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pivotTables/pivotTable6.xml" ContentType="application/vnd.openxmlformats-officedocument.spreadsheetml.pivotTable+xml"/>
  <Override PartName="/xl/tables/table25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38.xml" ContentType="application/vnd.openxmlformats-officedocument.spreadsheetml.pivotTable+xml"/>
  <Override PartName="/xl/pivotTables/pivotTable49.xml" ContentType="application/vnd.openxmlformats-officedocument.spreadsheetml.pivotTable+xml"/>
  <Override PartName="/xl/tables/table14.xml" ContentType="application/vnd.openxmlformats-officedocument.spreadsheetml.table+xml"/>
  <Override PartName="/xl/pivotTables/pivotTable8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74.xml" ContentType="application/vnd.openxmlformats-officedocument.spreadsheetml.pivotTable+xml"/>
  <Override PartName="/xl/drawings/drawing17.xml" ContentType="application/vnd.openxmlformats-officedocument.drawing+xml"/>
  <Default Extension="xml" ContentType="application/xml"/>
  <Override PartName="/xl/drawings/drawing2.xml" ContentType="application/vnd.openxmlformats-officedocument.drawing+xml"/>
  <Override PartName="/xl/pivotTables/pivotTable16.xml" ContentType="application/vnd.openxmlformats-officedocument.spreadsheetml.pivotTable+xml"/>
  <Override PartName="/xl/pivotTables/pivotTable63.xml" ContentType="application/vnd.openxmlformats-officedocument.spreadsheetml.pivotTable+xml"/>
  <Override PartName="/xl/queryTables/queryTable15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Tables/pivotTable41.xml" ContentType="application/vnd.openxmlformats-officedocument.spreadsheetml.pivotTable+xml"/>
  <Override PartName="/xl/pivotTables/pivotTable52.xml" ContentType="application/vnd.openxmlformats-officedocument.spreadsheetml.pivotTable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pivotTables/pivotTable30.xml" ContentType="application/vnd.openxmlformats-officedocument.spreadsheetml.pivotTable+xml"/>
  <Override PartName="/xl/queryTables/queryTable8.xml" ContentType="application/vnd.openxmlformats-officedocument.spreadsheetml.queryTable+xml"/>
  <Override PartName="/xl/charts/chart16.xml" ContentType="application/vnd.openxmlformats-officedocument.drawingml.chart+xml"/>
  <Override PartName="/xl/tables/table19.xml" ContentType="application/vnd.openxmlformats-officedocument.spreadsheetml.table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pivotTables/pivotTable100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pivotTables/pivotTable57.xml" ContentType="application/vnd.openxmlformats-officedocument.spreadsheetml.pivotTable+xml"/>
  <Override PartName="/xl/pivotTables/pivotTable68.xml" ContentType="application/vnd.openxmlformats-officedocument.spreadsheetml.pivotTable+xml"/>
  <Override PartName="/xl/tables/table22.xml" ContentType="application/vnd.openxmlformats-officedocument.spreadsheetml.table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7.xml" ContentType="application/vnd.openxmlformats-officedocument.spreadsheetml.pivotCacheDefinition+xml"/>
  <Override PartName="/xl/pivotTables/pivotTable46.xml" ContentType="application/vnd.openxmlformats-officedocument.spreadsheetml.pivotTable+xml"/>
  <Override PartName="/xl/tables/table11.xml" ContentType="application/vnd.openxmlformats-officedocument.spreadsheetml.table+xml"/>
  <Override PartName="/xl/pivotTables/pivotTable93.xml" ContentType="application/vnd.openxmlformats-officedocument.spreadsheetml.pivotTable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pivotTables/pivotTable35.xml" ContentType="application/vnd.openxmlformats-officedocument.spreadsheetml.pivotTable+xml"/>
  <Override PartName="/xl/pivotTables/pivotTable82.xml" ContentType="application/vnd.openxmlformats-officedocument.spreadsheetml.pivotTable+xml"/>
  <Override PartName="/docProps/app.xml" ContentType="application/vnd.openxmlformats-officedocument.extended-properties+xml"/>
  <Override PartName="/xl/pivotTables/pivotTable13.xml" ContentType="application/vnd.openxmlformats-officedocument.spreadsheetml.pivotTable+xml"/>
  <Override PartName="/xl/pivotTables/pivotTable24.xml" ContentType="application/vnd.openxmlformats-officedocument.spreadsheetml.pivotTable+xml"/>
  <Override PartName="/xl/queryTables/queryTable12.xml" ContentType="application/vnd.openxmlformats-officedocument.spreadsheetml.queryTable+xml"/>
  <Override PartName="/xl/pivotTables/pivotTable60.xml" ContentType="application/vnd.openxmlformats-officedocument.spreadsheetml.pivotTable+xml"/>
  <Override PartName="/xl/pivotTables/pivotTable71.xml" ContentType="application/vnd.openxmlformats-officedocument.spreadsheetml.pivotTable+xml"/>
  <Override PartName="/xl/drawings/drawing14.xml" ContentType="application/vnd.openxmlformats-officedocument.drawing+xml"/>
  <Override PartName="/xl/pivotCache/pivotCacheRecords5.xml" ContentType="application/vnd.openxmlformats-officedocument.spreadsheetml.pivotCacheRecords+xml"/>
  <Override PartName="/xl/charts/chart35.xml" ContentType="application/vnd.openxmlformats-officedocument.drawingml.chart+xml"/>
  <Override PartName="/xl/pivotTables/pivotTable105.xml" ContentType="application/vnd.openxmlformats-officedocument.spreadsheetml.pivot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queryTables/queryTable5.xml" ContentType="application/vnd.openxmlformats-officedocument.spreadsheetml.queryTable+xml"/>
  <Override PartName="/xl/pivotTables/pivotTable20.xml" ContentType="application/vnd.openxmlformats-officedocument.spreadsheetml.pivotTable+xml"/>
  <Override PartName="/xl/charts/chart13.xml" ContentType="application/vnd.openxmlformats-officedocument.drawingml.chart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chart42.xml" ContentType="application/vnd.openxmlformats-officedocument.drawingml.chart+xml"/>
  <Override PartName="/xl/worksheets/sheet26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xl/charts/chart31.xml" ContentType="application/vnd.openxmlformats-officedocument.drawingml.chart+xml"/>
  <Override PartName="/xl/pivotTables/pivotTable101.xml" ContentType="application/vnd.openxmlformats-officedocument.spreadsheetml.pivot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ables/table16.xml" ContentType="application/vnd.openxmlformats-officedocument.spreadsheetml.table+xml"/>
  <Override PartName="/xl/pivotTables/pivotTable69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98.xml" ContentType="application/vnd.openxmlformats-officedocument.spreadsheetml.pivot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pivotTables/pivotTable29.xml" ContentType="application/vnd.openxmlformats-officedocument.spreadsheetml.pivotTable+xml"/>
  <Override PartName="/xl/drawings/drawing8.xml" ContentType="application/vnd.openxmlformats-officedocument.drawing+xml"/>
  <Override PartName="/xl/pivotTables/pivotTable58.xml" ContentType="application/vnd.openxmlformats-officedocument.spreadsheetml.pivotTable+xml"/>
  <Override PartName="/xl/pivotTables/pivotTable76.xml" ContentType="application/vnd.openxmlformats-officedocument.spreadsheetml.pivotTable+xml"/>
  <Override PartName="/xl/drawings/drawing19.xml" ContentType="application/vnd.openxmlformats-officedocument.drawing+xml"/>
  <Override PartName="/xl/tables/table23.xml" ContentType="application/vnd.openxmlformats-officedocument.spreadsheetml.table+xml"/>
  <Override PartName="/xl/worksheets/sheet11.xml" ContentType="application/vnd.openxmlformats-officedocument.spreadsheetml.worksheet+xml"/>
  <Override PartName="/xl/pivotCache/pivotCacheDefinition8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charts/chart2.xml" ContentType="application/vnd.openxmlformats-officedocument.drawingml.chart+xml"/>
  <Override PartName="/xl/pivotTables/pivotTable18.xml" ContentType="application/vnd.openxmlformats-officedocument.spreadsheetml.pivotTable+xml"/>
  <Override PartName="/xl/drawings/drawing4.xml" ContentType="application/vnd.openxmlformats-officedocument.drawing+xml"/>
  <Override PartName="/xl/pivotTables/pivotTable36.xml" ContentType="application/vnd.openxmlformats-officedocument.spreadsheetml.pivotTable+xml"/>
  <Override PartName="/xl/pivotTables/pivotTable47.xml" ContentType="application/vnd.openxmlformats-officedocument.spreadsheetml.pivotTable+xml"/>
  <Override PartName="/xl/tables/table12.xml" ContentType="application/vnd.openxmlformats-officedocument.spreadsheetml.table+xml"/>
  <Override PartName="/xl/pivotTables/pivotTable65.xml" ContentType="application/vnd.openxmlformats-officedocument.spreadsheetml.pivotTable+xml"/>
  <Override PartName="/xl/pivotTables/pivotTable83.xml" ContentType="application/vnd.openxmlformats-officedocument.spreadsheetml.pivotTable+xml"/>
  <Override PartName="/xl/queryTables/queryTable17.xml" ContentType="application/vnd.openxmlformats-officedocument.spreadsheetml.queryTable+xml"/>
  <Override PartName="/xl/pivotTables/pivotTable94.xml" ContentType="application/vnd.openxmlformats-officedocument.spreadsheetml.pivotTable+xml"/>
  <Default Extension="rels" ContentType="application/vnd.openxmlformats-package.relationships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pivotTables/pivotTable25.xml" ContentType="application/vnd.openxmlformats-officedocument.spreadsheetml.pivotTable+xml"/>
  <Override PartName="/xl/pivotTables/pivotTable54.xml" ContentType="application/vnd.openxmlformats-officedocument.spreadsheetml.pivotTable+xml"/>
  <Override PartName="/xl/charts/chart29.xml" ContentType="application/vnd.openxmlformats-officedocument.drawingml.chart+xml"/>
  <Override PartName="/xl/pivotTables/pivotTable72.xml" ContentType="application/vnd.openxmlformats-officedocument.spreadsheetml.pivotTable+xml"/>
  <Override PartName="/xl/drawings/drawing15.xml" ContentType="application/vnd.openxmlformats-officedocument.drawing+xml"/>
  <Override PartName="/xl/pivotCache/pivotCacheRecords10.xml" ContentType="application/vnd.openxmlformats-officedocument.spreadsheetml.pivotCacheRecords+xml"/>
  <Override PartName="/xl/connections.xml" ContentType="application/vnd.openxmlformats-officedocument.spreadsheetml.connections+xml"/>
  <Override PartName="/xl/pivotTables/pivotTable14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43.xml" ContentType="application/vnd.openxmlformats-officedocument.spreadsheetml.pivotTable+xml"/>
  <Override PartName="/xl/charts/chart18.xml" ContentType="application/vnd.openxmlformats-officedocument.drawingml.chart+xml"/>
  <Override PartName="/xl/pivotTables/pivotTable61.xml" ContentType="application/vnd.openxmlformats-officedocument.spreadsheetml.pivotTable+xml"/>
  <Override PartName="/xl/queryTables/queryTable13.xml" ContentType="application/vnd.openxmlformats-officedocument.spreadsheetml.queryTable+xml"/>
  <Override PartName="/xl/charts/chart36.xml" ContentType="application/vnd.openxmlformats-officedocument.drawingml.chart+xml"/>
  <Override PartName="/xl/pivotTables/pivotTable90.xml" ContentType="application/vnd.openxmlformats-officedocument.spreadsheetml.pivotTable+xml"/>
  <Override PartName="/xl/worksheets/sheet1.xml" ContentType="application/vnd.openxmlformats-officedocument.spreadsheetml.worksheet+xml"/>
  <Override PartName="/xl/pivotCache/pivotCacheRecords6.xml" ContentType="application/vnd.openxmlformats-officedocument.spreadsheetml.pivotCacheRecords+xml"/>
  <Override PartName="/xl/pivotTables/pivotTable21.xml" ContentType="application/vnd.openxmlformats-officedocument.spreadsheetml.pivotTable+xml"/>
  <Override PartName="/xl/pivotTables/pivotTable50.xml" ContentType="application/vnd.openxmlformats-officedocument.spreadsheetml.pivotTable+xml"/>
  <Override PartName="/xl/charts/chart25.xml" ContentType="application/vnd.openxmlformats-officedocument.drawingml.chart+xml"/>
  <Override PartName="/xl/drawings/drawing11.xml" ContentType="application/vnd.openxmlformats-officedocument.drawing+xml"/>
  <Override PartName="/xl/queryTables/queryTable20.xml" ContentType="application/vnd.openxmlformats-officedocument.spreadsheetml.query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pivotTables/pivotTable102.xml" ContentType="application/vnd.openxmlformats-officedocument.spreadsheetml.pivotTable+xml"/>
  <Override PartName="/xl/charts/chart43.xml" ContentType="application/vnd.openxmlformats-officedocument.drawingml.chart+xml"/>
  <Override PartName="/xl/pivotCache/pivotCacheRecords2.xml" ContentType="application/vnd.openxmlformats-officedocument.spreadsheetml.pivotCacheRecords+xml"/>
  <Override PartName="/xl/charts/chart21.xml" ContentType="application/vnd.openxmlformats-officedocument.drawingml.chart+xml"/>
  <Override PartName="/xl/tables/table17.xml" ContentType="application/vnd.openxmlformats-officedocument.spreadsheetml.table+xml"/>
  <Override PartName="/xl/pivotTables/pivotTable99.xml" ContentType="application/vnd.openxmlformats-officedocument.spreadsheetml.pivotTable+xml"/>
  <Override PartName="/xl/worksheets/sheet16.xml" ContentType="application/vnd.openxmlformats-officedocument.spreadsheetml.worksheet+xml"/>
  <Override PartName="/xl/pivotTables/pivotTable5.xml" ContentType="application/vnd.openxmlformats-officedocument.spreadsheetml.pivot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pivotTables/pivotTable59.xml" ContentType="application/vnd.openxmlformats-officedocument.spreadsheetml.pivotTable+xml"/>
  <Override PartName="/xl/pivotTables/pivotTable88.xml" ContentType="application/vnd.openxmlformats-officedocument.spreadsheetml.pivotTable+xml"/>
  <Override PartName="/xl/tables/table24.xml" ContentType="application/vnd.openxmlformats-officedocument.spreadsheetml.table+xml"/>
  <Override PartName="/xl/worksheets/sheet23.xml" ContentType="application/vnd.openxmlformats-officedocument.spreadsheetml.worksheet+xml"/>
  <Override PartName="/xl/pivotCache/pivotCacheDefinition9.xml" ContentType="application/vnd.openxmlformats-officedocument.spreadsheetml.pivotCacheDefinition+xml"/>
  <Override PartName="/xl/pivotTables/pivotTable19.xml" ContentType="application/vnd.openxmlformats-officedocument.spreadsheetml.pivotTable+xml"/>
  <Override PartName="/xl/pivotTables/pivotTable48.xml" ContentType="application/vnd.openxmlformats-officedocument.spreadsheetml.pivotTable+xml"/>
  <Override PartName="/xl/tables/table13.xml" ContentType="application/vnd.openxmlformats-officedocument.spreadsheetml.table+xml"/>
  <Override PartName="/xl/pivotTables/pivotTable77.xml" ContentType="application/vnd.openxmlformats-officedocument.spreadsheetml.pivotTable+xml"/>
  <Override PartName="/xl/queryTables/queryTable18.xml" ContentType="application/vnd.openxmlformats-officedocument.spreadsheetml.queryTable+xml"/>
  <Override PartName="/xl/pivotTables/pivotTable95.xml" ContentType="application/vnd.openxmlformats-officedocument.spreadsheetml.pivotTable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pivotTables/pivotTable37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84.xml" ContentType="application/vnd.openxmlformats-officedocument.spreadsheetml.pivotTable+xml"/>
  <Override PartName="/xl/tables/table20.xml" ContentType="application/vnd.openxmlformats-officedocument.spreadsheetml.table+xml"/>
  <Override PartName="/xl/pivotCache/pivotCacheDefinition5.xml" ContentType="application/vnd.openxmlformats-officedocument.spreadsheetml.pivotCacheDefinition+xml"/>
  <Override PartName="/xl/pivotTables/pivotTable1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62.xml" ContentType="application/vnd.openxmlformats-officedocument.spreadsheetml.pivotTable+xml"/>
  <Override PartName="/xl/queryTables/queryTable14.xml" ContentType="application/vnd.openxmlformats-officedocument.spreadsheetml.queryTable+xml"/>
  <Override PartName="/xl/pivotTables/pivotTable73.xml" ContentType="application/vnd.openxmlformats-officedocument.spreadsheetml.pivotTable+xml"/>
  <Override PartName="/xl/drawings/drawing16.xml" ContentType="application/vnd.openxmlformats-officedocument.drawing+xml"/>
  <Override PartName="/xl/pivotTables/pivotTable91.xml" ContentType="application/vnd.openxmlformats-officedocument.spreadsheetml.pivotTable+xml"/>
  <Override PartName="/xl/worksheets/sheet2.xml" ContentType="application/vnd.openxmlformats-officedocument.spreadsheetml.worksheet+xml"/>
  <Override PartName="/xl/pivotCache/pivotCacheRecords7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drawings/drawing1.xml" ContentType="application/vnd.openxmlformats-officedocument.drawing+xml"/>
  <Override PartName="/xl/pivotTables/pivotTable33.xml" ContentType="application/vnd.openxmlformats-officedocument.spreadsheetml.pivotTable+xml"/>
  <Override PartName="/xl/charts/chart19.xml" ContentType="application/vnd.openxmlformats-officedocument.drawingml.chart+xml"/>
  <Override PartName="/xl/pivotTables/pivotTable51.xml" ContentType="application/vnd.openxmlformats-officedocument.spreadsheetml.pivotTable+xml"/>
  <Override PartName="/xl/pivotTables/pivotTable80.xml" ContentType="application/vnd.openxmlformats-officedocument.spreadsheetml.pivotTable+xml"/>
  <Override PartName="/xl/charts/chart37.xml" ContentType="application/vnd.openxmlformats-officedocument.drawingml.chart+xml"/>
  <Override PartName="/xl/queryTables/queryTable21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22.xml" ContentType="application/vnd.openxmlformats-officedocument.spreadsheetml.pivotTable+xml"/>
  <Override PartName="/xl/queryTables/queryTable7.xml" ContentType="application/vnd.openxmlformats-officedocument.spreadsheetml.queryTable+xml"/>
  <Override PartName="/xl/pivotTables/pivotTable40.xml" ContentType="application/vnd.openxmlformats-officedocument.spreadsheetml.pivotTable+xml"/>
  <Override PartName="/xl/queryTables/queryTable10.xml" ContentType="application/vnd.openxmlformats-officedocument.spreadsheetml.queryTable+xml"/>
  <Override PartName="/xl/charts/chart26.xml" ContentType="application/vnd.openxmlformats-officedocument.drawingml.chart+xml"/>
  <Override PartName="/xl/drawings/drawing12.xml" ContentType="application/vnd.openxmlformats-officedocument.drawing+xml"/>
  <Override PartName="/xl/pivotCache/pivotCacheRecords3.xml" ContentType="application/vnd.openxmlformats-officedocument.spreadsheetml.pivotCacheRecords+xml"/>
  <Override PartName="/xl/tables/table8.xml" ContentType="application/vnd.openxmlformats-officedocument.spreadsheetml.table+xml"/>
  <Override PartName="/xl/charts/chart15.xml" ContentType="application/vnd.openxmlformats-officedocument.drawingml.chart+xml"/>
  <Override PartName="/xl/charts/chart33.xml" ContentType="application/vnd.openxmlformats-officedocument.drawingml.chart+xml"/>
  <Override PartName="/xl/pivotTables/pivotTable103.xml" ContentType="application/vnd.openxmlformats-officedocument.spreadsheetml.pivotTable+xml"/>
  <Override PartName="/xl/worksheets/sheet17.xml" ContentType="application/vnd.openxmlformats-officedocument.spreadsheetml.worksheet+xml"/>
  <Override PartName="/xl/queryTables/queryTable3.xml" ContentType="application/vnd.openxmlformats-officedocument.spreadsheetml.queryTable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tables/table18.xml" ContentType="application/vnd.openxmlformats-officedocument.spreadsheetml.table+xml"/>
  <Override PartName="/xl/pivotTables/pivotTable89.xml" ContentType="application/vnd.openxmlformats-officedocument.spreadsheetml.pivotTable+xml"/>
  <Override PartName="/xl/charts/chart40.xml" ContentType="application/vnd.openxmlformats-officedocument.drawingml.chart+xml"/>
  <Override PartName="/xl/tables/table4.xml" ContentType="application/vnd.openxmlformats-officedocument.spreadsheetml.table+xml"/>
  <Override PartName="/xl/pivotTables/pivotTable78.xml" ContentType="application/vnd.openxmlformats-officedocument.spreadsheetml.pivotTable+xml"/>
  <Override PartName="/xl/drawings/drawing6.xml" ContentType="application/vnd.openxmlformats-officedocument.drawing+xml"/>
  <Override PartName="/xl/pivotTables/pivotTable67.xml" ContentType="application/vnd.openxmlformats-officedocument.spreadsheetml.pivotTable+xml"/>
  <Override PartName="/xl/queryTables/queryTable19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6.xml" ContentType="application/vnd.openxmlformats-officedocument.spreadsheetml.pivotCacheDefinition+xml"/>
  <Override PartName="/xl/pivotTables/pivotTable2.xml" ContentType="application/vnd.openxmlformats-officedocument.spreadsheetml.pivotTable+xml"/>
  <Override PartName="/xl/pivotTables/pivotTable56.xml" ContentType="application/vnd.openxmlformats-officedocument.spreadsheetml.pivotTable+xml"/>
  <Override PartName="/xl/tables/table21.xml" ContentType="application/vnd.openxmlformats-officedocument.spreadsheetml.table+xml"/>
  <Override PartName="/xl/vbaProject.bin" ContentType="application/vnd.ms-office.vbaProject"/>
  <Override PartName="/xl/pivotTables/pivotTable34.xml" ContentType="application/vnd.openxmlformats-officedocument.spreadsheetml.pivotTable+xml"/>
  <Override PartName="/xl/tables/table10.xml" ContentType="application/vnd.openxmlformats-officedocument.spreadsheetml.table+xml"/>
  <Override PartName="/xl/pivotTables/pivotTable45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70.xml" ContentType="application/vnd.openxmlformats-officedocument.spreadsheetml.pivotTable+xml"/>
  <Override PartName="/xl/drawings/drawing13.xml" ContentType="application/vnd.openxmlformats-officedocument.drawing+xml"/>
  <Override PartName="/xl/queryTables/queryTable22.xml" ContentType="application/vnd.openxmlformats-officedocument.spreadsheetml.queryTable+xml"/>
  <Override PartName="/xl/pivotTables/pivotTable12.xml" ContentType="application/vnd.openxmlformats-officedocument.spreadsheetml.pivotTable+xml"/>
  <Override PartName="/xl/tables/table9.xml" ContentType="application/vnd.openxmlformats-officedocument.spreadsheetml.table+xml"/>
  <Override PartName="/xl/queryTables/queryTable11.xml" ContentType="application/vnd.openxmlformats-officedocument.spreadsheetml.queryTable+xml"/>
  <Override PartName="/xl/charts/chart34.xml" ContentType="application/vnd.openxmlformats-officedocument.drawingml.chart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pivotTables/pivotTable104.xml" ContentType="application/vnd.openxmlformats-officedocument.spreadsheetml.pivotTable+xml"/>
  <Override PartName="/xl/pivotTables/pivotTable7.xml" ContentType="application/vnd.openxmlformats-officedocument.spreadsheetml.pivotTable+xml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15.xml" ContentType="application/vnd.openxmlformats-officedocument.spreadsheetml.table+xml"/>
  <Override PartName="/xl/pivotTables/pivotTable97.xml" ContentType="application/vnd.openxmlformats-officedocument.spreadsheetml.pivot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charts/chart5.xml" ContentType="application/vnd.openxmlformats-officedocument.drawingml.chart+xml"/>
  <Override PartName="/xl/pivotTables/pivotTable39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75.xml" ContentType="application/vnd.openxmlformats-officedocument.spreadsheetml.pivot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Records9.xml" ContentType="application/vnd.openxmlformats-officedocument.spreadsheetml.pivotCacheRecords+xml"/>
  <Override PartName="/xl/drawings/drawing3.xml" ContentType="application/vnd.openxmlformats-officedocument.drawing+xml"/>
  <Override PartName="/xl/pivotTables/pivotTable53.xml" ContentType="application/vnd.openxmlformats-officedocument.spreadsheetml.pivotTable+xml"/>
  <Override PartName="/xl/charts/chart39.xml" ContentType="application/vnd.openxmlformats-officedocument.drawingml.chart+xml"/>
  <Override PartName="/xl/pivotCache/pivotCacheDefinition3.xml" ContentType="application/vnd.openxmlformats-officedocument.spreadsheetml.pivotCacheDefinition+xml"/>
  <Override PartName="/xl/queryTables/queryTable9.xml" ContentType="application/vnd.openxmlformats-officedocument.spreadsheetml.queryTable+xml"/>
  <Override PartName="/xl/pivotTables/pivotTable42.xml" ContentType="application/vnd.openxmlformats-officedocument.spreadsheetml.pivotTable+xml"/>
  <Override PartName="/xl/charts/chart28.xml" ContentType="application/vnd.openxmlformats-officedocument.drawingml.chart+xml"/>
  <Override PartName="/xl/pivotTables/pivotTable31.xml" ContentType="application/vnd.openxmlformats-officedocument.spreadsheetml.pivotTable+xml"/>
  <Override PartName="/xl/charts/chart17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7905" yWindow="750" windowWidth="27960" windowHeight="12540" tabRatio="665" activeTab="5"/>
  </bookViews>
  <sheets>
    <sheet name="PODSUMOWANIE WYNIKÓW" sheetId="27" r:id="rId1"/>
    <sheet name="WYNIKI LIDERZY" sheetId="29" state="hidden" r:id="rId2"/>
    <sheet name="ROZ PROD MODEL i DYSP MAGA" sheetId="22" state="hidden" r:id="rId3"/>
    <sheet name="MAGAZYN WYROBÓW GOT." sheetId="18" state="hidden" r:id="rId4"/>
    <sheet name="MAGAZYN MATERIAŁÓW" sheetId="15" state="hidden" r:id="rId5"/>
    <sheet name="MAGAZYN POSZYĆ SZWALNI" sheetId="19" r:id="rId6"/>
    <sheet name="ROZLICZENIE SZWALNI KROJOWNI" sheetId="24" state="hidden" r:id="rId7"/>
    <sheet name="SZWALNIA SKÓR" sheetId="8" state="hidden" r:id="rId8"/>
    <sheet name="SZWALNIA TKANIN" sheetId="6" state="hidden" r:id="rId9"/>
    <sheet name="MAGAZYN TKANIN KROJOWNIA" sheetId="35" state="hidden" r:id="rId10"/>
    <sheet name="KROJOWNIA SKÓR SITS" sheetId="33" state="hidden" r:id="rId11"/>
    <sheet name="KROJOWNIA SKÓR IKEA" sheetId="32" state="hidden" r:id="rId12"/>
    <sheet name="Arkusz2" sheetId="36" state="hidden" r:id="rId13"/>
    <sheet name="Arkusz3" sheetId="37" state="hidden" r:id="rId14"/>
    <sheet name="KROJOWNIA TKANIN" sheetId="31" state="hidden" r:id="rId15"/>
    <sheet name="WYKLEJANIE PODUSZEK TAPICERNIA" sheetId="9" state="hidden" r:id="rId16"/>
    <sheet name="ROZLICZENIE TAPICERNI i MODELAR" sheetId="21" state="hidden" r:id="rId17"/>
    <sheet name="TAPICERNIA POŚREDNIO-PROD" sheetId="26" state="hidden" r:id="rId18"/>
    <sheet name="TAPICERNIA Wyniki" sheetId="5" state="hidden" r:id="rId19"/>
    <sheet name="ROZLICZENIE LINII i WDROŻENIOWA" sheetId="23" state="hidden" r:id="rId20"/>
    <sheet name="LINIA NAPEŁNIANIE PODUSZEK" sheetId="10" state="hidden" r:id="rId21"/>
    <sheet name="OPERATORZY LINII i POSEDNIO PRO" sheetId="25" state="hidden" r:id="rId22"/>
    <sheet name="LINIA" sheetId="4" state="hidden" r:id="rId23"/>
    <sheet name="PremiaJakość" sheetId="14" state="hidden" r:id="rId24"/>
    <sheet name="Arkusz1" sheetId="30" state="hidden" r:id="rId25"/>
    <sheet name="NETTOdane" sheetId="28" state="hidden" r:id="rId26"/>
  </sheets>
  <definedNames>
    <definedName name="_xlnm._FilterDatabase" localSheetId="23" hidden="1">PremiaJakość!$A$1:$F$838</definedName>
    <definedName name="DaneZewnętrzne_1" localSheetId="11" hidden="1">'KROJOWNIA SKÓR IKEA'!$N$124:$T$418</definedName>
    <definedName name="DaneZewnętrzne_1" localSheetId="10" hidden="1">'KROJOWNIA SKÓR SITS'!$N$124:$T$418</definedName>
    <definedName name="DaneZewnętrzne_1" localSheetId="14" hidden="1">'KROJOWNIA TKANIN'!$N$124:$T$418</definedName>
    <definedName name="DaneZewnętrzne_1" localSheetId="22" hidden="1">LINIA!$L$123:$R$417</definedName>
    <definedName name="DaneZewnętrzne_1" localSheetId="20" hidden="1">'LINIA NAPEŁNIANIE PODUSZEK'!$L$123:$R$417</definedName>
    <definedName name="DaneZewnętrzne_1" localSheetId="4" hidden="1">'MAGAZYN MATERIAŁÓW'!$M$123:$S$417</definedName>
    <definedName name="DaneZewnętrzne_1" localSheetId="5" hidden="1">'MAGAZYN POSZYĆ SZWALNI'!$L$123:$R$417</definedName>
    <definedName name="DaneZewnętrzne_1" localSheetId="9" hidden="1">'MAGAZYN TKANIN KROJOWNIA'!$M$123:$S$417</definedName>
    <definedName name="DaneZewnętrzne_1" localSheetId="3" hidden="1">'MAGAZYN WYROBÓW GOT.'!$N$123:$T$417</definedName>
    <definedName name="DaneZewnętrzne_1" localSheetId="25" hidden="1">NETTOdane!$H$18:$K$25</definedName>
    <definedName name="DaneZewnętrzne_1" localSheetId="21" hidden="1">'OPERATORZY LINII i POSEDNIO PRO'!$L$123:$R$417</definedName>
    <definedName name="DaneZewnętrzne_1" localSheetId="2" hidden="1">'ROZ PROD MODEL i DYSP MAGA'!$L$123:$R$417</definedName>
    <definedName name="DaneZewnętrzne_1" localSheetId="19" hidden="1">'ROZLICZENIE LINII i WDROŻENIOWA'!$L$123:$R$417</definedName>
    <definedName name="DaneZewnętrzne_1" localSheetId="6" hidden="1">'ROZLICZENIE SZWALNI KROJOWNI'!$L$123:$R$417</definedName>
    <definedName name="DaneZewnętrzne_1" localSheetId="16" hidden="1">'ROZLICZENIE TAPICERNI i MODELAR'!$L$123:$R$417</definedName>
    <definedName name="DaneZewnętrzne_1" localSheetId="7" hidden="1">'SZWALNIA SKÓR'!$L$123:$R$417</definedName>
    <definedName name="DaneZewnętrzne_1" localSheetId="8" hidden="1">'SZWALNIA TKANIN'!$L$123:$R$417</definedName>
    <definedName name="DaneZewnętrzne_1" localSheetId="17" hidden="1">'TAPICERNIA POŚREDNIO-PROD'!$L$123:$R$417</definedName>
    <definedName name="DaneZewnętrzne_1" localSheetId="18" hidden="1">'TAPICERNIA Wyniki'!$L$123:$R$417</definedName>
    <definedName name="DaneZewnętrzne_1" localSheetId="15" hidden="1">'WYKLEJANIE PODUSZEK TAPICERNIA'!$L$123:$R$417</definedName>
    <definedName name="DaneZewnętrzne_2" localSheetId="4" hidden="1">'MAGAZYN MATERIAŁÓW'!$U$134:$V$135</definedName>
    <definedName name="DaneZewnętrzne_2" localSheetId="3" hidden="1">'MAGAZYN WYROBÓW GOT.'!$V$158:$Z$160</definedName>
    <definedName name="_xlnm.Print_Area" localSheetId="11">'KROJOWNIA SKÓR IKEA'!$A$1:$L$53</definedName>
    <definedName name="_xlnm.Print_Area" localSheetId="10">'KROJOWNIA SKÓR SITS'!$A$1:$L$53</definedName>
    <definedName name="_xlnm.Print_Area" localSheetId="14">'KROJOWNIA TKANIN'!$A$1:$L$53</definedName>
    <definedName name="_xlnm.Print_Area" localSheetId="22">LINIA!$A$1:$J$52</definedName>
    <definedName name="_xlnm.Print_Area" localSheetId="20">'LINIA NAPEŁNIANIE PODUSZEK'!$A$1:$J$52</definedName>
    <definedName name="_xlnm.Print_Area" localSheetId="4">'MAGAZYN MATERIAŁÓW'!$A$1:$K$52</definedName>
    <definedName name="_xlnm.Print_Area" localSheetId="5">'MAGAZYN POSZYĆ SZWALNI'!$A$1:$J$52</definedName>
    <definedName name="_xlnm.Print_Area" localSheetId="9">'MAGAZYN TKANIN KROJOWNIA'!$A$1:$K$52</definedName>
    <definedName name="_xlnm.Print_Area" localSheetId="3">'MAGAZYN WYROBÓW GOT.'!$A$1:$L$52</definedName>
    <definedName name="_xlnm.Print_Area" localSheetId="21">'OPERATORZY LINII i POSEDNIO PRO'!$A$1:$J$52</definedName>
    <definedName name="_xlnm.Print_Area" localSheetId="2">'ROZ PROD MODEL i DYSP MAGA'!$A$1:$J$52</definedName>
    <definedName name="_xlnm.Print_Area" localSheetId="19">'ROZLICZENIE LINII i WDROŻENIOWA'!$A$1:$J$39</definedName>
    <definedName name="_xlnm.Print_Area" localSheetId="6">'ROZLICZENIE SZWALNI KROJOWNI'!$A$1:$J$52</definedName>
    <definedName name="_xlnm.Print_Area" localSheetId="16">'ROZLICZENIE TAPICERNI i MODELAR'!$A$1:$J$52</definedName>
    <definedName name="_xlnm.Print_Area" localSheetId="7">'SZWALNIA SKÓR'!$A$1:$J$52</definedName>
    <definedName name="_xlnm.Print_Area" localSheetId="8">'SZWALNIA TKANIN'!$A$1:$J$52</definedName>
    <definedName name="_xlnm.Print_Area" localSheetId="17">'TAPICERNIA POŚREDNIO-PROD'!$A$1:$J$52</definedName>
    <definedName name="_xlnm.Print_Area" localSheetId="18">'TAPICERNIA Wyniki'!$A$1:$J$52</definedName>
    <definedName name="_xlnm.Print_Area" localSheetId="15">'WYKLEJANIE PODUSZEK TAPICERNIA'!$A$1:$J$52</definedName>
  </definedNames>
  <calcPr calcId="125725"/>
  <pivotCaches>
    <pivotCache cacheId="0" r:id="rId27"/>
    <pivotCache cacheId="46" r:id="rId28"/>
    <pivotCache cacheId="24" r:id="rId29"/>
    <pivotCache cacheId="28" r:id="rId30"/>
    <pivotCache cacheId="30" r:id="rId31"/>
    <pivotCache cacheId="32" r:id="rId32"/>
    <pivotCache cacheId="34" r:id="rId33"/>
    <pivotCache cacheId="37" r:id="rId34"/>
    <pivotCache cacheId="39" r:id="rId35"/>
    <pivotCache cacheId="42" r:id="rId36"/>
    <pivotCache cacheId="44" r:id="rId37"/>
  </pivotCaches>
</workbook>
</file>

<file path=xl/calcChain.xml><?xml version="1.0" encoding="utf-8"?>
<calcChain xmlns="http://schemas.openxmlformats.org/spreadsheetml/2006/main">
  <c r="F2" i="37"/>
  <c r="F2" i="36"/>
  <c r="F3"/>
  <c r="B1" i="27"/>
  <c r="B16" i="33"/>
  <c r="B16" i="32"/>
  <c r="B16" i="31"/>
  <c r="B16" i="24"/>
  <c r="B16" i="8"/>
  <c r="B16" i="6"/>
  <c r="B16" i="23"/>
  <c r="B16" i="10"/>
  <c r="B16" i="25"/>
  <c r="B16" i="4"/>
  <c r="B16" i="9"/>
  <c r="B16" i="21"/>
  <c r="B16" i="26"/>
  <c r="B16" i="5"/>
  <c r="B16" i="22"/>
  <c r="B16" i="18"/>
  <c r="B16" i="35"/>
  <c r="B16" i="19"/>
  <c r="B16" i="15"/>
  <c r="C100" i="29"/>
  <c r="C17"/>
  <c r="C38"/>
  <c r="C59"/>
  <c r="C80"/>
  <c r="D16" i="35"/>
  <c r="C16"/>
  <c r="D16" i="32"/>
  <c r="E16" i="33"/>
  <c r="E16" i="32"/>
  <c r="E16" i="31"/>
  <c r="E16" i="35"/>
  <c r="D16" i="31"/>
  <c r="D16" i="33"/>
  <c r="P9" i="31" l="1"/>
  <c r="P6" i="35"/>
  <c r="P5"/>
  <c r="P4"/>
  <c r="P11"/>
  <c r="P10"/>
  <c r="P9"/>
  <c r="P8"/>
  <c r="P7"/>
  <c r="O11"/>
  <c r="N11"/>
  <c r="O10"/>
  <c r="N10"/>
  <c r="O9"/>
  <c r="N9"/>
  <c r="O8"/>
  <c r="N8"/>
  <c r="O7"/>
  <c r="N7"/>
  <c r="O6"/>
  <c r="N6"/>
  <c r="N5"/>
  <c r="N4"/>
  <c r="J8"/>
  <c r="J9"/>
  <c r="J5"/>
  <c r="J6"/>
  <c r="J4"/>
  <c r="J7"/>
  <c r="O13" l="1"/>
  <c r="N13"/>
  <c r="F16" s="1"/>
  <c r="P13"/>
  <c r="H4"/>
  <c r="C16" i="19"/>
  <c r="F16" i="33"/>
  <c r="C16"/>
  <c r="R11" l="1"/>
  <c r="R12" s="1"/>
  <c r="Q11"/>
  <c r="Q12" s="1"/>
  <c r="P11"/>
  <c r="P12" s="1"/>
  <c r="O11"/>
  <c r="O12" s="1"/>
  <c r="R10"/>
  <c r="Q10"/>
  <c r="P10"/>
  <c r="O10"/>
  <c r="R9"/>
  <c r="Q9"/>
  <c r="P9"/>
  <c r="O9"/>
  <c r="R8"/>
  <c r="Q8"/>
  <c r="P8"/>
  <c r="O8"/>
  <c r="R7"/>
  <c r="Q7"/>
  <c r="P7"/>
  <c r="O7"/>
  <c r="R6"/>
  <c r="Q6"/>
  <c r="P6"/>
  <c r="O6"/>
  <c r="Q5"/>
  <c r="P5"/>
  <c r="O5"/>
  <c r="Q4"/>
  <c r="P4"/>
  <c r="O4"/>
  <c r="K6"/>
  <c r="K4"/>
  <c r="K9"/>
  <c r="K7"/>
  <c r="K5"/>
  <c r="K8"/>
  <c r="B32" i="27" l="1"/>
  <c r="D27"/>
  <c r="R13" i="33"/>
  <c r="H16" i="35"/>
  <c r="O13" i="33"/>
  <c r="Q13"/>
  <c r="P13"/>
  <c r="I4"/>
  <c r="F16" i="32"/>
  <c r="C16"/>
  <c r="G16" i="33" l="1"/>
  <c r="R11" i="32"/>
  <c r="R12" s="1"/>
  <c r="Q11"/>
  <c r="Q12" s="1"/>
  <c r="P11"/>
  <c r="P12" s="1"/>
  <c r="O11"/>
  <c r="O12" s="1"/>
  <c r="R10"/>
  <c r="Q10"/>
  <c r="P10"/>
  <c r="O10"/>
  <c r="R9"/>
  <c r="Q9"/>
  <c r="P9"/>
  <c r="O9"/>
  <c r="R8"/>
  <c r="Q8"/>
  <c r="P8"/>
  <c r="O8"/>
  <c r="R7"/>
  <c r="Q7"/>
  <c r="P7"/>
  <c r="O7"/>
  <c r="R6"/>
  <c r="Q6"/>
  <c r="P6"/>
  <c r="O6"/>
  <c r="Q5"/>
  <c r="P5"/>
  <c r="O5"/>
  <c r="Q4"/>
  <c r="P4"/>
  <c r="O4"/>
  <c r="K6"/>
  <c r="K8"/>
  <c r="K5"/>
  <c r="K4"/>
  <c r="K9"/>
  <c r="K7"/>
  <c r="B31" i="27" l="1"/>
  <c r="D26"/>
  <c r="R13" i="32"/>
  <c r="I16" i="33"/>
  <c r="O13" i="32"/>
  <c r="Q13"/>
  <c r="P13"/>
  <c r="I4"/>
  <c r="G16" l="1"/>
  <c r="P7" i="31"/>
  <c r="P10"/>
  <c r="P8"/>
  <c r="P5"/>
  <c r="P4"/>
  <c r="P11"/>
  <c r="P12" s="1"/>
  <c r="P6"/>
  <c r="Q7"/>
  <c r="Q6"/>
  <c r="Q11"/>
  <c r="Q12" s="1"/>
  <c r="Q9"/>
  <c r="Q5"/>
  <c r="Q10"/>
  <c r="Q4"/>
  <c r="Q8"/>
  <c r="B30" i="27" l="1"/>
  <c r="D25"/>
  <c r="I16" i="32"/>
  <c r="P13" i="31"/>
  <c r="Q13"/>
  <c r="F16"/>
  <c r="C16"/>
  <c r="R11" l="1"/>
  <c r="R12" s="1"/>
  <c r="O11"/>
  <c r="O12" s="1"/>
  <c r="R10"/>
  <c r="O10"/>
  <c r="R9"/>
  <c r="O9"/>
  <c r="R8"/>
  <c r="O8"/>
  <c r="R7"/>
  <c r="O7"/>
  <c r="R6"/>
  <c r="O6"/>
  <c r="O5"/>
  <c r="O4"/>
  <c r="K6"/>
  <c r="K4"/>
  <c r="K9"/>
  <c r="K7"/>
  <c r="K5"/>
  <c r="K8"/>
  <c r="R13" l="1"/>
  <c r="O13"/>
  <c r="G16" s="1"/>
  <c r="I4"/>
  <c r="F80" i="29"/>
  <c r="O70" s="1"/>
  <c r="E80"/>
  <c r="N68" s="1"/>
  <c r="N19" i="28"/>
  <c r="E59" i="29"/>
  <c r="N54" s="1"/>
  <c r="E38"/>
  <c r="N33" s="1"/>
  <c r="G16" i="18"/>
  <c r="Q8" s="1"/>
  <c r="E16"/>
  <c r="O6" s="1"/>
  <c r="E16" i="15"/>
  <c r="P10" s="1"/>
  <c r="L7" i="28"/>
  <c r="K7"/>
  <c r="E17" i="29"/>
  <c r="N9" s="1"/>
  <c r="M5" i="28"/>
  <c r="M3"/>
  <c r="M4"/>
  <c r="D16" i="10"/>
  <c r="D16" i="5"/>
  <c r="I9" i="26"/>
  <c r="I6"/>
  <c r="I5"/>
  <c r="I8"/>
  <c r="I4"/>
  <c r="I7"/>
  <c r="I9" i="9"/>
  <c r="I5"/>
  <c r="I8"/>
  <c r="I6"/>
  <c r="I4"/>
  <c r="I7"/>
  <c r="D16" i="15"/>
  <c r="C16" i="4"/>
  <c r="C16" i="25"/>
  <c r="C16" i="23"/>
  <c r="F17" i="29" l="1"/>
  <c r="N47"/>
  <c r="N48"/>
  <c r="N49"/>
  <c r="N50"/>
  <c r="N51"/>
  <c r="N52"/>
  <c r="N53"/>
  <c r="O74"/>
  <c r="H100"/>
  <c r="G100"/>
  <c r="O71"/>
  <c r="O72"/>
  <c r="O73"/>
  <c r="O68"/>
  <c r="O76"/>
  <c r="O69"/>
  <c r="O75"/>
  <c r="G80"/>
  <c r="N69"/>
  <c r="O5" i="18"/>
  <c r="O7"/>
  <c r="O9"/>
  <c r="O8"/>
  <c r="Q9"/>
  <c r="Q10"/>
  <c r="O10"/>
  <c r="Q11"/>
  <c r="Q12" s="1"/>
  <c r="O11"/>
  <c r="O12" s="1"/>
  <c r="Q4"/>
  <c r="O4"/>
  <c r="Q5"/>
  <c r="Q6"/>
  <c r="Q7"/>
  <c r="P11" i="15"/>
  <c r="P12" s="1"/>
  <c r="P4"/>
  <c r="P5"/>
  <c r="P6"/>
  <c r="P7"/>
  <c r="P8"/>
  <c r="P9"/>
  <c r="N9" i="10"/>
  <c r="N8"/>
  <c r="N11"/>
  <c r="N12" s="1"/>
  <c r="N7"/>
  <c r="N6"/>
  <c r="N10"/>
  <c r="L4" i="23"/>
  <c r="L11"/>
  <c r="L10"/>
  <c r="L8"/>
  <c r="L7"/>
  <c r="L6"/>
  <c r="L5"/>
  <c r="L9"/>
  <c r="M4" i="4"/>
  <c r="M8"/>
  <c r="M10"/>
  <c r="M7"/>
  <c r="M6"/>
  <c r="M5"/>
  <c r="M9"/>
  <c r="M11"/>
  <c r="M12" s="1"/>
  <c r="M6" i="25"/>
  <c r="M5"/>
  <c r="M4"/>
  <c r="M9"/>
  <c r="M8"/>
  <c r="M7"/>
  <c r="M10"/>
  <c r="N76" i="29"/>
  <c r="N70"/>
  <c r="N72"/>
  <c r="N73"/>
  <c r="N74"/>
  <c r="N71"/>
  <c r="N75"/>
  <c r="N28"/>
  <c r="N34"/>
  <c r="N27"/>
  <c r="N31"/>
  <c r="N29"/>
  <c r="N30"/>
  <c r="N32"/>
  <c r="N55"/>
  <c r="N13"/>
  <c r="N6"/>
  <c r="N10"/>
  <c r="N11"/>
  <c r="N7"/>
  <c r="N12"/>
  <c r="N8"/>
  <c r="N4" i="28"/>
  <c r="D17" i="29" s="1"/>
  <c r="M5" s="1"/>
  <c r="N5" i="28"/>
  <c r="D38" i="29" s="1"/>
  <c r="G4" i="26"/>
  <c r="G4" i="25"/>
  <c r="F4" i="24"/>
  <c r="F4" i="23"/>
  <c r="F4" i="22"/>
  <c r="I4" i="25"/>
  <c r="I5"/>
  <c r="I7"/>
  <c r="I6"/>
  <c r="I9"/>
  <c r="D16"/>
  <c r="I8"/>
  <c r="H9" i="23"/>
  <c r="H4"/>
  <c r="H5"/>
  <c r="H7"/>
  <c r="H8"/>
  <c r="H6"/>
  <c r="D16" i="26"/>
  <c r="H6" i="21"/>
  <c r="H8"/>
  <c r="H7"/>
  <c r="H9"/>
  <c r="H6" i="24"/>
  <c r="H8"/>
  <c r="H9"/>
  <c r="H4"/>
  <c r="H5"/>
  <c r="H7"/>
  <c r="H6" i="22"/>
  <c r="H7"/>
  <c r="H5"/>
  <c r="H9"/>
  <c r="H4"/>
  <c r="H8"/>
  <c r="C16" i="21"/>
  <c r="C16" i="26"/>
  <c r="C16" i="22"/>
  <c r="C16" i="24"/>
  <c r="B29" i="27" l="1"/>
  <c r="D24"/>
  <c r="I16" i="31"/>
  <c r="S93" i="29"/>
  <c r="S92"/>
  <c r="S91"/>
  <c r="S90"/>
  <c r="S89"/>
  <c r="S88"/>
  <c r="S95"/>
  <c r="S94"/>
  <c r="R93"/>
  <c r="R92"/>
  <c r="R91"/>
  <c r="R90"/>
  <c r="R89"/>
  <c r="R88"/>
  <c r="R95"/>
  <c r="R94"/>
  <c r="P71"/>
  <c r="P70"/>
  <c r="P76"/>
  <c r="P75"/>
  <c r="P74"/>
  <c r="P73"/>
  <c r="P72"/>
  <c r="Q13" i="18"/>
  <c r="P13" i="15"/>
  <c r="N10" i="25"/>
  <c r="N9"/>
  <c r="N8"/>
  <c r="N6"/>
  <c r="N7"/>
  <c r="N9" i="26"/>
  <c r="N6"/>
  <c r="N11"/>
  <c r="N12" s="1"/>
  <c r="N10"/>
  <c r="N8"/>
  <c r="N7"/>
  <c r="L9" i="22"/>
  <c r="L5"/>
  <c r="L8"/>
  <c r="L7"/>
  <c r="L4"/>
  <c r="L10"/>
  <c r="L6"/>
  <c r="M5" i="26"/>
  <c r="M11"/>
  <c r="M12" s="1"/>
  <c r="M4"/>
  <c r="M9"/>
  <c r="M8"/>
  <c r="M7"/>
  <c r="M6"/>
  <c r="M10"/>
  <c r="L5" i="21"/>
  <c r="L4"/>
  <c r="L11"/>
  <c r="L12" s="1"/>
  <c r="L9"/>
  <c r="L8"/>
  <c r="L7"/>
  <c r="L6"/>
  <c r="L10"/>
  <c r="L10" i="24"/>
  <c r="L9"/>
  <c r="L7"/>
  <c r="L6"/>
  <c r="L5"/>
  <c r="L4"/>
  <c r="L8"/>
  <c r="N77" i="29"/>
  <c r="M31"/>
  <c r="M76"/>
  <c r="M9"/>
  <c r="M11"/>
  <c r="M33"/>
  <c r="M30"/>
  <c r="M8"/>
  <c r="M10"/>
  <c r="M6"/>
  <c r="M7"/>
  <c r="M55"/>
  <c r="M26"/>
  <c r="M34"/>
  <c r="M29"/>
  <c r="M28"/>
  <c r="M27"/>
  <c r="M12"/>
  <c r="M13"/>
  <c r="M32"/>
  <c r="N56"/>
  <c r="N35"/>
  <c r="N14"/>
  <c r="M6" i="28"/>
  <c r="N3"/>
  <c r="D59" i="29" s="1"/>
  <c r="N11" i="25"/>
  <c r="N12" s="1"/>
  <c r="L11" i="24"/>
  <c r="L12" s="1"/>
  <c r="M11" i="25"/>
  <c r="M12" s="1"/>
  <c r="L11" i="22"/>
  <c r="L12" s="1"/>
  <c r="L12" i="23"/>
  <c r="F4" i="21"/>
  <c r="G4" i="19"/>
  <c r="H4" i="21"/>
  <c r="H5"/>
  <c r="I8" i="19"/>
  <c r="I7"/>
  <c r="I9"/>
  <c r="I4"/>
  <c r="I5"/>
  <c r="I6"/>
  <c r="D16"/>
  <c r="D16" i="18"/>
  <c r="F16"/>
  <c r="C16"/>
  <c r="M54" i="29" l="1"/>
  <c r="M53"/>
  <c r="M52"/>
  <c r="M51"/>
  <c r="M50"/>
  <c r="M49"/>
  <c r="M48"/>
  <c r="M47"/>
  <c r="S97"/>
  <c r="P77"/>
  <c r="P10" i="18"/>
  <c r="P9"/>
  <c r="P7"/>
  <c r="P8"/>
  <c r="P6"/>
  <c r="P11"/>
  <c r="P12" s="1"/>
  <c r="N7"/>
  <c r="N9"/>
  <c r="N8"/>
  <c r="N6"/>
  <c r="N10"/>
  <c r="N11"/>
  <c r="N12" s="1"/>
  <c r="N6" i="19"/>
  <c r="N11"/>
  <c r="N12" s="1"/>
  <c r="N10"/>
  <c r="N8"/>
  <c r="N7"/>
  <c r="N9"/>
  <c r="M6" i="18"/>
  <c r="M5"/>
  <c r="M4"/>
  <c r="M10"/>
  <c r="M9"/>
  <c r="M8"/>
  <c r="M7"/>
  <c r="M11"/>
  <c r="M12" s="1"/>
  <c r="M10" i="19"/>
  <c r="M6"/>
  <c r="M9"/>
  <c r="M8"/>
  <c r="M5"/>
  <c r="M4"/>
  <c r="M11"/>
  <c r="M12" s="1"/>
  <c r="M7"/>
  <c r="E100" i="29"/>
  <c r="F100"/>
  <c r="N6" i="28"/>
  <c r="N7" s="1"/>
  <c r="M7"/>
  <c r="M14" i="29"/>
  <c r="M35"/>
  <c r="N13" i="25"/>
  <c r="N13" i="26"/>
  <c r="L13" i="24"/>
  <c r="M13" i="26"/>
  <c r="M13" i="25"/>
  <c r="L13" i="22"/>
  <c r="L13" i="23"/>
  <c r="D16" s="1"/>
  <c r="D21" i="27" s="1"/>
  <c r="L13" i="21"/>
  <c r="E16" i="26" l="1"/>
  <c r="D15" i="27" s="1"/>
  <c r="E16" i="25"/>
  <c r="D22" i="27" s="1"/>
  <c r="P13" i="18"/>
  <c r="P92" i="29"/>
  <c r="P90"/>
  <c r="P91"/>
  <c r="Q90"/>
  <c r="Q92"/>
  <c r="Q91"/>
  <c r="F16" i="23"/>
  <c r="B21" i="27"/>
  <c r="P95" i="29"/>
  <c r="P96" s="1"/>
  <c r="P94"/>
  <c r="P93"/>
  <c r="Q93"/>
  <c r="Q94"/>
  <c r="Q95"/>
  <c r="Q96" s="1"/>
  <c r="D100"/>
  <c r="D80"/>
  <c r="M56"/>
  <c r="D16" i="24"/>
  <c r="D16" i="22"/>
  <c r="D35" i="27" s="1"/>
  <c r="D16" i="21"/>
  <c r="M13" i="19"/>
  <c r="N13"/>
  <c r="O13" i="18"/>
  <c r="N13"/>
  <c r="B15" i="27" l="1"/>
  <c r="G16" i="26"/>
  <c r="B22" i="27"/>
  <c r="G16" i="25"/>
  <c r="E16" i="19"/>
  <c r="O95" i="29"/>
  <c r="O94"/>
  <c r="O93"/>
  <c r="O92"/>
  <c r="O91"/>
  <c r="O90"/>
  <c r="O89"/>
  <c r="O88"/>
  <c r="R97"/>
  <c r="D16" i="27"/>
  <c r="D34"/>
  <c r="F16" i="21"/>
  <c r="B16" i="27"/>
  <c r="B34"/>
  <c r="F16" i="24"/>
  <c r="B27" i="27"/>
  <c r="F16" i="22"/>
  <c r="B35" i="27"/>
  <c r="B12"/>
  <c r="O96" i="29"/>
  <c r="M68"/>
  <c r="M75"/>
  <c r="M71"/>
  <c r="M74"/>
  <c r="M70"/>
  <c r="M69"/>
  <c r="M73"/>
  <c r="M72"/>
  <c r="Q97"/>
  <c r="P97"/>
  <c r="H4" i="15"/>
  <c r="G4" i="4"/>
  <c r="G4" i="5"/>
  <c r="I8" i="4"/>
  <c r="I5"/>
  <c r="I9"/>
  <c r="D16"/>
  <c r="I4"/>
  <c r="I6"/>
  <c r="I7"/>
  <c r="I7" i="10"/>
  <c r="I5"/>
  <c r="I9"/>
  <c r="I6"/>
  <c r="I4"/>
  <c r="I8"/>
  <c r="I9" i="5"/>
  <c r="I8"/>
  <c r="I4"/>
  <c r="I6"/>
  <c r="I7"/>
  <c r="I5"/>
  <c r="I6" i="6"/>
  <c r="I8"/>
  <c r="I4"/>
  <c r="I9"/>
  <c r="I7"/>
  <c r="I5"/>
  <c r="I8" i="8"/>
  <c r="I5"/>
  <c r="I4"/>
  <c r="I6"/>
  <c r="I9"/>
  <c r="I7"/>
  <c r="J9" i="15"/>
  <c r="J7"/>
  <c r="J5"/>
  <c r="J8"/>
  <c r="J4"/>
  <c r="J6"/>
  <c r="C16" i="5"/>
  <c r="C16" i="15"/>
  <c r="B26" i="27" l="1"/>
  <c r="D28"/>
  <c r="N5" i="15"/>
  <c r="O8"/>
  <c r="O6"/>
  <c r="O10"/>
  <c r="O9"/>
  <c r="O7"/>
  <c r="O11"/>
  <c r="O12" s="1"/>
  <c r="N10" i="4"/>
  <c r="N9"/>
  <c r="N7"/>
  <c r="N6"/>
  <c r="N11"/>
  <c r="N12" s="1"/>
  <c r="N8"/>
  <c r="N11" i="5"/>
  <c r="N12" s="1"/>
  <c r="N8"/>
  <c r="N7"/>
  <c r="N10"/>
  <c r="N6"/>
  <c r="N9"/>
  <c r="N10" i="15"/>
  <c r="N9"/>
  <c r="N11"/>
  <c r="N12" s="1"/>
  <c r="N6"/>
  <c r="N8"/>
  <c r="N4"/>
  <c r="N7"/>
  <c r="M10" i="5"/>
  <c r="M9"/>
  <c r="M8"/>
  <c r="M6"/>
  <c r="M5"/>
  <c r="M4"/>
  <c r="M11"/>
  <c r="M12" s="1"/>
  <c r="M7"/>
  <c r="G16" i="19"/>
  <c r="B11" i="27"/>
  <c r="F38" i="29"/>
  <c r="O97"/>
  <c r="M77"/>
  <c r="M13" i="18"/>
  <c r="D16" i="6"/>
  <c r="C16"/>
  <c r="I100" i="29" l="1"/>
  <c r="B7" i="27" s="1"/>
  <c r="H16" i="18"/>
  <c r="B10" i="27" s="1"/>
  <c r="L5" i="18"/>
  <c r="D11" i="27" s="1"/>
  <c r="L6" i="18"/>
  <c r="D10" i="27" s="1"/>
  <c r="N7" i="6"/>
  <c r="N6"/>
  <c r="N11"/>
  <c r="N12" s="1"/>
  <c r="N9"/>
  <c r="N8"/>
  <c r="N10"/>
  <c r="M4"/>
  <c r="M9"/>
  <c r="M7"/>
  <c r="M8"/>
  <c r="M6"/>
  <c r="M10"/>
  <c r="M5"/>
  <c r="M11"/>
  <c r="M12" s="1"/>
  <c r="F59" i="29"/>
  <c r="O34"/>
  <c r="O55"/>
  <c r="O30"/>
  <c r="O28"/>
  <c r="O29"/>
  <c r="O31"/>
  <c r="O32"/>
  <c r="O33"/>
  <c r="O12"/>
  <c r="O10"/>
  <c r="O9"/>
  <c r="O7"/>
  <c r="O13"/>
  <c r="O11"/>
  <c r="O8"/>
  <c r="O13" i="15"/>
  <c r="N13"/>
  <c r="N13" i="5"/>
  <c r="M13" s="1"/>
  <c r="E16" s="1"/>
  <c r="O50" i="29" l="1"/>
  <c r="O54"/>
  <c r="O53"/>
  <c r="O52"/>
  <c r="O51"/>
  <c r="O49"/>
  <c r="F16" i="15"/>
  <c r="B9" i="27" s="1"/>
  <c r="D14"/>
  <c r="D13"/>
  <c r="B14"/>
  <c r="G16" i="5"/>
  <c r="O77" i="29"/>
  <c r="H80" s="1"/>
  <c r="B6" i="27" s="1"/>
  <c r="O14" i="29"/>
  <c r="O35"/>
  <c r="G4" i="6"/>
  <c r="G4" i="8"/>
  <c r="G4" i="9"/>
  <c r="D16"/>
  <c r="D16" i="8"/>
  <c r="C16"/>
  <c r="C16" i="10"/>
  <c r="C16" i="9"/>
  <c r="G38" i="29" l="1"/>
  <c r="B4" i="27" s="1"/>
  <c r="G17" i="29"/>
  <c r="B3" i="27" s="1"/>
  <c r="H16" i="15"/>
  <c r="D9" i="27"/>
  <c r="N10" i="8"/>
  <c r="N9"/>
  <c r="N7"/>
  <c r="N6"/>
  <c r="N8"/>
  <c r="N11"/>
  <c r="N12" s="1"/>
  <c r="M8"/>
  <c r="M11"/>
  <c r="M12" s="1"/>
  <c r="M6"/>
  <c r="M10"/>
  <c r="M5"/>
  <c r="M4"/>
  <c r="M9"/>
  <c r="M7"/>
  <c r="M11" i="10"/>
  <c r="M12" s="1"/>
  <c r="M7"/>
  <c r="M6"/>
  <c r="M5"/>
  <c r="M4"/>
  <c r="M10"/>
  <c r="M9"/>
  <c r="M8"/>
  <c r="O56" i="29"/>
  <c r="N6" i="9"/>
  <c r="N9"/>
  <c r="N10"/>
  <c r="N7"/>
  <c r="N11"/>
  <c r="N12" s="1"/>
  <c r="N8"/>
  <c r="M6"/>
  <c r="M9"/>
  <c r="M10"/>
  <c r="M7"/>
  <c r="M4"/>
  <c r="M11"/>
  <c r="M8"/>
  <c r="M5"/>
  <c r="G59" i="29" l="1"/>
  <c r="B5" i="27" s="1"/>
  <c r="M12" i="9"/>
  <c r="M13" s="1"/>
  <c r="N13"/>
  <c r="G4" i="10"/>
  <c r="N13" i="8" l="1"/>
  <c r="M13"/>
  <c r="M13" i="6"/>
  <c r="E16" i="9"/>
  <c r="N13" i="6"/>
  <c r="N13" i="4"/>
  <c r="M13"/>
  <c r="G16" i="9" l="1"/>
  <c r="D12" i="27"/>
  <c r="B17"/>
  <c r="E16" i="4"/>
  <c r="D19" i="27" s="1"/>
  <c r="E16" i="6"/>
  <c r="B24" i="27" s="1"/>
  <c r="E16" i="8"/>
  <c r="B25" i="27" s="1"/>
  <c r="D23" l="1"/>
  <c r="D18"/>
  <c r="G16" i="6"/>
  <c r="G16" i="8"/>
  <c r="G16" i="4"/>
  <c r="B19" i="27"/>
  <c r="N13" i="10"/>
  <c r="M13"/>
  <c r="E16" l="1"/>
  <c r="D20" i="27" s="1"/>
  <c r="B20" l="1"/>
  <c r="G16" i="10"/>
</calcChain>
</file>

<file path=xl/connections.xml><?xml version="1.0" encoding="utf-8"?>
<connections xmlns="http://schemas.openxmlformats.org/spreadsheetml/2006/main">
  <connection id="1" name="5s bieżące" type="1" refreshedVersion="3" saveData="1">
    <dbPr connection="DSN=MS Access Database;DBQ=Z:\KatPryw\RADKOS\Podsumowanie tygodni SITS\ZestawienieDlaKJ.accdb;DefaultDir=Z:\KatPryw\RADKOS\Podsumowanie tygodni SITS;DriverId=25;FIL=MS Access;MaxBufferSize=2048;PageTimeout=5;" command="SELECT Wyniki.*_x000d__x000a_FROM Wyniki, (SELECT iif(DAY(now())&lt;8,val(frstlst),iif(val(frst)&gt;Maksimumoftydzień,Maksimumoftydzień,val(frst))) AS wyn FROM Zestaw)  AS a_x000d__x000a_WHERE tydzień&gt;=wyn and tydzień&lt;=val(iif(day(now())&lt;8,lstlst,lst)) and wynik is not null"/>
  </connection>
  <connection id="2" name="GrUPAŚRED" type="1" refreshedVersion="3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* FROM _x000d__x000a_(SELECT Decode(wydz,'5','500LI','4','400ST','2','200SW',wydz) Wydz,To_Char(VALID_DATE,'IYYYMM') Month,VALID_DATE,Sum(HOURS_QTY) Gr_Śred FROM_x000d__x000a_ ((SELECT a.EMP_no,a.VALID_DATE,a.wydz,a.HOURS_QTY,b.mi FROM_x000d__x000a_ (SELECT EMP_NO,Decode(SubStr(WORK_GROUP_ID,3,1),'9',5,SubStr(WORK_GROUP_ID,3,1)) Wydz,VALID_DATE,HOURS_QTY FROM ifsapp.C_WORK_GROUP_DET WHERE SubStr(WORK_GROUP_ID,1,1)='9' AND SubStr(WORK_GROUP_ID,5,1)='W' AND MEMBER_WORK_STATE_DB IN ('W','O')) a,_x000d__x000a_(SELECT EMP_NO,Decode(SubStr(WORK_GROUP_ID,3,1),'9',5,SubStr(WORK_GROUP_ID,3,1)) Wydz,Min(VALID_DATE) mi FROM ifsapp.C_WORK_GROUP_DET WHERE SubStr(WORK_GROUP_ID,1,1)='9' AND SubStr(WORK_GROUP_ID,5,1)='W' AND MEMBER_WORK_STATE_DB IN ('W','O')_x000d__x000a_GROUP BY EMP_NO,Decode(SubStr(WORK_GROUP_ID,3,1),'9',5,SubStr(WORK_GROUP_ID,3,1)) ) b WHERE b.Emp_NO||'_'||b.wydz=a.Emp_NO||'_'||a.wydz AND a.VALID_DATE-Decode(Sign(a.VALID_DATE-To_Date('20151001','YYYYMMDD')),'-1',21,28)&gt;b.mi)_x000d__x000a_UNION_x000d__x000a_ (SELECT EMP_NO,VALID_DATE,Decode(SubStr(WORK_GROUP_ID,3,1),'9',5,SubStr(WORK_GROUP_ID,3,1)) Wydz,HOURS_QTY,SYSDATE mi FROM ifsapp.C_WORK_GROUP_DET WHERE SubStr(WORK_GROUP_ID,1,1)='9' AND SubStr(WORK_GROUP_ID,5,1)!='W' AND MEMBER_WORK_STATE_DB IN ('W','O')))_x000d__x000a_ GROUP BY Decode(wydz,'5','500LI','4','400ST','2','200SW',wydz),VALID_DATE)"/>
  </connection>
  <connection id="3" name="JAkość" type="1" refreshedVersion="3" deleted="1" saveData="1">
    <dbPr connection="" command=""/>
  </connection>
  <connection id="4" name="MGS" type="1" refreshedVersion="3" background="1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To_Char(DATE_APPLIED,'YYYYMM') month,Round(sum(Decode(LOCATION_NO,'9500-9510',Decode(DIRECTION,'+',2,'-',-1,0),0))/sum(Decode(LOCATION_NO,'0100',1,0))*1000,4) wsp_brk_x000d__x000a_ FROM IFSAPP.INVENTORY_TRANSACTION_HIST2 where_x000d__x000a_ to_char(DATE_APPLIED,'YYYYMM')=(SELECT decode(sign(to_char(sysdate,'DD')-8),'-1',To_Char(sysdate-15,'YYYYMM'),To_Char(sysdate,'YYYYMM')) FROM dual) AND To_Date(DATE_APPLIED)!=(SELECT To_Date(SYSDATE) FROM dual) and ((LOCATION_NO='9500-9510' AND TRANSACTION_CODE!='COUNT-OUT') OR (LOCATION_NO='0100' AND TRANSACTION_CODE IN ('INVM-ISS' ,'INVM-TRISS'))) AND SubStr(PART_NO,1,1)='6' GROUP BY To_Char(DATE_APPLIED,'YYYYMM') ORDER BY month"/>
  </connection>
  <connection id="5" name="MGW" type="1" refreshedVersion="3" background="1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zest.MONTH,zest.typ,sum(dtasor.L_rekl) L_REKL,Sum(dtasor.IL) IL,sum(dtasor.L_rekl)/Sum(dtasor.IL)*1000 wynik_prom FROM_x000d__x000a_(SELECT c.MONTH,St_d,end_d,b.typ FROM_x000d__x000a_    (SELECT MONTH,Decode(MONTH,'201607','201607',To_Char(Add_Months(To_Date(MONTH,'yyyymm'),-1),'yyyymm')) st_d,MONTH end_d_x000d__x000a_        from (SELECT To_Char(WORK_DAY,'YYYYMM') MONTH,To_Date(To_Char(WORK_DAY,'YYYYMM')||'01','YYYYMMdd') da_x000d__x000a_        FROM ifsapp.work_time_calendar_pub where CALENDAR_ID='SITS' AND WORK_DAY BETWEEN To_Date(20150101,'YYYYMMDD') AND SYSDATE  GROUP BY To_Char(WORK_DAY,'YYYYMM')) ORDER BY month) c,_x000d__x000a_    (SELECT 'IKEA' typ FROM dual UNION ALL SELECT 'SITS' typ FROM dual) b ORDER BY c.MONTH ) zest,_x000d__x000a_(SELECT a.MONTH,a.TYP,a.L_REKL,meb.IL FROM_x000d__x000a_    (SELECT TYP,MONTH,Sum(L_REKL) L_REKL FROM_x000d__x000a_        ( SELECT * from (SELECT Decode(SubStr(ifsapp.return_material_api.Get_Customer_No(RMA_NO),1,4),'IKEA','IKEA','164','IKEA','3721','IKEA','002-','IKEA','4000','IKEA','1752','IKEA','3445','IKEA','3711','IKEA','3613','IKEA','5100','IKEA','885','IKEA','622','IKEA','494','IKEA','458','IKEA','SITS') typ,_x000d__x000a_        To_Char(Nvl(DATE_RETURNED,ifsapp.return_material_api.Get_Registration_Date(rma_no)),'YYYYMM') month,Sum(QTY_RECEIVED) L_rekl FROM_x000d__x000a_          ifsapp.RETURN_MATERIAL_LINE WHERE SubStr(RETURN_REASON_CODE,1,1)=4 AND subStr(RETURN_REASON_CODE,1,3)!='4.8' and (DATE_RETURNED IS NOT NULL OR (ifsapp.return_material_api.Get_Status_Id(RMA_NO) IN (7,11) and QTY_RECEIVED IS NOT NULL))_x000d__x000a_          GROUP BY  Decode(SubStr(ifsapp.return_material_api.Get_Customer_No(RMA_NO),1,4),'IKEA','IKEA','164','IKEA','3721','IKEA','002-','IKEA','4000','IKEA','1752','IKEA','3445','IKEA','3711','IKEA','3613','IKEA','5100','IKEA','885','IKEA','622','IKEA','494','IKEA','458','IKEA','SITS'),_x000d__x000a_         To_Char(Nvl(DATE_RETURNED,ifsapp.return_material_api.Get_Registration_Date(rma_no)),'YYYYMM') ORDER BY  To_Char(Nvl(DATE_RETURNED,ifsapp.return_material_api.Get_Registration_Date(rma_no)),'YYYYMM') )_x000d__x000a_          UNION all_x000d__x000a_          (SELECT typ,month,L_REKL FROM (SELECT To_Char(WORK_DAY,'YYYYMM') month,0 L_REKL FROM ifsapp.work_time_calendar_pub where CALENDAR_ID='SITS' AND WORK_DAY BETWEEN To_Date(20150101,'YYYYMMDD') AND SYSDATE_x000d__x000a_          GROUP BY To_Char(WORK_DAY,'YYYYMM')) c,_x000d__x000a_          (SELECT 'IKEA' typ FROM dual UNION ALL SELECT 'SITS' typ FROM dual) b)) GROUP BY  TYP,MONTH ORDER BY MONTH,TYP) a,_x000d__x000a_    (select To_Char(INVOICE_DATE,'YYYYMM') Month,Decode(SubStr(ifsapp.customer_order_api.Get_Customer_No(ORDER_NO),1,4),'IKEA','IKEA','164','IKEA','3721','IKEA','002-','IKEA','4000','IKEA','1752','IKEA','3445','IKEA','3711','IKEA','3613','IKEA','5100','IKEA','885','IKEA','622','IKEA','494','IKEA','458','IKEA','SITS') typ,_x000d__x000a_          Sum(INVOICED_QTy)*Decode(To_Char(INVOICE_DATE,'YYYYMM'),To_Char(SYSDATE,'YYYYMM'),wsp,1) IL,wsp_x000d__x000a_          FROM ifsapp.CUSTOMER_ORDER_INV_ITEM_JOIN,(SELECT decode(to_char(sysdate,'dd'),'01',1,ifsapp.work_time_calendar_api.Get_Work_Days_Between('SITS',To_Date(To_Char(sysdate,'yyyymm'),'yyyymm')_x000d__x000a_          ,add_months(To_Date(To_Char(sysdate,'yyyymm'),'yyyymm'),1))/ifsapp.work_time_calendar_api.Get_Work_Days_Between('SITS',To_Date(To_Char(SYSDATE,'yyyymm'),'yyyymm'),SYSDATE)) wsp FROM dual)_x000d__x000a_          WHERE to_char(INVOICE_DATE,'YYYYMM')&gt;=(SELECT To_Char(SYSDATE-60,'yyyymm') FROM dual) and To_Date(INVOICE_DATE)!=(SELECT To_Date(SYSDATE) FROM dual) AND CATALOG_NO IS NOT NULL AND SubStr(CATALOG_NO,2,1)!='U' AND SubStr(CATALOG_NO,1,1) IN ('2','1')_x000d__x000a_           GROUP BY To_Char(INVOICE_DATE,'YYYYMM'),decode(SubStr(ifsapp.customer_order_api.Get_Customer_No(ORDER_NO),1,4),'IKEA','IKEA','164','IKEA','3721','IKEA','002-','IKEA','4000','IKEA','1752','IKEA','3445','IKEA','3711','IKEA','3613','IKEA','5100','IKEA','885','IKEA','622','IKEA','494','IKEA','458','IKEA','SITS')_x000d__x000a_           ,wsp ORDER BY MONTH,typ) meb_x000d__x000a_            WHERE meb.MONTH=a.MONTH AND meb.typ=a.typ) dtasor_x000d__x000a_ WHERE zest.MONTH=(SELECT decode(sign(to_char(sysdate,'DD')-8),'-1',To_Char(sysdate-15,'YYYYMM'),To_Char(sysdate,'YYYYMM')) FROM dual) AND dtasor.typ=zest.typ AND (dtasor.MONTH=zest.st_d OR dtasor.MONTH=zest.end_d)  GROUP BY zest.MONTH,zest.typ ORDER BY zest.MONTH,zest.typ"/>
  </connection>
  <connection id="6" keepAlive="1" name="Odpad_hist" type="1" refreshedVersion="3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dat,rodzaj,typ,Sum(transakcje) rozliczono,Round(Sum(standard),4) standard FROM_x000d__x000a_(SELECT order_no,ifsapp.shop_ord_api.Get_Close_Date(order_no,RELEASE_NO,SEQUENCE_NO) close_dat,Max(Decode(STAT,'trans',dat)) dat,_x000d__x000a_ifsapp.inventory_part_api.Get_Part_Product_Code ('ST',part_no) typ ,part_no,_x000d__x000a_Sum(Decode(STAT,'Standardshrink',qty,0)) standard,Sum(Decode(STAT,'trans',qty,0)) transakcje,Decode(SubStr(part_no,1,2),'58','Skóra','Tkanina') Rodzaj FROM_x000d__x000a_(  _x000d__x000a_  (SELECT order_no,RELEASE_NO,SEQUENCE_NO,PART_NO,Sum((QTY_PER_ASSEMBLY/((100-SHRINKAGE_FACTOR)/100))*ifsapp.shop_ord_api.get_Revised_Qty_Due (order_no,release_no,sequence_no)) qty,'Standardshrink' STAT,NULL dat FROM ifsapp.C_SHOP_MATERIAL_ALLOC_CP_x000d__x000a_   WHERE SubStr(part_no,1,1)='5' AND SubStr(part_no,1,4) NOT IN('5700','5800') GROUP BY order_no,RELEASE_NO,SEQUENCE_NO,PART_no)_x000d__x000a_   UNION ALL  _x000d__x000a_  (SELECT order_no,RELEASE_NO,SEQUENCE_NO,PART_NO,Sum(to_number(DIRECTION||QUANTITY)*-1) qty,'trans' STAT, to_char(DATE_APPLIED,'IYYYMM') dat FROM ifsapp.INVENTORY_TRANSACTION_HIST2 _x000d__x000a_  WHERE DATE_APPLIED&gt;(SELECT To_Date(SYSDATE-365) FROM dual) and SubStr(part_no,1,1)='5' AND SubStr(part_no,1,4) NOT IN('5700','5800') AND ORDER_TYPE='Zlec.produkcyjne' and LOCATION_NO!='8000'_x000d__x000a_    GROUP BY order_no,RELEASE_NO,SEQUENCE_NO,PART_NO,to_char(DATE_APPLIED,'IYYYMM'))_x000d__x000a_ )_x000d__x000a_group BY order_no,RELEASE_NO,SEQUENCE_NO,part_no) WHERE dat IS NOT NULL AND dat&gt;(select to_char(nvl(ifsapp.work_time_calendar_api.Get_Work_Day(ifsapp.site_api.Get_Manuf_Calendar_Id('ST'),ifsapp.work_time_calendar_api.Get_Work_Day_Counter(ifsapp.site_api.Get_Manuf_Calendar_Id('ST'),To_Date(SYSDATE))-240),To_Date(SYSDATE)-240),'IYYYMM') from dual) GROUP BY dat,rodzaj,typ ORDER BY dat,rodzaj"/>
  </connection>
  <connection id="7" name="Odpad_hist1" type="1" refreshedVersion="3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dat,rodzaj,typ,Sum(transakcje) rozliczono,Round(Sum(standard),4) standard FROM_x000d__x000a_(SELECT order_no,ifsapp.shop_ord_api.Get_Close_Date(order_no,RELEASE_NO,SEQUENCE_NO) close_dat,Max(Decode(STAT,'trans',dat)) dat,_x000d__x000a_ifsapp.inventory_part_api.Get_Part_Product_Code ('ST',part_no) typ ,part_no,_x000d__x000a_Sum(Decode(STAT,'Standardshrink',qty,0)) standard,Sum(Decode(STAT,'trans',qty,0)) transakcje,Decode(SubStr(part_no,1,2),'58','Skóra','Tkanina') Rodzaj FROM_x000d__x000a_(  _x000d__x000a_  (SELECT order_no,RELEASE_NO,SEQUENCE_NO,PART_NO,Sum((QTY_PER_ASSEMBLY/((100-SHRINKAGE_FACTOR)/100))*ifsapp.shop_ord_api.get_Revised_Qty_Due (order_no,release_no,sequence_no)) qty,'Standardshrink' STAT,NULL dat FROM ifsapp.C_SHOP_MATERIAL_ALLOC_CP_x000d__x000a_   WHERE SubStr(part_no,1,1)='5' AND SubStr(part_no,1,4) NOT IN('5700','5800') GROUP BY order_no,RELEASE_NO,SEQUENCE_NO,PART_no)_x000d__x000a_   UNION ALL  _x000d__x000a_  (SELECT order_no,RELEASE_NO,SEQUENCE_NO,PART_NO,Sum(to_number(DIRECTION||QUANTITY)*-1) qty,'trans' STAT, to_char(DATE_APPLIED,'IYYYMM') dat FROM ifsapp.INVENTORY_TRANSACTION_HIST2 _x000d__x000a_  WHERE DATE_APPLIED&gt;(SELECT To_Date(SYSDATE-365) FROM dual) and SubStr(part_no,1,1)='5' AND SubStr(part_no,1,4) NOT IN('5700','5800') AND ORDER_TYPE='Zlec.produkcyjne' and LOCATION_NO!='8000'_x000d__x000a_    GROUP BY order_no,RELEASE_NO,SEQUENCE_NO,PART_NO,to_char(DATE_APPLIED,'IYYYMM'))_x000d__x000a_ )_x000d__x000a_group BY order_no,RELEASE_NO,SEQUENCE_NO,part_no) WHERE dat IS NOT NULL AND dat&gt;(select to_char(nvl(ifsapp.work_time_calendar_api.Get_Work_Day(ifsapp.site_api.Get_Manuf_Calendar_Id('ST'),ifsapp.work_time_calendar_api.Get_Work_Day_Counter(ifsapp.site_api.Get_Manuf_Calendar_Id('ST'),To_Date(SYSDATE))-240),To_Date(SYSDATE)-240),'IYYYMM') from dual) GROUP BY dat,rodzaj,typ ORDER BY dat,rodzaj"/>
  </connection>
  <connection id="8" name="PRODnaCZAS" type="1" refreshedVersion="3" background="1" saveData="1">
    <dbPr connection="DBQ=Z:\KatPryw\RADKOS\History.mdb;Driver={Microsoft Access Driver (*.mdb, *.accdb)};DriverId=25;FIL=MS Access;MaxBufferSize=2048;PageTimeout=5;UID=admin;" command="SELECT Termin.WYDz AS DEPARTMENT_NO, Sum(Termin.MADE_ON_TIME) AS ILOSCWYK, Sum(Termin.IL_PLAN) AS ILOSCWYMAGANA, Sum([made_on_time])/Sum([il_plan])*100 AS TERM_x000d__x000a_FROM Termin where  Termin.MOnth= val(year(now()-iif(day(now())&lt;8,15,0)) &amp; iif(len(Month(now()-iif(day(now())&lt;8,15,0)))=1,'0','') &amp; Month(now()-iif(day(now())&lt;8,15,0)))_x000d__x000a_GROUP BY Termin.WYDz;"/>
  </connection>
  <connection id="9" name="S5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0" name="S5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1" name="S5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2" name="S51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3" name="S511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4" name="S5111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5" name="S5112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6" name="S5112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7" name="S5112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8" name="S5113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9" name="S512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0" name="S513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1" name="S514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2" name="S52" type="1" refreshedVersion="3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 where wynik is not null"/>
  </connection>
  <connection id="23" name="S53" type="1" refreshedVersion="3" savePassword="1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4" name="S54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5" name="S54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6" name="S542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7" name="S55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8" name="S56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9" keepAlive="1" name="Wskaźnik wałków" type="1" refreshedVersion="3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MONTH,Sum(il),Sum(Decode(il,1,1,2,2,3,3,4,4,5,2*il,6,2*il,7,2*il,3*il)) pkt FROM_x000d__x000a_(SELECT part_no,MONTH,Round(Avg(il)) il FROM _x000d__x000a_(SELECT part_no,MONTH,work_day,Count(id) il from_x000d__x000a_(SELECT a.part_no,a.id,To_Char(a.work_day,'yyyymm') month,a.work_day,Nvl(b.QTY_ONHAND,0)-Nvl(a.BAl,0) QTY FROM_x000d__x000a_  (SELECT a.part_no,a.ID,b.work_day,Sum(Decode(Sign(work_day-dat),0,a.qty,-1,a.qty)) BAl FROM_x000d__x000a_    (SELECT to_date(work_day) work_day FROM ifsapp.work_time_counter WHERE CALENDAR_ID='SITS' AND WORK_DAY BETWEEN (SELECT To_Date(to_char(SYSDATE-360,'YYYY')||to_char(SYSDATE-360,'MM')||01,'yyyymmdd' ) FROM dual)_x000d__x000a_      AND (SELECT To_Date(sysdate) FROM dual)) b,_x000d__x000a_    (SELECT part_no, PART_NO||'_'||WAIV_DEV_REJ_NO||'_'||LOCATION_NO ID,To_Date(DATE_APPLIED) Dat,Sum(To_Number(DIRECTION||QUANTITY)) QTY FROM_x000d__x000a_      ifsapp.INVENTORY_TRANSACTION_HIST2 WHERE SubStr(part_no,1,1)='5' AND substr(part_no,1,2)!='58' and substr(part_no,1,4)!='5700'_x000d__x000a_      group BY  part_no,PART_NO||'_'||WAIV_DEV_REJ_NO||'_'||LOCATION_NO,to_Date(DATE_APPLIED)_x000d__x000a_    ORDER BY ID,dat DESC) a_x000d__x000a_  GROUP BY a.part_no,a.ID,b.work_day) a left join_x000d__x000a_(SELECT PART_NO||'_'||WAIV_DEV_REJ_NO||'_'||LOCATION_NO id,PART_NO,WAIV_DEV_REJ_NO,QTY_ONHAND FROM ifsapp.INVENTORY_PART_IN_STOCK  WHERE SubStr(part_no,1,1)='5') b  ON b.id=a.id_x000d__x000a_WHERE Nvl(b.QTY_ONHAND,0)-Nvl(a.BAl,0)&gt;0_x000d__x000a_ORDER BY  PART_NO,WORK_DAY,WAIV_DEV_REJ_NO)  _x000d__x000a_GROUP BY part_no,month,work_day)_x000d__x000a_GROUP BY part_no,MONTH)_x000d__x000a_GROUP BY MONTH"/>
  </connection>
  <connection id="30" name="Wskaźnik wałków1" type="1" refreshedVersion="3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MONTH,Sum(il),Sum(Decode(il,1,1,2,2,3,3,4,4,5,2*il,6,2*il,7,2*il,3*il)) pkt FROM_x000d__x000a_(SELECT part_no,MONTH,Round(Avg(il)) il FROM _x000d__x000a_(SELECT part_no,MONTH,work_day,Count(id) il from_x000d__x000a_(SELECT a.part_no,a.id,To_Char(a.work_day,'yyyymm') month,a.work_day,Nvl(b.QTY_ONHAND,0)-Nvl(a.BAl,0) QTY FROM_x000d__x000a_  (SELECT a.part_no,a.ID,b.work_day,Sum(Decode(Sign(work_day-dat),0,a.qty,-1,a.qty)) BAl FROM_x000d__x000a_    (SELECT to_date(work_day) work_day FROM ifsapp.work_time_counter WHERE CALENDAR_ID='SITS' AND WORK_DAY BETWEEN (SELECT To_Date(to_char(SYSDATE-190,'YYYY')||to_char(SYSDATE-190,'MM')||01,'yyyymmdd' ) FROM dual)_x000d__x000a_      AND (SELECT To_Date(sysdate) FROM dual)) b,_x000d__x000a_    (SELECT part_no, PART_NO||'_'||WAIV_DEV_REJ_NO||'_'||LOCATION_NO ID,To_Date(DATE_APPLIED) Dat,Sum(To_Number(DIRECTION||QUANTITY)) QTY FROM_x000d__x000a_      ifsapp.INVENTORY_TRANSACTION_HIST2 WHERE SubStr(part_no,1,1)='5' AND substr(part_no,1,2)!='58' and substr(part_no,1,4)!='5700'_x000d__x000a_      group BY  part_no,PART_NO||'_'||WAIV_DEV_REJ_NO||'_'||LOCATION_NO,to_Date(DATE_APPLIED)_x000d__x000a_    ORDER BY ID,dat DESC) a_x000d__x000a_  GROUP BY a.part_no,a.ID,b.work_day) a left join_x000d__x000a_(SELECT PART_NO||'_'||WAIV_DEV_REJ_NO||'_'||LOCATION_NO id,PART_NO,WAIV_DEV_REJ_NO,QTY_ONHAND FROM ifsapp.INVENTORY_PART_IN_STOCK  WHERE SubStr(part_no,1,1)='5') b  ON b.id=a.id_x000d__x000a_WHERE Nvl(b.QTY_ONHAND,0)-Nvl(a.BAl,0)&gt;0_x000d__x000a_ORDER BY  PART_NO,WORK_DAY,WAIV_DEV_REJ_NO)  _x000d__x000a_GROUP BY part_no,month,work_day)_x000d__x000a_GROUP BY part_no,MONTH)_x000d__x000a_GROUP BY MONTH"/>
  </connection>
  <connection id="31" keepAlive="1" name="WYDAJ_KROJ_HIST" type="1" refreshedVersion="3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 month,week,TRANSACTION_DATE,obsz,Sum(mb) mb,Sum(hour) hour from_x000d__x000a_(SELECT To_Char (TRANSACTION_DATE,'YYYYMM') month,To_Char (TRANSACTION_DATE,'IYYYIW') week,TRANSACTION_DATE,b.ID_WRK,b.obsz,Nvl(Sum(IN_DAY),0) mb,WRK_H_SUM hour from_x000d__x000a_(SELECT order_no||'_'||To_Date(TRANSACTION_DATE) id,To_Date(tRANSACTION_DATE)||'_'||C_WORK_GROUP_ID id_W,SubStr(C_WORK_GROUP_ID,1,5) obsz,To_Date(TRANSACTION_DATE) TRANSACTION_DATE,C_WORK_GROUP_ID ID_WRK,ORDER_NO FROM ifsapp.OPERATION_HISTORY WHERE  _x000d__x000a_ SubStr(C_WORK_GROUP_ID,1,1)='1' AND SubStr(part_no,1,1) IN ('4','1') AND REVERSED_FLAG_DB='N'AND TRANSACTION_CODE='OPFEED'_x000d__x000a_  GROUP BY To_Date(TRANSACTION_DATE),C_WORK_GROUP_ID,ORDER_NO) b_x000d__x000a_ left JOIN_x000d__x000a_ (SELECT order_no||'_'||To_Date(DATE_APPLIED) id ,ORDER_NO,DATE_APPLIED,Decode(SubStr(part_no,1,2),'58','110KS','100KT')typ,Sum(to_number(DIRECTION||QUANTITY)*-1) in_day FROM  ifsapp.INVENTORY_TRANSACTION_HIST2_x000d__x000a_WHERE (SubStr(PART_NO,1,1)='5' or SubStr(PART_NO,1,2)='61') AND ORDER_TYPE= 'Zlec.produkcyjne' GROUP BY order_no,DATE_APPLIED,decode(SubStr(part_no,1,2),'58','110KS','100KT')) a_x000d__x000a_ON  a.ID=b.id AND a.typ=b.obsz left JOIN_x000d__x000a_(SELECT To_Date(VALID_DATE)||'_'||WORK_GROUP_ID ID_WRK,WORK_GROUP_ID,VALID_DATE,Sum(HOURS_QTY) WRK_H_SUM FROM ifsapp.C_WORK_GROUP_DET WHERE MEMBER_WORK_STATE_DB IN ('W','O') GROUP BY VALID_DATE,WORK_GROUP_ID ORDER BY ID_wrk) WRK_g_x000d__x000a_on WRK_g.ID_wrk=b.ID_W_x000d__x000a_WHERE TRANSACTION_DATE&gt;(select  nvl(ifsapp.work_time_calendar_api.Get_Work_Day(ifsapp.site_api.Get_Manuf_Calendar_Id('ST'),ifsapp.work_time_calendar_api.Get_Work_Day_Counter(ifsapp.site_api.Get_Manuf_Calendar_Id('ST'),To_Date(SYSDATE))-30),To_Date(SYSDATE)-30) from dual) and WRK_H_SUM is not null_x000d__x000a_GROUP BY  TRANSACTION_DATE,b.ID_WRK,b.obsz,WRK_H_SUM) GROUP BY month,week,TRANSACTION_DATE,obsz"/>
  </connection>
  <connection id="32" name="WYDAJ_KROJ_HIST1" type="1" refreshedVersion="3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 month,week,TRANSACTION_DATE,obsz,Sum(mb) mb,Sum(hour) hour from_x000d__x000a_(SELECT To_Char (TRANSACTION_DATE,'YYYYMM') month,To_Char (TRANSACTION_DATE,'IYYYIW') week,TRANSACTION_DATE,b.ID_WRK,b.obsz,Nvl(Sum(IN_DAY),0) mb,WRK_H_SUM hour from_x000d__x000a_(SELECT order_no||'_'||To_Date(TRANSACTION_DATE) id,To_Date(tRANSACTION_DATE)||'_'||C_WORK_GROUP_ID id_W,SubStr(C_WORK_GROUP_ID,1,5) obsz,To_Date(TRANSACTION_DATE) TRANSACTION_DATE,C_WORK_GROUP_ID ID_WRK,ORDER_NO FROM ifsapp.OPERATION_HISTORY WHERE  _x000d__x000a_ SubStr(C_WORK_GROUP_ID,1,1)='1' AND SubStr(part_no,1,1) IN ('4','1') AND REVERSED_FLAG_DB='N'AND TRANSACTION_CODE='OPFEED'_x000d__x000a_  GROUP BY To_Date(TRANSACTION_DATE),C_WORK_GROUP_ID,ORDER_NO) b_x000d__x000a_ left JOIN_x000d__x000a_ (SELECT order_no||'_'||To_Date(DATE_APPLIED) id ,ORDER_NO,DATE_APPLIED,Decode(SubStr(part_no,1,2),'58','110KS','100KT')typ,Sum(to_number(DIRECTION||QUANTITY)*-1) in_day FROM  ifsapp.INVENTORY_TRANSACTION_HIST2_x000d__x000a_WHERE (SubStr(PART_NO,1,1)='5' or SubStr(PART_NO,1,2)='61') AND ORDER_TYPE= 'Zlec.produkcyjne' GROUP BY order_no,DATE_APPLIED,decode(SubStr(part_no,1,2),'58','110KS','100KT')) a_x000d__x000a_ON  a.ID=b.id AND a.typ=b.obsz left JOIN_x000d__x000a_(SELECT To_Date(VALID_DATE)||'_'||WORK_GROUP_ID ID_WRK,WORK_GROUP_ID,VALID_DATE,Sum(HOURS_QTY) WRK_H_SUM FROM ifsapp.C_WORK_GROUP_DET WHERE MEMBER_WORK_STATE_DB IN ('W','O') GROUP BY VALID_DATE,WORK_GROUP_ID ORDER BY ID_wrk) WRK_g_x000d__x000a_on WRK_g.ID_wrk=b.ID_W_x000d__x000a_WHERE TRANSACTION_DATE&gt;(select  nvl(ifsapp.work_time_calendar_api.Get_Work_Day(ifsapp.site_api.Get_Manuf_Calendar_Id('ST'),ifsapp.work_time_calendar_api.Get_Work_Day_Counter(ifsapp.site_api.Get_Manuf_Calendar_Id('ST'),To_Date(SYSDATE))-30),To_Date(SYSDATE)-30) from dual) and WRK_H_SUM is not null and  TRANSACTION_DATE&lt;to_date(sysdate)_x000d__x000a_GROUP BY  TRANSACTION_DATE,b.ID_WRK,b.obsz,WRK_H_SUM) GROUP BY month,week,TRANSACTION_DATE,obsz"/>
  </connection>
  <connection id="33" name="WydajNETTO" type="1" refreshedVersion="3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To_Char(VALID_DATE,'IYYYMM') Month,To_Char(VALID_DATE,'IYYYIW') WEEK,VALID_DATE,Decode(substr(WORK_GROUP_ID,-2,1),'-',substr(WORK_GROUP_ID,-1,1),substr(ifsapp.c_work_group_head_api.Get_Work_Group_Desc('ST',WORK_GROUP_ID),1,1)) Shift,_x000d__x000a_ifsapp.work_center_api.Get_Department_No('ST',WRK_Cent)||' '||ifsapp.work_center_department_api.Get_Description('ST',ifsapp.work_center_api.Get_Department_No('ST',WRK_Cent)) Department,_x000d__x000a_WRK_Cent||' '||ifsapp.work_center_api.Get_Description('ST',WRK_Cent) Work_center,Nvl(ifsapp.work_center_api.Get_Department_No('ST',WRK_Cent),'500LI') Wydz,_x000d__x000a_WORK_GROUP_ID,SUM_H_MADE_corr+decode(sign(to_date(20160101,'yyyymmdd')-VALID_DATE),'1',decode(WRK_Cent,'220SE',((WRK_H_SUM-WRK_comm)*7.5/8)*0.065,decode(ifsapp.work_center_api.Get_Department_No('ST',WRK_Cent),'400ST',((WRK_H_SUM-WRK_comm)*7.5/8)*0.01,0)))   SUM_H_MADE_corr,SUM_H_MADE_norm,SUM_H_Repair,Sum_H_demurrage,WRK_H_SUM-WRK_comm  WRK_H_SUM,WRK_H_SUM WRK_norm  FROM_x000d__x000a_(SELECT TRANSACTION_DATE||'_'||C_WORK_GROUP_ID ID_WRK,_x000d__x000a_Nvl(Sum(Decode(SubStr(part_no,1,1),'1',MANUFACTURING_TIME,'4',MANUFACTURING_TIME,'W',MANUFACTURING_TIME)),0) SUM_H_MADE_corr,_x000d__x000a_Nvl(Sum(Decode(SubStr(part_no,1,1),'1',MANUFACTURING_TIME,'4',MANUFACTURING_TIME)),0) SUM_H_MADE_norm,_x000d__x000a_nvl(Sum(Decode(SubStr(part_no,1,1),'P',MANUFACTURING_TIME,0)),0) WRK_comm,_x000d__x000a_nvl(Sum(Decode(SubStr(part_no,1,1),'N',MANUFACTURING_TIME,0)),0) SUM_H_Repair,_x000d__x000a_nvl(Sum(Decode(SubStr(part_no,1,1),'T',MANUFACTURING_TIME,0)),0) Sum_H_demurrage,_x000d__x000a_Decode(SubStr(C_WORK_GROUP_ID,1,5),'300OI','310OI','510L8','510L6',SubStr(C_WORK_GROUP_ID,1,5)) WRK_Cent_x000d__x000a_FROM ifsapp.OPERATION_HISTORY WHERE  to_char(TRANSACTION_DATE,'YYYYMM')=(SELECT decode(sign(to_char(sysdate,'DD')-8),'-1',To_Char(sysdate-15,'YYYYMM'),To_Char(sysdate,'YYYYMM')) FROM dual) and To_Date(TRANSACTION_DATE)!=(SELECT To_Date(SYSDATE) FROM dual) AND REVERSED_FLAG_DB='N'AND TRANSACTION_CODE='OPFEED' GROUP BY  C_WORK_GROUP_ID,TRANSACTION_DATE ORDER BY ID_wrk) MADE_g,_x000d__x000a_(SELECT VALID_DATE||'_'||WORK_GROUP_ID ID_WRK,WORK_GROUP_ID,VALID_DATE,Sum(HOURS_QTY) WRK_H_SUM FROM ifsapp.C_WORK_GROUP_DET WHERE MEMBER_WORK_STATE_DB IN ('W','O') GROUP BY VALID_DATE,WORK_GROUP_ID ORDER BY ID_wrk) WRK_g_x000d__x000a_WHERE WRK_g.ID_wrk=MADE_g.ID_wrk"/>
  </connection>
  <connection id="34" name="Wydajności" type="1" reconnectionMethod="2" refreshedVersion="3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To_Char(VALID_DATE,'IYYYMM') Month,To_Char(VALID_DATE,'IYYYIW') WEEK,VALID_DATE,Decode(substr(WORK_GROUP_ID,-2,1),'-',substr(WORK_GROUP_ID,-1,1),substr(ifsapp.c_work_group_head_api.Get_Work_Group_Desc('ST',WORK_GROUP_ID),1,1)) Shift,_x000d__x000a_ifsapp.work_center_api.Get_Department_No('ST',WRK_Cent)||' '||ifsapp.work_center_department_api.Get_Description('ST',ifsapp.work_center_api.Get_Department_No('ST',WRK_Cent)) Department,_x000d__x000a_WRK_Cent||' '||ifsapp.work_center_api.Get_Description('ST',WRK_Cent) Work_center,_x000d__x000a_WORK_GROUP_ID,SUM_H_MADE_corr+decode(WRK_Cent,'220SE',decode(sign(to_date(20160401,'yyyymmdd')-VALID_DATE),'1',((WRK_H_SUM-WRK_comm)*7.5/8)*0.065,0),_x000d__x000a_'410MO',decode(sign(to_date(20160101,'yyyymmdd')-VALID_DATE),'1',((WRK_H_SUM-WRK_comm)*7.5/8)*0.01,0),_x000d__x000a_'420TW',decode(sign(to_date(20160101,'yyyymmdd')-VALID_DATE),'1',((WRK_H_SUM-WRK_comm)*7.5/8)*0.01,0),_x000d__x000a_'430TT',decode(sign(to_date(20160101,'yyyymmdd')-VALID_DATE),'1',((WRK_H_SUM-WRK_comm)*7.5/8)*0.01,0),0)   SUM_H_MADE_corr,SUM_H_MADE_norm,SUM_H_Repair,Sum_H_demurrage,WRK_H_SUM-WRK_comm  WRK_H_SUM  FROM _x000d__x000a_(SELECT TRANSACTION_DATE||'_'||C_WORK_GROUP_ID ID_WRK,_x000d__x000a_Nvl(Sum(Decode(SubStr(part_no,1,1),'1',MANUFACTURING_TIME,'4',MANUFACTURING_TIME,'W',MANUFACTURING_TIME)),0) SUM_H_MADE_corr,_x000d__x000a_Nvl(Sum(Decode(SubStr(part_no,1,1),'1',MANUFACTURING_TIME,'4',MANUFACTURING_TIME)),0) SUM_H_MADE_norm,  _x000d__x000a_nvl(Sum(Decode(SubStr(part_no,1,1),'P',MANUFACTURING_TIME,0)),0) WRK_comm,_x000d__x000a_nvl(Sum(Decode(SubStr(part_no,1,1),'N',MANUFACTURING_TIME,0)),0) SUM_H_Repair,_x000d__x000a_nvl(Sum(Decode(SubStr(part_no,1,1),'T',MANUFACTURING_TIME,0)),0) Sum_H_demurrage,_x000d__x000a_Decode(SubStr(C_WORK_GROUP_ID,1,5),'300OI','310OI',SubStr(C_WORK_GROUP_ID,1,5)) WRK_Cent _x000d__x000a_FROM ifsapp.OPERATION_HISTORY WHERE to_char(TRANSACTION_DATE,'YYYYMM')=(SELECT decode(sign(to_char(sysdate,'DD')-8),'-1',To_Char(sysdate-15,'YYYYMM'),To_Char(sysdate,'YYYYMM')) FROM dual) AND To_Date(TRANSACTION_DATE)!=(SELECT To_Date(SYSDATE) FROM dual) AND REVERSED_FLAG_DB='N'AND TRANSACTION_CODE='OPFEED' GROUP BY  C_WORK_GROUP_ID,TRANSACTION_DATE ORDER BY ID_wrk) MADE_g,_x000d__x000a_(SELECT VALID_DATE||'_'||WORK_GROUP_ID ID_WRK,WORK_GROUP_ID,VALID_DATE,Sum(HOURS_QTY) WRK_H_SUM FROM ifsapp.C_WORK_GROUP_DET WHERE MEMBER_WORK_STATE_DB IN ('W','O') GROUP BY VALID_DATE,WORK_GROUP_ID ORDER BY ID_wrk) WRK_g _x000d__x000a_WHERE WRK_g.ID_wrk=MADE_g.ID_wrk"/>
  </connection>
  <connection id="35" name="Wydajności Hist" type="1" refreshedVersion="3" saveData="1">
    <dbPr connection="DRIVER={Oracle in instantclient_12_2};SERVER=PROD8;UID=radkos;DBQ=PROD8;DBA=W;APA=T;EXC=F;XSM=Default;FEN=T;QTO=T;FRC=10;FDL=10;LOB=T;RST=T;BTD=F;BNF=F;BAM=IfAllSuccessful;NUM=NLS;DPM=F;MTS=T;MDI=Me;CSR=F;FWC=F;FBS=60000;TLO=O;MLD=0;ODA=F;STE=F;TSZ=8192;AST=FLOAT;" command="SELECT To_Char(VALID_DATE,'IYYYMM') Month,To_Char(VALID_DATE,'IYYYIW') WEEK,VALID_DATE,Decode(substr(WORK_GROUP_ID,-2,1),'-',substr(WORK_GROUP_ID,-1,1),substr(ifsapp.c_work_group_head_api.Get_Work_Group_Desc('ST',WORK_GROUP_ID),1,1)) Shift,_x000d__x000a_ifsapp.work_center_api.Get_Department_No('ST',WRK_Cent)||' '||ifsapp.work_center_department_api.Get_Description('ST',ifsapp.work_center_api.Get_Department_No('ST',WRK_Cent)) Department,_x000d__x000a_WRK_Cent||' '||ifsapp.work_center_api.Get_Description('ST',WRK_Cent) Work_center,_x000d__x000a_WORK_GROUP_ID,SUM_H_MADE_corr+decode(WRK_Cent,'220SE',decode(sign(to_date(20160401,'yyyymmdd')-VALID_DATE),'1',((WRK_H_SUM-WRK_comm)*7.5/8)*0.065,0),_x000d__x000a_'410MO',decode(sign(to_date(20160101,'yyyymmdd')-VALID_DATE),'1',((WRK_H_SUM-WRK_comm)*7.5/8)*0.01,0),_x000d__x000a_'420TW',decode(sign(to_date(20160101,'yyyymmdd')-VALID_DATE),'1',((WRK_H_SUM-WRK_comm)*7.5/8)*0.01,0),_x000d__x000a_'430TT',decode(sign(to_date(20160101,'yyyymmdd')-VALID_DATE),'1',((WRK_H_SUM-WRK_comm)*7.5/8)*0.01,0),0)   SUM_H_MADE_corr,SUM_H_MADE_norm,SUM_H_Repair,Sum_H_demurrage,decode(WRK_H_SUM-WRK_comm,0,0.0000001,WRK_H_SUM-WRK_comm) WRK_H_SUM  FROM _x000d__x000a_(SELECT TRANSACTION_DATE||'_'||C_WORK_GROUP_ID ID_WRK,_x000d__x000a_Nvl(Sum(Decode(SubStr(part_no,1,1),'1',MANUFACTURING_TIME,'4',MANUFACTURING_TIME,'W',MANUFACTURING_TIME)),0) SUM_H_MADE_corr,_x000d__x000a_Nvl(Sum(Decode(SubStr(part_no,1,1),'1',MANUFACTURING_TIME,'4',MANUFACTURING_TIME)),0) SUM_H_MADE_norm,  _x000d__x000a_Sum(Decode(SubStr(part_no,1,1),'P',MANUFACTURING_TIME,0)) WRK_comm,_x000d__x000a_Sum(Decode(SubStr(part_no,1,1),'N',MANUFACTURING_TIME,0)) SUM_H_Repair,_x000d__x000a_Sum(Decode(SubStr(part_no,1,1),'T',MANUFACTURING_TIME,0)) Sum_H_demurrage,_x000d__x000a_Decode(SubStr(C_WORK_GROUP_ID,1,5),'300OI','310OI',SubStr(C_WORK_GROUP_ID,1,5)) WRK_Cent _x000d__x000a_FROM ifsapp.OPERATION_HISTORY WHERE TRANSACTION_DATE&lt;(SELECT to_date(sysdate) FROM dual) AND TRANSACTION_DATE&gt;(select  nvl(ifsapp.work_time_calendar_api.Get_Work_Day(ifsapp.site_api.Get_Manuf_Calendar_Id('ST'),ifsapp.work_time_calendar_api.Get_Work_Day_Counter(ifsapp.site_api.Get_Manuf_Calendar_Id('ST'),To_Date(SYSDATE))-30),To_Date(SYSDATE)-30) from dual) AND REVERSED_FLAG_DB='N'AND TRANSACTION_CODE='OPFEED' GROUP BY  C_WORK_GROUP_ID,TRANSACTION_DATE ORDER BY ID_wrk) MADE_g,_x000d__x000a_(SELECT VALID_DATE||'_'||WORK_GROUP_ID ID_WRK,WORK_GROUP_ID,VALID_DATE,Sum(HOURS_QTY) WRK_H_SUM FROM ifsapp.C_WORK_GROUP_DET WHERE MEMBER_WORK_STATE_DB IN ('W','O') GROUP BY VALID_DATE,WORK_GROUP_ID ORDER BY ID_wrk) WRK_g _x000d__x000a_WHERE WRK_g.ID_wrk=MADE_g.ID_wrk"/>
  </connection>
</connections>
</file>

<file path=xl/sharedStrings.xml><?xml version="1.0" encoding="utf-8"?>
<sst xmlns="http://schemas.openxmlformats.org/spreadsheetml/2006/main" count="19906" uniqueCount="1959">
  <si>
    <t>PRÓG</t>
  </si>
  <si>
    <t>WYDAJNOŚĆ</t>
  </si>
  <si>
    <t>POZIOM PREMII</t>
  </si>
  <si>
    <t>waga</t>
  </si>
  <si>
    <t>&gt;74%</t>
  </si>
  <si>
    <t>&gt;80%</t>
  </si>
  <si>
    <t>Suma</t>
  </si>
  <si>
    <t>MONTH</t>
  </si>
  <si>
    <t>Suma końcowa</t>
  </si>
  <si>
    <t>DEPARTMENT</t>
  </si>
  <si>
    <t>VALID_DATE</t>
  </si>
  <si>
    <t>WORK_CENTER</t>
  </si>
  <si>
    <t>Suma z WYDBrutto</t>
  </si>
  <si>
    <t>WEEK</t>
  </si>
  <si>
    <t>Suma z L_OSÓB</t>
  </si>
  <si>
    <t>MPK</t>
  </si>
  <si>
    <t>(Wiele elementów)</t>
  </si>
  <si>
    <t>Wartość wskaźnika jakościowego</t>
  </si>
  <si>
    <t>Mnożnik Jakościowy</t>
  </si>
  <si>
    <t>Liczba osób</t>
  </si>
  <si>
    <t>min.+31 max+49</t>
  </si>
  <si>
    <t>min.0 max.30</t>
  </si>
  <si>
    <t>min.-10 max.-1</t>
  </si>
  <si>
    <t>min-29 max.-11</t>
  </si>
  <si>
    <t>(wynik kontroli x2%) +100%</t>
  </si>
  <si>
    <t>201510</t>
  </si>
  <si>
    <t>Suma z WydBrutto</t>
  </si>
  <si>
    <t xml:space="preserve">Linie IKEA cele grupowe </t>
  </si>
  <si>
    <t>Linie IKEA jakość</t>
  </si>
  <si>
    <t>Przedział punktacji =&gt; ( -30pkt ; 50pkt )</t>
  </si>
  <si>
    <t>Pozytywna kontrola =&gt; +1 punkt</t>
  </si>
  <si>
    <t>1 uwaga =&gt; -3 punkty</t>
  </si>
  <si>
    <t>1 defekt =&gt; -9 punktów</t>
  </si>
  <si>
    <t>tydzień</t>
  </si>
  <si>
    <t>4520-4</t>
  </si>
  <si>
    <t>5020-4 s</t>
  </si>
  <si>
    <t>5020-4 i</t>
  </si>
  <si>
    <t xml:space="preserve">7050-1, 7060-1
7070-1, 7080-1
</t>
  </si>
  <si>
    <t>7020-1, 7040-1, 7220-1</t>
  </si>
  <si>
    <t>Frst</t>
  </si>
  <si>
    <t>LST</t>
  </si>
  <si>
    <t>Wynik</t>
  </si>
  <si>
    <t>Średnia z Wynik</t>
  </si>
  <si>
    <t xml:space="preserve">5-S </t>
  </si>
  <si>
    <t>7200-1</t>
  </si>
  <si>
    <t>Tapicernia jakość</t>
  </si>
  <si>
    <t>&gt;65%</t>
  </si>
  <si>
    <t>&gt;70%</t>
  </si>
  <si>
    <t>200SW SZWALNIA</t>
  </si>
  <si>
    <t>220SE Szwalnia ETON</t>
  </si>
  <si>
    <t>210SL Szwalnia Skór</t>
  </si>
  <si>
    <t xml:space="preserve">Wyklejanie poduszek cele grupowe </t>
  </si>
  <si>
    <t>Wyklejanie poduszek jakość</t>
  </si>
  <si>
    <t>520WP Wyklejanie Poduch</t>
  </si>
  <si>
    <t>530NP Napełnianie Poduch</t>
  </si>
  <si>
    <t xml:space="preserve">Napełnianie poduszek cele grupowe </t>
  </si>
  <si>
    <t>Napełnianie poduszek jakość</t>
  </si>
  <si>
    <t>7300-1</t>
  </si>
  <si>
    <t>&gt;98%</t>
  </si>
  <si>
    <t xml:space="preserve">Szwalnia i krojownia skór cele grupowe </t>
  </si>
  <si>
    <t>Szwalnia i krojownia skór jakość</t>
  </si>
  <si>
    <t>7020-1</t>
  </si>
  <si>
    <t>Numer Pracownika</t>
  </si>
  <si>
    <t>Nazwisko</t>
  </si>
  <si>
    <t>Ilosc kontroli</t>
  </si>
  <si>
    <t>Punkty premia jakościowa</t>
  </si>
  <si>
    <t>Próg</t>
  </si>
  <si>
    <t>Licznik z Numer Pracownika</t>
  </si>
  <si>
    <t>7041-2</t>
  </si>
  <si>
    <t>7071-2</t>
  </si>
  <si>
    <t>7201-2</t>
  </si>
  <si>
    <t>5020-4</t>
  </si>
  <si>
    <t xml:space="preserve">Magazyn Materiałów cele grupowe </t>
  </si>
  <si>
    <t>Magazyn Materiałów jakość</t>
  </si>
  <si>
    <t>201509</t>
  </si>
  <si>
    <t xml:space="preserve">Magazyn Wyrobów Gotowych cele grupowe </t>
  </si>
  <si>
    <t>5-S IKEA</t>
  </si>
  <si>
    <t>5-S SITS</t>
  </si>
  <si>
    <t>FrstLst</t>
  </si>
  <si>
    <t>LSTLST</t>
  </si>
  <si>
    <t>&gt;68%</t>
  </si>
  <si>
    <t>Szwalnia i Krojownia jakość</t>
  </si>
  <si>
    <t xml:space="preserve">Rozliczenie Tapicerni i Modelarnia cele grupowe </t>
  </si>
  <si>
    <t>Tapicernia i Modelarnia jakość</t>
  </si>
  <si>
    <t>Produkcja jakość</t>
  </si>
  <si>
    <t>(puste)</t>
  </si>
  <si>
    <t xml:space="preserve">Rozliczenie Linii IKEA, Lider 
i pracownicy Grupy Wdrożeniowej cele grupowe </t>
  </si>
  <si>
    <t xml:space="preserve">Rozliczenie Szwalni i Krojowni cele grupowe </t>
  </si>
  <si>
    <t xml:space="preserve">Operatorzy Linii produkcyjnej IKEA i  pracownicy pośrednio produkcyjni Linii produkcyjnej IKEA  cele grupowe </t>
  </si>
  <si>
    <t xml:space="preserve">Pracownicy pośrednio produkcyjni Tapicerni SITS cele grupowe </t>
  </si>
  <si>
    <t xml:space="preserve">Dział Rozwoju Produkcji,Dyspozytor, Pomocnik Dyspozytora cele grupowe 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</si>
  <si>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</si>
  <si>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</si>
  <si>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</si>
  <si>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</si>
  <si>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</si>
  <si>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</si>
  <si>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</si>
  <si>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</si>
  <si>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201511</t>
  </si>
  <si>
    <t>Suma z GR_ŚRED</t>
  </si>
  <si>
    <t>WYDZ</t>
  </si>
  <si>
    <t>200SW</t>
  </si>
  <si>
    <t>400ST</t>
  </si>
  <si>
    <t>500LI</t>
  </si>
  <si>
    <t>201501 Suma</t>
  </si>
  <si>
    <t>201502 Suma</t>
  </si>
  <si>
    <t>201503 Suma</t>
  </si>
  <si>
    <t>201504 Suma</t>
  </si>
  <si>
    <t>201505 Suma</t>
  </si>
  <si>
    <t>201506 Suma</t>
  </si>
  <si>
    <t>201507 Suma</t>
  </si>
  <si>
    <t>201508 Suma</t>
  </si>
  <si>
    <t>201509 Suma</t>
  </si>
  <si>
    <t>201510 Suma</t>
  </si>
  <si>
    <t>201511 Suma</t>
  </si>
  <si>
    <t>100KR</t>
  </si>
  <si>
    <t>300KO</t>
  </si>
  <si>
    <t>600WZ</t>
  </si>
  <si>
    <t>400ST TAPICERNIA</t>
  </si>
  <si>
    <t>500LI LINIA PRODUKCYJNA</t>
  </si>
  <si>
    <t>Suma z SUM_H_MADE_NORM</t>
  </si>
  <si>
    <t>Wartości</t>
  </si>
  <si>
    <t>Suma z WRK_NORM</t>
  </si>
  <si>
    <t>Grupa średnia</t>
  </si>
  <si>
    <t>DEPARTMENT_NO</t>
  </si>
  <si>
    <t>ILOSCWYK</t>
  </si>
  <si>
    <t>ILOSCWYMAGANA</t>
  </si>
  <si>
    <t>TERM</t>
  </si>
  <si>
    <t>Lider Tapicerni i nauczyciel Praktycznej nauki zawodu</t>
  </si>
  <si>
    <t> 100%</t>
  </si>
  <si>
    <t>&gt;71%</t>
  </si>
  <si>
    <t>WYDAJNOŚĆ NETTO</t>
  </si>
  <si>
    <t>Lider Linii IKEA</t>
  </si>
  <si>
    <t>Lider Szwalni i Krojowni</t>
  </si>
  <si>
    <t>Lider Magazynu Materiałów</t>
  </si>
  <si>
    <t>ALL</t>
  </si>
  <si>
    <t>Lider Magazynu Wyrobów Gotowych</t>
  </si>
  <si>
    <t>1) WYNIKI_LIDERÓW POSZCZEGÓŁNYCH DZIAŁÓW</t>
  </si>
  <si>
    <t>2) WYNIKI DLA_MAGAZYNÓW</t>
  </si>
  <si>
    <t>3) WYNIKI DLA_TAPICERNI</t>
  </si>
  <si>
    <t>4) WYNIKI DLA_LINII</t>
  </si>
  <si>
    <t>5) WYNIKI DLA_SZWALNI</t>
  </si>
  <si>
    <t>6010-1</t>
  </si>
  <si>
    <t>WARTOŚĆ</t>
  </si>
  <si>
    <t>&gt;78%</t>
  </si>
  <si>
    <t>&gt;62%</t>
  </si>
  <si>
    <t>&gt;61%</t>
  </si>
  <si>
    <t>201512</t>
  </si>
  <si>
    <t>201512 Suma</t>
  </si>
  <si>
    <t>7060-1</t>
  </si>
  <si>
    <t>0018</t>
  </si>
  <si>
    <t>Andrzej Bielicki</t>
  </si>
  <si>
    <t>0022</t>
  </si>
  <si>
    <t>Sebastian Boruciński</t>
  </si>
  <si>
    <t>7040-1</t>
  </si>
  <si>
    <t>0043</t>
  </si>
  <si>
    <t>Urszula Cieszyńska</t>
  </si>
  <si>
    <t>7080-1</t>
  </si>
  <si>
    <t>0079</t>
  </si>
  <si>
    <t>Agnieszka Gajda</t>
  </si>
  <si>
    <t>0081</t>
  </si>
  <si>
    <t>Agnieszka Getka</t>
  </si>
  <si>
    <t>0090</t>
  </si>
  <si>
    <t>Alicja Grabowska</t>
  </si>
  <si>
    <t>0091</t>
  </si>
  <si>
    <t>Elżbieta Grabowska</t>
  </si>
  <si>
    <t>7110-2</t>
  </si>
  <si>
    <t>0113</t>
  </si>
  <si>
    <t>Mariusz Jarzembowski</t>
  </si>
  <si>
    <t>0114</t>
  </si>
  <si>
    <t>Hanna Filipska</t>
  </si>
  <si>
    <t>0121</t>
  </si>
  <si>
    <t>Gabriela Kaczyńska</t>
  </si>
  <si>
    <t>7220-1</t>
  </si>
  <si>
    <t>0227</t>
  </si>
  <si>
    <t>Mariola Nadolna</t>
  </si>
  <si>
    <t>0228</t>
  </si>
  <si>
    <t>Wiesław Nalikowski</t>
  </si>
  <si>
    <t>0233</t>
  </si>
  <si>
    <t>Elżbieta Olczyk</t>
  </si>
  <si>
    <t>0264</t>
  </si>
  <si>
    <t>Edyta Przeździęk</t>
  </si>
  <si>
    <t>0269</t>
  </si>
  <si>
    <t>Krystian Ratkowski</t>
  </si>
  <si>
    <t>0274</t>
  </si>
  <si>
    <t>Maria Rucińska</t>
  </si>
  <si>
    <t>0315</t>
  </si>
  <si>
    <t>Justyna Szczawińska</t>
  </si>
  <si>
    <t>0332</t>
  </si>
  <si>
    <t>Zygmunt Szymański</t>
  </si>
  <si>
    <t>0350</t>
  </si>
  <si>
    <t>Elżbieta Trzcińska</t>
  </si>
  <si>
    <t>0359</t>
  </si>
  <si>
    <t>Katarzyna Urbańska</t>
  </si>
  <si>
    <t>7050-1</t>
  </si>
  <si>
    <t>0372</t>
  </si>
  <si>
    <t>Anna Wieczorek</t>
  </si>
  <si>
    <t>0431</t>
  </si>
  <si>
    <t>Piotr Malinowski</t>
  </si>
  <si>
    <t>0519</t>
  </si>
  <si>
    <t>Beata Orzechowska</t>
  </si>
  <si>
    <t>0529</t>
  </si>
  <si>
    <t>Elżbieta Dobrzyńska</t>
  </si>
  <si>
    <t>0557</t>
  </si>
  <si>
    <t>Mariusz Klonowski</t>
  </si>
  <si>
    <t>0579</t>
  </si>
  <si>
    <t>Jacek Kowalkowski</t>
  </si>
  <si>
    <t>0584</t>
  </si>
  <si>
    <t>Marcin Goriński</t>
  </si>
  <si>
    <t>0593</t>
  </si>
  <si>
    <t>Ewelina Brzeszkiewicz</t>
  </si>
  <si>
    <t>0601</t>
  </si>
  <si>
    <t>Piotr Klonowski</t>
  </si>
  <si>
    <t>Jacek Szczepański</t>
  </si>
  <si>
    <t>0633</t>
  </si>
  <si>
    <t>Renata Machalska</t>
  </si>
  <si>
    <t>0640</t>
  </si>
  <si>
    <t>Beata Malinowska</t>
  </si>
  <si>
    <t>0642</t>
  </si>
  <si>
    <t>Maria Warachowska</t>
  </si>
  <si>
    <t>0645</t>
  </si>
  <si>
    <t>Beata Ratkowska</t>
  </si>
  <si>
    <t>0677</t>
  </si>
  <si>
    <t>Małgorzata Szóstakowska</t>
  </si>
  <si>
    <t>0678</t>
  </si>
  <si>
    <t>Anna Bąkowska</t>
  </si>
  <si>
    <t>0679</t>
  </si>
  <si>
    <t>Iwona Skraińska</t>
  </si>
  <si>
    <t>0688</t>
  </si>
  <si>
    <t>Jolanta Żurawska</t>
  </si>
  <si>
    <t>0689</t>
  </si>
  <si>
    <t>Iwona Kudlińska</t>
  </si>
  <si>
    <t>0694</t>
  </si>
  <si>
    <t>Małgorzata Wiśniewska</t>
  </si>
  <si>
    <t>0700</t>
  </si>
  <si>
    <t>Teresa Rochewicz</t>
  </si>
  <si>
    <t>0718</t>
  </si>
  <si>
    <t>Małgorzata Kwaśniewska</t>
  </si>
  <si>
    <t>0734</t>
  </si>
  <si>
    <t>Małgorzata Jaros</t>
  </si>
  <si>
    <t>0739</t>
  </si>
  <si>
    <t>Teresa Stencelewska</t>
  </si>
  <si>
    <t>0757</t>
  </si>
  <si>
    <t>Barbara Otka</t>
  </si>
  <si>
    <t>0759</t>
  </si>
  <si>
    <t>Dorota Zimecka</t>
  </si>
  <si>
    <t>0786</t>
  </si>
  <si>
    <t>Elżbieta Kaczmarska</t>
  </si>
  <si>
    <t>0795</t>
  </si>
  <si>
    <t>Ewa Blumkowska</t>
  </si>
  <si>
    <t>0797</t>
  </si>
  <si>
    <t>Renata Fudała</t>
  </si>
  <si>
    <t>0798</t>
  </si>
  <si>
    <t>Agnieszka Kadłubowska</t>
  </si>
  <si>
    <t>0800</t>
  </si>
  <si>
    <t>Katarzyna Żbikowska</t>
  </si>
  <si>
    <t>0839</t>
  </si>
  <si>
    <t>Przemysław Jankowski</t>
  </si>
  <si>
    <t>0864</t>
  </si>
  <si>
    <t>Dawid Berent</t>
  </si>
  <si>
    <t>0865</t>
  </si>
  <si>
    <t>Dawid Zabroń</t>
  </si>
  <si>
    <t>0877</t>
  </si>
  <si>
    <t>Dawid Bieć</t>
  </si>
  <si>
    <t>0881</t>
  </si>
  <si>
    <t>Arkadiusz Tuszyński</t>
  </si>
  <si>
    <t>0904</t>
  </si>
  <si>
    <t>Barbara Witkowska</t>
  </si>
  <si>
    <t>0921</t>
  </si>
  <si>
    <t>Jolanta Betlejewska</t>
  </si>
  <si>
    <t>0923</t>
  </si>
  <si>
    <t>Anna Misiak</t>
  </si>
  <si>
    <t>0959</t>
  </si>
  <si>
    <t>Anna Górzyńska</t>
  </si>
  <si>
    <t>0979</t>
  </si>
  <si>
    <t>Michał Lewandowski</t>
  </si>
  <si>
    <t>0989</t>
  </si>
  <si>
    <t>Małgorzata Przyjemska</t>
  </si>
  <si>
    <t>1031</t>
  </si>
  <si>
    <t>Dawid Szymborski</t>
  </si>
  <si>
    <t>1037</t>
  </si>
  <si>
    <t>Marcin Smoczyński</t>
  </si>
  <si>
    <t>1045</t>
  </si>
  <si>
    <t>Anna Jenczewska</t>
  </si>
  <si>
    <t>1122</t>
  </si>
  <si>
    <t>Krzysztof Borkowski</t>
  </si>
  <si>
    <t>1153</t>
  </si>
  <si>
    <t>Robert Nadarzewski</t>
  </si>
  <si>
    <t>1160</t>
  </si>
  <si>
    <t>Bogdan Zabroń</t>
  </si>
  <si>
    <t>1188</t>
  </si>
  <si>
    <t>Michał Zalewski</t>
  </si>
  <si>
    <t>1208</t>
  </si>
  <si>
    <t>Stanisław Dobrowolski</t>
  </si>
  <si>
    <t>1218</t>
  </si>
  <si>
    <t>Mariola Brzóska</t>
  </si>
  <si>
    <t>1219</t>
  </si>
  <si>
    <t>Beata Ciesielska</t>
  </si>
  <si>
    <t>1220</t>
  </si>
  <si>
    <t>Aneta Kiełkowska</t>
  </si>
  <si>
    <t>1223</t>
  </si>
  <si>
    <t>Ewa Fabiańska</t>
  </si>
  <si>
    <t>1241</t>
  </si>
  <si>
    <t>Daniel Ossowski</t>
  </si>
  <si>
    <t>1253</t>
  </si>
  <si>
    <t>Grzegorz Michalski</t>
  </si>
  <si>
    <t>1282</t>
  </si>
  <si>
    <t>Anna Jankowska</t>
  </si>
  <si>
    <t>1289</t>
  </si>
  <si>
    <t>Beata Chrzanowska</t>
  </si>
  <si>
    <t>1296</t>
  </si>
  <si>
    <t>Marcin Wiśniewski</t>
  </si>
  <si>
    <t>1359</t>
  </si>
  <si>
    <t>Jacek Brodziński</t>
  </si>
  <si>
    <t>1391</t>
  </si>
  <si>
    <t>Mateusz Szpara</t>
  </si>
  <si>
    <t>1417</t>
  </si>
  <si>
    <t>Krystian Kotowski</t>
  </si>
  <si>
    <t>1426</t>
  </si>
  <si>
    <t>Andrzej Węgrzynowski</t>
  </si>
  <si>
    <t>1436</t>
  </si>
  <si>
    <t>Lila Patalon</t>
  </si>
  <si>
    <t>1439</t>
  </si>
  <si>
    <t>Małgorzata Załęska</t>
  </si>
  <si>
    <t>1449</t>
  </si>
  <si>
    <t>Przemysław Lawrenc</t>
  </si>
  <si>
    <t>1488</t>
  </si>
  <si>
    <t>Tomasz Przeździęk</t>
  </si>
  <si>
    <t>1491</t>
  </si>
  <si>
    <t>Leszek Wyrzykowski</t>
  </si>
  <si>
    <t>1499</t>
  </si>
  <si>
    <t>Mateusz Borkowski</t>
  </si>
  <si>
    <t>1517</t>
  </si>
  <si>
    <t>Ewa Bółkowska</t>
  </si>
  <si>
    <t>1519</t>
  </si>
  <si>
    <t>Barbara Kamińska</t>
  </si>
  <si>
    <t>1532</t>
  </si>
  <si>
    <t>Dawid Sternicki</t>
  </si>
  <si>
    <t>1538</t>
  </si>
  <si>
    <t>Krzysztof Krupiński</t>
  </si>
  <si>
    <t>1588</t>
  </si>
  <si>
    <t>Szymon Pawłowski</t>
  </si>
  <si>
    <t>1592</t>
  </si>
  <si>
    <t>Agata Berent</t>
  </si>
  <si>
    <t>1598</t>
  </si>
  <si>
    <t>Andrzej Rydziński</t>
  </si>
  <si>
    <t>1642</t>
  </si>
  <si>
    <t>Damian Florkiewicz</t>
  </si>
  <si>
    <t>1660</t>
  </si>
  <si>
    <t>Rafał Laskowski</t>
  </si>
  <si>
    <t>1670</t>
  </si>
  <si>
    <t>Paweł Badaczewski</t>
  </si>
  <si>
    <t>1672</t>
  </si>
  <si>
    <t>Małgorzata Kwas</t>
  </si>
  <si>
    <t>1679</t>
  </si>
  <si>
    <t>Wiesława Dietrichkeit</t>
  </si>
  <si>
    <t>1713</t>
  </si>
  <si>
    <t>Agnieszka Domżalska</t>
  </si>
  <si>
    <t>1714</t>
  </si>
  <si>
    <t>Bartosz Domżalski</t>
  </si>
  <si>
    <t>1718</t>
  </si>
  <si>
    <t>Anetta Karwowska</t>
  </si>
  <si>
    <t>1720</t>
  </si>
  <si>
    <t>Bartłomiej Nadarzewski</t>
  </si>
  <si>
    <t>1739</t>
  </si>
  <si>
    <t>Patryk Wasilewski</t>
  </si>
  <si>
    <t>1751</t>
  </si>
  <si>
    <t>Anna Bonowicz</t>
  </si>
  <si>
    <t>1756</t>
  </si>
  <si>
    <t>Katarzyna Śmiechowska</t>
  </si>
  <si>
    <t>1775</t>
  </si>
  <si>
    <t>Jakub Kaliszer</t>
  </si>
  <si>
    <t>1776</t>
  </si>
  <si>
    <t>Łukasz Jankowski</t>
  </si>
  <si>
    <t>1783</t>
  </si>
  <si>
    <t>Katarzyna Bulska</t>
  </si>
  <si>
    <t>1784</t>
  </si>
  <si>
    <t>Paulina Balińska</t>
  </si>
  <si>
    <t>1793</t>
  </si>
  <si>
    <t>Marek Jankowski</t>
  </si>
  <si>
    <t>1799</t>
  </si>
  <si>
    <t>Radosław Wojciechowski</t>
  </si>
  <si>
    <t>1810</t>
  </si>
  <si>
    <t>Wojciech Trędowski</t>
  </si>
  <si>
    <t>1836</t>
  </si>
  <si>
    <t>Przemysław Szefler</t>
  </si>
  <si>
    <t>1859</t>
  </si>
  <si>
    <t>Barbara Makowska</t>
  </si>
  <si>
    <t>1876</t>
  </si>
  <si>
    <t>Jolanta Kurzentkowska</t>
  </si>
  <si>
    <t>1891</t>
  </si>
  <si>
    <t>Radosław Frankowski</t>
  </si>
  <si>
    <t>1901</t>
  </si>
  <si>
    <t>Przemyslaw Knuth</t>
  </si>
  <si>
    <t>1902</t>
  </si>
  <si>
    <t>Łukasz Wojnacki</t>
  </si>
  <si>
    <t>1915</t>
  </si>
  <si>
    <t>Piotr Kopczyński</t>
  </si>
  <si>
    <t>1928</t>
  </si>
  <si>
    <t>Jarosław Lewicki</t>
  </si>
  <si>
    <t>1934</t>
  </si>
  <si>
    <t>Ewa Rakowska</t>
  </si>
  <si>
    <t>1953</t>
  </si>
  <si>
    <t>Jarosław Grzonkowski</t>
  </si>
  <si>
    <t>1974</t>
  </si>
  <si>
    <t>Stanisław Cienkusz</t>
  </si>
  <si>
    <t>1985</t>
  </si>
  <si>
    <t>Krystan Gołębiewski</t>
  </si>
  <si>
    <t>1995</t>
  </si>
  <si>
    <t>Michał Leśniewski</t>
  </si>
  <si>
    <t>2037</t>
  </si>
  <si>
    <t>2051</t>
  </si>
  <si>
    <t>Magdalena Wrzosek</t>
  </si>
  <si>
    <t>2069</t>
  </si>
  <si>
    <t>Andrzej Rosiak</t>
  </si>
  <si>
    <t>2097</t>
  </si>
  <si>
    <t>Tomasz Jasiński</t>
  </si>
  <si>
    <t>2102</t>
  </si>
  <si>
    <t>Katarzyna Burzyńska</t>
  </si>
  <si>
    <t>2103</t>
  </si>
  <si>
    <t>Ewa Lewandowska</t>
  </si>
  <si>
    <t>2110</t>
  </si>
  <si>
    <t>Barbara Wadecka</t>
  </si>
  <si>
    <t>2125</t>
  </si>
  <si>
    <t>Joanna Przybylska</t>
  </si>
  <si>
    <t>2129</t>
  </si>
  <si>
    <t>Mariusz Sinacki</t>
  </si>
  <si>
    <t>2130</t>
  </si>
  <si>
    <t>2134</t>
  </si>
  <si>
    <t>Jarosław Skuza</t>
  </si>
  <si>
    <t>2135</t>
  </si>
  <si>
    <t>Piotr Oszuścik</t>
  </si>
  <si>
    <t>2160</t>
  </si>
  <si>
    <t>Anna Gąska</t>
  </si>
  <si>
    <t>2177</t>
  </si>
  <si>
    <t>Jolanta Baron</t>
  </si>
  <si>
    <t>2194</t>
  </si>
  <si>
    <t>Krystian Płachta</t>
  </si>
  <si>
    <t>2195</t>
  </si>
  <si>
    <t>Mateusz Szymański</t>
  </si>
  <si>
    <t>2202</t>
  </si>
  <si>
    <t>Monika Piotrowska</t>
  </si>
  <si>
    <t>2203</t>
  </si>
  <si>
    <t>Małgorzata Dembińska</t>
  </si>
  <si>
    <t>2213</t>
  </si>
  <si>
    <t>Przemysław Bartkiewicz</t>
  </si>
  <si>
    <t>2224</t>
  </si>
  <si>
    <t>Sławomir Kaliszewski</t>
  </si>
  <si>
    <t>2226</t>
  </si>
  <si>
    <t>Patrycja Rzepecka</t>
  </si>
  <si>
    <t>2229</t>
  </si>
  <si>
    <t>Paweł Kaplarny</t>
  </si>
  <si>
    <t>2232</t>
  </si>
  <si>
    <t>Antoni Kołecki</t>
  </si>
  <si>
    <t>2233</t>
  </si>
  <si>
    <t>Agnieszka Witkowska</t>
  </si>
  <si>
    <t>2244</t>
  </si>
  <si>
    <t>Joanna Roznerska</t>
  </si>
  <si>
    <t>2305</t>
  </si>
  <si>
    <t>Jacek Gruszczyński</t>
  </si>
  <si>
    <t>2306</t>
  </si>
  <si>
    <t>Daniel Brodziński</t>
  </si>
  <si>
    <t>2313</t>
  </si>
  <si>
    <t>Justyna Wiśniewska</t>
  </si>
  <si>
    <t>2339</t>
  </si>
  <si>
    <t>Grzegorz Grabowski</t>
  </si>
  <si>
    <t>2340</t>
  </si>
  <si>
    <t>Adam Siudowski</t>
  </si>
  <si>
    <t>2350</t>
  </si>
  <si>
    <t>Beata Gadaj</t>
  </si>
  <si>
    <t>2353</t>
  </si>
  <si>
    <t>Marzena Fajkowska</t>
  </si>
  <si>
    <t>2370</t>
  </si>
  <si>
    <t>Daniel Sonnenfeld</t>
  </si>
  <si>
    <t>2373</t>
  </si>
  <si>
    <t>Joanna Klonowska</t>
  </si>
  <si>
    <t>2397</t>
  </si>
  <si>
    <t>Marcin Rydzewski</t>
  </si>
  <si>
    <t>2409</t>
  </si>
  <si>
    <t>Marzena Leśniewska</t>
  </si>
  <si>
    <t>2422</t>
  </si>
  <si>
    <t>Marzena Netz</t>
  </si>
  <si>
    <t>2436</t>
  </si>
  <si>
    <t>Marcin Tyburski</t>
  </si>
  <si>
    <t>2470</t>
  </si>
  <si>
    <t>Agnieszka Kopowska</t>
  </si>
  <si>
    <t>2478</t>
  </si>
  <si>
    <t>Piotr Kurzentkowski</t>
  </si>
  <si>
    <t>2480</t>
  </si>
  <si>
    <t>Grażyna Gruźlewska</t>
  </si>
  <si>
    <t>2486</t>
  </si>
  <si>
    <t>Żaneta Dąbrowska</t>
  </si>
  <si>
    <t>2488</t>
  </si>
  <si>
    <t>Małgorzata Łazicka</t>
  </si>
  <si>
    <t>2489</t>
  </si>
  <si>
    <t>Teresa Chapko</t>
  </si>
  <si>
    <t>2499</t>
  </si>
  <si>
    <t>Jolanta Roznerska</t>
  </si>
  <si>
    <t>2505</t>
  </si>
  <si>
    <t>Emilia Rucińska</t>
  </si>
  <si>
    <t>2514</t>
  </si>
  <si>
    <t>Anna Liszewska</t>
  </si>
  <si>
    <t>2519</t>
  </si>
  <si>
    <t>Krystyna Lewandowska</t>
  </si>
  <si>
    <t>2522</t>
  </si>
  <si>
    <t>Bożena Pankowska</t>
  </si>
  <si>
    <t>2524</t>
  </si>
  <si>
    <t>Wiesława Kornowska</t>
  </si>
  <si>
    <t>2528</t>
  </si>
  <si>
    <t>Gabriela Marcinkowska</t>
  </si>
  <si>
    <t>2529</t>
  </si>
  <si>
    <t>Monika Ostrowska - Zagórska</t>
  </si>
  <si>
    <t>2532</t>
  </si>
  <si>
    <t>Karolina Domagalska</t>
  </si>
  <si>
    <t>2534</t>
  </si>
  <si>
    <t>2538</t>
  </si>
  <si>
    <t>Ewelina Krajewska</t>
  </si>
  <si>
    <t>2543</t>
  </si>
  <si>
    <t>Wiesław Rafalski</t>
  </si>
  <si>
    <t>2551</t>
  </si>
  <si>
    <t>Gabriela Bartnicka</t>
  </si>
  <si>
    <t>2553</t>
  </si>
  <si>
    <t>Katarzyna Buler</t>
  </si>
  <si>
    <t>2561</t>
  </si>
  <si>
    <t>Jolanta Kuśmierkowska</t>
  </si>
  <si>
    <t>2566</t>
  </si>
  <si>
    <t>Ewelina Smykowska</t>
  </si>
  <si>
    <t>2597</t>
  </si>
  <si>
    <t>Angelika Biegańska</t>
  </si>
  <si>
    <t>2599</t>
  </si>
  <si>
    <t>Barbara Wiśniewska</t>
  </si>
  <si>
    <t>2600</t>
  </si>
  <si>
    <t>Ewelina Dąbrowska</t>
  </si>
  <si>
    <t>2607</t>
  </si>
  <si>
    <t>Janusz Kułakowski</t>
  </si>
  <si>
    <t>2610</t>
  </si>
  <si>
    <t>Sylwia Guzowska</t>
  </si>
  <si>
    <t>2618</t>
  </si>
  <si>
    <t>Ewa Wojciechowska</t>
  </si>
  <si>
    <t>2619</t>
  </si>
  <si>
    <t>2625</t>
  </si>
  <si>
    <t>Adrian Sarzyński</t>
  </si>
  <si>
    <t>2647</t>
  </si>
  <si>
    <t>Ida Anaczkowska</t>
  </si>
  <si>
    <t>2655</t>
  </si>
  <si>
    <t>Wiesława Rakoczy</t>
  </si>
  <si>
    <t>2664</t>
  </si>
  <si>
    <t>Daniel Kwiatkowski</t>
  </si>
  <si>
    <t>2692</t>
  </si>
  <si>
    <t>Grażyna Werner</t>
  </si>
  <si>
    <t>2693</t>
  </si>
  <si>
    <t>Katarzyna Lipka</t>
  </si>
  <si>
    <t>2696</t>
  </si>
  <si>
    <t>Renata Panter</t>
  </si>
  <si>
    <t>2699</t>
  </si>
  <si>
    <t>Jacek Kuźniarski</t>
  </si>
  <si>
    <t>2705</t>
  </si>
  <si>
    <t>Paweł Marchlewicz</t>
  </si>
  <si>
    <t>2721</t>
  </si>
  <si>
    <t>Patryk Muczeński</t>
  </si>
  <si>
    <t>2723</t>
  </si>
  <si>
    <t>Dawid Jurkiewicz</t>
  </si>
  <si>
    <t>2727</t>
  </si>
  <si>
    <t>Lech Katarzyński</t>
  </si>
  <si>
    <t>2730</t>
  </si>
  <si>
    <t>Karol Zdrojewski</t>
  </si>
  <si>
    <t>2744</t>
  </si>
  <si>
    <t>Jolanta Sadowska</t>
  </si>
  <si>
    <t>2745</t>
  </si>
  <si>
    <t>Małgorzata Śliwińska</t>
  </si>
  <si>
    <t>2758</t>
  </si>
  <si>
    <t>Dawid Połukord</t>
  </si>
  <si>
    <t>2769</t>
  </si>
  <si>
    <t>Patrycja Jasińska</t>
  </si>
  <si>
    <t>2771</t>
  </si>
  <si>
    <t>Anna Katryńska</t>
  </si>
  <si>
    <t>2775</t>
  </si>
  <si>
    <t>Marzena Pruszewicz</t>
  </si>
  <si>
    <t>2781</t>
  </si>
  <si>
    <t>Małgorzata Zakrzewska</t>
  </si>
  <si>
    <t>2784</t>
  </si>
  <si>
    <t>Marcin Komorowski</t>
  </si>
  <si>
    <t>2795</t>
  </si>
  <si>
    <t>Elżbieta Lichnerowicz</t>
  </si>
  <si>
    <t>2802</t>
  </si>
  <si>
    <t>Michał Lendzionowski</t>
  </si>
  <si>
    <t>2814</t>
  </si>
  <si>
    <t>Karolina Katarzyńska</t>
  </si>
  <si>
    <t>2818</t>
  </si>
  <si>
    <t>Izabela Klimowska</t>
  </si>
  <si>
    <t>2837</t>
  </si>
  <si>
    <t>Marcin Kamiński</t>
  </si>
  <si>
    <t>2841</t>
  </si>
  <si>
    <t>Agnieszka Kochańska</t>
  </si>
  <si>
    <t>2842</t>
  </si>
  <si>
    <t>Honorata Jarząb</t>
  </si>
  <si>
    <t>2871</t>
  </si>
  <si>
    <t>Adrian Wojciechowski</t>
  </si>
  <si>
    <t>2873</t>
  </si>
  <si>
    <t>Łukasz Kraśnicki</t>
  </si>
  <si>
    <t>2877</t>
  </si>
  <si>
    <t>Paulina Krauza</t>
  </si>
  <si>
    <t>2892</t>
  </si>
  <si>
    <t>2894</t>
  </si>
  <si>
    <t>Zofia Żurawska</t>
  </si>
  <si>
    <t>2897</t>
  </si>
  <si>
    <t>2916</t>
  </si>
  <si>
    <t>2940</t>
  </si>
  <si>
    <t>Dariusz Laskowski</t>
  </si>
  <si>
    <t>2959</t>
  </si>
  <si>
    <t>Sławomir Kuczmarski</t>
  </si>
  <si>
    <t>2963</t>
  </si>
  <si>
    <t>Paweł Lembke</t>
  </si>
  <si>
    <t>2973</t>
  </si>
  <si>
    <t>Jacek Zgliński</t>
  </si>
  <si>
    <t>2983</t>
  </si>
  <si>
    <t>Bernadeta Szymańska</t>
  </si>
  <si>
    <t>2998</t>
  </si>
  <si>
    <t>Patryk Felka</t>
  </si>
  <si>
    <t>3009</t>
  </si>
  <si>
    <t>Dorota Paprocka</t>
  </si>
  <si>
    <t>3019</t>
  </si>
  <si>
    <t>Aneta Mistelska</t>
  </si>
  <si>
    <t>3047</t>
  </si>
  <si>
    <t>3052</t>
  </si>
  <si>
    <t>Daniel Trędewicz</t>
  </si>
  <si>
    <t>3073</t>
  </si>
  <si>
    <t>Joanna Grochowalska</t>
  </si>
  <si>
    <t>3077</t>
  </si>
  <si>
    <t>Dorota Szynkowska</t>
  </si>
  <si>
    <t>3119</t>
  </si>
  <si>
    <t>Ewa Borkowska</t>
  </si>
  <si>
    <t>3130</t>
  </si>
  <si>
    <t>Jolanta Woźniak</t>
  </si>
  <si>
    <t>3144</t>
  </si>
  <si>
    <t>Iwona Figurska</t>
  </si>
  <si>
    <t>3145</t>
  </si>
  <si>
    <t>Radosław Krajewski</t>
  </si>
  <si>
    <t>3169</t>
  </si>
  <si>
    <t>Anna Szymańska</t>
  </si>
  <si>
    <t>3179</t>
  </si>
  <si>
    <t>Daria Lewandowska</t>
  </si>
  <si>
    <t>3181</t>
  </si>
  <si>
    <t>Tomasz Głowacki</t>
  </si>
  <si>
    <t>3183</t>
  </si>
  <si>
    <t>Arleta Bujak</t>
  </si>
  <si>
    <t>3199</t>
  </si>
  <si>
    <t>Aneta Rybicka</t>
  </si>
  <si>
    <t>3227</t>
  </si>
  <si>
    <t>Łukasz Szwejka</t>
  </si>
  <si>
    <t>3228</t>
  </si>
  <si>
    <t>Krzysztof Surmiak</t>
  </si>
  <si>
    <t>3232</t>
  </si>
  <si>
    <t>Joanna Rybka</t>
  </si>
  <si>
    <t>3254</t>
  </si>
  <si>
    <t>Mariola Groszewska</t>
  </si>
  <si>
    <t>3261</t>
  </si>
  <si>
    <t>Joanna Szefler</t>
  </si>
  <si>
    <t>3273</t>
  </si>
  <si>
    <t>Marlena Steinert</t>
  </si>
  <si>
    <t>3275</t>
  </si>
  <si>
    <t>Karina Warachowska</t>
  </si>
  <si>
    <t>3286</t>
  </si>
  <si>
    <t>Kamila Gąsiorowska</t>
  </si>
  <si>
    <t>3289</t>
  </si>
  <si>
    <t>Małgorzata Rempuszewska</t>
  </si>
  <si>
    <t>3294</t>
  </si>
  <si>
    <t>Alina Słomska</t>
  </si>
  <si>
    <t>201601</t>
  </si>
  <si>
    <t>201601 Suma</t>
  </si>
  <si>
    <t xml:space="preserve">Tapicernia cele grupowe </t>
  </si>
  <si>
    <t>Etykiety wierszy</t>
  </si>
  <si>
    <t>1442</t>
  </si>
  <si>
    <t>Mirosława Domżalska</t>
  </si>
  <si>
    <t>1561</t>
  </si>
  <si>
    <t>Michał Laskowski</t>
  </si>
  <si>
    <t>0196</t>
  </si>
  <si>
    <t>Anna Ulińska</t>
  </si>
  <si>
    <t>2116</t>
  </si>
  <si>
    <t>Teresa Maryniak</t>
  </si>
  <si>
    <t>2209</t>
  </si>
  <si>
    <t>Maciej Tarantowicz</t>
  </si>
  <si>
    <t>3055</t>
  </si>
  <si>
    <t>Edyta Żołnowska</t>
  </si>
  <si>
    <t>1416</t>
  </si>
  <si>
    <t>Jarosław Michałowski</t>
  </si>
  <si>
    <t>1808</t>
  </si>
  <si>
    <t>Kamil Potempa</t>
  </si>
  <si>
    <t>1883</t>
  </si>
  <si>
    <t>Justyna Skowrońska</t>
  </si>
  <si>
    <t>1996</t>
  </si>
  <si>
    <t>Dawid Leśniewski</t>
  </si>
  <si>
    <t>0652</t>
  </si>
  <si>
    <t>Zbigniew Brzuskiewicz</t>
  </si>
  <si>
    <t>1328</t>
  </si>
  <si>
    <t>Ryszard Miłoszewski</t>
  </si>
  <si>
    <t>1752</t>
  </si>
  <si>
    <t>Emilia Kemska</t>
  </si>
  <si>
    <t>1781</t>
  </si>
  <si>
    <t>Marcin Nadolny</t>
  </si>
  <si>
    <t>2238</t>
  </si>
  <si>
    <t>Irena Radzimińska</t>
  </si>
  <si>
    <t>2563</t>
  </si>
  <si>
    <t>Marek Metkowski</t>
  </si>
  <si>
    <t>2603</t>
  </si>
  <si>
    <t>Sylwia Lubczyńska</t>
  </si>
  <si>
    <t>0285</t>
  </si>
  <si>
    <t>Ewa Sarnowska</t>
  </si>
  <si>
    <t>0120</t>
  </si>
  <si>
    <t>Marzenna Jonakowska</t>
  </si>
  <si>
    <t>0174</t>
  </si>
  <si>
    <t>Jadwiga Kulka</t>
  </si>
  <si>
    <t>0851</t>
  </si>
  <si>
    <t>Arkadiusz Kamiński</t>
  </si>
  <si>
    <t>201602</t>
  </si>
  <si>
    <t>2033</t>
  </si>
  <si>
    <t>Ewa Zwierz</t>
  </si>
  <si>
    <t>1982</t>
  </si>
  <si>
    <t>Fryderyk Moszczyński</t>
  </si>
  <si>
    <t>201602 Suma</t>
  </si>
  <si>
    <t>0871</t>
  </si>
  <si>
    <t>Rafał Jankowski</t>
  </si>
  <si>
    <t>0708</t>
  </si>
  <si>
    <t>Krystyna Sękowska</t>
  </si>
  <si>
    <t>2344</t>
  </si>
  <si>
    <t>Edyta Janusz</t>
  </si>
  <si>
    <t>2689</t>
  </si>
  <si>
    <t>Dawid Nawalaniec</t>
  </si>
  <si>
    <t>3306</t>
  </si>
  <si>
    <t>Krzysztof Zagórski</t>
  </si>
  <si>
    <t>Violetta Janowska</t>
  </si>
  <si>
    <t>2132</t>
  </si>
  <si>
    <t>Dariusz Góralski</t>
  </si>
  <si>
    <t>2424</t>
  </si>
  <si>
    <t>Krystyna Rumińska</t>
  </si>
  <si>
    <t>2649</t>
  </si>
  <si>
    <t>Magdalena Winiarska</t>
  </si>
  <si>
    <t>3013</t>
  </si>
  <si>
    <t>Sławomir Brzóska</t>
  </si>
  <si>
    <t>3026</t>
  </si>
  <si>
    <t>Ewa Niedbalska</t>
  </si>
  <si>
    <t>3082</t>
  </si>
  <si>
    <t>Monika Detmer</t>
  </si>
  <si>
    <t>3317</t>
  </si>
  <si>
    <t>Daniel Kulwicki</t>
  </si>
  <si>
    <t>1553</t>
  </si>
  <si>
    <t>Arkadiusz Warliński</t>
  </si>
  <si>
    <t>Katarzyna Ziółkowska</t>
  </si>
  <si>
    <t>Andrzej Smoczyński</t>
  </si>
  <si>
    <t>0842</t>
  </si>
  <si>
    <t>1323</t>
  </si>
  <si>
    <t>Paweł Osmański</t>
  </si>
  <si>
    <t>1483</t>
  </si>
  <si>
    <t>Anna Sznigenberg</t>
  </si>
  <si>
    <t>0290</t>
  </si>
  <si>
    <t>Radosław Siekliński</t>
  </si>
  <si>
    <t>0202</t>
  </si>
  <si>
    <t>Kazimiera Lubczyńska</t>
  </si>
  <si>
    <t>3324</t>
  </si>
  <si>
    <t>Patryk Bojanowski</t>
  </si>
  <si>
    <t>2155</t>
  </si>
  <si>
    <t>Małgorzata Szulc</t>
  </si>
  <si>
    <t>2048</t>
  </si>
  <si>
    <t>Iwona Zygmunt</t>
  </si>
  <si>
    <t>3325</t>
  </si>
  <si>
    <t>Beata Brudzińska</t>
  </si>
  <si>
    <t>201603</t>
  </si>
  <si>
    <t>201603 Suma</t>
  </si>
  <si>
    <t>0409</t>
  </si>
  <si>
    <t>Jolanta Zmudzińska</t>
  </si>
  <si>
    <t>2104</t>
  </si>
  <si>
    <t>Jolanta Kazieczko</t>
  </si>
  <si>
    <t>3328</t>
  </si>
  <si>
    <t>Monika Czajkowska</t>
  </si>
  <si>
    <t>3331</t>
  </si>
  <si>
    <t>Anna Pyrzanowska</t>
  </si>
  <si>
    <t>1474</t>
  </si>
  <si>
    <t>Adam Węglerski</t>
  </si>
  <si>
    <t>1770</t>
  </si>
  <si>
    <t>Mariusz Zdrojewski</t>
  </si>
  <si>
    <t>3091</t>
  </si>
  <si>
    <t>Robert Wiśniewski</t>
  </si>
  <si>
    <t>201604</t>
  </si>
  <si>
    <t>201604 Suma</t>
  </si>
  <si>
    <t>0212</t>
  </si>
  <si>
    <t>Mirosława Macikowska</t>
  </si>
  <si>
    <t>3344</t>
  </si>
  <si>
    <t>Monika Przewdziękowska</t>
  </si>
  <si>
    <t>3354</t>
  </si>
  <si>
    <t>Grzegorz Murawski</t>
  </si>
  <si>
    <t>1570</t>
  </si>
  <si>
    <t>Adrian Sonnenfeld</t>
  </si>
  <si>
    <t>2267</t>
  </si>
  <si>
    <t>Krzysztof Radzimiński</t>
  </si>
  <si>
    <t>3349</t>
  </si>
  <si>
    <t>Marzanna Wiśniewska</t>
  </si>
  <si>
    <t>3348</t>
  </si>
  <si>
    <t>Daria Samojeden</t>
  </si>
  <si>
    <t>0844</t>
  </si>
  <si>
    <t>Jolanta Zglenicka</t>
  </si>
  <si>
    <t>0554</t>
  </si>
  <si>
    <t>Marcin Grabowski</t>
  </si>
  <si>
    <t>3037</t>
  </si>
  <si>
    <t>Piotr Kaliszer</t>
  </si>
  <si>
    <t>3362</t>
  </si>
  <si>
    <t>Hanna Zielazińska</t>
  </si>
  <si>
    <t>0446</t>
  </si>
  <si>
    <t>Piotr Potempa</t>
  </si>
  <si>
    <t>Monika Kowalska</t>
  </si>
  <si>
    <t>201605</t>
  </si>
  <si>
    <t>201605 Suma</t>
  </si>
  <si>
    <t>2036</t>
  </si>
  <si>
    <t>Maria Lewandowska</t>
  </si>
  <si>
    <t>0192</t>
  </si>
  <si>
    <t>Jerzy Lewandowski</t>
  </si>
  <si>
    <t>0200</t>
  </si>
  <si>
    <t>Leszek Liedtke</t>
  </si>
  <si>
    <t>0206</t>
  </si>
  <si>
    <t>Marek Łukasik</t>
  </si>
  <si>
    <t>0552</t>
  </si>
  <si>
    <t>Paweł Olejnik</t>
  </si>
  <si>
    <t>0611</t>
  </si>
  <si>
    <t>Piotr Kłosiński</t>
  </si>
  <si>
    <t>Katarzyna Kłosińska</t>
  </si>
  <si>
    <t>0850</t>
  </si>
  <si>
    <t>Bogusław Jabłoński</t>
  </si>
  <si>
    <t>0891</t>
  </si>
  <si>
    <t>Jan Witkowski</t>
  </si>
  <si>
    <t>1126</t>
  </si>
  <si>
    <t>Łukasz Stefański</t>
  </si>
  <si>
    <t>1149</t>
  </si>
  <si>
    <t>Paweł Łuczak</t>
  </si>
  <si>
    <t>1205</t>
  </si>
  <si>
    <t>Dawid Smoliński</t>
  </si>
  <si>
    <t>1229</t>
  </si>
  <si>
    <t>Ryszard Barański</t>
  </si>
  <si>
    <t>1290</t>
  </si>
  <si>
    <t>Bożena Wiśniewska</t>
  </si>
  <si>
    <t>1412</t>
  </si>
  <si>
    <t>Kamil Januszewski</t>
  </si>
  <si>
    <t>1493</t>
  </si>
  <si>
    <t>Krystian Rozpierski</t>
  </si>
  <si>
    <t>1596</t>
  </si>
  <si>
    <t>Bartłomiej Nawalaniec</t>
  </si>
  <si>
    <t>1696</t>
  </si>
  <si>
    <t>Jolanta Zakrzewska</t>
  </si>
  <si>
    <t>1703</t>
  </si>
  <si>
    <t>Przemysław Ciupak</t>
  </si>
  <si>
    <t>1745</t>
  </si>
  <si>
    <t>Dawid Kotewicz</t>
  </si>
  <si>
    <t>1814</t>
  </si>
  <si>
    <t>Bartosz Buchalski</t>
  </si>
  <si>
    <t>1842</t>
  </si>
  <si>
    <t>Paweł Wiśniewski</t>
  </si>
  <si>
    <t>1847</t>
  </si>
  <si>
    <t>Piotr Mazurowski</t>
  </si>
  <si>
    <t>2316</t>
  </si>
  <si>
    <t>Beata Dylewicz</t>
  </si>
  <si>
    <t>2359</t>
  </si>
  <si>
    <t>Oliwia Foj</t>
  </si>
  <si>
    <t>2376</t>
  </si>
  <si>
    <t>Karol Blonkowski</t>
  </si>
  <si>
    <t>2582</t>
  </si>
  <si>
    <t>Wojciech Jaworski</t>
  </si>
  <si>
    <t>2590</t>
  </si>
  <si>
    <t>Przemysław Zdrojewski</t>
  </si>
  <si>
    <t>2660</t>
  </si>
  <si>
    <t>Marcin Zielaziński</t>
  </si>
  <si>
    <t>2859</t>
  </si>
  <si>
    <t>Maciej Nowicki</t>
  </si>
  <si>
    <t>3036</t>
  </si>
  <si>
    <t>Patrycja Wiśniewska</t>
  </si>
  <si>
    <t>3234</t>
  </si>
  <si>
    <t>Agata Krajewska</t>
  </si>
  <si>
    <t>3315</t>
  </si>
  <si>
    <t>Anna Kijewska</t>
  </si>
  <si>
    <t>3322</t>
  </si>
  <si>
    <t>Łukasz Kotewicz</t>
  </si>
  <si>
    <t>0755</t>
  </si>
  <si>
    <t>1403</t>
  </si>
  <si>
    <t>Jacek Modrzejewski</t>
  </si>
  <si>
    <t>1593</t>
  </si>
  <si>
    <t>Sławomir Buler</t>
  </si>
  <si>
    <t>2197</t>
  </si>
  <si>
    <t>Katarzyna Czepek</t>
  </si>
  <si>
    <t>2310</t>
  </si>
  <si>
    <t>Sylwia Jasińska</t>
  </si>
  <si>
    <t>2487</t>
  </si>
  <si>
    <t>Izabela Gronowska</t>
  </si>
  <si>
    <t>2848</t>
  </si>
  <si>
    <t>Anna Witkowska</t>
  </si>
  <si>
    <t>2941</t>
  </si>
  <si>
    <t>Dawid Batko</t>
  </si>
  <si>
    <t>1682</t>
  </si>
  <si>
    <t>Bożena Rogalska</t>
  </si>
  <si>
    <t>2379</t>
  </si>
  <si>
    <t>Damian Wiśniewski</t>
  </si>
  <si>
    <t>Elżbieta Sarnowska</t>
  </si>
  <si>
    <t>1022</t>
  </si>
  <si>
    <t>Adam Kwiatkowski</t>
  </si>
  <si>
    <t>1569</t>
  </si>
  <si>
    <t>Robert Rynecki</t>
  </si>
  <si>
    <t>1813</t>
  </si>
  <si>
    <t>Dawid Duriś</t>
  </si>
  <si>
    <t>3380</t>
  </si>
  <si>
    <t>Leszek Robaczewski</t>
  </si>
  <si>
    <t>201606</t>
  </si>
  <si>
    <t>201606 Suma</t>
  </si>
  <si>
    <t>0846</t>
  </si>
  <si>
    <t>Marcin Zimnoch</t>
  </si>
  <si>
    <t>3384</t>
  </si>
  <si>
    <t>Daniel Kobos</t>
  </si>
  <si>
    <t>0596</t>
  </si>
  <si>
    <t>Łukasz Kemski</t>
  </si>
  <si>
    <t>1379</t>
  </si>
  <si>
    <t>Wojciech Wiśniewski</t>
  </si>
  <si>
    <t>1480</t>
  </si>
  <si>
    <t>Janina Reich</t>
  </si>
  <si>
    <t>2794</t>
  </si>
  <si>
    <t>Bartosz Knieć</t>
  </si>
  <si>
    <t>2337</t>
  </si>
  <si>
    <t>Rafał Florkiewicz</t>
  </si>
  <si>
    <t>2924</t>
  </si>
  <si>
    <t>Beata Szynkowska</t>
  </si>
  <si>
    <t>0133</t>
  </si>
  <si>
    <t>Danuta Klaczyńska</t>
  </si>
  <si>
    <t>2586</t>
  </si>
  <si>
    <t>Mariusz Rydziński</t>
  </si>
  <si>
    <t>3253</t>
  </si>
  <si>
    <t>Marcin Pawłowski</t>
  </si>
  <si>
    <t>1254</t>
  </si>
  <si>
    <t>Mirosław Hyżyński</t>
  </si>
  <si>
    <t>2720</t>
  </si>
  <si>
    <t>Angelika Burczyńska</t>
  </si>
  <si>
    <t>2796</t>
  </si>
  <si>
    <t>Dariusz Pocałuń</t>
  </si>
  <si>
    <t>3400</t>
  </si>
  <si>
    <t>Ewa Jastrzębska</t>
  </si>
  <si>
    <t>0450</t>
  </si>
  <si>
    <t>Grzegorz Stolarski</t>
  </si>
  <si>
    <t>3404</t>
  </si>
  <si>
    <t>Magdalena Wiśniewska</t>
  </si>
  <si>
    <t>3405</t>
  </si>
  <si>
    <t>Mateusz Kruszewski</t>
  </si>
  <si>
    <t>2716</t>
  </si>
  <si>
    <t>Marlena Lukas</t>
  </si>
  <si>
    <t>3403</t>
  </si>
  <si>
    <t>Karolina Nowak</t>
  </si>
  <si>
    <t>201607</t>
  </si>
  <si>
    <t>201607 Suma</t>
  </si>
  <si>
    <t>0681</t>
  </si>
  <si>
    <t>Gabriela Zdanowska</t>
  </si>
  <si>
    <t>0901</t>
  </si>
  <si>
    <t>Krystyna Sarnowska</t>
  </si>
  <si>
    <t>2455</t>
  </si>
  <si>
    <t>Angelika Kwiatkowska</t>
  </si>
  <si>
    <t>3074</t>
  </si>
  <si>
    <t>Kamil Aranowski</t>
  </si>
  <si>
    <t>3410</t>
  </si>
  <si>
    <t>Mirela Szczepańska</t>
  </si>
  <si>
    <t>3411</t>
  </si>
  <si>
    <t>Agnieszka Jułkowska</t>
  </si>
  <si>
    <t>3421</t>
  </si>
  <si>
    <t>Milena Malanowska</t>
  </si>
  <si>
    <t>3429</t>
  </si>
  <si>
    <t>Mariola Wiśniewska</t>
  </si>
  <si>
    <t>3430</t>
  </si>
  <si>
    <t>Radosław Ostrowski</t>
  </si>
  <si>
    <t>3432</t>
  </si>
  <si>
    <t>Janusz Kruszewski</t>
  </si>
  <si>
    <t>1414</t>
  </si>
  <si>
    <t>Paweł Borkowski</t>
  </si>
  <si>
    <t>1884</t>
  </si>
  <si>
    <t>Anita Szwarc</t>
  </si>
  <si>
    <t>0125</t>
  </si>
  <si>
    <t>Bożena Kaliszewska</t>
  </si>
  <si>
    <t>&gt;1,5‰</t>
  </si>
  <si>
    <t>BRAKI</t>
  </si>
  <si>
    <t>WSP_BRK</t>
  </si>
  <si>
    <t>201608</t>
  </si>
  <si>
    <t>201608 Suma</t>
  </si>
  <si>
    <t>TYP</t>
  </si>
  <si>
    <t>L_REKL</t>
  </si>
  <si>
    <t>IL</t>
  </si>
  <si>
    <t>IKEA</t>
  </si>
  <si>
    <t>SITS</t>
  </si>
  <si>
    <t>WYNIK_PROM</t>
  </si>
  <si>
    <t>&gt;3,2‰</t>
  </si>
  <si>
    <t>&gt;2,1‰</t>
  </si>
  <si>
    <r>
      <rPr>
        <b/>
        <sz val="12"/>
        <color rgb="FF000000"/>
        <rFont val="Verdana"/>
        <family val="2"/>
        <charset val="238"/>
      </rPr>
      <t>Reklamacje</t>
    </r>
    <r>
      <rPr>
        <b/>
        <sz val="14"/>
        <color rgb="FF000000"/>
        <rFont val="Verdana"/>
        <family val="2"/>
        <charset val="238"/>
      </rPr>
      <t xml:space="preserve"> SITS</t>
    </r>
  </si>
  <si>
    <r>
      <rPr>
        <b/>
        <sz val="12"/>
        <color rgb="FF000000"/>
        <rFont val="Verdana"/>
        <family val="2"/>
        <charset val="238"/>
      </rPr>
      <t>Reklamacje</t>
    </r>
    <r>
      <rPr>
        <b/>
        <sz val="14"/>
        <color rgb="FF000000"/>
        <rFont val="Verdana"/>
        <family val="2"/>
        <charset val="238"/>
      </rPr>
      <t xml:space="preserve"> IKEA</t>
    </r>
  </si>
  <si>
    <r>
      <rPr>
        <b/>
        <sz val="13"/>
        <color rgb="FF000000"/>
        <rFont val="Verdana"/>
        <family val="2"/>
        <charset val="238"/>
      </rPr>
      <t>5-S</t>
    </r>
    <r>
      <rPr>
        <b/>
        <sz val="14"/>
        <color rgb="FF000000"/>
        <rFont val="Verdana"/>
        <family val="2"/>
        <charset val="238"/>
      </rPr>
      <t xml:space="preserve"> SITS</t>
    </r>
  </si>
  <si>
    <r>
      <rPr>
        <b/>
        <sz val="13"/>
        <color rgb="FF000000"/>
        <rFont val="Verdana"/>
        <family val="2"/>
        <charset val="238"/>
      </rPr>
      <t xml:space="preserve">5-S </t>
    </r>
    <r>
      <rPr>
        <b/>
        <sz val="14"/>
        <color rgb="FF000000"/>
        <rFont val="Verdana"/>
        <family val="2"/>
        <charset val="238"/>
      </rPr>
      <t>IKEA</t>
    </r>
  </si>
  <si>
    <r>
      <t xml:space="preserve">WYSOKOŚĆ PREMII                 </t>
    </r>
    <r>
      <rPr>
        <b/>
        <sz val="14"/>
        <rFont val="Czcionka tekstu podstawowego"/>
        <charset val="238"/>
      </rPr>
      <t>magazyn wyrobów gotowych</t>
    </r>
  </si>
  <si>
    <t>1261</t>
  </si>
  <si>
    <t>Robert Sugalski</t>
  </si>
  <si>
    <t>1481</t>
  </si>
  <si>
    <t>Wioletta Reich</t>
  </si>
  <si>
    <t>1708</t>
  </si>
  <si>
    <t>Bartłomiej Zagórski</t>
  </si>
  <si>
    <t>1886</t>
  </si>
  <si>
    <t>Justyna Mrozowska</t>
  </si>
  <si>
    <t>3438</t>
  </si>
  <si>
    <t>Marta Romanowska</t>
  </si>
  <si>
    <t>0313</t>
  </si>
  <si>
    <t>Mariusz Sulecki</t>
  </si>
  <si>
    <t>1180</t>
  </si>
  <si>
    <t>Wiesław Turski</t>
  </si>
  <si>
    <t>1445</t>
  </si>
  <si>
    <t>Kamilla Majewska</t>
  </si>
  <si>
    <t>1688</t>
  </si>
  <si>
    <t>Anna Jesionkowska</t>
  </si>
  <si>
    <t>1747</t>
  </si>
  <si>
    <t>Dominika Knuth</t>
  </si>
  <si>
    <t>2038</t>
  </si>
  <si>
    <t>Sylwia Wenderholm</t>
  </si>
  <si>
    <t>2243</t>
  </si>
  <si>
    <t>Dorota Dąbrowska</t>
  </si>
  <si>
    <t>2801</t>
  </si>
  <si>
    <t>Dominik Bajeński</t>
  </si>
  <si>
    <t>3445</t>
  </si>
  <si>
    <t>Renata Zalewska</t>
  </si>
  <si>
    <t>3451</t>
  </si>
  <si>
    <t>Marta Trendowicz</t>
  </si>
  <si>
    <t>0085</t>
  </si>
  <si>
    <t>Jacek Giziewski</t>
  </si>
  <si>
    <t>0778</t>
  </si>
  <si>
    <t>Danuta Okumska</t>
  </si>
  <si>
    <t>0787</t>
  </si>
  <si>
    <t>Aleksandra Kowalkowska</t>
  </si>
  <si>
    <t>1018</t>
  </si>
  <si>
    <t>Damian Ferens</t>
  </si>
  <si>
    <t>1946</t>
  </si>
  <si>
    <t>Damian Brunkał</t>
  </si>
  <si>
    <t>2083</t>
  </si>
  <si>
    <t>Piotr Kobylski</t>
  </si>
  <si>
    <t>Krzysztof Kowalski</t>
  </si>
  <si>
    <t>2679</t>
  </si>
  <si>
    <t>Michał Zimnoch</t>
  </si>
  <si>
    <t>3435</t>
  </si>
  <si>
    <t>Natalia Bykowska</t>
  </si>
  <si>
    <t>3436</t>
  </si>
  <si>
    <t>Marlena Bilicka</t>
  </si>
  <si>
    <t>0639</t>
  </si>
  <si>
    <t>Katarzyna Liszewska</t>
  </si>
  <si>
    <t>3276</t>
  </si>
  <si>
    <t>Violetta Jesionkowska</t>
  </si>
  <si>
    <t>3441</t>
  </si>
  <si>
    <t>Jakub Jasiński</t>
  </si>
  <si>
    <t>3457</t>
  </si>
  <si>
    <t>Paweł Łapkiewicz</t>
  </si>
  <si>
    <t>3462</t>
  </si>
  <si>
    <t>Lidia Piotrowska</t>
  </si>
  <si>
    <t>0580</t>
  </si>
  <si>
    <t>Paweł Sobociński</t>
  </si>
  <si>
    <t>2736</t>
  </si>
  <si>
    <t>Zbigniew Kulwicki</t>
  </si>
  <si>
    <t>0386</t>
  </si>
  <si>
    <t>Anna Wojnowska</t>
  </si>
  <si>
    <t>201609</t>
  </si>
  <si>
    <t>201609 Suma</t>
  </si>
  <si>
    <t>2086</t>
  </si>
  <si>
    <t>Mirosława Chrzanowska</t>
  </si>
  <si>
    <t>2150</t>
  </si>
  <si>
    <t>Dominik Gabski</t>
  </si>
  <si>
    <t>2163</t>
  </si>
  <si>
    <t>Łukasz Prusinowski</t>
  </si>
  <si>
    <t>2166</t>
  </si>
  <si>
    <t>Jakub Kikulski</t>
  </si>
  <si>
    <t>3376</t>
  </si>
  <si>
    <t>Renata Brzezińska</t>
  </si>
  <si>
    <t>3504</t>
  </si>
  <si>
    <t>Aurelia Łęgowska</t>
  </si>
  <si>
    <t>3509</t>
  </si>
  <si>
    <t>Edyta Kamińska-Prass</t>
  </si>
  <si>
    <t>3518</t>
  </si>
  <si>
    <t>Halina Motylińska</t>
  </si>
  <si>
    <t>3524</t>
  </si>
  <si>
    <t>3525</t>
  </si>
  <si>
    <t>Anna Niepsuj</t>
  </si>
  <si>
    <t>3527</t>
  </si>
  <si>
    <t>Zbigniew Szynkowski</t>
  </si>
  <si>
    <t>3540</t>
  </si>
  <si>
    <t>Urszula Cichocka</t>
  </si>
  <si>
    <t>3541</t>
  </si>
  <si>
    <t>Weronika Kaczmarzyk</t>
  </si>
  <si>
    <t>201610</t>
  </si>
  <si>
    <t>201610 Suma</t>
  </si>
  <si>
    <t>0504</t>
  </si>
  <si>
    <t>Małgorzata Plaga</t>
  </si>
  <si>
    <t>1479</t>
  </si>
  <si>
    <t>Anita Krawiec</t>
  </si>
  <si>
    <t>2118</t>
  </si>
  <si>
    <t>Danuta Sonnenfeld</t>
  </si>
  <si>
    <t>2208</t>
  </si>
  <si>
    <t>Łukasz Zieliński</t>
  </si>
  <si>
    <t>3063</t>
  </si>
  <si>
    <t>Anna Śmikiel</t>
  </si>
  <si>
    <t>3537</t>
  </si>
  <si>
    <t>Krystian Klimek</t>
  </si>
  <si>
    <t>MAG_WE</t>
  </si>
  <si>
    <t>&gt;50%</t>
  </si>
  <si>
    <t>&gt;79,9%</t>
  </si>
  <si>
    <t>2366</t>
  </si>
  <si>
    <t>Mateusz Topolewski</t>
  </si>
  <si>
    <t>3542</t>
  </si>
  <si>
    <t>Aleksandra Kaczmarzyk</t>
  </si>
  <si>
    <t>3550</t>
  </si>
  <si>
    <t>Braki Magazynowe</t>
  </si>
  <si>
    <t>PRODUKCJA NA CZAS *</t>
  </si>
  <si>
    <r>
      <t xml:space="preserve">* </t>
    </r>
    <r>
      <rPr>
        <b/>
        <sz val="14"/>
        <color theme="1"/>
        <rFont val="Czcionka tekstu podstawowego"/>
        <charset val="238"/>
      </rPr>
      <t>Produkcja na czas</t>
    </r>
    <r>
      <rPr>
        <sz val="11"/>
        <color theme="1"/>
        <rFont val="Czcionka tekstu podstawowego"/>
        <family val="2"/>
        <charset val="238"/>
      </rPr>
      <t xml:space="preserve"> - wynik dla magazynu liczony o godzinie 18:40 w bieżącym dniu.</t>
    </r>
    <r>
      <rPr>
        <i/>
        <sz val="11"/>
        <color theme="1"/>
        <rFont val="Czcionka tekstu podstawowego"/>
        <charset val="238"/>
      </rPr>
      <t>(dotyczy zleceń z zapisaną operacją kompletacji - "SITS")</t>
    </r>
  </si>
  <si>
    <r>
      <t xml:space="preserve">* </t>
    </r>
    <r>
      <rPr>
        <b/>
        <sz val="14"/>
        <color theme="1"/>
        <rFont val="Czcionka tekstu podstawowego"/>
        <charset val="238"/>
      </rPr>
      <t>Produkcja na czas</t>
    </r>
    <r>
      <rPr>
        <sz val="11"/>
        <color theme="1"/>
        <rFont val="Czcionka tekstu podstawowego"/>
        <family val="2"/>
        <charset val="238"/>
      </rPr>
      <t xml:space="preserve"> - wynik dla działów produkcyjnych liczony o godzinie 00:40 w kolejnym dniu.</t>
    </r>
  </si>
  <si>
    <t>2415</t>
  </si>
  <si>
    <t>Monika Malinowska</t>
  </si>
  <si>
    <t>2981</t>
  </si>
  <si>
    <t>Wojciech Rynecki</t>
  </si>
  <si>
    <t>3556</t>
  </si>
  <si>
    <t>Małgorzata Wawrzonkowska</t>
  </si>
  <si>
    <t>Dorota Piotrowska</t>
  </si>
  <si>
    <t>3566</t>
  </si>
  <si>
    <t>Bogumiła Ciarkowska</t>
  </si>
  <si>
    <t>1576</t>
  </si>
  <si>
    <t>Łukasz Modrzyński</t>
  </si>
  <si>
    <t>3563</t>
  </si>
  <si>
    <t>Sandra Reich</t>
  </si>
  <si>
    <t>201611</t>
  </si>
  <si>
    <t>201611 Suma</t>
  </si>
  <si>
    <t>0840</t>
  </si>
  <si>
    <t>Leszek Margalski</t>
  </si>
  <si>
    <t>1956</t>
  </si>
  <si>
    <t>Bartłomiej Grzonkowski</t>
  </si>
  <si>
    <t>2702</t>
  </si>
  <si>
    <t>Łukasz Kulka</t>
  </si>
  <si>
    <t>2893</t>
  </si>
  <si>
    <t>Hanna Wróblewska</t>
  </si>
  <si>
    <t>0401</t>
  </si>
  <si>
    <t>Rafał Żbikowski</t>
  </si>
  <si>
    <t>1779</t>
  </si>
  <si>
    <t>Artur Lewkowicz</t>
  </si>
  <si>
    <t>1014</t>
  </si>
  <si>
    <t>Łukasz Browalski</t>
  </si>
  <si>
    <t>1579</t>
  </si>
  <si>
    <t>Piotr Domagalski</t>
  </si>
  <si>
    <t>0009</t>
  </si>
  <si>
    <t>Jadwiga Bakalarz</t>
  </si>
  <si>
    <t>1401</t>
  </si>
  <si>
    <t>Zbigniew Jabłoński</t>
  </si>
  <si>
    <t>2787</t>
  </si>
  <si>
    <t>Dorota Auda</t>
  </si>
  <si>
    <t>3579</t>
  </si>
  <si>
    <t>Patryk Schramke</t>
  </si>
  <si>
    <t>0690</t>
  </si>
  <si>
    <t>Darlena Kulaszewska</t>
  </si>
  <si>
    <t>Grażyna Ciesielska</t>
  </si>
  <si>
    <t>1475</t>
  </si>
  <si>
    <t>Beata Betlejewska</t>
  </si>
  <si>
    <t>1674</t>
  </si>
  <si>
    <t>Barbara Sentowska</t>
  </si>
  <si>
    <t>1695</t>
  </si>
  <si>
    <t>Barbara Szostak</t>
  </si>
  <si>
    <t>Ewelina Dymowska</t>
  </si>
  <si>
    <t>3219</t>
  </si>
  <si>
    <t>Paweł Pawlak</t>
  </si>
  <si>
    <t>Justyna Gołębiewska</t>
  </si>
  <si>
    <t>2342</t>
  </si>
  <si>
    <t>Anna Krajewska</t>
  </si>
  <si>
    <t>201612</t>
  </si>
  <si>
    <t>201612 Suma</t>
  </si>
  <si>
    <t>1796</t>
  </si>
  <si>
    <t>Piotr Kosiński</t>
  </si>
  <si>
    <t>2454</t>
  </si>
  <si>
    <t>Hanna Biziorek</t>
  </si>
  <si>
    <t>3062</t>
  </si>
  <si>
    <t>Monika Rybkowska</t>
  </si>
  <si>
    <t>3597</t>
  </si>
  <si>
    <t>Łukasz Bykowski</t>
  </si>
  <si>
    <t>0150</t>
  </si>
  <si>
    <t>Beata Kopiszka</t>
  </si>
  <si>
    <t>0215</t>
  </si>
  <si>
    <t>Jacek Malinowski</t>
  </si>
  <si>
    <t>0833</t>
  </si>
  <si>
    <t>Marcin Sitkiewicz</t>
  </si>
  <si>
    <t>2320</t>
  </si>
  <si>
    <t>Mariola Zaborowska</t>
  </si>
  <si>
    <t>2464</t>
  </si>
  <si>
    <t>Andrzej Lewandowski</t>
  </si>
  <si>
    <t>2793</t>
  </si>
  <si>
    <t>Beata Potempa</t>
  </si>
  <si>
    <t>2866</t>
  </si>
  <si>
    <t>Michał Heyda</t>
  </si>
  <si>
    <t>2943</t>
  </si>
  <si>
    <t>Piotr Szpara</t>
  </si>
  <si>
    <t>3447</t>
  </si>
  <si>
    <t>Katarzyna Kobos</t>
  </si>
  <si>
    <t>3468</t>
  </si>
  <si>
    <t>Roksana Lewandowska</t>
  </si>
  <si>
    <t>3596</t>
  </si>
  <si>
    <t>Kamil Kapelusz</t>
  </si>
  <si>
    <t>3603</t>
  </si>
  <si>
    <t>Agnieszka Markowska</t>
  </si>
  <si>
    <t>201701</t>
  </si>
  <si>
    <t>201701 Suma</t>
  </si>
  <si>
    <t>1771</t>
  </si>
  <si>
    <t>Dariusz Śmiechowski</t>
  </si>
  <si>
    <t>201702</t>
  </si>
  <si>
    <t>0159</t>
  </si>
  <si>
    <t>Łukasz Kozłowski</t>
  </si>
  <si>
    <t>2368</t>
  </si>
  <si>
    <t>Robert Dunajski</t>
  </si>
  <si>
    <t>201702 Suma</t>
  </si>
  <si>
    <t>201703 Suma</t>
  </si>
  <si>
    <t>201703</t>
  </si>
  <si>
    <t>3624</t>
  </si>
  <si>
    <t>Łukasz Rychtarski</t>
  </si>
  <si>
    <t>SHIFT</t>
  </si>
  <si>
    <t>WORK_GROUP_ID</t>
  </si>
  <si>
    <t>SUM_H_MADE_CORR</t>
  </si>
  <si>
    <t>SUM_H_MADE_NORM</t>
  </si>
  <si>
    <t>SUM_H_REPAIR</t>
  </si>
  <si>
    <t>SUM_H_DEMURRAGE</t>
  </si>
  <si>
    <t>WRK_H_SUM</t>
  </si>
  <si>
    <t>WRK_NORM</t>
  </si>
  <si>
    <t>A</t>
  </si>
  <si>
    <t>220SE-3548</t>
  </si>
  <si>
    <t>C</t>
  </si>
  <si>
    <t>220SE-3468</t>
  </si>
  <si>
    <t>220SE-3447</t>
  </si>
  <si>
    <t>220SE-3445</t>
  </si>
  <si>
    <t>220SE-3332</t>
  </si>
  <si>
    <t>220SE-3263</t>
  </si>
  <si>
    <t>220SE-3261</t>
  </si>
  <si>
    <t>220SE-3084</t>
  </si>
  <si>
    <t>220SE-3073</t>
  </si>
  <si>
    <t>220SE-2931</t>
  </si>
  <si>
    <t>220SE-2924</t>
  </si>
  <si>
    <t>220SE-2918</t>
  </si>
  <si>
    <t>B</t>
  </si>
  <si>
    <t>220SE-2898</t>
  </si>
  <si>
    <t>220SE-2893</t>
  </si>
  <si>
    <t>220SE-2848</t>
  </si>
  <si>
    <t>220SE-2842</t>
  </si>
  <si>
    <t>210SL-01-A</t>
  </si>
  <si>
    <t>210SL-01-C</t>
  </si>
  <si>
    <t>210SL-02-A</t>
  </si>
  <si>
    <t>210SL-02-C</t>
  </si>
  <si>
    <t>220SE-0079</t>
  </si>
  <si>
    <t>220SE-0081</t>
  </si>
  <si>
    <t>220SE-0114</t>
  </si>
  <si>
    <t>220SE-0121</t>
  </si>
  <si>
    <t>220SE-0133</t>
  </si>
  <si>
    <t>220SE-0137</t>
  </si>
  <si>
    <t>220SE-0182</t>
  </si>
  <si>
    <t>220SE-0212</t>
  </si>
  <si>
    <t>220SE-0227</t>
  </si>
  <si>
    <t>220SE-0294</t>
  </si>
  <si>
    <t>220SE-0350</t>
  </si>
  <si>
    <t>220SE-0359</t>
  </si>
  <si>
    <t>220SE-0386</t>
  </si>
  <si>
    <t>220SE-0409</t>
  </si>
  <si>
    <t>220SE-0638</t>
  </si>
  <si>
    <t>220SE-0642</t>
  </si>
  <si>
    <t>220SE-0694</t>
  </si>
  <si>
    <t>220SE-0708</t>
  </si>
  <si>
    <t>220SE-0754</t>
  </si>
  <si>
    <t>220SE-0755</t>
  </si>
  <si>
    <t>220SE-0778</t>
  </si>
  <si>
    <t>220SE-0787</t>
  </si>
  <si>
    <t>220SE-0795</t>
  </si>
  <si>
    <t>220SE-0804</t>
  </si>
  <si>
    <t>220SE-0844</t>
  </si>
  <si>
    <t>220SE-0915</t>
  </si>
  <si>
    <t>220SE-0923</t>
  </si>
  <si>
    <t>220SE-1045</t>
  </si>
  <si>
    <t>220SE-1218</t>
  </si>
  <si>
    <t>220SE-1219</t>
  </si>
  <si>
    <t>220SE-1220</t>
  </si>
  <si>
    <t>220SE-1290</t>
  </si>
  <si>
    <t>220SE-1679</t>
  </si>
  <si>
    <t>220SE-1695</t>
  </si>
  <si>
    <t>220SE-1696</t>
  </si>
  <si>
    <t>220SE-1883</t>
  </si>
  <si>
    <t>220SE-2036</t>
  </si>
  <si>
    <t>220SE-2037</t>
  </si>
  <si>
    <t>220SE-2038</t>
  </si>
  <si>
    <t>220SE-2104</t>
  </si>
  <si>
    <t>220SE-2107</t>
  </si>
  <si>
    <t>220SE-2110</t>
  </si>
  <si>
    <t>220SE-2115</t>
  </si>
  <si>
    <t>220SE-2118</t>
  </si>
  <si>
    <t>220SE-2125</t>
  </si>
  <si>
    <t>220SE-2349</t>
  </si>
  <si>
    <t>220SE-2454</t>
  </si>
  <si>
    <t>220SE-2525</t>
  </si>
  <si>
    <t>220SE-2530</t>
  </si>
  <si>
    <t>220SE-2769</t>
  </si>
  <si>
    <t>220SE-2771</t>
  </si>
  <si>
    <t>220SE-2841</t>
  </si>
  <si>
    <t>220SE-2983</t>
  </si>
  <si>
    <t>220SE-3462</t>
  </si>
  <si>
    <t>220SE-3566</t>
  </si>
  <si>
    <t>J</t>
  </si>
  <si>
    <t>220SE-2832</t>
  </si>
  <si>
    <t>220SE-2818</t>
  </si>
  <si>
    <t>220SE-2775</t>
  </si>
  <si>
    <t>220SE-2553</t>
  </si>
  <si>
    <t>220SE-2455</t>
  </si>
  <si>
    <t>220SE-2415</t>
  </si>
  <si>
    <t>220SE-2355</t>
  </si>
  <si>
    <t>220SE-2116</t>
  </si>
  <si>
    <t>220SE-2033</t>
  </si>
  <si>
    <t>220SE-1747</t>
  </si>
  <si>
    <t>220SE-1689</t>
  </si>
  <si>
    <t>220SE-1505</t>
  </si>
  <si>
    <t>220SE-1282</t>
  </si>
  <si>
    <t>220SE-1223</t>
  </si>
  <si>
    <t>220SE-0921</t>
  </si>
  <si>
    <t>220SE-0800</t>
  </si>
  <si>
    <t>220SE-0797</t>
  </si>
  <si>
    <t>220SE-0786</t>
  </si>
  <si>
    <t>220SE-0761</t>
  </si>
  <si>
    <t>220SE-0739</t>
  </si>
  <si>
    <t>220SE-0737</t>
  </si>
  <si>
    <t>220SE-0734</t>
  </si>
  <si>
    <t>220SE-0718</t>
  </si>
  <si>
    <t>220SE-0700</t>
  </si>
  <si>
    <t>220SE-0688</t>
  </si>
  <si>
    <t>220SE-0640</t>
  </si>
  <si>
    <t>220SE-0639</t>
  </si>
  <si>
    <t>220SE-0524</t>
  </si>
  <si>
    <t>220SE-0315</t>
  </si>
  <si>
    <t>220SE-0281</t>
  </si>
  <si>
    <t>220SE-0233</t>
  </si>
  <si>
    <t>210SL-01-B</t>
  </si>
  <si>
    <t>210SL-02-B</t>
  </si>
  <si>
    <t>N</t>
  </si>
  <si>
    <t>220SE-0001</t>
  </si>
  <si>
    <t>220SE-0009</t>
  </si>
  <si>
    <t>220SE-0150</t>
  </si>
  <si>
    <t>220SE-0202</t>
  </si>
  <si>
    <t>220SE-0690</t>
  </si>
  <si>
    <t>220SE-2102</t>
  </si>
  <si>
    <t>220SE-2103</t>
  </si>
  <si>
    <t>220SE-2350</t>
  </si>
  <si>
    <t>220SE-2353</t>
  </si>
  <si>
    <t>220SE-2414</t>
  </si>
  <si>
    <t>220SE-2897</t>
  </si>
  <si>
    <t>220SE-2823</t>
  </si>
  <si>
    <t>220SE-2892</t>
  </si>
  <si>
    <t>220SE-0719</t>
  </si>
  <si>
    <t>220SE-0505</t>
  </si>
  <si>
    <t>220SE-2035</t>
  </si>
  <si>
    <t>1421</t>
  </si>
  <si>
    <t>Tomasz Zamkowski</t>
  </si>
  <si>
    <t>2049</t>
  </si>
  <si>
    <t>Magdalena Malinowska</t>
  </si>
  <si>
    <t>2242</t>
  </si>
  <si>
    <t>Magdalena Budzińska</t>
  </si>
  <si>
    <t>2312</t>
  </si>
  <si>
    <t>Agnieszka Żbikowska</t>
  </si>
  <si>
    <t>2926</t>
  </si>
  <si>
    <t>Agnieszka Gąsiorowska</t>
  </si>
  <si>
    <t>3629</t>
  </si>
  <si>
    <t>Katarzyna Jesionkowska</t>
  </si>
  <si>
    <t>3632</t>
  </si>
  <si>
    <t>Iwona Reich</t>
  </si>
  <si>
    <t>3633</t>
  </si>
  <si>
    <t>Danuta Leśniewska</t>
  </si>
  <si>
    <t>3636</t>
  </si>
  <si>
    <t>Kamila Szcześniak</t>
  </si>
  <si>
    <t>201704 Suma</t>
  </si>
  <si>
    <t>201704</t>
  </si>
  <si>
    <t>1284</t>
  </si>
  <si>
    <t>Julita Ciesielska</t>
  </si>
  <si>
    <t>1443</t>
  </si>
  <si>
    <t>Anna Filanowska</t>
  </si>
  <si>
    <t>1664</t>
  </si>
  <si>
    <t>Adam Pawłowski</t>
  </si>
  <si>
    <t>2413</t>
  </si>
  <si>
    <t>Krzysztof Ochał</t>
  </si>
  <si>
    <t>2523</t>
  </si>
  <si>
    <t>Angelika Dąbrowska</t>
  </si>
  <si>
    <t>2979</t>
  </si>
  <si>
    <t>Mirosława Wardowska</t>
  </si>
  <si>
    <t>3265</t>
  </si>
  <si>
    <t>3293</t>
  </si>
  <si>
    <t>Violetta Grudzińska</t>
  </si>
  <si>
    <t>3642</t>
  </si>
  <si>
    <t>Adrian Wasielewski</t>
  </si>
  <si>
    <t>3648</t>
  </si>
  <si>
    <t>Angelika Turowska</t>
  </si>
  <si>
    <t>3664</t>
  </si>
  <si>
    <t>Bożena Karbowska</t>
  </si>
  <si>
    <t>3667</t>
  </si>
  <si>
    <t>Beata Żulewska</t>
  </si>
  <si>
    <t>3668</t>
  </si>
  <si>
    <t>Monika Skierkowska</t>
  </si>
  <si>
    <t>3669</t>
  </si>
  <si>
    <t>Danuta Mazur</t>
  </si>
  <si>
    <t>3670</t>
  </si>
  <si>
    <t>Szymon Figlewski</t>
  </si>
  <si>
    <t>1286</t>
  </si>
  <si>
    <t>Lidia Klonowska</t>
  </si>
  <si>
    <t>1809</t>
  </si>
  <si>
    <t>Bartosz Szczepański</t>
  </si>
  <si>
    <t>2307</t>
  </si>
  <si>
    <t>Elżbieta Żurańska</t>
  </si>
  <si>
    <t>3595</t>
  </si>
  <si>
    <t>Mariola Klejs</t>
  </si>
  <si>
    <t>3659</t>
  </si>
  <si>
    <t>Magdalena Wierzbicka</t>
  </si>
  <si>
    <t>3660</t>
  </si>
  <si>
    <t>Daniel Kiczyński</t>
  </si>
  <si>
    <t>3675</t>
  </si>
  <si>
    <t>Agnieszka Suchocka</t>
  </si>
  <si>
    <t>3676</t>
  </si>
  <si>
    <t>Marika Kuczbańska</t>
  </si>
  <si>
    <t>3678</t>
  </si>
  <si>
    <t>Ewa Taranowska</t>
  </si>
  <si>
    <t>3681</t>
  </si>
  <si>
    <t>Monika Rogowska</t>
  </si>
  <si>
    <t>3682</t>
  </si>
  <si>
    <t>Magdalena Ciechanowska</t>
  </si>
  <si>
    <t>3693</t>
  </si>
  <si>
    <t>Barbara Konklewska</t>
  </si>
  <si>
    <t>3696</t>
  </si>
  <si>
    <t>Michał Wenderholm</t>
  </si>
  <si>
    <t>3699</t>
  </si>
  <si>
    <t>Paweł Konklewski</t>
  </si>
  <si>
    <t>3700</t>
  </si>
  <si>
    <t>Kamila Borkowska</t>
  </si>
  <si>
    <t>0701</t>
  </si>
  <si>
    <t>Anna Brudzińska</t>
  </si>
  <si>
    <t>0774</t>
  </si>
  <si>
    <t>Iwona Małkowska</t>
  </si>
  <si>
    <t>2167</t>
  </si>
  <si>
    <t>Piotr Szulc</t>
  </si>
  <si>
    <t>2953</t>
  </si>
  <si>
    <t>Adam Kamiński</t>
  </si>
  <si>
    <t>2957</t>
  </si>
  <si>
    <t>Łukasz Dąbrowski</t>
  </si>
  <si>
    <t>2996</t>
  </si>
  <si>
    <t>Dawid Rupiński</t>
  </si>
  <si>
    <t>3332</t>
  </si>
  <si>
    <t>Maria Mosakowska</t>
  </si>
  <si>
    <t>3706</t>
  </si>
  <si>
    <t>Mateusz Wośkowiak</t>
  </si>
  <si>
    <t>3716</t>
  </si>
  <si>
    <t>Małgorzata Pawłowska</t>
  </si>
  <si>
    <t>201705</t>
  </si>
  <si>
    <t>201705 Suma</t>
  </si>
  <si>
    <t>0643</t>
  </si>
  <si>
    <t>Grażyna Stogowska</t>
  </si>
  <si>
    <t>1650</t>
  </si>
  <si>
    <t>Michał Perliński</t>
  </si>
  <si>
    <t>1950</t>
  </si>
  <si>
    <t>Grzegorz Pocierznicki</t>
  </si>
  <si>
    <t>2349</t>
  </si>
  <si>
    <t>Monika Wojas</t>
  </si>
  <si>
    <t>2585</t>
  </si>
  <si>
    <t>Arkadiusz Mazanowski</t>
  </si>
  <si>
    <t>2931</t>
  </si>
  <si>
    <t>Teresa Zalewska</t>
  </si>
  <si>
    <t>3727</t>
  </si>
  <si>
    <t>Ewa Szymańska</t>
  </si>
  <si>
    <t>3728</t>
  </si>
  <si>
    <t>Monika Felka</t>
  </si>
  <si>
    <t>0420</t>
  </si>
  <si>
    <t>Wojciech Werner</t>
  </si>
  <si>
    <t>0682</t>
  </si>
  <si>
    <t>Ilona Schramke</t>
  </si>
  <si>
    <t>0802</t>
  </si>
  <si>
    <t>0862</t>
  </si>
  <si>
    <t>Anna Felka</t>
  </si>
  <si>
    <t>1797</t>
  </si>
  <si>
    <t>Artur Wolski</t>
  </si>
  <si>
    <t>1911</t>
  </si>
  <si>
    <t>Mariusz Jankowski</t>
  </si>
  <si>
    <t>3536</t>
  </si>
  <si>
    <t>Małgorzata Prass</t>
  </si>
  <si>
    <t>3734</t>
  </si>
  <si>
    <t>Natalia Różycka</t>
  </si>
  <si>
    <t>3739</t>
  </si>
  <si>
    <t>Krzysztof Kieliszek</t>
  </si>
  <si>
    <t>3741</t>
  </si>
  <si>
    <t>Łukasz Frejnik</t>
  </si>
  <si>
    <t>201706</t>
  </si>
  <si>
    <t>201706 Suma</t>
  </si>
  <si>
    <t>0074</t>
  </si>
  <si>
    <t>Grzegorz Florkiewicz</t>
  </si>
  <si>
    <t>1662</t>
  </si>
  <si>
    <t>Karol Moszczyński</t>
  </si>
  <si>
    <t>3267</t>
  </si>
  <si>
    <t>Ewa Wiśniewska</t>
  </si>
  <si>
    <t>3426</t>
  </si>
  <si>
    <t>Karolina Barańska</t>
  </si>
  <si>
    <t>3572</t>
  </si>
  <si>
    <t>Michał Milewski</t>
  </si>
  <si>
    <t>3744</t>
  </si>
  <si>
    <t>Mariusz Dworecki</t>
  </si>
  <si>
    <t>3745</t>
  </si>
  <si>
    <t>Katarzyna Śmigecka</t>
  </si>
  <si>
    <t>3750</t>
  </si>
  <si>
    <t>Marta Kądziela</t>
  </si>
  <si>
    <t>3752</t>
  </si>
  <si>
    <t>Justyna Kupferschmidt</t>
  </si>
  <si>
    <t>3761</t>
  </si>
  <si>
    <t>Joanna Budzanowska</t>
  </si>
  <si>
    <t>2533</t>
  </si>
  <si>
    <t>Krzysztof Gałecki</t>
  </si>
  <si>
    <t>201707</t>
  </si>
  <si>
    <t>201707 Suma</t>
  </si>
  <si>
    <t>0808</t>
  </si>
  <si>
    <t>Rafał Mróz</t>
  </si>
  <si>
    <t>1746</t>
  </si>
  <si>
    <t>Andrzej Orłowski</t>
  </si>
  <si>
    <t>1923</t>
  </si>
  <si>
    <t>Adam Kuciński</t>
  </si>
  <si>
    <t>2343</t>
  </si>
  <si>
    <t>Justyna Zamkowska</t>
  </si>
  <si>
    <t>3288</t>
  </si>
  <si>
    <t>Iwona Laskowska</t>
  </si>
  <si>
    <t>3593</t>
  </si>
  <si>
    <t>Leszek Nowiński</t>
  </si>
  <si>
    <t>3789</t>
  </si>
  <si>
    <t>Natalia Kulwicka</t>
  </si>
  <si>
    <t>3791</t>
  </si>
  <si>
    <t>Martyna Sarzyńska</t>
  </si>
  <si>
    <t>201708</t>
  </si>
  <si>
    <t>201708 Suma</t>
  </si>
  <si>
    <t>0179</t>
  </si>
  <si>
    <t>Zbigniew Kurowski</t>
  </si>
  <si>
    <t>7020-4</t>
  </si>
  <si>
    <t>0888</t>
  </si>
  <si>
    <t>Dawid Sułkowski</t>
  </si>
  <si>
    <t>1314</t>
  </si>
  <si>
    <t>Remigiusz Szulc</t>
  </si>
  <si>
    <t>1450</t>
  </si>
  <si>
    <t>Marcin Lembke</t>
  </si>
  <si>
    <t>1871</t>
  </si>
  <si>
    <t>Daniel Czupryński</t>
  </si>
  <si>
    <t>1970</t>
  </si>
  <si>
    <t>Przemysław Szypczyński</t>
  </si>
  <si>
    <t>1994</t>
  </si>
  <si>
    <t>Bartłomiej Rakoczy</t>
  </si>
  <si>
    <t>2156</t>
  </si>
  <si>
    <t>Bożena Dobrowolska</t>
  </si>
  <si>
    <t>2365</t>
  </si>
  <si>
    <t>Beata Pajączkowska</t>
  </si>
  <si>
    <t>2416</t>
  </si>
  <si>
    <t>Katarzyna Ferszt</t>
  </si>
  <si>
    <t>2760</t>
  </si>
  <si>
    <t>Patryk Szymański</t>
  </si>
  <si>
    <t>3796</t>
  </si>
  <si>
    <t>Karolina Wasilewska</t>
  </si>
  <si>
    <t>3797</t>
  </si>
  <si>
    <t>Łukasz Jabłoński</t>
  </si>
  <si>
    <t>3810</t>
  </si>
  <si>
    <t>Hanna Magalska</t>
  </si>
  <si>
    <t>3813</t>
  </si>
  <si>
    <t>Katarzyna Głodowska</t>
  </si>
  <si>
    <t>201709</t>
  </si>
  <si>
    <t>201709 Suma</t>
  </si>
  <si>
    <t>0754</t>
  </si>
  <si>
    <t>Dorota Dembek</t>
  </si>
  <si>
    <t>1136</t>
  </si>
  <si>
    <t>Krzysztof Zimnoch</t>
  </si>
  <si>
    <t>1652</t>
  </si>
  <si>
    <t>Adam Włodarczyk</t>
  </si>
  <si>
    <t>1989</t>
  </si>
  <si>
    <t>Krzysztof Duriś</t>
  </si>
  <si>
    <t>2035</t>
  </si>
  <si>
    <t>Katarzyna Staniszewska</t>
  </si>
  <si>
    <t>2627</t>
  </si>
  <si>
    <t>Kamil Malinowski</t>
  </si>
  <si>
    <t>2638</t>
  </si>
  <si>
    <t>Jakub Król</t>
  </si>
  <si>
    <t>2639</t>
  </si>
  <si>
    <t>Damian Wojciechowski</t>
  </si>
  <si>
    <t>2640</t>
  </si>
  <si>
    <t>Kamil Mroziński</t>
  </si>
  <si>
    <t>2641</t>
  </si>
  <si>
    <t>Bartosz Kordas</t>
  </si>
  <si>
    <t>2643</t>
  </si>
  <si>
    <t>Radosław Mistelski</t>
  </si>
  <si>
    <t>2644</t>
  </si>
  <si>
    <t>Przemysław Nadarzewski</t>
  </si>
  <si>
    <t>2646</t>
  </si>
  <si>
    <t>Paweł Poćwiardowski</t>
  </si>
  <si>
    <t>2671</t>
  </si>
  <si>
    <t>Miłosz Różycki</t>
  </si>
  <si>
    <t>2674</t>
  </si>
  <si>
    <t>Marcin Szypczyński</t>
  </si>
  <si>
    <t>2676</t>
  </si>
  <si>
    <t>Dawid Witkowski</t>
  </si>
  <si>
    <t>2678</t>
  </si>
  <si>
    <t>Andrzej Zarębski</t>
  </si>
  <si>
    <t>2680</t>
  </si>
  <si>
    <t>Mateusz Kiełczyński</t>
  </si>
  <si>
    <t>2682</t>
  </si>
  <si>
    <t>Paweł Lewandowski</t>
  </si>
  <si>
    <t>2750</t>
  </si>
  <si>
    <t>Piotr Spychała</t>
  </si>
  <si>
    <t>2790</t>
  </si>
  <si>
    <t>Robert Warlikowski</t>
  </si>
  <si>
    <t>2900</t>
  </si>
  <si>
    <t>KAROL KOMOROWSKI</t>
  </si>
  <si>
    <t>3280</t>
  </si>
  <si>
    <t>Anna Moczadło</t>
  </si>
  <si>
    <t>3590</t>
  </si>
  <si>
    <t>Natalia Gryszko</t>
  </si>
  <si>
    <t>3840</t>
  </si>
  <si>
    <t>Grażyna Kucińska</t>
  </si>
  <si>
    <t>3843</t>
  </si>
  <si>
    <t>Amanda Aranowska</t>
  </si>
  <si>
    <t>3845</t>
  </si>
  <si>
    <t>Sławomir Wardęcki</t>
  </si>
  <si>
    <t>3846</t>
  </si>
  <si>
    <t>Monika Łapkiewicz</t>
  </si>
  <si>
    <t>3848</t>
  </si>
  <si>
    <t>Marlena Młynarczyk</t>
  </si>
  <si>
    <t>3849</t>
  </si>
  <si>
    <t>Klaudia Muszyńska</t>
  </si>
  <si>
    <t>3852</t>
  </si>
  <si>
    <t>Rafał Filipski</t>
  </si>
  <si>
    <t>3855</t>
  </si>
  <si>
    <t>Katarzyna Kotarska</t>
  </si>
  <si>
    <t>3856</t>
  </si>
  <si>
    <t>Karolina Sosińska</t>
  </si>
  <si>
    <t>3859</t>
  </si>
  <si>
    <t>Natalia Majewska</t>
  </si>
  <si>
    <t>201710</t>
  </si>
  <si>
    <t>201710 Suma</t>
  </si>
  <si>
    <t>0281</t>
  </si>
  <si>
    <t>Danuta Rybka</t>
  </si>
  <si>
    <t>0289</t>
  </si>
  <si>
    <t>Marek Sepetowski</t>
  </si>
  <si>
    <t>1023</t>
  </si>
  <si>
    <t>Adrian Laskowski</t>
  </si>
  <si>
    <t>1377</t>
  </si>
  <si>
    <t>Sebastian Lewandowski</t>
  </si>
  <si>
    <t>1624</t>
  </si>
  <si>
    <t>Daniel Krysman</t>
  </si>
  <si>
    <t>1689</t>
  </si>
  <si>
    <t>Jolanta Kulwicka</t>
  </si>
  <si>
    <t>2295</t>
  </si>
  <si>
    <t>Anna Sternicka</t>
  </si>
  <si>
    <t>2556</t>
  </si>
  <si>
    <t>Anna Chyczewska</t>
  </si>
  <si>
    <t>3313</t>
  </si>
  <si>
    <t>Marlena Miazga</t>
  </si>
  <si>
    <t>3558</t>
  </si>
  <si>
    <t>Aleksandra Kulaszewska</t>
  </si>
  <si>
    <t>3821</t>
  </si>
  <si>
    <t>Joanna Kwietniewska</t>
  </si>
  <si>
    <t>3823</t>
  </si>
  <si>
    <t>Ewa Świtkowska</t>
  </si>
  <si>
    <t>3847</t>
  </si>
  <si>
    <t>Dorota Rutkowska</t>
  </si>
  <si>
    <t>3854</t>
  </si>
  <si>
    <t>Tomasz Pszuk</t>
  </si>
  <si>
    <t>3866</t>
  </si>
  <si>
    <t>Rafał Dąbrowski</t>
  </si>
  <si>
    <t>3867</t>
  </si>
  <si>
    <t>Izabela Jabczyńska</t>
  </si>
  <si>
    <t>1246</t>
  </si>
  <si>
    <t>Marek Prusiecki</t>
  </si>
  <si>
    <t>2371</t>
  </si>
  <si>
    <t>Urszula Kocaj</t>
  </si>
  <si>
    <t>3818</t>
  </si>
  <si>
    <t>Wioletta Kisznicka</t>
  </si>
  <si>
    <t>3870</t>
  </si>
  <si>
    <t>Lidia Trojanowska</t>
  </si>
  <si>
    <t xml:space="preserve">Szwalnia tkanin cele grupowe </t>
  </si>
  <si>
    <t>Szwalnia tkanin jakość</t>
  </si>
  <si>
    <t xml:space="preserve">Krojownia tkanin cele grupowe </t>
  </si>
  <si>
    <t>Krojownia tkanin jakość</t>
  </si>
  <si>
    <t>WYDAJNOŚĆ SZWALNIA</t>
  </si>
  <si>
    <t>WYDAJNOŚĆ KROJOWNIA</t>
  </si>
  <si>
    <t>ODPADOWOŚĆ</t>
  </si>
  <si>
    <t>&lt;8,50</t>
  </si>
  <si>
    <t>&gt;2%</t>
  </si>
  <si>
    <t>TRANSACTION_DATE</t>
  </si>
  <si>
    <t>OBSZ</t>
  </si>
  <si>
    <t>100KT</t>
  </si>
  <si>
    <t>Suma z WyD_KROJ</t>
  </si>
  <si>
    <t>DAT</t>
  </si>
  <si>
    <t>RODZAJ</t>
  </si>
  <si>
    <t>Tkanina</t>
  </si>
  <si>
    <t>Suma z Odpadowość</t>
  </si>
  <si>
    <t>6) WYNIKI DLA_KROJOWNI</t>
  </si>
  <si>
    <t>7) WYNIKI DLA_MODELARNI i DZIAŁU ROZWOJU PRODUKTU</t>
  </si>
  <si>
    <t>8) WYNIKI JAKOŚCIOWE OSÓB</t>
  </si>
  <si>
    <t xml:space="preserve">Krojownia skór IKEA cele grupowe </t>
  </si>
  <si>
    <t>Krojownia skór IKEA jakość</t>
  </si>
  <si>
    <t>Skóra</t>
  </si>
  <si>
    <t>110KS</t>
  </si>
  <si>
    <t>WYDAJNOŚĆ SZWALNIA SKÓR</t>
  </si>
  <si>
    <t>ODPADOWOŚĆ IKEA</t>
  </si>
  <si>
    <t>&lt;6,5</t>
  </si>
  <si>
    <t xml:space="preserve">Krojownia skór SITS cele grupowe </t>
  </si>
  <si>
    <t>Krojownia skór SITS jakość</t>
  </si>
  <si>
    <t>ODPADOWOŚĆ SITS</t>
  </si>
  <si>
    <t xml:space="preserve">WYDAJNOŚĆ KROJOWNIA </t>
  </si>
  <si>
    <t>Magazyn Poszyć</t>
  </si>
  <si>
    <t>Terminowość Tapicernia</t>
  </si>
  <si>
    <t>Suma z Współ rozp wałk</t>
  </si>
  <si>
    <t>&gt;2,00</t>
  </si>
  <si>
    <t>Magazyn Tkanin</t>
  </si>
  <si>
    <t>Wsk. Rozp. Wałków</t>
  </si>
  <si>
    <t>3243</t>
  </si>
  <si>
    <t>Beata Gutowska</t>
  </si>
  <si>
    <t>0602</t>
  </si>
  <si>
    <t>1435</t>
  </si>
  <si>
    <t>Barbara Lulińska</t>
  </si>
  <si>
    <t>1778</t>
  </si>
  <si>
    <t>Jerzy Domżalski</t>
  </si>
  <si>
    <t>1831</t>
  </si>
  <si>
    <t>Mariusz Perzanowski</t>
  </si>
  <si>
    <t>2084</t>
  </si>
  <si>
    <t>Sylwia Wyskiel</t>
  </si>
  <si>
    <t>2142</t>
  </si>
  <si>
    <t>Damian Krajnik</t>
  </si>
  <si>
    <t>2611</t>
  </si>
  <si>
    <t>Ewa Jabłońska</t>
  </si>
  <si>
    <t>2685</t>
  </si>
  <si>
    <t>Rafał Drzewiński</t>
  </si>
  <si>
    <t>2800</t>
  </si>
  <si>
    <t>Katarzyna Słembarska</t>
  </si>
  <si>
    <t>3035</t>
  </si>
  <si>
    <t>Joanna Zemke</t>
  </si>
  <si>
    <t>3133</t>
  </si>
  <si>
    <t>Anna Fusińska</t>
  </si>
  <si>
    <t>3775</t>
  </si>
  <si>
    <t>Marcin Jackiewicz</t>
  </si>
  <si>
    <t>3860</t>
  </si>
  <si>
    <t>Wiktoria Kahl</t>
  </si>
  <si>
    <t>3872</t>
  </si>
  <si>
    <t>Cecylia Stawska</t>
  </si>
  <si>
    <t>3874</t>
  </si>
  <si>
    <t>Renata Kurzentkowska</t>
  </si>
  <si>
    <t>3875</t>
  </si>
  <si>
    <t>Zofia Ostrowska</t>
  </si>
  <si>
    <t>1250</t>
  </si>
  <si>
    <t>Piotr Wielgosiński</t>
  </si>
  <si>
    <t>1680</t>
  </si>
  <si>
    <t>Grażyna Krajnik</t>
  </si>
  <si>
    <t>2367</t>
  </si>
  <si>
    <t>Karolina Jakóbowska</t>
  </si>
  <si>
    <t>3076</t>
  </si>
  <si>
    <t>Grażyna Łukasik</t>
  </si>
  <si>
    <t>1870</t>
  </si>
  <si>
    <t>Andrzej Karolewski</t>
  </si>
  <si>
    <t>3878</t>
  </si>
  <si>
    <t>Radosław Gutowski</t>
  </si>
  <si>
    <t>0294</t>
  </si>
  <si>
    <t>Krystyna Sobczyk</t>
  </si>
  <si>
    <t>2609</t>
  </si>
  <si>
    <t>Ewa Kuczbańska</t>
  </si>
  <si>
    <t>3868</t>
  </si>
  <si>
    <t>Anna Krajnik</t>
  </si>
  <si>
    <t>3869</t>
  </si>
  <si>
    <t>Paulina Wiśniewska</t>
  </si>
  <si>
    <t>3873</t>
  </si>
  <si>
    <t>Edyta Motylińska</t>
  </si>
  <si>
    <t>3883</t>
  </si>
  <si>
    <t>Justyna Kulaszewska</t>
  </si>
  <si>
    <t>201711</t>
  </si>
  <si>
    <t>201745 Suma</t>
  </si>
  <si>
    <t>201711 Suma</t>
  </si>
  <si>
    <t>7070-1 i</t>
  </si>
  <si>
    <t>7070-1 s</t>
  </si>
  <si>
    <t>7071-2 t</t>
  </si>
  <si>
    <t>7071-2 p</t>
  </si>
  <si>
    <t>0205</t>
  </si>
  <si>
    <t>Ewa Łęgowska</t>
  </si>
  <si>
    <t>0558</t>
  </si>
  <si>
    <t>Tomasz Jeziorski</t>
  </si>
  <si>
    <t>1658</t>
  </si>
  <si>
    <t>Maciej Barański</t>
  </si>
  <si>
    <t>3045</t>
  </si>
  <si>
    <t>Marzanna Kamińska</t>
  </si>
  <si>
    <t>3881</t>
  </si>
  <si>
    <t>Dawid Kijewski</t>
  </si>
  <si>
    <t>3887</t>
  </si>
  <si>
    <t>Piotr Otolski</t>
  </si>
  <si>
    <t>3889</t>
  </si>
  <si>
    <t>Agnieszka Pankowska</t>
  </si>
  <si>
    <t>3890</t>
  </si>
  <si>
    <t>Michalina Wysocka</t>
  </si>
  <si>
    <t>3895</t>
  </si>
  <si>
    <t>Sebastian Kaźmierski</t>
  </si>
  <si>
    <t>0914</t>
  </si>
  <si>
    <t>Grażyna Sikora</t>
  </si>
  <si>
    <t>2970</t>
  </si>
  <si>
    <t>Sławomir Kosobucki</t>
  </si>
  <si>
    <t>2200</t>
  </si>
  <si>
    <t>Paweł Nowatkowski</t>
  </si>
  <si>
    <t>0737</t>
  </si>
  <si>
    <t>Gabriela Kalinowska</t>
  </si>
  <si>
    <t>1438</t>
  </si>
  <si>
    <t>Lucyna Węglerska</t>
  </si>
  <si>
    <t>2490</t>
  </si>
  <si>
    <t>Ewelina Barańska</t>
  </si>
  <si>
    <t>201746</t>
  </si>
  <si>
    <t>201746 Suma</t>
  </si>
  <si>
    <t>0360</t>
  </si>
  <si>
    <t>Sylwia Urbańska</t>
  </si>
  <si>
    <t>0712</t>
  </si>
  <si>
    <t>Barbara Sieprawska</t>
  </si>
  <si>
    <t>1352</t>
  </si>
  <si>
    <t>Grzegorz Topolewski</t>
  </si>
  <si>
    <t>1444</t>
  </si>
  <si>
    <t>Andżelika Łęgowska</t>
  </si>
  <si>
    <t>1533</t>
  </si>
  <si>
    <t>Rafał Stubecki</t>
  </si>
  <si>
    <t>2578</t>
  </si>
  <si>
    <t>Mateusz Brzóska</t>
  </si>
  <si>
    <t>2681</t>
  </si>
  <si>
    <t>Kamil Kisznicki</t>
  </si>
  <si>
    <t>2901</t>
  </si>
  <si>
    <t>PATRYK CZUBAK</t>
  </si>
  <si>
    <t>2918</t>
  </si>
  <si>
    <t>3891</t>
  </si>
  <si>
    <t>Karol Owczarczyk</t>
  </si>
  <si>
    <t>3902</t>
  </si>
  <si>
    <t>Brygida Krasińska</t>
  </si>
  <si>
    <t>ROZLICZONO</t>
  </si>
  <si>
    <t>STANDARD</t>
  </si>
  <si>
    <t>Kolumna1</t>
  </si>
  <si>
    <t>WYDAJNOŚĆ KROJOWNIA SKÓR</t>
  </si>
  <si>
    <t>2915</t>
  </si>
  <si>
    <t>Katarzyna Kolczyńska</t>
  </si>
  <si>
    <t>3900</t>
  </si>
  <si>
    <t>Magdalena Bettcher</t>
  </si>
  <si>
    <t>3901</t>
  </si>
  <si>
    <t>Arkadiusz Bettcher</t>
  </si>
  <si>
    <t>201747</t>
  </si>
  <si>
    <t>201747 Suma</t>
  </si>
  <si>
    <t>2648</t>
  </si>
  <si>
    <t>Aleksandra Dziurla</t>
  </si>
  <si>
    <t>3897</t>
  </si>
  <si>
    <t>Kinga Kamińska</t>
  </si>
  <si>
    <t>3898</t>
  </si>
  <si>
    <t>Beata Kamińska</t>
  </si>
  <si>
    <t>0841</t>
  </si>
  <si>
    <t>Iwona Markowska</t>
  </si>
  <si>
    <t>201748</t>
  </si>
  <si>
    <t>201748 Suma</t>
  </si>
  <si>
    <t>3020</t>
  </si>
  <si>
    <t>Katarzyna Wichrowska</t>
  </si>
  <si>
    <t>201712</t>
  </si>
  <si>
    <t>201712 Suma</t>
  </si>
  <si>
    <t>201749</t>
  </si>
  <si>
    <t>201749 Suma</t>
  </si>
  <si>
    <t>0110</t>
  </si>
  <si>
    <t>Marcin Jankowski</t>
  </si>
  <si>
    <t>0312</t>
  </si>
  <si>
    <t>Anna Ostrowska</t>
  </si>
  <si>
    <t>0748</t>
  </si>
  <si>
    <t>Anna Kułakowska</t>
  </si>
  <si>
    <t>0885</t>
  </si>
  <si>
    <t>Damian Sendzikowski</t>
  </si>
  <si>
    <t>1066</t>
  </si>
  <si>
    <t>Paweł Brozdowski</t>
  </si>
  <si>
    <t>1358</t>
  </si>
  <si>
    <t>Jacek Szraga</t>
  </si>
  <si>
    <t>1505</t>
  </si>
  <si>
    <t>Ewelina Szefler</t>
  </si>
  <si>
    <t>3154</t>
  </si>
  <si>
    <t>Mikołaj Klimowski</t>
  </si>
  <si>
    <t>3329</t>
  </si>
  <si>
    <t>Małgorzata Mróz</t>
  </si>
  <si>
    <t>3382</t>
  </si>
  <si>
    <t>Anna Pacyna</t>
  </si>
  <si>
    <t>3819</t>
  </si>
  <si>
    <t>Beata Szyc</t>
  </si>
  <si>
    <t>3857</t>
  </si>
  <si>
    <t>Michał Grzywacz</t>
  </si>
  <si>
    <t>3893</t>
  </si>
  <si>
    <t>Krzysztof Kamiński</t>
  </si>
  <si>
    <t>3906</t>
  </si>
  <si>
    <t>Michał Orłowski</t>
  </si>
  <si>
    <t>3907</t>
  </si>
  <si>
    <t>Teresa Lewandowska</t>
  </si>
  <si>
    <t>3910</t>
  </si>
  <si>
    <t>Patryk Konstanty</t>
  </si>
  <si>
    <t>1418</t>
  </si>
  <si>
    <t>Paweł Kowalski</t>
  </si>
  <si>
    <t>1590</t>
  </si>
  <si>
    <t>Józef Skrzek</t>
  </si>
  <si>
    <t>2107</t>
  </si>
  <si>
    <t>Miroslawa Smaciarz</t>
  </si>
  <si>
    <t>2133</t>
  </si>
  <si>
    <t>3242</t>
  </si>
  <si>
    <t>Tomasz Walczak</t>
  </si>
  <si>
    <t>3310</t>
  </si>
  <si>
    <t>Szymon Lipski</t>
  </si>
  <si>
    <t>3409</t>
  </si>
  <si>
    <t>3879</t>
  </si>
  <si>
    <t>Marta Drumińska</t>
  </si>
  <si>
    <t>0203</t>
  </si>
  <si>
    <t>Janusz Luliński</t>
  </si>
  <si>
    <t>0486</t>
  </si>
  <si>
    <t>Henryk Węgrzynowski</t>
  </si>
  <si>
    <t>0875</t>
  </si>
  <si>
    <t>Tomasz Tomaszewski</t>
  </si>
  <si>
    <t>2211</t>
  </si>
  <si>
    <t>Marzena Kaliszer</t>
  </si>
  <si>
    <t>2722</t>
  </si>
  <si>
    <t>Justyna Kaliszer</t>
  </si>
  <si>
    <t>2834</t>
  </si>
  <si>
    <t>Anita Gromowska</t>
  </si>
  <si>
    <t>3080</t>
  </si>
  <si>
    <t>Dawid Bartkowiak</t>
  </si>
  <si>
    <t>3722</t>
  </si>
  <si>
    <t>Anna Barańska</t>
  </si>
  <si>
    <t>201750</t>
  </si>
  <si>
    <t>201750 Suma</t>
  </si>
  <si>
    <t>0692</t>
  </si>
  <si>
    <t>Dorota Michałkiewicz</t>
  </si>
  <si>
    <t>0896</t>
  </si>
  <si>
    <t>Łukasz Florkiewicz</t>
  </si>
  <si>
    <t>2047</t>
  </si>
  <si>
    <t>Natalia Smukała</t>
  </si>
  <si>
    <t>2634</t>
  </si>
  <si>
    <t>Katarzyna Gruźlewska</t>
  </si>
  <si>
    <t>3915</t>
  </si>
  <si>
    <t>Monika Bendyk</t>
  </si>
  <si>
    <t>1236</t>
  </si>
  <si>
    <t>Marek Karpiński</t>
  </si>
  <si>
    <t>0379</t>
  </si>
  <si>
    <t>Marzena Wiśniewska</t>
  </si>
  <si>
    <t>0505</t>
  </si>
  <si>
    <t>Arleta Zabroń</t>
  </si>
  <si>
    <t>0581</t>
  </si>
  <si>
    <t>Łukasz Klafta</t>
  </si>
  <si>
    <t>0656</t>
  </si>
  <si>
    <t>Karol Zagórski</t>
  </si>
  <si>
    <t>1385</t>
  </si>
  <si>
    <t>Marek Grugiel</t>
  </si>
  <si>
    <t>2207</t>
  </si>
  <si>
    <t>Krzysztof Chyrzyński</t>
  </si>
  <si>
    <t>2364</t>
  </si>
  <si>
    <t>Jacek Jasiński</t>
  </si>
  <si>
    <t>3911</t>
  </si>
  <si>
    <t>Łukasz Jadziński</t>
  </si>
  <si>
    <t>3914</t>
  </si>
  <si>
    <t>Alina Bartnicka</t>
  </si>
  <si>
    <t>0661</t>
  </si>
  <si>
    <t>Mirosław Nowiński</t>
  </si>
  <si>
    <t>1965</t>
  </si>
  <si>
    <t>Mariusz Moszczyński</t>
  </si>
  <si>
    <t>2361</t>
  </si>
  <si>
    <t>Damian Jaworski</t>
  </si>
  <si>
    <t>3125</t>
  </si>
  <si>
    <t>Zofia Fagasińska</t>
  </si>
  <si>
    <t>201751</t>
  </si>
  <si>
    <t>201751 Suma</t>
  </si>
</sst>
</file>

<file path=xl/styles.xml><?xml version="1.0" encoding="utf-8"?>
<styleSheet xmlns="http://schemas.openxmlformats.org/spreadsheetml/2006/main">
  <numFmts count="8">
    <numFmt numFmtId="44" formatCode="_-* #,##0.00\ &quot;zł&quot;_-;\-* #,##0.00\ &quot;zł&quot;_-;_-* &quot;-&quot;??\ &quot;zł&quot;_-;_-@_-"/>
    <numFmt numFmtId="43" formatCode="_-* #,##0.00\ _z_ł_-;\-* #,##0.00\ _z_ł_-;_-* &quot;-&quot;??\ _z_ł_-;_-@_-"/>
    <numFmt numFmtId="164" formatCode="_-* #,##0\ &quot;zł&quot;_-;\-* #,##0\ &quot;zł&quot;_-;_-* &quot;-&quot;??\ &quot;zł&quot;_-;_-@_-"/>
    <numFmt numFmtId="165" formatCode="yyyy/mm/dd;@"/>
    <numFmt numFmtId="166" formatCode="0.000\‰"/>
    <numFmt numFmtId="167" formatCode="0.0%"/>
    <numFmt numFmtId="168" formatCode="0.0000"/>
    <numFmt numFmtId="169" formatCode="0.000%"/>
  </numFmts>
  <fonts count="67"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b/>
      <sz val="14"/>
      <color rgb="FF000000"/>
      <name val="Verdana"/>
      <family val="2"/>
      <charset val="238"/>
    </font>
    <font>
      <sz val="14"/>
      <color rgb="FF000000"/>
      <name val="Verdana"/>
      <family val="2"/>
      <charset val="238"/>
    </font>
    <font>
      <b/>
      <sz val="14"/>
      <color theme="0"/>
      <name val="Czcionka tekstu podstawowego"/>
      <charset val="238"/>
    </font>
    <font>
      <b/>
      <sz val="10"/>
      <color theme="0"/>
      <name val="Verdana"/>
      <family val="2"/>
      <charset val="238"/>
    </font>
    <font>
      <b/>
      <sz val="10"/>
      <color theme="0"/>
      <name val="Calibri"/>
      <family val="2"/>
      <charset val="238"/>
    </font>
    <font>
      <b/>
      <sz val="18"/>
      <color theme="0"/>
      <name val="Czcionka tekstu podstawowego"/>
      <charset val="238"/>
    </font>
    <font>
      <b/>
      <sz val="16"/>
      <color theme="1"/>
      <name val="Verdana"/>
      <family val="2"/>
      <charset val="238"/>
    </font>
    <font>
      <sz val="11"/>
      <color theme="0"/>
      <name val="Czcionka tekstu podstawowego"/>
      <family val="2"/>
      <charset val="238"/>
    </font>
    <font>
      <b/>
      <sz val="11"/>
      <color theme="1"/>
      <name val="Verdana"/>
      <family val="2"/>
      <charset val="238"/>
    </font>
    <font>
      <b/>
      <sz val="12"/>
      <color theme="1"/>
      <name val="Verdana"/>
      <family val="2"/>
      <charset val="238"/>
    </font>
    <font>
      <b/>
      <sz val="14"/>
      <color theme="1"/>
      <name val="Verdana"/>
      <family val="2"/>
      <charset val="238"/>
    </font>
    <font>
      <b/>
      <sz val="14"/>
      <color theme="1"/>
      <name val="Czcionka tekstu podstawowego"/>
      <charset val="238"/>
    </font>
    <font>
      <b/>
      <sz val="12"/>
      <color theme="0"/>
      <name val="Verdana"/>
      <family val="2"/>
      <charset val="238"/>
    </font>
    <font>
      <b/>
      <sz val="14"/>
      <color theme="0"/>
      <name val="Verdana"/>
      <family val="2"/>
      <charset val="238"/>
    </font>
    <font>
      <sz val="14"/>
      <color theme="0"/>
      <name val="Verdana"/>
      <family val="2"/>
      <charset val="238"/>
    </font>
    <font>
      <b/>
      <sz val="10"/>
      <color theme="1"/>
      <name val="Czcionka tekstu podstawowego"/>
      <charset val="238"/>
    </font>
    <font>
      <b/>
      <sz val="16"/>
      <color theme="1"/>
      <name val="Czcionka tekstu podstawowego"/>
      <charset val="238"/>
    </font>
    <font>
      <sz val="14"/>
      <name val="Verdana"/>
      <family val="2"/>
      <charset val="238"/>
    </font>
    <font>
      <b/>
      <sz val="14"/>
      <name val="Verdana"/>
      <family val="2"/>
      <charset val="238"/>
    </font>
    <font>
      <sz val="11"/>
      <color theme="1"/>
      <name val="Czcionka tekstu podstawowego"/>
    </font>
    <font>
      <sz val="11"/>
      <name val="Czcionka tekstu podstawowego"/>
      <family val="2"/>
      <charset val="238"/>
    </font>
    <font>
      <b/>
      <i/>
      <sz val="14"/>
      <color theme="1"/>
      <name val="Czcionka tekstu podstawowego"/>
      <charset val="238"/>
    </font>
    <font>
      <b/>
      <i/>
      <sz val="12"/>
      <color theme="1"/>
      <name val="Czcionka tekstu podstawowego"/>
      <charset val="238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zcionka tekstu podstawowego"/>
      <family val="2"/>
      <charset val="238"/>
    </font>
    <font>
      <b/>
      <sz val="13"/>
      <color theme="3"/>
      <name val="Czcionka tekstu podstawowego"/>
      <family val="2"/>
      <charset val="238"/>
    </font>
    <font>
      <b/>
      <sz val="11"/>
      <color theme="3"/>
      <name val="Czcionka tekstu podstawowego"/>
      <family val="2"/>
      <charset val="238"/>
    </font>
    <font>
      <sz val="11"/>
      <color rgb="FF006100"/>
      <name val="Czcionka tekstu podstawowego"/>
      <family val="2"/>
      <charset val="238"/>
    </font>
    <font>
      <sz val="11"/>
      <color rgb="FF9C0006"/>
      <name val="Czcionka tekstu podstawowego"/>
      <family val="2"/>
      <charset val="238"/>
    </font>
    <font>
      <sz val="11"/>
      <color rgb="FF9C6500"/>
      <name val="Czcionka tekstu podstawowego"/>
      <family val="2"/>
      <charset val="238"/>
    </font>
    <font>
      <sz val="11"/>
      <color rgb="FF3F3F76"/>
      <name val="Czcionka tekstu podstawowego"/>
      <family val="2"/>
      <charset val="238"/>
    </font>
    <font>
      <b/>
      <sz val="11"/>
      <color rgb="FF3F3F3F"/>
      <name val="Czcionka tekstu podstawowego"/>
      <family val="2"/>
      <charset val="238"/>
    </font>
    <font>
      <b/>
      <sz val="11"/>
      <color rgb="FFFA7D00"/>
      <name val="Czcionka tekstu podstawowego"/>
      <family val="2"/>
      <charset val="238"/>
    </font>
    <font>
      <sz val="11"/>
      <color rgb="FFFA7D00"/>
      <name val="Czcionka tekstu podstawowego"/>
      <family val="2"/>
      <charset val="238"/>
    </font>
    <font>
      <b/>
      <sz val="11"/>
      <color theme="0"/>
      <name val="Czcionka tekstu podstawowego"/>
      <family val="2"/>
      <charset val="238"/>
    </font>
    <font>
      <sz val="11"/>
      <color rgb="FFFF0000"/>
      <name val="Czcionka tekstu podstawowego"/>
      <family val="2"/>
      <charset val="238"/>
    </font>
    <font>
      <i/>
      <sz val="11"/>
      <color rgb="FF7F7F7F"/>
      <name val="Czcionka tekstu podstawowego"/>
      <family val="2"/>
      <charset val="238"/>
    </font>
    <font>
      <b/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  <charset val="238"/>
    </font>
    <font>
      <sz val="14"/>
      <color theme="1"/>
      <name val="Czcionka tekstu podstawowego"/>
      <family val="2"/>
      <charset val="238"/>
    </font>
    <font>
      <b/>
      <i/>
      <sz val="22"/>
      <color theme="0"/>
      <name val="Czcionka tekstu podstawowego"/>
      <charset val="238"/>
    </font>
    <font>
      <u/>
      <sz val="11"/>
      <color theme="10"/>
      <name val="Czcionka tekstu podstawowego"/>
      <family val="2"/>
      <charset val="238"/>
    </font>
    <font>
      <u/>
      <sz val="12"/>
      <color theme="2" tint="-0.749992370372631"/>
      <name val="Czcionka tekstu podstawowego"/>
      <family val="2"/>
      <charset val="238"/>
    </font>
    <font>
      <b/>
      <i/>
      <u/>
      <sz val="14"/>
      <color theme="3" tint="0.39997558519241921"/>
      <name val="Czcionka tekstu podstawowego"/>
      <charset val="238"/>
    </font>
    <font>
      <u/>
      <sz val="12"/>
      <color theme="2" tint="-0.749992370372631"/>
      <name val="Czcionka tekstu podstawowego"/>
      <charset val="238"/>
    </font>
    <font>
      <b/>
      <i/>
      <sz val="18"/>
      <color rgb="FFFF0000"/>
      <name val="Czcionka tekstu podstawowego"/>
      <charset val="238"/>
    </font>
    <font>
      <b/>
      <i/>
      <sz val="11"/>
      <color theme="1"/>
      <name val="Czcionka tekstu podstawowego"/>
      <charset val="238"/>
    </font>
    <font>
      <sz val="11"/>
      <color theme="2" tint="-0.749992370372631"/>
      <name val="Czcionka tekstu podstawowego"/>
      <family val="2"/>
      <charset val="238"/>
    </font>
    <font>
      <b/>
      <sz val="13"/>
      <color theme="0"/>
      <name val="Verdana"/>
      <family val="2"/>
      <charset val="238"/>
    </font>
    <font>
      <b/>
      <sz val="13"/>
      <color theme="1"/>
      <name val="Czcionka tekstu podstawowego"/>
      <charset val="238"/>
    </font>
    <font>
      <b/>
      <sz val="13"/>
      <color theme="0"/>
      <name val="Czcionka tekstu podstawowego"/>
      <charset val="238"/>
    </font>
    <font>
      <b/>
      <sz val="13"/>
      <color theme="1"/>
      <name val="Verdana"/>
      <family val="2"/>
      <charset val="238"/>
    </font>
    <font>
      <b/>
      <sz val="12"/>
      <name val="Verdana"/>
      <family val="2"/>
      <charset val="238"/>
    </font>
    <font>
      <b/>
      <u/>
      <sz val="14"/>
      <color theme="3" tint="0.39997558519241921"/>
      <name val="Czcionka tekstu podstawowego"/>
      <charset val="238"/>
    </font>
    <font>
      <sz val="14"/>
      <color theme="1"/>
      <name val="Verdana"/>
      <family val="2"/>
      <charset val="238"/>
    </font>
    <font>
      <b/>
      <sz val="12"/>
      <color rgb="FF000000"/>
      <name val="Verdana"/>
      <family val="2"/>
      <charset val="238"/>
    </font>
    <font>
      <b/>
      <sz val="13"/>
      <color rgb="FF000000"/>
      <name val="Verdana"/>
      <family val="2"/>
      <charset val="238"/>
    </font>
    <font>
      <b/>
      <sz val="14"/>
      <name val="Czcionka tekstu podstawowego"/>
      <charset val="238"/>
    </font>
    <font>
      <b/>
      <sz val="16"/>
      <name val="Czcionka tekstu podstawowego"/>
      <charset val="238"/>
    </font>
    <font>
      <b/>
      <sz val="18"/>
      <name val="Czcionka tekstu podstawowego"/>
      <charset val="238"/>
    </font>
    <font>
      <i/>
      <sz val="11"/>
      <color theme="1"/>
      <name val="Czcionka tekstu podstawowego"/>
      <charset val="238"/>
    </font>
    <font>
      <b/>
      <sz val="10"/>
      <color rgb="FF000000"/>
      <name val="Verdana"/>
      <family val="2"/>
      <charset val="238"/>
    </font>
    <font>
      <b/>
      <sz val="11"/>
      <name val="Czcionka tekstu podstawowego"/>
      <charset val="238"/>
    </font>
    <font>
      <b/>
      <sz val="11"/>
      <color theme="0"/>
      <name val="Czcionka tekstu podstawowego"/>
      <charset val="238"/>
    </font>
    <font>
      <sz val="11"/>
      <color theme="0"/>
      <name val="Czcionka tekstu podstawowego"/>
      <charset val="238"/>
    </font>
  </fonts>
  <fills count="47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4" applyNumberFormat="0" applyFill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8" fillId="0" borderId="0" applyNumberFormat="0" applyFill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1" fillId="17" borderId="0" applyNumberFormat="0" applyBorder="0" applyAlignment="0" applyProtection="0"/>
    <xf numFmtId="0" fontId="32" fillId="18" borderId="17" applyNumberFormat="0" applyAlignment="0" applyProtection="0"/>
    <xf numFmtId="0" fontId="33" fillId="19" borderId="18" applyNumberFormat="0" applyAlignment="0" applyProtection="0"/>
    <xf numFmtId="0" fontId="34" fillId="19" borderId="17" applyNumberFormat="0" applyAlignment="0" applyProtection="0"/>
    <xf numFmtId="0" fontId="35" fillId="0" borderId="19" applyNumberFormat="0" applyFill="0" applyAlignment="0" applyProtection="0"/>
    <xf numFmtId="0" fontId="36" fillId="20" borderId="20" applyNumberFormat="0" applyAlignment="0" applyProtection="0"/>
    <xf numFmtId="0" fontId="37" fillId="0" borderId="0" applyNumberFormat="0" applyFill="0" applyBorder="0" applyAlignment="0" applyProtection="0"/>
    <xf numFmtId="0" fontId="1" fillId="21" borderId="21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22" applyNumberFormat="0" applyFill="0" applyAlignment="0" applyProtection="0"/>
    <xf numFmtId="0" fontId="9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9" fillId="45" borderId="0" applyNumberFormat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</cellStyleXfs>
  <cellXfs count="192">
    <xf numFmtId="0" fontId="0" fillId="0" borderId="0" xfId="0"/>
    <xf numFmtId="9" fontId="3" fillId="0" borderId="3" xfId="1" applyFont="1" applyBorder="1" applyAlignment="1">
      <alignment horizontal="center" vertical="center"/>
    </xf>
    <xf numFmtId="9" fontId="3" fillId="0" borderId="3" xfId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9" fontId="2" fillId="6" borderId="3" xfId="0" applyNumberFormat="1" applyFont="1" applyFill="1" applyBorder="1" applyAlignment="1">
      <alignment horizontal="center" vertical="center"/>
    </xf>
    <xf numFmtId="9" fontId="3" fillId="0" borderId="3" xfId="0" applyNumberFormat="1" applyFont="1" applyFill="1" applyBorder="1" applyAlignment="1">
      <alignment horizontal="center" vertical="center"/>
    </xf>
    <xf numFmtId="10" fontId="7" fillId="4" borderId="0" xfId="0" applyNumberFormat="1" applyFont="1" applyFill="1" applyAlignment="1">
      <alignment horizontal="center" vertical="center"/>
    </xf>
    <xf numFmtId="10" fontId="0" fillId="0" borderId="0" xfId="0" applyNumberFormat="1"/>
    <xf numFmtId="14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/>
    </xf>
    <xf numFmtId="9" fontId="5" fillId="5" borderId="3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9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0" xfId="0"/>
    <xf numFmtId="0" fontId="9" fillId="0" borderId="0" xfId="0" applyFont="1"/>
    <xf numFmtId="0" fontId="12" fillId="0" borderId="10" xfId="0" applyFont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4" fillId="10" borderId="9" xfId="0" applyFont="1" applyFill="1" applyBorder="1" applyAlignment="1">
      <alignment horizontal="center" vertical="center"/>
    </xf>
    <xf numFmtId="0" fontId="14" fillId="9" borderId="9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9" fontId="16" fillId="0" borderId="3" xfId="0" applyNumberFormat="1" applyFont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9" fontId="0" fillId="0" borderId="0" xfId="0" applyNumberFormat="1"/>
    <xf numFmtId="9" fontId="13" fillId="0" borderId="5" xfId="1" applyFont="1" applyBorder="1" applyAlignment="1">
      <alignment horizontal="center" vertical="center"/>
    </xf>
    <xf numFmtId="9" fontId="17" fillId="0" borderId="5" xfId="1" applyFont="1" applyBorder="1" applyAlignment="1">
      <alignment horizontal="center" vertical="center"/>
    </xf>
    <xf numFmtId="9" fontId="13" fillId="0" borderId="12" xfId="1" applyFont="1" applyBorder="1" applyAlignment="1">
      <alignment horizontal="center" vertical="center"/>
    </xf>
    <xf numFmtId="9" fontId="4" fillId="0" borderId="5" xfId="1" applyFont="1" applyBorder="1" applyAlignment="1">
      <alignment horizontal="center" vertical="center"/>
    </xf>
    <xf numFmtId="9" fontId="19" fillId="0" borderId="3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9" fontId="0" fillId="0" borderId="0" xfId="1" applyFont="1"/>
    <xf numFmtId="0" fontId="7" fillId="4" borderId="0" xfId="0" applyFont="1" applyFill="1" applyAlignment="1">
      <alignment horizontal="center" vertical="center" wrapText="1"/>
    </xf>
    <xf numFmtId="9" fontId="21" fillId="0" borderId="0" xfId="1" applyFont="1"/>
    <xf numFmtId="0" fontId="22" fillId="0" borderId="0" xfId="0" applyFont="1"/>
    <xf numFmtId="2" fontId="3" fillId="0" borderId="3" xfId="0" applyNumberFormat="1" applyFont="1" applyBorder="1" applyAlignment="1">
      <alignment horizontal="center" vertical="center"/>
    </xf>
    <xf numFmtId="9" fontId="2" fillId="6" borderId="3" xfId="1" applyFont="1" applyFill="1" applyBorder="1" applyAlignment="1">
      <alignment horizontal="center" vertical="center"/>
    </xf>
    <xf numFmtId="9" fontId="3" fillId="3" borderId="3" xfId="1" applyFont="1" applyFill="1" applyBorder="1" applyAlignment="1">
      <alignment horizontal="center" vertical="center"/>
    </xf>
    <xf numFmtId="44" fontId="21" fillId="0" borderId="0" xfId="2" applyFont="1"/>
    <xf numFmtId="0" fontId="4" fillId="14" borderId="0" xfId="0" applyFont="1" applyFill="1" applyAlignment="1">
      <alignment horizontal="center" vertical="center" wrapText="1"/>
    </xf>
    <xf numFmtId="10" fontId="7" fillId="14" borderId="0" xfId="0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 wrapText="1"/>
    </xf>
    <xf numFmtId="9" fontId="15" fillId="0" borderId="3" xfId="0" applyNumberFormat="1" applyFont="1" applyBorder="1" applyAlignment="1">
      <alignment horizontal="center" vertical="center"/>
    </xf>
    <xf numFmtId="9" fontId="20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0" fillId="0" borderId="0" xfId="0"/>
    <xf numFmtId="0" fontId="0" fillId="0" borderId="0" xfId="0" applyNumberFormat="1"/>
    <xf numFmtId="0" fontId="0" fillId="0" borderId="0" xfId="0" quotePrefix="1"/>
    <xf numFmtId="0" fontId="40" fillId="0" borderId="0" xfId="0" quotePrefix="1" applyFont="1" applyAlignment="1">
      <alignment horizontal="center"/>
    </xf>
    <xf numFmtId="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164" fontId="15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44" fontId="7" fillId="4" borderId="0" xfId="0" applyNumberFormat="1" applyFont="1" applyFill="1" applyAlignment="1">
      <alignment horizontal="center" vertical="center" wrapText="1"/>
    </xf>
    <xf numFmtId="0" fontId="23" fillId="0" borderId="0" xfId="0" applyFont="1" applyFill="1" applyAlignment="1">
      <alignment vertical="center"/>
    </xf>
    <xf numFmtId="44" fontId="4" fillId="4" borderId="0" xfId="0" applyNumberFormat="1" applyFont="1" applyFill="1" applyAlignment="1">
      <alignment horizontal="center" vertical="center" wrapText="1"/>
    </xf>
    <xf numFmtId="0" fontId="9" fillId="0" borderId="0" xfId="0" applyFont="1" applyFill="1"/>
    <xf numFmtId="0" fontId="41" fillId="0" borderId="0" xfId="0" applyFont="1"/>
    <xf numFmtId="44" fontId="15" fillId="0" borderId="3" xfId="0" applyNumberFormat="1" applyFont="1" applyBorder="1" applyAlignment="1">
      <alignment horizontal="center" vertical="center"/>
    </xf>
    <xf numFmtId="0" fontId="8" fillId="0" borderId="23" xfId="0" applyFont="1" applyBorder="1" applyAlignment="1">
      <alignment vertical="center" wrapText="1"/>
    </xf>
    <xf numFmtId="0" fontId="18" fillId="0" borderId="23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5" xfId="0" applyBorder="1"/>
    <xf numFmtId="0" fontId="0" fillId="0" borderId="5" xfId="0" pivotButton="1" applyBorder="1"/>
    <xf numFmtId="0" fontId="40" fillId="0" borderId="5" xfId="0" applyFont="1" applyBorder="1"/>
    <xf numFmtId="0" fontId="0" fillId="0" borderId="5" xfId="0" applyNumberFormat="1" applyBorder="1"/>
    <xf numFmtId="10" fontId="40" fillId="0" borderId="5" xfId="1" applyNumberFormat="1" applyFont="1" applyBorder="1"/>
    <xf numFmtId="0" fontId="0" fillId="0" borderId="24" xfId="0" applyNumberFormat="1" applyBorder="1"/>
    <xf numFmtId="0" fontId="0" fillId="0" borderId="25" xfId="0" applyNumberFormat="1" applyBorder="1"/>
    <xf numFmtId="0" fontId="0" fillId="0" borderId="26" xfId="0" applyNumberFormat="1" applyBorder="1"/>
    <xf numFmtId="0" fontId="0" fillId="0" borderId="27" xfId="0" applyNumberFormat="1" applyBorder="1"/>
    <xf numFmtId="10" fontId="7" fillId="4" borderId="0" xfId="0" applyNumberFormat="1" applyFont="1" applyFill="1" applyAlignment="1">
      <alignment horizontal="center" vertical="center" wrapText="1"/>
    </xf>
    <xf numFmtId="9" fontId="3" fillId="0" borderId="3" xfId="1" applyNumberFormat="1" applyFont="1" applyBorder="1" applyAlignment="1">
      <alignment horizontal="center" vertical="center"/>
    </xf>
    <xf numFmtId="9" fontId="3" fillId="0" borderId="3" xfId="1" applyNumberFormat="1" applyFont="1" applyFill="1" applyBorder="1" applyAlignment="1">
      <alignment horizontal="center" vertical="center"/>
    </xf>
    <xf numFmtId="10" fontId="42" fillId="4" borderId="0" xfId="0" applyNumberFormat="1" applyFont="1" applyFill="1" applyAlignment="1">
      <alignment horizontal="center" vertical="center"/>
    </xf>
    <xf numFmtId="10" fontId="0" fillId="0" borderId="0" xfId="1" applyNumberFormat="1" applyFont="1"/>
    <xf numFmtId="0" fontId="40" fillId="0" borderId="0" xfId="0" applyFont="1"/>
    <xf numFmtId="10" fontId="40" fillId="0" borderId="0" xfId="1" applyNumberFormat="1" applyFont="1"/>
    <xf numFmtId="0" fontId="44" fillId="0" borderId="0" xfId="44" applyFont="1" applyAlignment="1" applyProtection="1"/>
    <xf numFmtId="0" fontId="45" fillId="0" borderId="0" xfId="44" applyFont="1" applyAlignment="1" applyProtection="1"/>
    <xf numFmtId="0" fontId="46" fillId="0" borderId="0" xfId="44" applyFont="1" applyAlignment="1" applyProtection="1">
      <alignment horizontal="left"/>
    </xf>
    <xf numFmtId="0" fontId="46" fillId="0" borderId="0" xfId="44" applyFont="1" applyAlignment="1" applyProtection="1"/>
    <xf numFmtId="0" fontId="47" fillId="0" borderId="0" xfId="0" applyFont="1" applyAlignment="1">
      <alignment vertical="center"/>
    </xf>
    <xf numFmtId="0" fontId="48" fillId="0" borderId="0" xfId="0" applyFont="1"/>
    <xf numFmtId="17" fontId="0" fillId="0" borderId="0" xfId="0" quotePrefix="1" applyNumberFormat="1"/>
    <xf numFmtId="0" fontId="0" fillId="0" borderId="0" xfId="0" applyAlignment="1">
      <alignment horizontal="right"/>
    </xf>
    <xf numFmtId="44" fontId="0" fillId="0" borderId="0" xfId="0" applyNumberFormat="1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NumberFormat="1" applyAlignment="1">
      <alignment horizontal="right"/>
    </xf>
    <xf numFmtId="0" fontId="48" fillId="0" borderId="0" xfId="0" applyFont="1" applyAlignment="1">
      <alignment horizontal="right"/>
    </xf>
    <xf numFmtId="0" fontId="22" fillId="0" borderId="0" xfId="0" applyFont="1" applyFill="1"/>
    <xf numFmtId="0" fontId="49" fillId="0" borderId="0" xfId="0" applyFont="1"/>
    <xf numFmtId="0" fontId="12" fillId="11" borderId="9" xfId="0" applyFont="1" applyFill="1" applyBorder="1" applyAlignment="1">
      <alignment horizontal="center" vertical="center"/>
    </xf>
    <xf numFmtId="9" fontId="40" fillId="0" borderId="5" xfId="1" applyFont="1" applyBorder="1" applyAlignment="1">
      <alignment horizontal="center" vertical="center"/>
    </xf>
    <xf numFmtId="0" fontId="50" fillId="9" borderId="9" xfId="0" applyFont="1" applyFill="1" applyBorder="1" applyAlignment="1">
      <alignment horizontal="center" vertical="center"/>
    </xf>
    <xf numFmtId="9" fontId="51" fillId="0" borderId="5" xfId="1" applyFont="1" applyBorder="1" applyAlignment="1">
      <alignment horizontal="center" vertical="center"/>
    </xf>
    <xf numFmtId="0" fontId="50" fillId="10" borderId="9" xfId="0" applyFont="1" applyFill="1" applyBorder="1" applyAlignment="1">
      <alignment horizontal="center" vertical="center"/>
    </xf>
    <xf numFmtId="9" fontId="52" fillId="0" borderId="5" xfId="1" applyFont="1" applyBorder="1" applyAlignment="1">
      <alignment horizontal="center" vertical="center"/>
    </xf>
    <xf numFmtId="0" fontId="53" fillId="7" borderId="9" xfId="0" applyFont="1" applyFill="1" applyBorder="1" applyAlignment="1">
      <alignment horizontal="center" vertical="center"/>
    </xf>
    <xf numFmtId="0" fontId="53" fillId="6" borderId="9" xfId="0" applyFont="1" applyFill="1" applyBorder="1" applyAlignment="1">
      <alignment horizontal="center" vertical="center"/>
    </xf>
    <xf numFmtId="0" fontId="50" fillId="8" borderId="11" xfId="0" applyFont="1" applyFill="1" applyBorder="1" applyAlignment="1">
      <alignment horizontal="center" vertical="center"/>
    </xf>
    <xf numFmtId="9" fontId="51" fillId="0" borderId="12" xfId="1" applyFont="1" applyBorder="1" applyAlignment="1">
      <alignment horizontal="center" vertical="center"/>
    </xf>
    <xf numFmtId="0" fontId="54" fillId="11" borderId="9" xfId="0" applyFont="1" applyFill="1" applyBorder="1" applyAlignment="1">
      <alignment horizontal="center" vertical="center"/>
    </xf>
    <xf numFmtId="0" fontId="55" fillId="0" borderId="0" xfId="44" applyFont="1" applyAlignment="1" applyProtection="1"/>
    <xf numFmtId="0" fontId="0" fillId="0" borderId="0" xfId="0" applyAlignment="1">
      <alignment horizontal="left"/>
    </xf>
    <xf numFmtId="1" fontId="0" fillId="0" borderId="0" xfId="1" applyNumberFormat="1" applyFont="1"/>
    <xf numFmtId="1" fontId="21" fillId="0" borderId="0" xfId="1" applyNumberFormat="1" applyFont="1"/>
    <xf numFmtId="165" fontId="0" fillId="0" borderId="0" xfId="0" applyNumberFormat="1"/>
    <xf numFmtId="0" fontId="0" fillId="0" borderId="0" xfId="0"/>
    <xf numFmtId="0" fontId="3" fillId="0" borderId="4" xfId="0" applyFont="1" applyBorder="1" applyAlignment="1">
      <alignment horizontal="center" vertical="center"/>
    </xf>
    <xf numFmtId="9" fontId="3" fillId="0" borderId="4" xfId="1" applyFont="1" applyBorder="1" applyAlignment="1">
      <alignment horizontal="center" vertical="center"/>
    </xf>
    <xf numFmtId="9" fontId="3" fillId="0" borderId="4" xfId="0" applyNumberFormat="1" applyFont="1" applyFill="1" applyBorder="1" applyAlignment="1">
      <alignment horizontal="center" vertical="center"/>
    </xf>
    <xf numFmtId="9" fontId="3" fillId="0" borderId="4" xfId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9" fontId="5" fillId="5" borderId="4" xfId="0" applyNumberFormat="1" applyFont="1" applyFill="1" applyBorder="1" applyAlignment="1">
      <alignment horizontal="center" vertical="center"/>
    </xf>
    <xf numFmtId="166" fontId="56" fillId="0" borderId="29" xfId="45" applyNumberFormat="1" applyFont="1" applyBorder="1" applyAlignment="1">
      <alignment horizontal="center"/>
    </xf>
    <xf numFmtId="9" fontId="5" fillId="5" borderId="29" xfId="0" applyNumberFormat="1" applyFont="1" applyFill="1" applyBorder="1" applyAlignment="1">
      <alignment horizontal="center" vertical="center"/>
    </xf>
    <xf numFmtId="10" fontId="7" fillId="4" borderId="0" xfId="1" applyNumberFormat="1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center" vertical="center"/>
    </xf>
    <xf numFmtId="166" fontId="12" fillId="6" borderId="29" xfId="45" applyNumberFormat="1" applyFont="1" applyFill="1" applyBorder="1" applyAlignment="1">
      <alignment horizontal="center"/>
    </xf>
    <xf numFmtId="0" fontId="0" fillId="0" borderId="30" xfId="0" applyBorder="1"/>
    <xf numFmtId="0" fontId="61" fillId="13" borderId="0" xfId="0" applyFont="1" applyFill="1" applyAlignment="1">
      <alignment horizontal="center"/>
    </xf>
    <xf numFmtId="10" fontId="61" fillId="13" borderId="0" xfId="1" applyNumberFormat="1" applyFont="1" applyFill="1" applyAlignment="1">
      <alignment horizontal="left"/>
    </xf>
    <xf numFmtId="0" fontId="22" fillId="13" borderId="0" xfId="0" applyFont="1" applyFill="1"/>
    <xf numFmtId="0" fontId="23" fillId="46" borderId="0" xfId="0" applyFont="1" applyFill="1" applyAlignment="1">
      <alignment vertical="center"/>
    </xf>
    <xf numFmtId="10" fontId="0" fillId="0" borderId="0" xfId="0" applyNumberFormat="1" applyAlignment="1">
      <alignment horizontal="right"/>
    </xf>
    <xf numFmtId="10" fontId="0" fillId="0" borderId="0" xfId="1" quotePrefix="1" applyNumberFormat="1" applyFont="1" applyAlignment="1">
      <alignment horizontal="right"/>
    </xf>
    <xf numFmtId="167" fontId="3" fillId="0" borderId="3" xfId="0" applyNumberFormat="1" applyFont="1" applyFill="1" applyBorder="1" applyAlignment="1">
      <alignment horizontal="center" vertical="center"/>
    </xf>
    <xf numFmtId="167" fontId="3" fillId="0" borderId="3" xfId="1" applyNumberFormat="1" applyFont="1" applyFill="1" applyBorder="1" applyAlignment="1">
      <alignment horizontal="center" vertical="center"/>
    </xf>
    <xf numFmtId="167" fontId="3" fillId="3" borderId="3" xfId="0" applyNumberFormat="1" applyFont="1" applyFill="1" applyBorder="1" applyAlignment="1">
      <alignment horizontal="center" vertical="center"/>
    </xf>
    <xf numFmtId="0" fontId="37" fillId="0" borderId="0" xfId="0" applyFont="1"/>
    <xf numFmtId="0" fontId="0" fillId="0" borderId="0" xfId="0" applyFont="1"/>
    <xf numFmtId="2" fontId="3" fillId="3" borderId="3" xfId="1" applyNumberFormat="1" applyFont="1" applyFill="1" applyBorder="1" applyAlignment="1">
      <alignment horizontal="center" vertical="center"/>
    </xf>
    <xf numFmtId="2" fontId="3" fillId="0" borderId="3" xfId="1" applyNumberFormat="1" applyFont="1" applyFill="1" applyBorder="1" applyAlignment="1">
      <alignment horizontal="center" vertical="center"/>
    </xf>
    <xf numFmtId="2" fontId="2" fillId="6" borderId="3" xfId="1" applyNumberFormat="1" applyFont="1" applyFill="1" applyBorder="1" applyAlignment="1">
      <alignment horizontal="center" vertical="center"/>
    </xf>
    <xf numFmtId="167" fontId="3" fillId="3" borderId="3" xfId="1" applyNumberFormat="1" applyFont="1" applyFill="1" applyBorder="1" applyAlignment="1">
      <alignment horizontal="center" vertical="center"/>
    </xf>
    <xf numFmtId="167" fontId="2" fillId="6" borderId="3" xfId="1" applyNumberFormat="1" applyFont="1" applyFill="1" applyBorder="1" applyAlignment="1">
      <alignment horizontal="center" vertical="center"/>
    </xf>
    <xf numFmtId="2" fontId="7" fillId="4" borderId="0" xfId="0" applyNumberFormat="1" applyFont="1" applyFill="1" applyAlignment="1">
      <alignment horizontal="center" vertical="center"/>
    </xf>
    <xf numFmtId="9" fontId="15" fillId="0" borderId="3" xfId="1" applyFont="1" applyBorder="1" applyAlignment="1">
      <alignment horizontal="center" vertical="center"/>
    </xf>
    <xf numFmtId="9" fontId="2" fillId="0" borderId="3" xfId="1" applyFont="1" applyBorder="1" applyAlignment="1">
      <alignment horizontal="center" vertical="center"/>
    </xf>
    <xf numFmtId="2" fontId="7" fillId="4" borderId="0" xfId="0" applyNumberFormat="1" applyFont="1" applyFill="1" applyAlignment="1">
      <alignment horizontal="center" vertical="center" wrapText="1"/>
    </xf>
    <xf numFmtId="168" fontId="7" fillId="4" borderId="0" xfId="0" applyNumberFormat="1" applyFont="1" applyFill="1" applyAlignment="1">
      <alignment horizontal="center" vertical="center"/>
    </xf>
    <xf numFmtId="2" fontId="3" fillId="0" borderId="3" xfId="1" applyNumberFormat="1" applyFont="1" applyBorder="1" applyAlignment="1">
      <alignment horizontal="center" vertic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169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24" fillId="12" borderId="13" xfId="0" applyFont="1" applyFill="1" applyBorder="1" applyAlignment="1">
      <alignment horizontal="right"/>
    </xf>
    <xf numFmtId="0" fontId="24" fillId="12" borderId="0" xfId="0" applyFont="1" applyFill="1" applyAlignment="1">
      <alignment horizontal="right"/>
    </xf>
    <xf numFmtId="0" fontId="23" fillId="12" borderId="0" xfId="0" applyFont="1" applyFill="1" applyAlignment="1">
      <alignment horizontal="center" vertical="center"/>
    </xf>
    <xf numFmtId="0" fontId="60" fillId="13" borderId="0" xfId="0" applyFont="1" applyFill="1" applyAlignment="1">
      <alignment horizontal="center" vertical="center" wrapText="1"/>
    </xf>
    <xf numFmtId="10" fontId="22" fillId="13" borderId="0" xfId="1" applyNumberFormat="1" applyFont="1" applyFill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4" fillId="12" borderId="0" xfId="0" applyFont="1" applyFill="1" applyAlignment="1">
      <alignment horizontal="center" vertical="center"/>
    </xf>
    <xf numFmtId="0" fontId="57" fillId="2" borderId="1" xfId="0" applyFont="1" applyFill="1" applyBorder="1" applyAlignment="1">
      <alignment horizontal="center" vertical="center" wrapText="1"/>
    </xf>
    <xf numFmtId="0" fontId="57" fillId="2" borderId="2" xfId="0" applyFont="1" applyFill="1" applyBorder="1" applyAlignment="1">
      <alignment horizontal="center" vertical="center" wrapText="1"/>
    </xf>
    <xf numFmtId="0" fontId="63" fillId="2" borderId="1" xfId="0" applyFont="1" applyFill="1" applyBorder="1" applyAlignment="1">
      <alignment horizontal="center" vertical="center" wrapText="1"/>
    </xf>
    <xf numFmtId="0" fontId="63" fillId="2" borderId="2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0" fontId="10" fillId="13" borderId="6" xfId="0" applyFont="1" applyFill="1" applyBorder="1" applyAlignment="1">
      <alignment horizontal="center" vertical="center" wrapText="1"/>
    </xf>
    <xf numFmtId="0" fontId="10" fillId="13" borderId="9" xfId="0" applyFont="1" applyFill="1" applyBorder="1" applyAlignment="1">
      <alignment horizontal="center" vertical="center" wrapText="1"/>
    </xf>
    <xf numFmtId="0" fontId="12" fillId="13" borderId="7" xfId="0" applyFont="1" applyFill="1" applyBorder="1" applyAlignment="1">
      <alignment horizontal="center" vertical="center" wrapText="1"/>
    </xf>
    <xf numFmtId="0" fontId="12" fillId="13" borderId="5" xfId="0" applyFont="1" applyFill="1" applyBorder="1" applyAlignment="1">
      <alignment horizontal="center" vertical="center" wrapText="1"/>
    </xf>
    <xf numFmtId="0" fontId="12" fillId="13" borderId="8" xfId="0" applyFont="1" applyFill="1" applyBorder="1" applyAlignment="1">
      <alignment horizontal="center" vertical="center" wrapText="1"/>
    </xf>
    <xf numFmtId="0" fontId="12" fillId="13" borderId="10" xfId="0" applyFont="1" applyFill="1" applyBorder="1" applyAlignment="1">
      <alignment horizontal="center" vertical="center" wrapText="1"/>
    </xf>
  </cellXfs>
  <cellStyles count="46">
    <cellStyle name="20% - akcent 1" xfId="21" builtinId="30" customBuiltin="1"/>
    <cellStyle name="20% - akcent 2" xfId="25" builtinId="34" customBuiltin="1"/>
    <cellStyle name="20% - akcent 3" xfId="29" builtinId="38" customBuiltin="1"/>
    <cellStyle name="20% - akcent 4" xfId="33" builtinId="42" customBuiltin="1"/>
    <cellStyle name="20% - akcent 5" xfId="37" builtinId="46" customBuiltin="1"/>
    <cellStyle name="20% - akcent 6" xfId="41" builtinId="50" customBuiltin="1"/>
    <cellStyle name="40% - akcent 1" xfId="22" builtinId="31" customBuiltin="1"/>
    <cellStyle name="40% - akcent 2" xfId="26" builtinId="35" customBuiltin="1"/>
    <cellStyle name="40% - akcent 3" xfId="30" builtinId="39" customBuiltin="1"/>
    <cellStyle name="40% - akcent 4" xfId="34" builtinId="43" customBuiltin="1"/>
    <cellStyle name="40% - akcent 5" xfId="38" builtinId="47" customBuiltin="1"/>
    <cellStyle name="40% - akcent 6" xfId="42" builtinId="51" customBuiltin="1"/>
    <cellStyle name="60% - akcent 1" xfId="23" builtinId="32" customBuiltin="1"/>
    <cellStyle name="60% - akcent 2" xfId="27" builtinId="36" customBuiltin="1"/>
    <cellStyle name="60% - akcent 3" xfId="31" builtinId="40" customBuiltin="1"/>
    <cellStyle name="60% - akcent 4" xfId="35" builtinId="44" customBuiltin="1"/>
    <cellStyle name="60% - akcent 5" xfId="39" builtinId="48" customBuiltin="1"/>
    <cellStyle name="60% - akcent 6" xfId="43" builtinId="52" customBuiltin="1"/>
    <cellStyle name="Akcent 1" xfId="20" builtinId="29" customBuiltin="1"/>
    <cellStyle name="Akcent 2" xfId="24" builtinId="33" customBuiltin="1"/>
    <cellStyle name="Akcent 3" xfId="28" builtinId="37" customBuiltin="1"/>
    <cellStyle name="Akcent 4" xfId="32" builtinId="41" customBuiltin="1"/>
    <cellStyle name="Akcent 5" xfId="36" builtinId="45" customBuiltin="1"/>
    <cellStyle name="Akcent 6" xfId="40" builtinId="49" customBuiltin="1"/>
    <cellStyle name="Dane wejściowe" xfId="11" builtinId="20" customBuiltin="1"/>
    <cellStyle name="Dane wyjściowe" xfId="12" builtinId="21" customBuiltin="1"/>
    <cellStyle name="Dobre" xfId="8" builtinId="26" customBuiltin="1"/>
    <cellStyle name="Dziesiętny" xfId="45" builtinId="3"/>
    <cellStyle name="Hiperłącze" xfId="44" builtinId="8"/>
    <cellStyle name="Komórka połączona" xfId="14" builtinId="24" customBuiltin="1"/>
    <cellStyle name="Komórka zaznaczona" xfId="15" builtinId="23" customBuiltin="1"/>
    <cellStyle name="Nagłówek 1" xfId="4" builtinId="16" customBuiltin="1"/>
    <cellStyle name="Nagłówek 2" xfId="5" builtinId="17" customBuiltin="1"/>
    <cellStyle name="Nagłówek 3" xfId="6" builtinId="18" customBuiltin="1"/>
    <cellStyle name="Nagłówek 4" xfId="7" builtinId="19" customBuiltin="1"/>
    <cellStyle name="Neutralne" xfId="10" builtinId="28" customBuiltin="1"/>
    <cellStyle name="Normalny" xfId="0" builtinId="0"/>
    <cellStyle name="Obliczenia" xfId="13" builtinId="22" customBuiltin="1"/>
    <cellStyle name="Procentowy" xfId="1" builtinId="5"/>
    <cellStyle name="Suma" xfId="19" builtinId="25" customBuiltin="1"/>
    <cellStyle name="Tekst objaśnienia" xfId="18" builtinId="53" customBuiltin="1"/>
    <cellStyle name="Tekst ostrzeżenia" xfId="16" builtinId="11" customBuiltin="1"/>
    <cellStyle name="Tytuł" xfId="3" builtinId="15" customBuiltin="1"/>
    <cellStyle name="Uwaga" xfId="17" builtinId="10" customBuiltin="1"/>
    <cellStyle name="Walutowy" xfId="2" builtinId="4"/>
    <cellStyle name="Złe" xfId="9" builtinId="27" customBuiltin="1"/>
  </cellStyles>
  <dxfs count="1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  <numFmt numFmtId="1" formatCode="0"/>
    </dxf>
    <dxf>
      <font>
        <b/>
        <i val="0"/>
      </font>
      <fill>
        <patternFill>
          <bgColor rgb="FFFFC000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4" formatCode="0.00%"/>
    </dxf>
    <dxf>
      <numFmt numFmtId="0" formatCode="General"/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8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7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6.xml"/><Relationship Id="rId37" Type="http://schemas.openxmlformats.org/officeDocument/2006/relationships/pivotCacheDefinition" Target="pivotCache/pivotCacheDefinition11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openxmlformats.org/officeDocument/2006/relationships/pivotCacheDefinition" Target="pivotCache/pivotCacheDefinition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pivotCacheDefinition" Target="pivotCache/pivotCacheDefinition9.xml"/><Relationship Id="rId4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MATERIAŁÓW!Tabela przestawna2</c:name>
    <c:fmtId val="19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Produkcja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MATERIAŁÓW'!$K$123:$K$124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'MAGAZYN MATERIAŁÓW'!$H$125:$J$154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'MAGAZYN MATERIAŁÓW'!$K$125:$K$154</c:f>
              <c:numCache>
                <c:formatCode>0%</c:formatCode>
                <c:ptCount val="29"/>
                <c:pt idx="0">
                  <c:v>0.84244352315080695</c:v>
                </c:pt>
                <c:pt idx="1">
                  <c:v>0.90206438915815168</c:v>
                </c:pt>
                <c:pt idx="2">
                  <c:v>0.92581328763120829</c:v>
                </c:pt>
                <c:pt idx="3">
                  <c:v>0.83651366880185807</c:v>
                </c:pt>
                <c:pt idx="4">
                  <c:v>0.8774293342093813</c:v>
                </c:pt>
                <c:pt idx="5">
                  <c:v>0.86362004930761993</c:v>
                </c:pt>
                <c:pt idx="6">
                  <c:v>0.91841138485330687</c:v>
                </c:pt>
                <c:pt idx="7">
                  <c:v>0.9326599772164299</c:v>
                </c:pt>
                <c:pt idx="8">
                  <c:v>0.93915439327795514</c:v>
                </c:pt>
                <c:pt idx="9">
                  <c:v>0.83030390209084859</c:v>
                </c:pt>
                <c:pt idx="10">
                  <c:v>0.86931219888747246</c:v>
                </c:pt>
                <c:pt idx="11">
                  <c:v>0.91031286347419826</c:v>
                </c:pt>
                <c:pt idx="12">
                  <c:v>0.89324877750950049</c:v>
                </c:pt>
                <c:pt idx="13">
                  <c:v>0.91713530053503334</c:v>
                </c:pt>
                <c:pt idx="14">
                  <c:v>0.93329477287070395</c:v>
                </c:pt>
                <c:pt idx="15">
                  <c:v>0.88182459693040527</c:v>
                </c:pt>
                <c:pt idx="16">
                  <c:v>0.86551596951948107</c:v>
                </c:pt>
                <c:pt idx="17">
                  <c:v>0.85138123553626321</c:v>
                </c:pt>
                <c:pt idx="18">
                  <c:v>0.88259540961758176</c:v>
                </c:pt>
                <c:pt idx="19">
                  <c:v>0.89564905064365585</c:v>
                </c:pt>
                <c:pt idx="20">
                  <c:v>0.89469063093870937</c:v>
                </c:pt>
                <c:pt idx="21">
                  <c:v>0.85368509987247421</c:v>
                </c:pt>
                <c:pt idx="22">
                  <c:v>0.86439131069453667</c:v>
                </c:pt>
                <c:pt idx="23">
                  <c:v>0.89766147827531906</c:v>
                </c:pt>
                <c:pt idx="24">
                  <c:v>0.82259538730664761</c:v>
                </c:pt>
                <c:pt idx="25">
                  <c:v>0.86630386502447576</c:v>
                </c:pt>
                <c:pt idx="26">
                  <c:v>0.89266496936652207</c:v>
                </c:pt>
                <c:pt idx="27">
                  <c:v>0.87254059830036346</c:v>
                </c:pt>
                <c:pt idx="28">
                  <c:v>0.85207965809347985</c:v>
                </c:pt>
              </c:numCache>
            </c:numRef>
          </c:val>
          <c:smooth val="1"/>
        </c:ser>
        <c:marker val="1"/>
        <c:axId val="177746304"/>
        <c:axId val="177747840"/>
      </c:lineChart>
      <c:catAx>
        <c:axId val="177746304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7747840"/>
        <c:crosses val="autoZero"/>
        <c:auto val="1"/>
        <c:lblAlgn val="ctr"/>
        <c:lblOffset val="100"/>
      </c:catAx>
      <c:valAx>
        <c:axId val="177747840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774630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MATERIAŁÓW!Tabela przestawna2</c:name>
    <c:fmtId val="17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Produkcja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MATERIAŁÓW'!$K$123:$K$124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'MAGAZYN MATERIAŁÓW'!$H$125:$J$154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'MAGAZYN MATERIAŁÓW'!$K$125:$K$154</c:f>
              <c:numCache>
                <c:formatCode>0%</c:formatCode>
                <c:ptCount val="29"/>
                <c:pt idx="0">
                  <c:v>0.84244352315080695</c:v>
                </c:pt>
                <c:pt idx="1">
                  <c:v>0.90206438915815168</c:v>
                </c:pt>
                <c:pt idx="2">
                  <c:v>0.92581328763120829</c:v>
                </c:pt>
                <c:pt idx="3">
                  <c:v>0.83651366880185807</c:v>
                </c:pt>
                <c:pt idx="4">
                  <c:v>0.8774293342093813</c:v>
                </c:pt>
                <c:pt idx="5">
                  <c:v>0.86362004930761993</c:v>
                </c:pt>
                <c:pt idx="6">
                  <c:v>0.91841138485330687</c:v>
                </c:pt>
                <c:pt idx="7">
                  <c:v>0.9326599772164299</c:v>
                </c:pt>
                <c:pt idx="8">
                  <c:v>0.93915439327795514</c:v>
                </c:pt>
                <c:pt idx="9">
                  <c:v>0.83030390209084859</c:v>
                </c:pt>
                <c:pt idx="10">
                  <c:v>0.86931219888747246</c:v>
                </c:pt>
                <c:pt idx="11">
                  <c:v>0.91031286347419826</c:v>
                </c:pt>
                <c:pt idx="12">
                  <c:v>0.89324877750950049</c:v>
                </c:pt>
                <c:pt idx="13">
                  <c:v>0.91713530053503334</c:v>
                </c:pt>
                <c:pt idx="14">
                  <c:v>0.93329477287070395</c:v>
                </c:pt>
                <c:pt idx="15">
                  <c:v>0.88182459693040527</c:v>
                </c:pt>
                <c:pt idx="16">
                  <c:v>0.86551596951948107</c:v>
                </c:pt>
                <c:pt idx="17">
                  <c:v>0.85138123553626321</c:v>
                </c:pt>
                <c:pt idx="18">
                  <c:v>0.88259540961758176</c:v>
                </c:pt>
                <c:pt idx="19">
                  <c:v>0.89564905064365585</c:v>
                </c:pt>
                <c:pt idx="20">
                  <c:v>0.89469063093870937</c:v>
                </c:pt>
                <c:pt idx="21">
                  <c:v>0.85368509987247421</c:v>
                </c:pt>
                <c:pt idx="22">
                  <c:v>0.86439131069453667</c:v>
                </c:pt>
                <c:pt idx="23">
                  <c:v>0.89766147827531906</c:v>
                </c:pt>
                <c:pt idx="24">
                  <c:v>0.82259538730664761</c:v>
                </c:pt>
                <c:pt idx="25">
                  <c:v>0.86630386502447576</c:v>
                </c:pt>
                <c:pt idx="26">
                  <c:v>0.89266496936652207</c:v>
                </c:pt>
                <c:pt idx="27">
                  <c:v>0.87254059830036346</c:v>
                </c:pt>
                <c:pt idx="28">
                  <c:v>0.85207965809347985</c:v>
                </c:pt>
              </c:numCache>
            </c:numRef>
          </c:val>
          <c:smooth val="1"/>
        </c:ser>
        <c:marker val="1"/>
        <c:axId val="178353280"/>
        <c:axId val="178354816"/>
      </c:lineChart>
      <c:catAx>
        <c:axId val="178353280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8354816"/>
        <c:crosses val="autoZero"/>
        <c:auto val="1"/>
        <c:lblAlgn val="ctr"/>
        <c:lblOffset val="100"/>
      </c:catAx>
      <c:valAx>
        <c:axId val="178354816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835328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WYROBÓW GOT.!Tabela przestawna5</c:name>
    <c:fmtId val="13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Magazyn Wyrobów gotowych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'MAGAZYN WYROBÓW GOT.'!$X$123:$X$124</c:f>
              <c:strCache>
                <c:ptCount val="1"/>
                <c:pt idx="0">
                  <c:v>Suma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showVal val="1"/>
          </c:dLbls>
          <c:cat>
            <c:multiLvlStrRef>
              <c:f>'MAGAZYN WYROBÓW GOT.'!$V$125:$W$142</c:f>
              <c:multiLvlStrCache>
                <c:ptCount val="12"/>
                <c:lvl>
                  <c:pt idx="0">
                    <c:v>5020-4 i</c:v>
                  </c:pt>
                  <c:pt idx="1">
                    <c:v>5020-4 s</c:v>
                  </c:pt>
                  <c:pt idx="2">
                    <c:v>5020-4 i</c:v>
                  </c:pt>
                  <c:pt idx="3">
                    <c:v>5020-4 s</c:v>
                  </c:pt>
                  <c:pt idx="4">
                    <c:v>5020-4 i</c:v>
                  </c:pt>
                  <c:pt idx="5">
                    <c:v>5020-4 s</c:v>
                  </c:pt>
                  <c:pt idx="6">
                    <c:v>5020-4 i</c:v>
                  </c:pt>
                  <c:pt idx="7">
                    <c:v>5020-4 s</c:v>
                  </c:pt>
                  <c:pt idx="8">
                    <c:v>5020-4 i</c:v>
                  </c:pt>
                  <c:pt idx="9">
                    <c:v>5020-4 s</c:v>
                  </c:pt>
                  <c:pt idx="10">
                    <c:v>5020-4 i</c:v>
                  </c:pt>
                  <c:pt idx="11">
                    <c:v>5020-4 s</c:v>
                  </c:pt>
                </c:lvl>
                <c:lvl>
                  <c:pt idx="0">
                    <c:v>201745</c:v>
                  </c:pt>
                  <c:pt idx="2">
                    <c:v>201746</c:v>
                  </c:pt>
                  <c:pt idx="4">
                    <c:v>201747</c:v>
                  </c:pt>
                  <c:pt idx="6">
                    <c:v>201748</c:v>
                  </c:pt>
                  <c:pt idx="8">
                    <c:v>201749</c:v>
                  </c:pt>
                  <c:pt idx="10">
                    <c:v>201750</c:v>
                  </c:pt>
                </c:lvl>
              </c:multiLvlStrCache>
            </c:multiLvlStrRef>
          </c:cat>
          <c:val>
            <c:numRef>
              <c:f>'MAGAZYN WYROBÓW GOT.'!$X$125:$X$142</c:f>
              <c:numCache>
                <c:formatCode>0.00%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</c:ser>
        <c:axId val="178829184"/>
        <c:axId val="178830720"/>
      </c:barChart>
      <c:catAx>
        <c:axId val="17882918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78830720"/>
        <c:crosses val="autoZero"/>
        <c:auto val="1"/>
        <c:lblAlgn val="ctr"/>
        <c:lblOffset val="100"/>
      </c:catAx>
      <c:valAx>
        <c:axId val="178830720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882918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MATERIAŁÓW!Tabela przestawna2</c:name>
    <c:fmtId val="13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Produkcja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MATERIAŁÓW'!$K$123:$K$124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'MAGAZYN MATERIAŁÓW'!$H$125:$J$154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'MAGAZYN MATERIAŁÓW'!$K$125:$K$154</c:f>
              <c:numCache>
                <c:formatCode>0%</c:formatCode>
                <c:ptCount val="29"/>
                <c:pt idx="0">
                  <c:v>0.84244352315080695</c:v>
                </c:pt>
                <c:pt idx="1">
                  <c:v>0.90206438915815168</c:v>
                </c:pt>
                <c:pt idx="2">
                  <c:v>0.92581328763120829</c:v>
                </c:pt>
                <c:pt idx="3">
                  <c:v>0.83651366880185807</c:v>
                </c:pt>
                <c:pt idx="4">
                  <c:v>0.8774293342093813</c:v>
                </c:pt>
                <c:pt idx="5">
                  <c:v>0.86362004930761993</c:v>
                </c:pt>
                <c:pt idx="6">
                  <c:v>0.91841138485330687</c:v>
                </c:pt>
                <c:pt idx="7">
                  <c:v>0.9326599772164299</c:v>
                </c:pt>
                <c:pt idx="8">
                  <c:v>0.93915439327795514</c:v>
                </c:pt>
                <c:pt idx="9">
                  <c:v>0.83030390209084859</c:v>
                </c:pt>
                <c:pt idx="10">
                  <c:v>0.86931219888747246</c:v>
                </c:pt>
                <c:pt idx="11">
                  <c:v>0.91031286347419826</c:v>
                </c:pt>
                <c:pt idx="12">
                  <c:v>0.89324877750950049</c:v>
                </c:pt>
                <c:pt idx="13">
                  <c:v>0.91713530053503334</c:v>
                </c:pt>
                <c:pt idx="14">
                  <c:v>0.93329477287070395</c:v>
                </c:pt>
                <c:pt idx="15">
                  <c:v>0.88182459693040527</c:v>
                </c:pt>
                <c:pt idx="16">
                  <c:v>0.86551596951948107</c:v>
                </c:pt>
                <c:pt idx="17">
                  <c:v>0.85138123553626321</c:v>
                </c:pt>
                <c:pt idx="18">
                  <c:v>0.88259540961758176</c:v>
                </c:pt>
                <c:pt idx="19">
                  <c:v>0.89564905064365585</c:v>
                </c:pt>
                <c:pt idx="20">
                  <c:v>0.89469063093870937</c:v>
                </c:pt>
                <c:pt idx="21">
                  <c:v>0.85368509987247421</c:v>
                </c:pt>
                <c:pt idx="22">
                  <c:v>0.86439131069453667</c:v>
                </c:pt>
                <c:pt idx="23">
                  <c:v>0.89766147827531906</c:v>
                </c:pt>
                <c:pt idx="24">
                  <c:v>0.82259538730664761</c:v>
                </c:pt>
                <c:pt idx="25">
                  <c:v>0.86630386502447576</c:v>
                </c:pt>
                <c:pt idx="26">
                  <c:v>0.89266496936652207</c:v>
                </c:pt>
                <c:pt idx="27">
                  <c:v>0.87254059830036346</c:v>
                </c:pt>
                <c:pt idx="28">
                  <c:v>0.85207965809347985</c:v>
                </c:pt>
              </c:numCache>
            </c:numRef>
          </c:val>
          <c:smooth val="1"/>
        </c:ser>
        <c:marker val="1"/>
        <c:axId val="179179904"/>
        <c:axId val="179181440"/>
      </c:lineChart>
      <c:catAx>
        <c:axId val="179179904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9181440"/>
        <c:crosses val="autoZero"/>
        <c:auto val="1"/>
        <c:lblAlgn val="ctr"/>
        <c:lblOffset val="100"/>
      </c:catAx>
      <c:valAx>
        <c:axId val="179181440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917990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MATERIAŁÓW!Tabela przestawna5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</a:t>
            </a:r>
            <a:r>
              <a:rPr lang="pl-PL" baseline="0"/>
              <a:t> 5-S Magazyn Materiałów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strRef>
              <c:f>'MAGAZYN MATERIAŁÓW'!$U$125:$U$130</c:f>
              <c:strCache>
                <c:ptCount val="6"/>
                <c:pt idx="0">
                  <c:v>201745</c:v>
                </c:pt>
                <c:pt idx="1">
                  <c:v>201746</c:v>
                </c:pt>
                <c:pt idx="2">
                  <c:v>201747</c:v>
                </c:pt>
                <c:pt idx="3">
                  <c:v>201748</c:v>
                </c:pt>
                <c:pt idx="4">
                  <c:v>201749</c:v>
                </c:pt>
                <c:pt idx="5">
                  <c:v>201750</c:v>
                </c:pt>
              </c:strCache>
            </c:strRef>
          </c:cat>
          <c:val>
            <c:numRef>
              <c:f>'MAGAZYN MATERIAŁÓW'!$V$125:$V$130</c:f>
              <c:numCache>
                <c:formatCode>0.00%</c:formatCode>
                <c:ptCount val="6"/>
                <c:pt idx="0">
                  <c:v>0.9</c:v>
                </c:pt>
                <c:pt idx="1">
                  <c:v>1</c:v>
                </c:pt>
                <c:pt idx="2">
                  <c:v>0.96666666666666667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79238400"/>
        <c:axId val="179239936"/>
      </c:lineChart>
      <c:catAx>
        <c:axId val="17923840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79239936"/>
        <c:crosses val="autoZero"/>
        <c:auto val="1"/>
        <c:lblAlgn val="ctr"/>
        <c:lblOffset val="100"/>
      </c:catAx>
      <c:valAx>
        <c:axId val="179239936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923840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przestawna5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Szwalni</a:t>
            </a:r>
            <a:endParaRPr lang="pl-PL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0.9</c:v>
                </c:pt>
                <c:pt idx="1">
                  <c:v>0.98000000000000009</c:v>
                </c:pt>
                <c:pt idx="2">
                  <c:v>0.8833333333333333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79562752"/>
        <c:axId val="179576832"/>
      </c:lineChart>
      <c:catAx>
        <c:axId val="17956275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9576832"/>
        <c:crosses val="autoZero"/>
        <c:auto val="1"/>
        <c:lblAlgn val="ctr"/>
        <c:lblOffset val="100"/>
      </c:catAx>
      <c:valAx>
        <c:axId val="179576832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956275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SKÓR!Tabela przestawna2</c:name>
    <c:fmtId val="12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SKÓR'!$J$123:$J$124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SKÓR'!$G$125:$I$154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SKÓR'!$J$125:$J$154</c:f>
              <c:numCache>
                <c:formatCode>0%</c:formatCode>
                <c:ptCount val="29"/>
                <c:pt idx="0">
                  <c:v>1.0007297235772357</c:v>
                </c:pt>
                <c:pt idx="1">
                  <c:v>0.93983401626016261</c:v>
                </c:pt>
                <c:pt idx="2">
                  <c:v>0.9322652419047619</c:v>
                </c:pt>
                <c:pt idx="3">
                  <c:v>0.92165471372549024</c:v>
                </c:pt>
                <c:pt idx="4">
                  <c:v>0.93826058666666678</c:v>
                </c:pt>
                <c:pt idx="5">
                  <c:v>0.94161215503875983</c:v>
                </c:pt>
                <c:pt idx="6">
                  <c:v>0.90603002926829279</c:v>
                </c:pt>
                <c:pt idx="7">
                  <c:v>0.90730974814814813</c:v>
                </c:pt>
                <c:pt idx="8">
                  <c:v>0.89386722258414775</c:v>
                </c:pt>
                <c:pt idx="9">
                  <c:v>0.78188679999999999</c:v>
                </c:pt>
                <c:pt idx="10">
                  <c:v>1.1067533333333333</c:v>
                </c:pt>
                <c:pt idx="11">
                  <c:v>0.92541026666666648</c:v>
                </c:pt>
                <c:pt idx="12">
                  <c:v>0.93177473333333338</c:v>
                </c:pt>
                <c:pt idx="13">
                  <c:v>0.93065942857142847</c:v>
                </c:pt>
                <c:pt idx="14">
                  <c:v>0.95133041666666662</c:v>
                </c:pt>
                <c:pt idx="15">
                  <c:v>0.94903714884696011</c:v>
                </c:pt>
                <c:pt idx="16">
                  <c:v>0.92470956666666682</c:v>
                </c:pt>
                <c:pt idx="17">
                  <c:v>0.93714159719298262</c:v>
                </c:pt>
                <c:pt idx="18">
                  <c:v>0.91544418181818188</c:v>
                </c:pt>
                <c:pt idx="19">
                  <c:v>0.91450933333333329</c:v>
                </c:pt>
                <c:pt idx="20">
                  <c:v>0.88103132549019603</c:v>
                </c:pt>
                <c:pt idx="21">
                  <c:v>0.94751040670859543</c:v>
                </c:pt>
                <c:pt idx="22">
                  <c:v>0.91886334263565894</c:v>
                </c:pt>
                <c:pt idx="23">
                  <c:v>0.91504966821705425</c:v>
                </c:pt>
                <c:pt idx="24">
                  <c:v>0.95037386074074082</c:v>
                </c:pt>
                <c:pt idx="25">
                  <c:v>0.94968279024390256</c:v>
                </c:pt>
                <c:pt idx="26">
                  <c:v>0.9318512636815921</c:v>
                </c:pt>
                <c:pt idx="27">
                  <c:v>0.91362288888888887</c:v>
                </c:pt>
                <c:pt idx="28">
                  <c:v>0.91091304444444443</c:v>
                </c:pt>
              </c:numCache>
            </c:numRef>
          </c:val>
          <c:smooth val="1"/>
        </c:ser>
        <c:marker val="1"/>
        <c:axId val="179642752"/>
        <c:axId val="179644288"/>
      </c:lineChart>
      <c:catAx>
        <c:axId val="17964275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9644288"/>
        <c:crosses val="autoZero"/>
        <c:auto val="1"/>
        <c:lblAlgn val="ctr"/>
        <c:lblOffset val="100"/>
      </c:catAx>
      <c:valAx>
        <c:axId val="179644288"/>
        <c:scaling>
          <c:orientation val="minMax"/>
          <c:min val="0.35000000000000031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79642752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POSZYĆ SZWALNI!Tabela przestawna2</c:name>
    <c:fmtId val="12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Szwalnie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2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POSZYĆ SZWALNI'!$J$123:$J$124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'MAGAZYN POSZYĆ SZWALNI'!$G$125:$I$154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'MAGAZYN POSZYĆ SZWALNI'!$J$125:$J$154</c:f>
              <c:numCache>
                <c:formatCode>0%</c:formatCode>
                <c:ptCount val="29"/>
                <c:pt idx="0">
                  <c:v>0.89559793300883317</c:v>
                </c:pt>
                <c:pt idx="1">
                  <c:v>0.86113454736660267</c:v>
                </c:pt>
                <c:pt idx="2">
                  <c:v>0.87721683703703679</c:v>
                </c:pt>
                <c:pt idx="3">
                  <c:v>0.85904935045339148</c:v>
                </c:pt>
                <c:pt idx="4">
                  <c:v>0.88114663092677847</c:v>
                </c:pt>
                <c:pt idx="5">
                  <c:v>0.86035360601709399</c:v>
                </c:pt>
                <c:pt idx="6">
                  <c:v>0.85703729955977381</c:v>
                </c:pt>
                <c:pt idx="7">
                  <c:v>0.87346733210478777</c:v>
                </c:pt>
                <c:pt idx="8">
                  <c:v>0.88101850873581433</c:v>
                </c:pt>
                <c:pt idx="9">
                  <c:v>0.82618737777777795</c:v>
                </c:pt>
                <c:pt idx="10">
                  <c:v>0.90154182826204698</c:v>
                </c:pt>
                <c:pt idx="11">
                  <c:v>0.89312482653064817</c:v>
                </c:pt>
                <c:pt idx="12">
                  <c:v>0.8792620140875077</c:v>
                </c:pt>
                <c:pt idx="13">
                  <c:v>0.87313897745196811</c:v>
                </c:pt>
                <c:pt idx="14">
                  <c:v>0.8866274733431514</c:v>
                </c:pt>
                <c:pt idx="15">
                  <c:v>0.88287250322113653</c:v>
                </c:pt>
                <c:pt idx="16">
                  <c:v>0.86627793664863284</c:v>
                </c:pt>
                <c:pt idx="17">
                  <c:v>0.86678280205945824</c:v>
                </c:pt>
                <c:pt idx="18">
                  <c:v>0.83694346847539092</c:v>
                </c:pt>
                <c:pt idx="19">
                  <c:v>0.86982994546818737</c:v>
                </c:pt>
                <c:pt idx="20">
                  <c:v>0.85423136963113844</c:v>
                </c:pt>
                <c:pt idx="21">
                  <c:v>0.86427320620803694</c:v>
                </c:pt>
                <c:pt idx="22">
                  <c:v>0.84769169662960986</c:v>
                </c:pt>
                <c:pt idx="23">
                  <c:v>0.86514991425056731</c:v>
                </c:pt>
                <c:pt idx="24">
                  <c:v>0.86014207832699885</c:v>
                </c:pt>
                <c:pt idx="25">
                  <c:v>0.84118441343299721</c:v>
                </c:pt>
                <c:pt idx="26">
                  <c:v>0.88705285796085331</c:v>
                </c:pt>
                <c:pt idx="27">
                  <c:v>0.84010519178775633</c:v>
                </c:pt>
                <c:pt idx="28">
                  <c:v>0.83624615379639655</c:v>
                </c:pt>
              </c:numCache>
            </c:numRef>
          </c:val>
          <c:smooth val="1"/>
        </c:ser>
        <c:marker val="1"/>
        <c:axId val="179744768"/>
        <c:axId val="179746304"/>
      </c:lineChart>
      <c:catAx>
        <c:axId val="17974476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9746304"/>
        <c:crosses val="autoZero"/>
        <c:auto val="1"/>
        <c:lblAlgn val="ctr"/>
        <c:lblOffset val="100"/>
      </c:catAx>
      <c:valAx>
        <c:axId val="179746304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79744768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SKÓR!Tabela przestawna2</c:name>
    <c:fmtId val="15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2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SKÓR'!$J$123:$J$124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SKÓR'!$G$125:$I$154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SKÓR'!$J$125:$J$154</c:f>
              <c:numCache>
                <c:formatCode>0%</c:formatCode>
                <c:ptCount val="29"/>
                <c:pt idx="0">
                  <c:v>1.0007297235772357</c:v>
                </c:pt>
                <c:pt idx="1">
                  <c:v>0.93983401626016261</c:v>
                </c:pt>
                <c:pt idx="2">
                  <c:v>0.9322652419047619</c:v>
                </c:pt>
                <c:pt idx="3">
                  <c:v>0.92165471372549024</c:v>
                </c:pt>
                <c:pt idx="4">
                  <c:v>0.93826058666666678</c:v>
                </c:pt>
                <c:pt idx="5">
                  <c:v>0.94161215503875983</c:v>
                </c:pt>
                <c:pt idx="6">
                  <c:v>0.90603002926829279</c:v>
                </c:pt>
                <c:pt idx="7">
                  <c:v>0.90730974814814813</c:v>
                </c:pt>
                <c:pt idx="8">
                  <c:v>0.89386722258414775</c:v>
                </c:pt>
                <c:pt idx="9">
                  <c:v>0.78188679999999999</c:v>
                </c:pt>
                <c:pt idx="10">
                  <c:v>1.1067533333333333</c:v>
                </c:pt>
                <c:pt idx="11">
                  <c:v>0.92541026666666648</c:v>
                </c:pt>
                <c:pt idx="12">
                  <c:v>0.93177473333333338</c:v>
                </c:pt>
                <c:pt idx="13">
                  <c:v>0.93065942857142847</c:v>
                </c:pt>
                <c:pt idx="14">
                  <c:v>0.95133041666666662</c:v>
                </c:pt>
                <c:pt idx="15">
                  <c:v>0.94903714884696011</c:v>
                </c:pt>
                <c:pt idx="16">
                  <c:v>0.92470956666666682</c:v>
                </c:pt>
                <c:pt idx="17">
                  <c:v>0.93714159719298262</c:v>
                </c:pt>
                <c:pt idx="18">
                  <c:v>0.91544418181818188</c:v>
                </c:pt>
                <c:pt idx="19">
                  <c:v>0.91450933333333329</c:v>
                </c:pt>
                <c:pt idx="20">
                  <c:v>0.88103132549019603</c:v>
                </c:pt>
                <c:pt idx="21">
                  <c:v>0.94751040670859543</c:v>
                </c:pt>
                <c:pt idx="22">
                  <c:v>0.91886334263565894</c:v>
                </c:pt>
                <c:pt idx="23">
                  <c:v>0.91504966821705425</c:v>
                </c:pt>
                <c:pt idx="24">
                  <c:v>0.95037386074074082</c:v>
                </c:pt>
                <c:pt idx="25">
                  <c:v>0.94968279024390256</c:v>
                </c:pt>
                <c:pt idx="26">
                  <c:v>0.9318512636815921</c:v>
                </c:pt>
                <c:pt idx="27">
                  <c:v>0.91362288888888887</c:v>
                </c:pt>
                <c:pt idx="28">
                  <c:v>0.91091304444444443</c:v>
                </c:pt>
              </c:numCache>
            </c:numRef>
          </c:val>
          <c:smooth val="1"/>
        </c:ser>
        <c:marker val="1"/>
        <c:axId val="178512640"/>
        <c:axId val="178514176"/>
      </c:lineChart>
      <c:catAx>
        <c:axId val="17851264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8514176"/>
        <c:crosses val="autoZero"/>
        <c:auto val="1"/>
        <c:lblAlgn val="ctr"/>
        <c:lblOffset val="100"/>
      </c:catAx>
      <c:valAx>
        <c:axId val="178514176"/>
        <c:scaling>
          <c:orientation val="minMax"/>
          <c:min val="0.35000000000000031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78512640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POSZYĆ SZWALNI!Tabela przestawna2</c:name>
    <c:fmtId val="1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Szwalnie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POSZYĆ SZWALNI'!$J$123:$J$124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'MAGAZYN POSZYĆ SZWALNI'!$G$125:$I$154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'MAGAZYN POSZYĆ SZWALNI'!$J$125:$J$154</c:f>
              <c:numCache>
                <c:formatCode>0%</c:formatCode>
                <c:ptCount val="29"/>
                <c:pt idx="0">
                  <c:v>0.89559793300883317</c:v>
                </c:pt>
                <c:pt idx="1">
                  <c:v>0.86113454736660267</c:v>
                </c:pt>
                <c:pt idx="2">
                  <c:v>0.87721683703703679</c:v>
                </c:pt>
                <c:pt idx="3">
                  <c:v>0.85904935045339148</c:v>
                </c:pt>
                <c:pt idx="4">
                  <c:v>0.88114663092677847</c:v>
                </c:pt>
                <c:pt idx="5">
                  <c:v>0.86035360601709399</c:v>
                </c:pt>
                <c:pt idx="6">
                  <c:v>0.85703729955977381</c:v>
                </c:pt>
                <c:pt idx="7">
                  <c:v>0.87346733210478777</c:v>
                </c:pt>
                <c:pt idx="8">
                  <c:v>0.88101850873581433</c:v>
                </c:pt>
                <c:pt idx="9">
                  <c:v>0.82618737777777795</c:v>
                </c:pt>
                <c:pt idx="10">
                  <c:v>0.90154182826204698</c:v>
                </c:pt>
                <c:pt idx="11">
                  <c:v>0.89312482653064817</c:v>
                </c:pt>
                <c:pt idx="12">
                  <c:v>0.8792620140875077</c:v>
                </c:pt>
                <c:pt idx="13">
                  <c:v>0.87313897745196811</c:v>
                </c:pt>
                <c:pt idx="14">
                  <c:v>0.8866274733431514</c:v>
                </c:pt>
                <c:pt idx="15">
                  <c:v>0.88287250322113653</c:v>
                </c:pt>
                <c:pt idx="16">
                  <c:v>0.86627793664863284</c:v>
                </c:pt>
                <c:pt idx="17">
                  <c:v>0.86678280205945824</c:v>
                </c:pt>
                <c:pt idx="18">
                  <c:v>0.83694346847539092</c:v>
                </c:pt>
                <c:pt idx="19">
                  <c:v>0.86982994546818737</c:v>
                </c:pt>
                <c:pt idx="20">
                  <c:v>0.85423136963113844</c:v>
                </c:pt>
                <c:pt idx="21">
                  <c:v>0.86427320620803694</c:v>
                </c:pt>
                <c:pt idx="22">
                  <c:v>0.84769169662960986</c:v>
                </c:pt>
                <c:pt idx="23">
                  <c:v>0.86514991425056731</c:v>
                </c:pt>
                <c:pt idx="24">
                  <c:v>0.86014207832699885</c:v>
                </c:pt>
                <c:pt idx="25">
                  <c:v>0.84118441343299721</c:v>
                </c:pt>
                <c:pt idx="26">
                  <c:v>0.88705285796085331</c:v>
                </c:pt>
                <c:pt idx="27">
                  <c:v>0.84010519178775633</c:v>
                </c:pt>
                <c:pt idx="28">
                  <c:v>0.83624615379639655</c:v>
                </c:pt>
              </c:numCache>
            </c:numRef>
          </c:val>
          <c:smooth val="1"/>
        </c:ser>
        <c:marker val="1"/>
        <c:axId val="180119424"/>
        <c:axId val="180120960"/>
      </c:lineChart>
      <c:catAx>
        <c:axId val="18011942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0120960"/>
        <c:crosses val="autoZero"/>
        <c:auto val="1"/>
        <c:lblAlgn val="ctr"/>
        <c:lblOffset val="100"/>
      </c:catAx>
      <c:valAx>
        <c:axId val="180120960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011942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przestawna5</c:name>
    <c:fmtId val="8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Szwalni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0.9</c:v>
                </c:pt>
                <c:pt idx="1">
                  <c:v>0.98000000000000009</c:v>
                </c:pt>
                <c:pt idx="2">
                  <c:v>0.8833333333333333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79103232"/>
        <c:axId val="179104768"/>
      </c:lineChart>
      <c:catAx>
        <c:axId val="17910323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9104768"/>
        <c:crosses val="autoZero"/>
        <c:auto val="1"/>
        <c:lblAlgn val="ctr"/>
        <c:lblOffset val="100"/>
      </c:catAx>
      <c:valAx>
        <c:axId val="179104768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910323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SKÓR!Tabela przestawna2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SKÓR'!$J$123:$J$124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SKÓR'!$G$125:$I$154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SKÓR'!$J$125:$J$154</c:f>
              <c:numCache>
                <c:formatCode>0%</c:formatCode>
                <c:ptCount val="29"/>
                <c:pt idx="0">
                  <c:v>1.0007297235772357</c:v>
                </c:pt>
                <c:pt idx="1">
                  <c:v>0.93983401626016261</c:v>
                </c:pt>
                <c:pt idx="2">
                  <c:v>0.9322652419047619</c:v>
                </c:pt>
                <c:pt idx="3">
                  <c:v>0.92165471372549024</c:v>
                </c:pt>
                <c:pt idx="4">
                  <c:v>0.93826058666666678</c:v>
                </c:pt>
                <c:pt idx="5">
                  <c:v>0.94161215503875983</c:v>
                </c:pt>
                <c:pt idx="6">
                  <c:v>0.90603002926829279</c:v>
                </c:pt>
                <c:pt idx="7">
                  <c:v>0.90730974814814813</c:v>
                </c:pt>
                <c:pt idx="8">
                  <c:v>0.89386722258414775</c:v>
                </c:pt>
                <c:pt idx="9">
                  <c:v>0.78188679999999999</c:v>
                </c:pt>
                <c:pt idx="10">
                  <c:v>1.1067533333333333</c:v>
                </c:pt>
                <c:pt idx="11">
                  <c:v>0.92541026666666648</c:v>
                </c:pt>
                <c:pt idx="12">
                  <c:v>0.93177473333333338</c:v>
                </c:pt>
                <c:pt idx="13">
                  <c:v>0.93065942857142847</c:v>
                </c:pt>
                <c:pt idx="14">
                  <c:v>0.95133041666666662</c:v>
                </c:pt>
                <c:pt idx="15">
                  <c:v>0.94903714884696011</c:v>
                </c:pt>
                <c:pt idx="16">
                  <c:v>0.92470956666666682</c:v>
                </c:pt>
                <c:pt idx="17">
                  <c:v>0.93714159719298262</c:v>
                </c:pt>
                <c:pt idx="18">
                  <c:v>0.91544418181818188</c:v>
                </c:pt>
                <c:pt idx="19">
                  <c:v>0.91450933333333329</c:v>
                </c:pt>
                <c:pt idx="20">
                  <c:v>0.88103132549019603</c:v>
                </c:pt>
                <c:pt idx="21">
                  <c:v>0.94751040670859543</c:v>
                </c:pt>
                <c:pt idx="22">
                  <c:v>0.91886334263565894</c:v>
                </c:pt>
                <c:pt idx="23">
                  <c:v>0.91504966821705425</c:v>
                </c:pt>
                <c:pt idx="24">
                  <c:v>0.95037386074074082</c:v>
                </c:pt>
                <c:pt idx="25">
                  <c:v>0.94968279024390256</c:v>
                </c:pt>
                <c:pt idx="26">
                  <c:v>0.9318512636815921</c:v>
                </c:pt>
                <c:pt idx="27">
                  <c:v>0.91362288888888887</c:v>
                </c:pt>
                <c:pt idx="28">
                  <c:v>0.91091304444444443</c:v>
                </c:pt>
              </c:numCache>
            </c:numRef>
          </c:val>
          <c:smooth val="1"/>
        </c:ser>
        <c:marker val="1"/>
        <c:axId val="180574080"/>
        <c:axId val="180575616"/>
      </c:lineChart>
      <c:catAx>
        <c:axId val="18057408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0575616"/>
        <c:crosses val="autoZero"/>
        <c:auto val="1"/>
        <c:lblAlgn val="ctr"/>
        <c:lblOffset val="100"/>
      </c:catAx>
      <c:valAx>
        <c:axId val="180575616"/>
        <c:scaling>
          <c:orientation val="minMax"/>
          <c:min val="0.60000000000000064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0574080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przestawna2</c:name>
    <c:fmtId val="8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Tkanin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TKANIN'!$J$125:$J$154</c:f>
              <c:numCache>
                <c:formatCode>0%</c:formatCode>
                <c:ptCount val="29"/>
                <c:pt idx="0">
                  <c:v>0.8729265146614068</c:v>
                </c:pt>
                <c:pt idx="1">
                  <c:v>0.84329552247607753</c:v>
                </c:pt>
                <c:pt idx="2">
                  <c:v>0.86392929103448246</c:v>
                </c:pt>
                <c:pt idx="3">
                  <c:v>0.84483985545171347</c:v>
                </c:pt>
                <c:pt idx="4">
                  <c:v>0.86800876427564333</c:v>
                </c:pt>
                <c:pt idx="5">
                  <c:v>0.84294828792029897</c:v>
                </c:pt>
                <c:pt idx="6">
                  <c:v>0.84645139466761532</c:v>
                </c:pt>
                <c:pt idx="7">
                  <c:v>0.86526311003366996</c:v>
                </c:pt>
                <c:pt idx="8">
                  <c:v>0.8768924050209207</c:v>
                </c:pt>
                <c:pt idx="9">
                  <c:v>0.83625569090909091</c:v>
                </c:pt>
                <c:pt idx="10">
                  <c:v>0.86111130490386734</c:v>
                </c:pt>
                <c:pt idx="11">
                  <c:v>0.88652763055388806</c:v>
                </c:pt>
                <c:pt idx="12">
                  <c:v>0.868686898507676</c:v>
                </c:pt>
                <c:pt idx="13">
                  <c:v>0.86034836476905252</c:v>
                </c:pt>
                <c:pt idx="14">
                  <c:v>0.871596662552934</c:v>
                </c:pt>
                <c:pt idx="15">
                  <c:v>0.86906649448818896</c:v>
                </c:pt>
                <c:pt idx="16">
                  <c:v>0.85206801788451036</c:v>
                </c:pt>
                <c:pt idx="17">
                  <c:v>0.85034989354640467</c:v>
                </c:pt>
                <c:pt idx="18">
                  <c:v>0.81967352741424049</c:v>
                </c:pt>
                <c:pt idx="19">
                  <c:v>0.85938015441655247</c:v>
                </c:pt>
                <c:pt idx="20">
                  <c:v>0.84816177096863754</c:v>
                </c:pt>
                <c:pt idx="21">
                  <c:v>0.84672076674491514</c:v>
                </c:pt>
                <c:pt idx="22">
                  <c:v>0.83184506476806896</c:v>
                </c:pt>
                <c:pt idx="23">
                  <c:v>0.8537368244216611</c:v>
                </c:pt>
                <c:pt idx="24">
                  <c:v>0.83798450771476529</c:v>
                </c:pt>
                <c:pt idx="25">
                  <c:v>0.81684311331810355</c:v>
                </c:pt>
                <c:pt idx="26">
                  <c:v>0.87330031187476165</c:v>
                </c:pt>
                <c:pt idx="27">
                  <c:v>0.82731969063250355</c:v>
                </c:pt>
                <c:pt idx="28">
                  <c:v>0.82044619163078714</c:v>
                </c:pt>
              </c:numCache>
            </c:numRef>
          </c:val>
          <c:smooth val="1"/>
        </c:ser>
        <c:marker val="1"/>
        <c:axId val="180815744"/>
        <c:axId val="180817280"/>
      </c:lineChart>
      <c:catAx>
        <c:axId val="18081574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0817280"/>
        <c:crosses val="autoZero"/>
        <c:auto val="1"/>
        <c:lblAlgn val="ctr"/>
        <c:lblOffset val="100"/>
      </c:catAx>
      <c:valAx>
        <c:axId val="180817280"/>
        <c:scaling>
          <c:orientation val="minMax"/>
          <c:min val="0.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081574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przestawna5</c:name>
    <c:fmtId val="6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Szwalni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0.9</c:v>
                </c:pt>
                <c:pt idx="1">
                  <c:v>0.98000000000000009</c:v>
                </c:pt>
                <c:pt idx="2">
                  <c:v>0.8833333333333333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80845568"/>
        <c:axId val="180863744"/>
      </c:lineChart>
      <c:catAx>
        <c:axId val="18084556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0863744"/>
        <c:crosses val="autoZero"/>
        <c:auto val="1"/>
        <c:lblAlgn val="ctr"/>
        <c:lblOffset val="100"/>
      </c:catAx>
      <c:valAx>
        <c:axId val="180863744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8084556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przestawna2</c:name>
    <c:fmtId val="19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Tkanin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TKANIN'!$J$125:$J$154</c:f>
              <c:numCache>
                <c:formatCode>0%</c:formatCode>
                <c:ptCount val="29"/>
                <c:pt idx="0">
                  <c:v>0.8729265146614068</c:v>
                </c:pt>
                <c:pt idx="1">
                  <c:v>0.84329552247607753</c:v>
                </c:pt>
                <c:pt idx="2">
                  <c:v>0.86392929103448246</c:v>
                </c:pt>
                <c:pt idx="3">
                  <c:v>0.84483985545171347</c:v>
                </c:pt>
                <c:pt idx="4">
                  <c:v>0.86800876427564333</c:v>
                </c:pt>
                <c:pt idx="5">
                  <c:v>0.84294828792029897</c:v>
                </c:pt>
                <c:pt idx="6">
                  <c:v>0.84645139466761532</c:v>
                </c:pt>
                <c:pt idx="7">
                  <c:v>0.86526311003366996</c:v>
                </c:pt>
                <c:pt idx="8">
                  <c:v>0.8768924050209207</c:v>
                </c:pt>
                <c:pt idx="9">
                  <c:v>0.83625569090909091</c:v>
                </c:pt>
                <c:pt idx="10">
                  <c:v>0.86111130490386734</c:v>
                </c:pt>
                <c:pt idx="11">
                  <c:v>0.88652763055388806</c:v>
                </c:pt>
                <c:pt idx="12">
                  <c:v>0.868686898507676</c:v>
                </c:pt>
                <c:pt idx="13">
                  <c:v>0.86034836476905252</c:v>
                </c:pt>
                <c:pt idx="14">
                  <c:v>0.871596662552934</c:v>
                </c:pt>
                <c:pt idx="15">
                  <c:v>0.86906649448818896</c:v>
                </c:pt>
                <c:pt idx="16">
                  <c:v>0.85206801788451036</c:v>
                </c:pt>
                <c:pt idx="17">
                  <c:v>0.85034989354640467</c:v>
                </c:pt>
                <c:pt idx="18">
                  <c:v>0.81967352741424049</c:v>
                </c:pt>
                <c:pt idx="19">
                  <c:v>0.85938015441655247</c:v>
                </c:pt>
                <c:pt idx="20">
                  <c:v>0.84816177096863754</c:v>
                </c:pt>
                <c:pt idx="21">
                  <c:v>0.84672076674491514</c:v>
                </c:pt>
                <c:pt idx="22">
                  <c:v>0.83184506476806896</c:v>
                </c:pt>
                <c:pt idx="23">
                  <c:v>0.8537368244216611</c:v>
                </c:pt>
                <c:pt idx="24">
                  <c:v>0.83798450771476529</c:v>
                </c:pt>
                <c:pt idx="25">
                  <c:v>0.81684311331810355</c:v>
                </c:pt>
                <c:pt idx="26">
                  <c:v>0.87330031187476165</c:v>
                </c:pt>
                <c:pt idx="27">
                  <c:v>0.82731969063250355</c:v>
                </c:pt>
                <c:pt idx="28">
                  <c:v>0.82044619163078714</c:v>
                </c:pt>
              </c:numCache>
            </c:numRef>
          </c:val>
          <c:smooth val="1"/>
        </c:ser>
        <c:marker val="1"/>
        <c:axId val="180491392"/>
        <c:axId val="180492928"/>
      </c:lineChart>
      <c:catAx>
        <c:axId val="18049139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0492928"/>
        <c:crosses val="autoZero"/>
        <c:auto val="1"/>
        <c:lblAlgn val="ctr"/>
        <c:lblOffset val="100"/>
      </c:catAx>
      <c:valAx>
        <c:axId val="180492928"/>
        <c:scaling>
          <c:orientation val="minMax"/>
          <c:min val="0.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0491392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przestawna5</c:name>
    <c:fmtId val="20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Szwalni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0.9</c:v>
                </c:pt>
                <c:pt idx="1">
                  <c:v>0.98000000000000009</c:v>
                </c:pt>
                <c:pt idx="2">
                  <c:v>0.8833333333333333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81223424"/>
        <c:axId val="181224960"/>
      </c:lineChart>
      <c:catAx>
        <c:axId val="18122342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1224960"/>
        <c:crosses val="autoZero"/>
        <c:auto val="1"/>
        <c:lblAlgn val="ctr"/>
        <c:lblOffset val="100"/>
      </c:catAx>
      <c:valAx>
        <c:axId val="181224960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8122342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kwietnia2018.xlsm]MAGAZYN TKANIN KROJOWNIA!Tabela przestawna11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Współczynnik rozpoczętych wałków</a:t>
            </a:r>
            <a:endParaRPr lang="en-US"/>
          </a:p>
        </c:rich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ln w="41275"/>
        </c:spPr>
        <c:marker>
          <c:symbol val="none"/>
        </c:marker>
        <c:dLbl>
          <c:idx val="0"/>
          <c:numFmt formatCode="#,##0.0000" sourceLinked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TKANIN KROJOWNIA'!$AE$124</c:f>
              <c:strCache>
                <c:ptCount val="1"/>
                <c:pt idx="0">
                  <c:v>Suma</c:v>
                </c:pt>
              </c:strCache>
            </c:strRef>
          </c:tx>
          <c:spPr>
            <a:ln w="41275"/>
          </c:spPr>
          <c:marker>
            <c:symbol val="none"/>
          </c:marker>
          <c:dLbls>
            <c:numFmt formatCode="#,##0.0000" sourceLinked="0"/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strRef>
              <c:f>'MAGAZYN TKANIN KROJOWNIA'!$AD$125:$AD$132</c:f>
              <c:strCache>
                <c:ptCount val="7"/>
                <c:pt idx="0">
                  <c:v>201706</c:v>
                </c:pt>
                <c:pt idx="1">
                  <c:v>201707</c:v>
                </c:pt>
                <c:pt idx="2">
                  <c:v>201708</c:v>
                </c:pt>
                <c:pt idx="3">
                  <c:v>201709</c:v>
                </c:pt>
                <c:pt idx="4">
                  <c:v>201710</c:v>
                </c:pt>
                <c:pt idx="5">
                  <c:v>201711</c:v>
                </c:pt>
                <c:pt idx="6">
                  <c:v>201712</c:v>
                </c:pt>
              </c:strCache>
            </c:strRef>
          </c:cat>
          <c:val>
            <c:numRef>
              <c:f>'MAGAZYN TKANIN KROJOWNIA'!$AE$125:$AE$132</c:f>
              <c:numCache>
                <c:formatCode>General</c:formatCode>
                <c:ptCount val="7"/>
                <c:pt idx="0">
                  <c:v>2.1390559504282849</c:v>
                </c:pt>
                <c:pt idx="1">
                  <c:v>2.1839819318971507</c:v>
                </c:pt>
                <c:pt idx="2">
                  <c:v>2.1769696969696968</c:v>
                </c:pt>
                <c:pt idx="3">
                  <c:v>2.1998309382924766</c:v>
                </c:pt>
                <c:pt idx="4">
                  <c:v>2.1993030202456025</c:v>
                </c:pt>
                <c:pt idx="5">
                  <c:v>2.0536168665939658</c:v>
                </c:pt>
                <c:pt idx="6">
                  <c:v>1.8797607178464606</c:v>
                </c:pt>
              </c:numCache>
            </c:numRef>
          </c:val>
          <c:smooth val="1"/>
        </c:ser>
        <c:marker val="1"/>
        <c:axId val="181245824"/>
        <c:axId val="181247360"/>
      </c:lineChart>
      <c:catAx>
        <c:axId val="181245824"/>
        <c:scaling>
          <c:orientation val="minMax"/>
        </c:scaling>
        <c:axPos val="b"/>
        <c:majorGridlines>
          <c:spPr>
            <a:ln w="22225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381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1247360"/>
        <c:crosses val="autoZero"/>
        <c:auto val="1"/>
        <c:lblAlgn val="ctr"/>
        <c:lblOffset val="100"/>
      </c:catAx>
      <c:valAx>
        <c:axId val="18124736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1200" b="1"/>
            </a:pPr>
            <a:endParaRPr lang="pl-PL"/>
          </a:p>
        </c:txPr>
        <c:crossAx val="181245824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przestawna2</c:name>
    <c:fmtId val="17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TKANIN'!$J$125:$J$154</c:f>
              <c:numCache>
                <c:formatCode>0%</c:formatCode>
                <c:ptCount val="29"/>
                <c:pt idx="0">
                  <c:v>0.8729265146614068</c:v>
                </c:pt>
                <c:pt idx="1">
                  <c:v>0.84329552247607753</c:v>
                </c:pt>
                <c:pt idx="2">
                  <c:v>0.86392929103448246</c:v>
                </c:pt>
                <c:pt idx="3">
                  <c:v>0.84483985545171347</c:v>
                </c:pt>
                <c:pt idx="4">
                  <c:v>0.86800876427564333</c:v>
                </c:pt>
                <c:pt idx="5">
                  <c:v>0.84294828792029897</c:v>
                </c:pt>
                <c:pt idx="6">
                  <c:v>0.84645139466761532</c:v>
                </c:pt>
                <c:pt idx="7">
                  <c:v>0.86526311003366996</c:v>
                </c:pt>
                <c:pt idx="8">
                  <c:v>0.8768924050209207</c:v>
                </c:pt>
                <c:pt idx="9">
                  <c:v>0.83625569090909091</c:v>
                </c:pt>
                <c:pt idx="10">
                  <c:v>0.86111130490386734</c:v>
                </c:pt>
                <c:pt idx="11">
                  <c:v>0.88652763055388806</c:v>
                </c:pt>
                <c:pt idx="12">
                  <c:v>0.868686898507676</c:v>
                </c:pt>
                <c:pt idx="13">
                  <c:v>0.86034836476905252</c:v>
                </c:pt>
                <c:pt idx="14">
                  <c:v>0.871596662552934</c:v>
                </c:pt>
                <c:pt idx="15">
                  <c:v>0.86906649448818896</c:v>
                </c:pt>
                <c:pt idx="16">
                  <c:v>0.85206801788451036</c:v>
                </c:pt>
                <c:pt idx="17">
                  <c:v>0.85034989354640467</c:v>
                </c:pt>
                <c:pt idx="18">
                  <c:v>0.81967352741424049</c:v>
                </c:pt>
                <c:pt idx="19">
                  <c:v>0.85938015441655247</c:v>
                </c:pt>
                <c:pt idx="20">
                  <c:v>0.84816177096863754</c:v>
                </c:pt>
                <c:pt idx="21">
                  <c:v>0.84672076674491514</c:v>
                </c:pt>
                <c:pt idx="22">
                  <c:v>0.83184506476806896</c:v>
                </c:pt>
                <c:pt idx="23">
                  <c:v>0.8537368244216611</c:v>
                </c:pt>
                <c:pt idx="24">
                  <c:v>0.83798450771476529</c:v>
                </c:pt>
                <c:pt idx="25">
                  <c:v>0.81684311331810355</c:v>
                </c:pt>
                <c:pt idx="26">
                  <c:v>0.87330031187476165</c:v>
                </c:pt>
                <c:pt idx="27">
                  <c:v>0.82731969063250355</c:v>
                </c:pt>
                <c:pt idx="28">
                  <c:v>0.82044619163078714</c:v>
                </c:pt>
              </c:numCache>
            </c:numRef>
          </c:val>
          <c:smooth val="1"/>
        </c:ser>
        <c:marker val="1"/>
        <c:axId val="182098944"/>
        <c:axId val="182104832"/>
      </c:lineChart>
      <c:catAx>
        <c:axId val="18209894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2104832"/>
        <c:crosses val="autoZero"/>
        <c:auto val="1"/>
        <c:lblAlgn val="ctr"/>
        <c:lblOffset val="100"/>
      </c:catAx>
      <c:valAx>
        <c:axId val="182104832"/>
        <c:scaling>
          <c:orientation val="minMax"/>
          <c:min val="0.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209894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przestawna5</c:name>
    <c:fmtId val="18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Krojowni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0.9</c:v>
                </c:pt>
                <c:pt idx="1">
                  <c:v>0.98000000000000009</c:v>
                </c:pt>
                <c:pt idx="2">
                  <c:v>0.8833333333333333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81916800"/>
        <c:axId val="181918336"/>
      </c:lineChart>
      <c:catAx>
        <c:axId val="18191680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1918336"/>
        <c:crosses val="autoZero"/>
        <c:auto val="1"/>
        <c:lblAlgn val="ctr"/>
        <c:lblOffset val="100"/>
      </c:catAx>
      <c:valAx>
        <c:axId val="181918336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8191680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kwietnia2018.xlsm]KROJOWNIA SKÓR SITS!Tabela przestawna9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WYDAJNOŚĆ KROJOWNI  SKÓR [MB/robH]</a:t>
            </a:r>
            <a:endParaRPr lang="en-US" sz="1800" b="1" i="0" baseline="0"/>
          </a:p>
        </c:rich>
      </c:tx>
      <c:layout/>
    </c:title>
    <c:pivotFmts>
      <c:pivotFmt>
        <c:idx val="0"/>
        <c:spPr>
          <a:ln w="41275"/>
        </c:spPr>
        <c:marker>
          <c:symbol val="none"/>
        </c:marker>
        <c:dLbl>
          <c:idx val="0"/>
          <c:layout/>
          <c:numFmt formatCode="0.00&quot;mb&quot;" sourceLinked="0"/>
          <c:spPr>
            <a:solidFill>
              <a:srgbClr val="FFFF00"/>
            </a:solidFill>
          </c:spPr>
          <c:txPr>
            <a:bodyPr/>
            <a:lstStyle/>
            <a:p>
              <a:pPr>
                <a:defRPr sz="12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'KROJOWNIA SKÓR SITS'!$D$111:$D$112</c:f>
              <c:strCache>
                <c:ptCount val="1"/>
                <c:pt idx="0">
                  <c:v>Suma</c:v>
                </c:pt>
              </c:strCache>
            </c:strRef>
          </c:tx>
          <c:spPr>
            <a:ln w="41275"/>
          </c:spPr>
          <c:marker>
            <c:symbol val="none"/>
          </c:marker>
          <c:dLbls>
            <c:numFmt formatCode="0.00&quot;mb&quot;" sourceLinked="0"/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2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'KROJOWNIA SKÓR SITS'!$A$113:$C$151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'KROJOWNIA SKÓR SITS'!$D$113:$D$151</c:f>
              <c:numCache>
                <c:formatCode>General</c:formatCode>
                <c:ptCount val="29"/>
                <c:pt idx="0">
                  <c:v>5.4493055555555561</c:v>
                </c:pt>
                <c:pt idx="1">
                  <c:v>5.9389531250000003</c:v>
                </c:pt>
                <c:pt idx="2">
                  <c:v>6.9887249999999996</c:v>
                </c:pt>
                <c:pt idx="3">
                  <c:v>5.9184374999999996</c:v>
                </c:pt>
                <c:pt idx="4">
                  <c:v>7.5711388888888882</c:v>
                </c:pt>
                <c:pt idx="5">
                  <c:v>7.3421750000000001</c:v>
                </c:pt>
                <c:pt idx="6">
                  <c:v>8.5865156250000005</c:v>
                </c:pt>
                <c:pt idx="7">
                  <c:v>8.4706250000000001</c:v>
                </c:pt>
                <c:pt idx="8">
                  <c:v>8.4856973684210519</c:v>
                </c:pt>
                <c:pt idx="9">
                  <c:v>7.203875</c:v>
                </c:pt>
                <c:pt idx="10">
                  <c:v>7.0385384615384616</c:v>
                </c:pt>
                <c:pt idx="11">
                  <c:v>5.9118461538461542</c:v>
                </c:pt>
                <c:pt idx="12">
                  <c:v>7.2651136363636368</c:v>
                </c:pt>
                <c:pt idx="13">
                  <c:v>7.6346326530612245</c:v>
                </c:pt>
                <c:pt idx="14">
                  <c:v>8.9784062500000008</c:v>
                </c:pt>
                <c:pt idx="15">
                  <c:v>8.2854634146341457</c:v>
                </c:pt>
                <c:pt idx="16">
                  <c:v>8.1137499999999996</c:v>
                </c:pt>
                <c:pt idx="17">
                  <c:v>7.8948269230769235</c:v>
                </c:pt>
                <c:pt idx="18">
                  <c:v>7.1385357142857142</c:v>
                </c:pt>
                <c:pt idx="19">
                  <c:v>5.8494444444444449</c:v>
                </c:pt>
                <c:pt idx="20">
                  <c:v>5.0693437499999998</c:v>
                </c:pt>
                <c:pt idx="21">
                  <c:v>6.8821805555555553</c:v>
                </c:pt>
                <c:pt idx="22">
                  <c:v>7.1723437499999996</c:v>
                </c:pt>
                <c:pt idx="23">
                  <c:v>7.1584999999999992</c:v>
                </c:pt>
                <c:pt idx="24">
                  <c:v>6.6268055555555554</c:v>
                </c:pt>
                <c:pt idx="25">
                  <c:v>7.1606944444444451</c:v>
                </c:pt>
                <c:pt idx="26">
                  <c:v>6.7185263157894735</c:v>
                </c:pt>
                <c:pt idx="27">
                  <c:v>7.8377343750000001</c:v>
                </c:pt>
                <c:pt idx="28">
                  <c:v>6.9799027777777773</c:v>
                </c:pt>
              </c:numCache>
            </c:numRef>
          </c:val>
          <c:smooth val="1"/>
        </c:ser>
        <c:marker val="1"/>
        <c:axId val="181951488"/>
        <c:axId val="181961472"/>
      </c:lineChart>
      <c:catAx>
        <c:axId val="18195148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8575">
            <a:solidFill>
              <a:srgbClr val="FF0000"/>
            </a:solidFill>
          </a:ln>
        </c:spPr>
        <c:txPr>
          <a:bodyPr/>
          <a:lstStyle/>
          <a:p>
            <a:pPr>
              <a:defRPr sz="1100" b="1"/>
            </a:pPr>
            <a:endParaRPr lang="pl-PL"/>
          </a:p>
        </c:txPr>
        <c:crossAx val="181961472"/>
        <c:crosses val="autoZero"/>
        <c:auto val="1"/>
        <c:lblAlgn val="ctr"/>
        <c:lblOffset val="100"/>
      </c:catAx>
      <c:valAx>
        <c:axId val="18196147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1100" b="1"/>
            </a:pPr>
            <a:endParaRPr lang="pl-PL"/>
          </a:p>
        </c:txPr>
        <c:crossAx val="181951488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kwietnia2018.xlsm]KROJOWNIA SKÓR SITS!Tabela przestawna10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ODPADOWOŚĆ KROJOWNIA </a:t>
            </a:r>
            <a:r>
              <a:rPr lang="pl-PL" sz="1800" b="1" i="0" baseline="0"/>
              <a:t>SKÓR SITS</a:t>
            </a:r>
            <a:r>
              <a:rPr lang="en-US" sz="1800" b="1" i="0" baseline="0"/>
              <a:t> MIESIĘCZNA</a:t>
            </a:r>
            <a:endParaRPr lang="pl-PL"/>
          </a:p>
        </c:rich>
      </c:tx>
      <c:layout/>
    </c:title>
    <c:pivotFmts>
      <c:pivotFmt>
        <c:idx val="0"/>
        <c:spPr>
          <a:ln w="41275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'KROJOWNIA SKÓR SITS'!$AJ$124:$AJ$125</c:f>
              <c:strCache>
                <c:ptCount val="1"/>
                <c:pt idx="0">
                  <c:v>Suma</c:v>
                </c:pt>
              </c:strCache>
            </c:strRef>
          </c:tx>
          <c:spPr>
            <a:ln w="41275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strRef>
              <c:f>'KROJOWNIA SKÓR SITS'!$AI$126:$AI$135</c:f>
              <c:strCache>
                <c:ptCount val="9"/>
                <c:pt idx="0">
                  <c:v>201704</c:v>
                </c:pt>
                <c:pt idx="1">
                  <c:v>201705</c:v>
                </c:pt>
                <c:pt idx="2">
                  <c:v>201706</c:v>
                </c:pt>
                <c:pt idx="3">
                  <c:v>201707</c:v>
                </c:pt>
                <c:pt idx="4">
                  <c:v>201708</c:v>
                </c:pt>
                <c:pt idx="5">
                  <c:v>201709</c:v>
                </c:pt>
                <c:pt idx="6">
                  <c:v>201710</c:v>
                </c:pt>
                <c:pt idx="7">
                  <c:v>201711</c:v>
                </c:pt>
                <c:pt idx="8">
                  <c:v>201712</c:v>
                </c:pt>
              </c:strCache>
            </c:strRef>
          </c:cat>
          <c:val>
            <c:numRef>
              <c:f>'KROJOWNIA SKÓR SITS'!$AJ$126:$AJ$135</c:f>
              <c:numCache>
                <c:formatCode>0.00%</c:formatCode>
                <c:ptCount val="9"/>
                <c:pt idx="0">
                  <c:v>5.680909719473437E-2</c:v>
                </c:pt>
                <c:pt idx="1">
                  <c:v>5.9380904283762304E-2</c:v>
                </c:pt>
                <c:pt idx="2">
                  <c:v>3.5551746093227532E-2</c:v>
                </c:pt>
                <c:pt idx="3">
                  <c:v>5.4455784086238745E-2</c:v>
                </c:pt>
                <c:pt idx="4">
                  <c:v>5.8823441174777669E-2</c:v>
                </c:pt>
                <c:pt idx="5">
                  <c:v>0.12243383132843921</c:v>
                </c:pt>
                <c:pt idx="6">
                  <c:v>7.6415438243187861E-2</c:v>
                </c:pt>
                <c:pt idx="7">
                  <c:v>9.3192995255386712E-3</c:v>
                </c:pt>
                <c:pt idx="8">
                  <c:v>1.8171574066065954E-2</c:v>
                </c:pt>
              </c:numCache>
            </c:numRef>
          </c:val>
          <c:smooth val="1"/>
        </c:ser>
        <c:marker val="1"/>
        <c:axId val="182125696"/>
        <c:axId val="182127232"/>
      </c:lineChart>
      <c:catAx>
        <c:axId val="18212569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8575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2127232"/>
        <c:crosses val="autoZero"/>
        <c:auto val="1"/>
        <c:lblAlgn val="ctr"/>
        <c:lblOffset val="100"/>
      </c:catAx>
      <c:valAx>
        <c:axId val="182127232"/>
        <c:scaling>
          <c:orientation val="minMax"/>
        </c:scaling>
        <c:axPos val="l"/>
        <c:majorGridlines/>
        <c:numFmt formatCode="0.00%" sourceLinked="1"/>
        <c:tickLblPos val="nextTo"/>
        <c:txPr>
          <a:bodyPr/>
          <a:lstStyle/>
          <a:p>
            <a:pPr>
              <a:defRPr sz="1100" b="1"/>
            </a:pPr>
            <a:endParaRPr lang="pl-PL"/>
          </a:p>
        </c:txPr>
        <c:crossAx val="182125696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przestawna2</c:name>
    <c:fmtId val="15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  <a:p>
            <a:pPr>
              <a:defRPr/>
            </a:pP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TKANIN'!$J$125:$J$154</c:f>
              <c:numCache>
                <c:formatCode>0%</c:formatCode>
                <c:ptCount val="29"/>
                <c:pt idx="0">
                  <c:v>0.8729265146614068</c:v>
                </c:pt>
                <c:pt idx="1">
                  <c:v>0.84329552247607753</c:v>
                </c:pt>
                <c:pt idx="2">
                  <c:v>0.86392929103448246</c:v>
                </c:pt>
                <c:pt idx="3">
                  <c:v>0.84483985545171347</c:v>
                </c:pt>
                <c:pt idx="4">
                  <c:v>0.86800876427564333</c:v>
                </c:pt>
                <c:pt idx="5">
                  <c:v>0.84294828792029897</c:v>
                </c:pt>
                <c:pt idx="6">
                  <c:v>0.84645139466761532</c:v>
                </c:pt>
                <c:pt idx="7">
                  <c:v>0.86526311003366996</c:v>
                </c:pt>
                <c:pt idx="8">
                  <c:v>0.8768924050209207</c:v>
                </c:pt>
                <c:pt idx="9">
                  <c:v>0.83625569090909091</c:v>
                </c:pt>
                <c:pt idx="10">
                  <c:v>0.86111130490386734</c:v>
                </c:pt>
                <c:pt idx="11">
                  <c:v>0.88652763055388806</c:v>
                </c:pt>
                <c:pt idx="12">
                  <c:v>0.868686898507676</c:v>
                </c:pt>
                <c:pt idx="13">
                  <c:v>0.86034836476905252</c:v>
                </c:pt>
                <c:pt idx="14">
                  <c:v>0.871596662552934</c:v>
                </c:pt>
                <c:pt idx="15">
                  <c:v>0.86906649448818896</c:v>
                </c:pt>
                <c:pt idx="16">
                  <c:v>0.85206801788451036</c:v>
                </c:pt>
                <c:pt idx="17">
                  <c:v>0.85034989354640467</c:v>
                </c:pt>
                <c:pt idx="18">
                  <c:v>0.81967352741424049</c:v>
                </c:pt>
                <c:pt idx="19">
                  <c:v>0.85938015441655247</c:v>
                </c:pt>
                <c:pt idx="20">
                  <c:v>0.84816177096863754</c:v>
                </c:pt>
                <c:pt idx="21">
                  <c:v>0.84672076674491514</c:v>
                </c:pt>
                <c:pt idx="22">
                  <c:v>0.83184506476806896</c:v>
                </c:pt>
                <c:pt idx="23">
                  <c:v>0.8537368244216611</c:v>
                </c:pt>
                <c:pt idx="24">
                  <c:v>0.83798450771476529</c:v>
                </c:pt>
                <c:pt idx="25">
                  <c:v>0.81684311331810355</c:v>
                </c:pt>
                <c:pt idx="26">
                  <c:v>0.87330031187476165</c:v>
                </c:pt>
                <c:pt idx="27">
                  <c:v>0.82731969063250355</c:v>
                </c:pt>
                <c:pt idx="28">
                  <c:v>0.82044619163078714</c:v>
                </c:pt>
              </c:numCache>
            </c:numRef>
          </c:val>
          <c:smooth val="1"/>
        </c:ser>
        <c:marker val="1"/>
        <c:axId val="182625024"/>
        <c:axId val="182626560"/>
      </c:lineChart>
      <c:catAx>
        <c:axId val="18262502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2626560"/>
        <c:crosses val="autoZero"/>
        <c:auto val="1"/>
        <c:lblAlgn val="ctr"/>
        <c:lblOffset val="100"/>
      </c:catAx>
      <c:valAx>
        <c:axId val="182626560"/>
        <c:scaling>
          <c:orientation val="minMax"/>
          <c:min val="0.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262502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przestawna5</c:name>
    <c:fmtId val="16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Krojowni</a:t>
            </a:r>
            <a:endParaRPr lang="pl-PL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0.9</c:v>
                </c:pt>
                <c:pt idx="1">
                  <c:v>0.98000000000000009</c:v>
                </c:pt>
                <c:pt idx="2">
                  <c:v>0.8833333333333333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82502528"/>
        <c:axId val="182504064"/>
      </c:lineChart>
      <c:catAx>
        <c:axId val="18250252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2504064"/>
        <c:crosses val="autoZero"/>
        <c:auto val="1"/>
        <c:lblAlgn val="ctr"/>
        <c:lblOffset val="100"/>
      </c:catAx>
      <c:valAx>
        <c:axId val="182504064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8250252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kwietnia2018.xlsm]KROJOWNIA SKÓR IKEA!Tabela przestawna9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u="none" strike="noStrike" baseline="0"/>
              <a:t>WYDAJNOŚĆ KROJOWNI  SKÓR [MB/robH]</a:t>
            </a:r>
            <a:endParaRPr lang="en-US"/>
          </a:p>
        </c:rich>
      </c:tx>
      <c:layout/>
    </c:title>
    <c:pivotFmts>
      <c:pivotFmt>
        <c:idx val="0"/>
        <c:spPr>
          <a:ln w="38100"/>
        </c:spPr>
        <c:marker>
          <c:symbol val="none"/>
        </c:marker>
        <c:dLbl>
          <c:idx val="0"/>
          <c:layout/>
          <c:numFmt formatCode="0.00&quot;mb&quot;" sourceLinked="0"/>
          <c:spPr>
            <a:solidFill>
              <a:srgbClr val="FFFF00"/>
            </a:solidFill>
          </c:spPr>
          <c:txPr>
            <a:bodyPr/>
            <a:lstStyle/>
            <a:p>
              <a:pPr>
                <a:defRPr sz="11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'KROJOWNIA SKÓR IKEA'!$D$111:$D$112</c:f>
              <c:strCache>
                <c:ptCount val="1"/>
                <c:pt idx="0">
                  <c:v>Suma</c:v>
                </c:pt>
              </c:strCache>
            </c:strRef>
          </c:tx>
          <c:spPr>
            <a:ln w="38100"/>
          </c:spPr>
          <c:marker>
            <c:symbol val="none"/>
          </c:marker>
          <c:dLbls>
            <c:numFmt formatCode="0.00&quot;mb&quot;" sourceLinked="0"/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1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'KROJOWNIA SKÓR IKEA'!$A$113:$C$151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'KROJOWNIA SKÓR IKEA'!$D$113:$D$151</c:f>
              <c:numCache>
                <c:formatCode>General</c:formatCode>
                <c:ptCount val="29"/>
                <c:pt idx="0">
                  <c:v>5.4493055555555561</c:v>
                </c:pt>
                <c:pt idx="1">
                  <c:v>5.9389531250000003</c:v>
                </c:pt>
                <c:pt idx="2">
                  <c:v>6.9887249999999996</c:v>
                </c:pt>
                <c:pt idx="3">
                  <c:v>5.9184374999999996</c:v>
                </c:pt>
                <c:pt idx="4">
                  <c:v>7.5711388888888882</c:v>
                </c:pt>
                <c:pt idx="5">
                  <c:v>7.3421750000000001</c:v>
                </c:pt>
                <c:pt idx="6">
                  <c:v>8.5865156250000005</c:v>
                </c:pt>
                <c:pt idx="7">
                  <c:v>8.4706250000000001</c:v>
                </c:pt>
                <c:pt idx="8">
                  <c:v>8.4856973684210519</c:v>
                </c:pt>
                <c:pt idx="9">
                  <c:v>7.203875</c:v>
                </c:pt>
                <c:pt idx="10">
                  <c:v>7.0385384615384616</c:v>
                </c:pt>
                <c:pt idx="11">
                  <c:v>5.9118461538461542</c:v>
                </c:pt>
                <c:pt idx="12">
                  <c:v>7.2651136363636368</c:v>
                </c:pt>
                <c:pt idx="13">
                  <c:v>7.6346326530612245</c:v>
                </c:pt>
                <c:pt idx="14">
                  <c:v>8.9784062500000008</c:v>
                </c:pt>
                <c:pt idx="15">
                  <c:v>8.2854634146341457</c:v>
                </c:pt>
                <c:pt idx="16">
                  <c:v>8.1137499999999996</c:v>
                </c:pt>
                <c:pt idx="17">
                  <c:v>7.8948269230769235</c:v>
                </c:pt>
                <c:pt idx="18">
                  <c:v>7.1385357142857142</c:v>
                </c:pt>
                <c:pt idx="19">
                  <c:v>5.8494444444444449</c:v>
                </c:pt>
                <c:pt idx="20">
                  <c:v>5.0693437499999998</c:v>
                </c:pt>
                <c:pt idx="21">
                  <c:v>6.8821805555555553</c:v>
                </c:pt>
                <c:pt idx="22">
                  <c:v>7.1723437499999996</c:v>
                </c:pt>
                <c:pt idx="23">
                  <c:v>7.1584999999999992</c:v>
                </c:pt>
                <c:pt idx="24">
                  <c:v>6.6268055555555554</c:v>
                </c:pt>
                <c:pt idx="25">
                  <c:v>7.1606944444444451</c:v>
                </c:pt>
                <c:pt idx="26">
                  <c:v>6.7185263157894735</c:v>
                </c:pt>
                <c:pt idx="27">
                  <c:v>7.8377343750000001</c:v>
                </c:pt>
                <c:pt idx="28">
                  <c:v>6.9799027777777773</c:v>
                </c:pt>
              </c:numCache>
            </c:numRef>
          </c:val>
          <c:smooth val="1"/>
        </c:ser>
        <c:marker val="1"/>
        <c:axId val="182545408"/>
        <c:axId val="182555392"/>
      </c:lineChart>
      <c:catAx>
        <c:axId val="182545408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2225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2555392"/>
        <c:crosses val="autoZero"/>
        <c:auto val="1"/>
        <c:lblAlgn val="ctr"/>
        <c:lblOffset val="100"/>
      </c:catAx>
      <c:valAx>
        <c:axId val="18255539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1100" b="1"/>
            </a:pPr>
            <a:endParaRPr lang="pl-PL"/>
          </a:p>
        </c:txPr>
        <c:crossAx val="182545408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kwietnia2018.xlsm]KROJOWNIA SKÓR IKEA!Tabela przestawna10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ODPADOWOŚĆ KROJOWNIA </a:t>
            </a:r>
            <a:r>
              <a:rPr lang="pl-PL" sz="1800" b="1" i="0" baseline="0"/>
              <a:t>SKÓR IKEA</a:t>
            </a:r>
            <a:r>
              <a:rPr lang="en-US" sz="1800" b="1" i="0" baseline="0"/>
              <a:t> MIESIĘCZNA</a:t>
            </a:r>
            <a:endParaRPr lang="pl-PL" sz="1800" b="1" i="0" baseline="0"/>
          </a:p>
        </c:rich>
      </c:tx>
      <c:layout/>
    </c:title>
    <c:pivotFmts>
      <c:pivotFmt>
        <c:idx val="0"/>
        <c:spPr>
          <a:ln w="381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'KROJOWNIA SKÓR IKEA'!$AJ$124:$AJ$125</c:f>
              <c:strCache>
                <c:ptCount val="1"/>
                <c:pt idx="0">
                  <c:v>Suma</c:v>
                </c:pt>
              </c:strCache>
            </c:strRef>
          </c:tx>
          <c:spPr>
            <a:ln w="381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strRef>
              <c:f>'KROJOWNIA SKÓR IKEA'!$AI$126:$AI$135</c:f>
              <c:strCache>
                <c:ptCount val="9"/>
                <c:pt idx="0">
                  <c:v>201704</c:v>
                </c:pt>
                <c:pt idx="1">
                  <c:v>201705</c:v>
                </c:pt>
                <c:pt idx="2">
                  <c:v>201706</c:v>
                </c:pt>
                <c:pt idx="3">
                  <c:v>201707</c:v>
                </c:pt>
                <c:pt idx="4">
                  <c:v>201708</c:v>
                </c:pt>
                <c:pt idx="5">
                  <c:v>201709</c:v>
                </c:pt>
                <c:pt idx="6">
                  <c:v>201710</c:v>
                </c:pt>
                <c:pt idx="7">
                  <c:v>201711</c:v>
                </c:pt>
                <c:pt idx="8">
                  <c:v>201712</c:v>
                </c:pt>
              </c:strCache>
            </c:strRef>
          </c:cat>
          <c:val>
            <c:numRef>
              <c:f>'KROJOWNIA SKÓR IKEA'!$AJ$126:$AJ$135</c:f>
              <c:numCache>
                <c:formatCode>0.00%</c:formatCode>
                <c:ptCount val="9"/>
                <c:pt idx="0">
                  <c:v>-3.2560122534190938E-3</c:v>
                </c:pt>
                <c:pt idx="1">
                  <c:v>-2.1616794502771208E-2</c:v>
                </c:pt>
                <c:pt idx="2">
                  <c:v>-1.5864165175476619E-2</c:v>
                </c:pt>
                <c:pt idx="3">
                  <c:v>-2.2442187507444533E-2</c:v>
                </c:pt>
                <c:pt idx="4">
                  <c:v>2.9589133610299356E-3</c:v>
                </c:pt>
                <c:pt idx="5">
                  <c:v>2.2535147066023109E-2</c:v>
                </c:pt>
                <c:pt idx="6">
                  <c:v>1.4692873984959887E-2</c:v>
                </c:pt>
                <c:pt idx="7">
                  <c:v>-2.8474453680838674E-2</c:v>
                </c:pt>
                <c:pt idx="8">
                  <c:v>-2.3263729385241683E-2</c:v>
                </c:pt>
              </c:numCache>
            </c:numRef>
          </c:val>
          <c:smooth val="1"/>
        </c:ser>
        <c:marker val="1"/>
        <c:axId val="182576256"/>
        <c:axId val="182577792"/>
      </c:lineChart>
      <c:catAx>
        <c:axId val="18257625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31750">
            <a:solidFill>
              <a:srgbClr val="FF0000"/>
            </a:solidFill>
          </a:ln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2577792"/>
        <c:crosses val="autoZero"/>
        <c:auto val="1"/>
        <c:lblAlgn val="ctr"/>
        <c:lblOffset val="100"/>
      </c:catAx>
      <c:valAx>
        <c:axId val="182577792"/>
        <c:scaling>
          <c:orientation val="minMax"/>
        </c:scaling>
        <c:axPos val="l"/>
        <c:majorGridlines/>
        <c:numFmt formatCode="0.00%" sourceLinked="1"/>
        <c:tickLblPos val="nextTo"/>
        <c:crossAx val="182576256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przestawna2</c:name>
    <c:fmtId val="13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Tkanin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'SZWALNIA TKANIN'!$J$125:$J$154</c:f>
              <c:numCache>
                <c:formatCode>0%</c:formatCode>
                <c:ptCount val="29"/>
                <c:pt idx="0">
                  <c:v>0.8729265146614068</c:v>
                </c:pt>
                <c:pt idx="1">
                  <c:v>0.84329552247607753</c:v>
                </c:pt>
                <c:pt idx="2">
                  <c:v>0.86392929103448246</c:v>
                </c:pt>
                <c:pt idx="3">
                  <c:v>0.84483985545171347</c:v>
                </c:pt>
                <c:pt idx="4">
                  <c:v>0.86800876427564333</c:v>
                </c:pt>
                <c:pt idx="5">
                  <c:v>0.84294828792029897</c:v>
                </c:pt>
                <c:pt idx="6">
                  <c:v>0.84645139466761532</c:v>
                </c:pt>
                <c:pt idx="7">
                  <c:v>0.86526311003366996</c:v>
                </c:pt>
                <c:pt idx="8">
                  <c:v>0.8768924050209207</c:v>
                </c:pt>
                <c:pt idx="9">
                  <c:v>0.83625569090909091</c:v>
                </c:pt>
                <c:pt idx="10">
                  <c:v>0.86111130490386734</c:v>
                </c:pt>
                <c:pt idx="11">
                  <c:v>0.88652763055388806</c:v>
                </c:pt>
                <c:pt idx="12">
                  <c:v>0.868686898507676</c:v>
                </c:pt>
                <c:pt idx="13">
                  <c:v>0.86034836476905252</c:v>
                </c:pt>
                <c:pt idx="14">
                  <c:v>0.871596662552934</c:v>
                </c:pt>
                <c:pt idx="15">
                  <c:v>0.86906649448818896</c:v>
                </c:pt>
                <c:pt idx="16">
                  <c:v>0.85206801788451036</c:v>
                </c:pt>
                <c:pt idx="17">
                  <c:v>0.85034989354640467</c:v>
                </c:pt>
                <c:pt idx="18">
                  <c:v>0.81967352741424049</c:v>
                </c:pt>
                <c:pt idx="19">
                  <c:v>0.85938015441655247</c:v>
                </c:pt>
                <c:pt idx="20">
                  <c:v>0.84816177096863754</c:v>
                </c:pt>
                <c:pt idx="21">
                  <c:v>0.84672076674491514</c:v>
                </c:pt>
                <c:pt idx="22">
                  <c:v>0.83184506476806896</c:v>
                </c:pt>
                <c:pt idx="23">
                  <c:v>0.8537368244216611</c:v>
                </c:pt>
                <c:pt idx="24">
                  <c:v>0.83798450771476529</c:v>
                </c:pt>
                <c:pt idx="25">
                  <c:v>0.81684311331810355</c:v>
                </c:pt>
                <c:pt idx="26">
                  <c:v>0.87330031187476165</c:v>
                </c:pt>
                <c:pt idx="27">
                  <c:v>0.82731969063250355</c:v>
                </c:pt>
                <c:pt idx="28">
                  <c:v>0.82044619163078714</c:v>
                </c:pt>
              </c:numCache>
            </c:numRef>
          </c:val>
          <c:smooth val="1"/>
        </c:ser>
        <c:marker val="1"/>
        <c:axId val="185139200"/>
        <c:axId val="185140736"/>
      </c:lineChart>
      <c:catAx>
        <c:axId val="18513920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5140736"/>
        <c:crosses val="autoZero"/>
        <c:auto val="1"/>
        <c:lblAlgn val="ctr"/>
        <c:lblOffset val="100"/>
      </c:catAx>
      <c:valAx>
        <c:axId val="185140736"/>
        <c:scaling>
          <c:orientation val="minMax"/>
          <c:min val="0.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5139200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kwietnia2018.xlsm]SZWALNIA TKANIN!Tabela przestawna5</c:name>
    <c:fmtId val="14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Krojowni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0.9</c:v>
                </c:pt>
                <c:pt idx="1">
                  <c:v>0.98000000000000009</c:v>
                </c:pt>
                <c:pt idx="2">
                  <c:v>0.8833333333333333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85186944"/>
        <c:axId val="185192832"/>
      </c:lineChart>
      <c:catAx>
        <c:axId val="18518694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5192832"/>
        <c:crosses val="autoZero"/>
        <c:auto val="1"/>
        <c:lblAlgn val="ctr"/>
        <c:lblOffset val="100"/>
      </c:catAx>
      <c:valAx>
        <c:axId val="185192832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8518694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kwietnia2018.xlsm]KROJOWNIA TKANIN!Tabela przestawna9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KROJOWNI  TKANIN</a:t>
            </a:r>
            <a:r>
              <a:rPr lang="pl-PL" baseline="0"/>
              <a:t> [MB/robH]</a:t>
            </a:r>
            <a:endParaRPr lang="en-US"/>
          </a:p>
        </c:rich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ln w="44450"/>
        </c:spPr>
        <c:marker>
          <c:symbol val="none"/>
        </c:marker>
        <c:dLbl>
          <c:idx val="0"/>
          <c:numFmt formatCode="0.0&quot;mb&quot;" sourceLinked="0"/>
          <c:spPr>
            <a:solidFill>
              <a:srgbClr val="FFFF00"/>
            </a:solidFill>
          </c:spPr>
          <c:txPr>
            <a:bodyPr/>
            <a:lstStyle/>
            <a:p>
              <a:pPr>
                <a:defRPr sz="12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'KROJOWNIA TKANIN'!$D$111:$D$112</c:f>
              <c:strCache>
                <c:ptCount val="1"/>
                <c:pt idx="0">
                  <c:v>Suma</c:v>
                </c:pt>
              </c:strCache>
            </c:strRef>
          </c:tx>
          <c:spPr>
            <a:ln w="44450"/>
          </c:spPr>
          <c:marker>
            <c:symbol val="none"/>
          </c:marker>
          <c:dLbls>
            <c:numFmt formatCode="0.0&quot;mb&quot;" sourceLinked="0"/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2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'KROJOWNIA TKANIN'!$A$113:$C$151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'KROJOWNIA TKANIN'!$D$113:$D$151</c:f>
              <c:numCache>
                <c:formatCode>General</c:formatCode>
                <c:ptCount val="29"/>
                <c:pt idx="0">
                  <c:v>10.243561440677967</c:v>
                </c:pt>
                <c:pt idx="1">
                  <c:v>10.145858426966292</c:v>
                </c:pt>
                <c:pt idx="2">
                  <c:v>9.9764945652173918</c:v>
                </c:pt>
                <c:pt idx="3">
                  <c:v>10.354155452436194</c:v>
                </c:pt>
                <c:pt idx="4">
                  <c:v>10.683599552572709</c:v>
                </c:pt>
                <c:pt idx="5">
                  <c:v>10.55275</c:v>
                </c:pt>
                <c:pt idx="6">
                  <c:v>9.8363462414578589</c:v>
                </c:pt>
                <c:pt idx="7">
                  <c:v>12.080345307068367</c:v>
                </c:pt>
                <c:pt idx="8">
                  <c:v>12.121676470588234</c:v>
                </c:pt>
                <c:pt idx="9">
                  <c:v>10.230389121338913</c:v>
                </c:pt>
                <c:pt idx="10">
                  <c:v>12.230432250839865</c:v>
                </c:pt>
                <c:pt idx="11">
                  <c:v>9.5760790273556236</c:v>
                </c:pt>
                <c:pt idx="12">
                  <c:v>9.4687777777777775</c:v>
                </c:pt>
                <c:pt idx="13">
                  <c:v>10.322683229813665</c:v>
                </c:pt>
                <c:pt idx="14">
                  <c:v>12.364817415730338</c:v>
                </c:pt>
                <c:pt idx="15">
                  <c:v>11.436789855072464</c:v>
                </c:pt>
                <c:pt idx="16">
                  <c:v>10.471133333333334</c:v>
                </c:pt>
                <c:pt idx="17">
                  <c:v>9.6805544554455452</c:v>
                </c:pt>
                <c:pt idx="18">
                  <c:v>8.2977494692144376</c:v>
                </c:pt>
                <c:pt idx="19">
                  <c:v>9.8411040339702751</c:v>
                </c:pt>
                <c:pt idx="20">
                  <c:v>9.2209920212765955</c:v>
                </c:pt>
                <c:pt idx="21">
                  <c:v>10.210834994462902</c:v>
                </c:pt>
                <c:pt idx="22">
                  <c:v>9.2007403545359754</c:v>
                </c:pt>
                <c:pt idx="23">
                  <c:v>10.061865740740741</c:v>
                </c:pt>
                <c:pt idx="24">
                  <c:v>9.2267479999999988</c:v>
                </c:pt>
                <c:pt idx="25">
                  <c:v>7.8193285123966936</c:v>
                </c:pt>
                <c:pt idx="26">
                  <c:v>9.4311760299625469</c:v>
                </c:pt>
                <c:pt idx="27">
                  <c:v>8.9018449781659399</c:v>
                </c:pt>
                <c:pt idx="28">
                  <c:v>8.9427883995703557</c:v>
                </c:pt>
              </c:numCache>
            </c:numRef>
          </c:val>
          <c:smooth val="1"/>
        </c:ser>
        <c:marker val="1"/>
        <c:axId val="185234176"/>
        <c:axId val="185235712"/>
      </c:lineChart>
      <c:catAx>
        <c:axId val="18523417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100" b="1"/>
            </a:pPr>
            <a:endParaRPr lang="pl-PL"/>
          </a:p>
        </c:txPr>
        <c:crossAx val="185235712"/>
        <c:crosses val="autoZero"/>
        <c:auto val="1"/>
        <c:lblAlgn val="ctr"/>
        <c:lblOffset val="100"/>
      </c:catAx>
      <c:valAx>
        <c:axId val="185235712"/>
        <c:scaling>
          <c:orientation val="minMax"/>
          <c:min val="7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b="1"/>
            </a:pPr>
            <a:endParaRPr lang="pl-PL"/>
          </a:p>
        </c:txPr>
        <c:crossAx val="185234176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kwietnia2018.xlsm]KROJOWNIA TKANIN!Tabela przestawna10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ODPADOWOŚĆ KROJOWNIA TKANIN MIESIĘCZNA</a:t>
            </a:r>
          </a:p>
        </c:rich>
      </c:tx>
    </c:title>
    <c:pivotFmts>
      <c:pivotFmt>
        <c:idx val="0"/>
        <c:spPr>
          <a:ln w="47625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'KROJOWNIA TKANIN'!$AJ$124:$AJ$125</c:f>
              <c:strCache>
                <c:ptCount val="1"/>
                <c:pt idx="0">
                  <c:v>Suma</c:v>
                </c:pt>
              </c:strCache>
            </c:strRef>
          </c:tx>
          <c:spPr>
            <a:ln w="47625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strRef>
              <c:f>'KROJOWNIA TKANIN'!$AI$126:$AI$135</c:f>
              <c:strCache>
                <c:ptCount val="9"/>
                <c:pt idx="0">
                  <c:v>201704</c:v>
                </c:pt>
                <c:pt idx="1">
                  <c:v>201705</c:v>
                </c:pt>
                <c:pt idx="2">
                  <c:v>201706</c:v>
                </c:pt>
                <c:pt idx="3">
                  <c:v>201707</c:v>
                </c:pt>
                <c:pt idx="4">
                  <c:v>201708</c:v>
                </c:pt>
                <c:pt idx="5">
                  <c:v>201709</c:v>
                </c:pt>
                <c:pt idx="6">
                  <c:v>201710</c:v>
                </c:pt>
                <c:pt idx="7">
                  <c:v>201711</c:v>
                </c:pt>
                <c:pt idx="8">
                  <c:v>201712</c:v>
                </c:pt>
              </c:strCache>
            </c:strRef>
          </c:cat>
          <c:val>
            <c:numRef>
              <c:f>'KROJOWNIA TKANIN'!$AJ$126:$AJ$135</c:f>
              <c:numCache>
                <c:formatCode>0.00%</c:formatCode>
                <c:ptCount val="9"/>
                <c:pt idx="0">
                  <c:v>1.9821573298263395E-2</c:v>
                </c:pt>
                <c:pt idx="1">
                  <c:v>1.3996879963081632E-2</c:v>
                </c:pt>
                <c:pt idx="2">
                  <c:v>1.4632115317263494E-2</c:v>
                </c:pt>
                <c:pt idx="3">
                  <c:v>7.346992982575351E-3</c:v>
                </c:pt>
                <c:pt idx="4">
                  <c:v>5.8933419856119773E-3</c:v>
                </c:pt>
                <c:pt idx="5">
                  <c:v>8.9176129701700191E-3</c:v>
                </c:pt>
                <c:pt idx="6">
                  <c:v>1.8678841520812117E-2</c:v>
                </c:pt>
                <c:pt idx="7">
                  <c:v>3.8138164686289944E-2</c:v>
                </c:pt>
                <c:pt idx="8">
                  <c:v>4.0847467561728745E-2</c:v>
                </c:pt>
              </c:numCache>
            </c:numRef>
          </c:val>
          <c:smooth val="1"/>
        </c:ser>
        <c:marker val="1"/>
        <c:axId val="185272960"/>
        <c:axId val="185287040"/>
      </c:lineChart>
      <c:catAx>
        <c:axId val="185272960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5287040"/>
        <c:crosses val="autoZero"/>
        <c:auto val="1"/>
        <c:lblAlgn val="ctr"/>
        <c:lblOffset val="100"/>
      </c:catAx>
      <c:valAx>
        <c:axId val="185287040"/>
        <c:scaling>
          <c:orientation val="minMax"/>
        </c:scaling>
        <c:axPos val="l"/>
        <c:majorGridlines/>
        <c:numFmt formatCode="0.00%" sourceLinked="1"/>
        <c:tickLblPos val="nextTo"/>
        <c:txPr>
          <a:bodyPr/>
          <a:lstStyle/>
          <a:p>
            <a:pPr>
              <a:defRPr sz="1100" b="1"/>
            </a:pPr>
            <a:endParaRPr lang="pl-PL"/>
          </a:p>
        </c:txPr>
        <c:crossAx val="185272960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kwietnia2018.xlsm]TAPICERNIA Wyniki!Tabela przestawna5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 Tapicernii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7020-1, 7040-1, 7220-1</c:v>
                  </c:pt>
                </c:lvl>
              </c:multiLvlStrCache>
            </c:multiLvlStrRef>
          </c:cat>
          <c:val>
            <c:numRef>
              <c:f>'TAPICERNIA Wyniki'!$V$125:$V$130</c:f>
              <c:numCache>
                <c:formatCode>0.00%</c:formatCode>
                <c:ptCount val="6"/>
                <c:pt idx="0">
                  <c:v>0.95000000000000007</c:v>
                </c:pt>
                <c:pt idx="1">
                  <c:v>0.93750000000000011</c:v>
                </c:pt>
                <c:pt idx="2">
                  <c:v>0.97500000000000009</c:v>
                </c:pt>
                <c:pt idx="3">
                  <c:v>0.95000000000000007</c:v>
                </c:pt>
                <c:pt idx="4">
                  <c:v>0.96250000000000002</c:v>
                </c:pt>
                <c:pt idx="5">
                  <c:v>0.95000000000000007</c:v>
                </c:pt>
              </c:numCache>
            </c:numRef>
          </c:val>
          <c:smooth val="1"/>
        </c:ser>
        <c:marker val="1"/>
        <c:axId val="185658368"/>
        <c:axId val="185660160"/>
      </c:lineChart>
      <c:catAx>
        <c:axId val="18565836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5660160"/>
        <c:crosses val="autoZero"/>
        <c:auto val="1"/>
        <c:lblAlgn val="ctr"/>
        <c:lblOffset val="100"/>
      </c:catAx>
      <c:valAx>
        <c:axId val="185660160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8565836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kwietnia2018.xlsm]WYKLEJANIE PODUSZEK TAPICERNIA!Tabela przestawna2</c:name>
    <c:fmtId val="11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Suma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'WYKLEJANIE PODUSZEK TAPICERNIA'!$J$123:$J$124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'WYKLEJANIE PODUSZEK TAPICERNIA'!$G$125:$I$154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'WYKLEJANIE PODUSZEK TAPICERNIA'!$J$125:$J$154</c:f>
              <c:numCache>
                <c:formatCode>0%</c:formatCode>
                <c:ptCount val="29"/>
                <c:pt idx="0">
                  <c:v>0.91432503840245771</c:v>
                </c:pt>
                <c:pt idx="1">
                  <c:v>0.87895040000000002</c:v>
                </c:pt>
                <c:pt idx="2">
                  <c:v>0.89335999999999993</c:v>
                </c:pt>
                <c:pt idx="3">
                  <c:v>0.89485037037037041</c:v>
                </c:pt>
                <c:pt idx="4">
                  <c:v>0.93525714285714279</c:v>
                </c:pt>
                <c:pt idx="5">
                  <c:v>0.88763428571428571</c:v>
                </c:pt>
                <c:pt idx="6">
                  <c:v>0.89082285714285714</c:v>
                </c:pt>
                <c:pt idx="7">
                  <c:v>0.87264888888888881</c:v>
                </c:pt>
                <c:pt idx="8">
                  <c:v>0.89335999999999993</c:v>
                </c:pt>
                <c:pt idx="9">
                  <c:v>0.87779999999999991</c:v>
                </c:pt>
                <c:pt idx="10">
                  <c:v>0.87049142857142858</c:v>
                </c:pt>
                <c:pt idx="11">
                  <c:v>0.87621714285714292</c:v>
                </c:pt>
                <c:pt idx="12">
                  <c:v>0.86670400000000014</c:v>
                </c:pt>
                <c:pt idx="13">
                  <c:v>0.86805599999999994</c:v>
                </c:pt>
                <c:pt idx="14">
                  <c:v>0.89335999999999993</c:v>
                </c:pt>
                <c:pt idx="15">
                  <c:v>0.89668666666666652</c:v>
                </c:pt>
                <c:pt idx="16">
                  <c:v>0.87557333333333331</c:v>
                </c:pt>
                <c:pt idx="17">
                  <c:v>0.89333333333333342</c:v>
                </c:pt>
                <c:pt idx="18">
                  <c:v>0.90666666666666662</c:v>
                </c:pt>
                <c:pt idx="19">
                  <c:v>0.87560000000000004</c:v>
                </c:pt>
                <c:pt idx="20">
                  <c:v>0.83337333333333341</c:v>
                </c:pt>
                <c:pt idx="21">
                  <c:v>0.89870399999999995</c:v>
                </c:pt>
                <c:pt idx="22">
                  <c:v>0.83620952380952374</c:v>
                </c:pt>
                <c:pt idx="23">
                  <c:v>0.83811047619047618</c:v>
                </c:pt>
                <c:pt idx="24">
                  <c:v>0.90858285714285703</c:v>
                </c:pt>
                <c:pt idx="25">
                  <c:v>0.87557333333333331</c:v>
                </c:pt>
                <c:pt idx="26">
                  <c:v>0.86004000000000003</c:v>
                </c:pt>
                <c:pt idx="27">
                  <c:v>0.84394039215686267</c:v>
                </c:pt>
                <c:pt idx="28">
                  <c:v>0.88585499999999995</c:v>
                </c:pt>
              </c:numCache>
            </c:numRef>
          </c:val>
          <c:smooth val="1"/>
        </c:ser>
        <c:marker val="1"/>
        <c:axId val="185708928"/>
        <c:axId val="185710464"/>
      </c:lineChart>
      <c:catAx>
        <c:axId val="18570892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numFmt formatCode="yyyy/mm/dd;@" sourceLinked="0"/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5710464"/>
        <c:crosses val="autoZero"/>
        <c:auto val="1"/>
        <c:lblAlgn val="ctr"/>
        <c:lblOffset val="100"/>
      </c:catAx>
      <c:valAx>
        <c:axId val="185710464"/>
        <c:scaling>
          <c:orientation val="minMax"/>
          <c:min val="0.70000000000000062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5708928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kwietnia2018.xlsm]TAPICERNIA Wyniki!Tabela przestawna2</c:name>
    <c:fmtId val="15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</a:t>
            </a:r>
            <a:r>
              <a:rPr lang="pl-PL" baseline="0"/>
              <a:t> Tapicernia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'TAPICERNIA Wyniki'!$J$125:$J$154</c:f>
              <c:numCache>
                <c:formatCode>0%</c:formatCode>
                <c:ptCount val="29"/>
                <c:pt idx="0">
                  <c:v>0.83945395376357668</c:v>
                </c:pt>
                <c:pt idx="1">
                  <c:v>0.82417710055489923</c:v>
                </c:pt>
                <c:pt idx="2">
                  <c:v>0.83329436219209041</c:v>
                </c:pt>
                <c:pt idx="3">
                  <c:v>0.82089469630780265</c:v>
                </c:pt>
                <c:pt idx="4">
                  <c:v>0.82414235934012059</c:v>
                </c:pt>
                <c:pt idx="5">
                  <c:v>0.80075291551152128</c:v>
                </c:pt>
                <c:pt idx="6">
                  <c:v>0.82477564598080499</c:v>
                </c:pt>
                <c:pt idx="7">
                  <c:v>0.82303497878316101</c:v>
                </c:pt>
                <c:pt idx="8">
                  <c:v>0.84766481159420259</c:v>
                </c:pt>
                <c:pt idx="9">
                  <c:v>0.83078120226656837</c:v>
                </c:pt>
                <c:pt idx="10">
                  <c:v>0.82708166309808706</c:v>
                </c:pt>
                <c:pt idx="11">
                  <c:v>0.81933122845218653</c:v>
                </c:pt>
                <c:pt idx="12">
                  <c:v>0.81748247350726844</c:v>
                </c:pt>
                <c:pt idx="13">
                  <c:v>0.81798295480614847</c:v>
                </c:pt>
                <c:pt idx="14">
                  <c:v>0.92172410256410264</c:v>
                </c:pt>
                <c:pt idx="15">
                  <c:v>0.81812721971946178</c:v>
                </c:pt>
                <c:pt idx="16">
                  <c:v>0.82545111478718658</c:v>
                </c:pt>
                <c:pt idx="17">
                  <c:v>0.8298947135609307</c:v>
                </c:pt>
                <c:pt idx="18">
                  <c:v>0.82313722743159479</c:v>
                </c:pt>
                <c:pt idx="19">
                  <c:v>0.83369943084803688</c:v>
                </c:pt>
                <c:pt idx="20">
                  <c:v>0.84133691677559908</c:v>
                </c:pt>
                <c:pt idx="21">
                  <c:v>0.82763859344132817</c:v>
                </c:pt>
                <c:pt idx="22">
                  <c:v>0.82676596754161991</c:v>
                </c:pt>
                <c:pt idx="23">
                  <c:v>0.8177720408490915</c:v>
                </c:pt>
                <c:pt idx="24">
                  <c:v>0.81020368723323455</c:v>
                </c:pt>
                <c:pt idx="25">
                  <c:v>0.83074847090439297</c:v>
                </c:pt>
                <c:pt idx="26">
                  <c:v>0.81478006644518264</c:v>
                </c:pt>
                <c:pt idx="27">
                  <c:v>0.81542064725589825</c:v>
                </c:pt>
                <c:pt idx="28">
                  <c:v>0.81318663218911957</c:v>
                </c:pt>
              </c:numCache>
            </c:numRef>
          </c:val>
          <c:smooth val="1"/>
        </c:ser>
        <c:marker val="1"/>
        <c:axId val="185557760"/>
        <c:axId val="185559296"/>
      </c:lineChart>
      <c:catAx>
        <c:axId val="18555776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5559296"/>
        <c:crosses val="autoZero"/>
        <c:auto val="1"/>
        <c:lblAlgn val="ctr"/>
        <c:lblOffset val="100"/>
      </c:catAx>
      <c:valAx>
        <c:axId val="185559296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5557760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kwietnia2018.xlsm]TAPICERNIA Wyniki!Tabela przestawna2</c:name>
    <c:fmtId val="17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</a:t>
            </a:r>
            <a:r>
              <a:rPr lang="pl-PL" baseline="0"/>
              <a:t> Tapicernia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'TAPICERNIA Wyniki'!$J$125:$J$154</c:f>
              <c:numCache>
                <c:formatCode>0%</c:formatCode>
                <c:ptCount val="29"/>
                <c:pt idx="0">
                  <c:v>0.83945395376357668</c:v>
                </c:pt>
                <c:pt idx="1">
                  <c:v>0.82417710055489923</c:v>
                </c:pt>
                <c:pt idx="2">
                  <c:v>0.83329436219209041</c:v>
                </c:pt>
                <c:pt idx="3">
                  <c:v>0.82089469630780265</c:v>
                </c:pt>
                <c:pt idx="4">
                  <c:v>0.82414235934012059</c:v>
                </c:pt>
                <c:pt idx="5">
                  <c:v>0.80075291551152128</c:v>
                </c:pt>
                <c:pt idx="6">
                  <c:v>0.82477564598080499</c:v>
                </c:pt>
                <c:pt idx="7">
                  <c:v>0.82303497878316101</c:v>
                </c:pt>
                <c:pt idx="8">
                  <c:v>0.84766481159420259</c:v>
                </c:pt>
                <c:pt idx="9">
                  <c:v>0.83078120226656837</c:v>
                </c:pt>
                <c:pt idx="10">
                  <c:v>0.82708166309808706</c:v>
                </c:pt>
                <c:pt idx="11">
                  <c:v>0.81933122845218653</c:v>
                </c:pt>
                <c:pt idx="12">
                  <c:v>0.81748247350726844</c:v>
                </c:pt>
                <c:pt idx="13">
                  <c:v>0.81798295480614847</c:v>
                </c:pt>
                <c:pt idx="14">
                  <c:v>0.92172410256410264</c:v>
                </c:pt>
                <c:pt idx="15">
                  <c:v>0.81812721971946178</c:v>
                </c:pt>
                <c:pt idx="16">
                  <c:v>0.82545111478718658</c:v>
                </c:pt>
                <c:pt idx="17">
                  <c:v>0.8298947135609307</c:v>
                </c:pt>
                <c:pt idx="18">
                  <c:v>0.82313722743159479</c:v>
                </c:pt>
                <c:pt idx="19">
                  <c:v>0.83369943084803688</c:v>
                </c:pt>
                <c:pt idx="20">
                  <c:v>0.84133691677559908</c:v>
                </c:pt>
                <c:pt idx="21">
                  <c:v>0.82763859344132817</c:v>
                </c:pt>
                <c:pt idx="22">
                  <c:v>0.82676596754161991</c:v>
                </c:pt>
                <c:pt idx="23">
                  <c:v>0.8177720408490915</c:v>
                </c:pt>
                <c:pt idx="24">
                  <c:v>0.81020368723323455</c:v>
                </c:pt>
                <c:pt idx="25">
                  <c:v>0.83074847090439297</c:v>
                </c:pt>
                <c:pt idx="26">
                  <c:v>0.81478006644518264</c:v>
                </c:pt>
                <c:pt idx="27">
                  <c:v>0.81542064725589825</c:v>
                </c:pt>
                <c:pt idx="28">
                  <c:v>0.81318663218911957</c:v>
                </c:pt>
              </c:numCache>
            </c:numRef>
          </c:val>
          <c:smooth val="1"/>
        </c:ser>
        <c:marker val="1"/>
        <c:axId val="186270848"/>
        <c:axId val="186272384"/>
      </c:lineChart>
      <c:catAx>
        <c:axId val="18627084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6272384"/>
        <c:crosses val="autoZero"/>
        <c:auto val="1"/>
        <c:lblAlgn val="ctr"/>
        <c:lblOffset val="100"/>
      </c:catAx>
      <c:valAx>
        <c:axId val="186272384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86270848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kwietnia2018.xlsm]TAPICERNIA Wyniki!Tabela przestawna5</c:name>
    <c:fmtId val="13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 Tapicernii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7020-1, 7040-1, 7220-1</c:v>
                  </c:pt>
                </c:lvl>
              </c:multiLvlStrCache>
            </c:multiLvlStrRef>
          </c:cat>
          <c:val>
            <c:numRef>
              <c:f>'TAPICERNIA Wyniki'!$V$125:$V$130</c:f>
              <c:numCache>
                <c:formatCode>0.00%</c:formatCode>
                <c:ptCount val="6"/>
                <c:pt idx="0">
                  <c:v>0.95000000000000007</c:v>
                </c:pt>
                <c:pt idx="1">
                  <c:v>0.93750000000000011</c:v>
                </c:pt>
                <c:pt idx="2">
                  <c:v>0.97500000000000009</c:v>
                </c:pt>
                <c:pt idx="3">
                  <c:v>0.95000000000000007</c:v>
                </c:pt>
                <c:pt idx="4">
                  <c:v>0.96250000000000002</c:v>
                </c:pt>
                <c:pt idx="5">
                  <c:v>0.95000000000000007</c:v>
                </c:pt>
              </c:numCache>
            </c:numRef>
          </c:val>
          <c:smooth val="1"/>
        </c:ser>
        <c:marker val="1"/>
        <c:axId val="186311424"/>
        <c:axId val="186312960"/>
      </c:lineChart>
      <c:catAx>
        <c:axId val="18631142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86312960"/>
        <c:crosses val="autoZero"/>
        <c:auto val="1"/>
        <c:lblAlgn val="ctr"/>
        <c:lblOffset val="100"/>
      </c:catAx>
      <c:valAx>
        <c:axId val="186312960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8631142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kwietnia2018.xlsm]TAPICERNIA Wyniki!Tabela przestawna2</c:name>
    <c:fmtId val="6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</a:t>
            </a:r>
            <a:r>
              <a:rPr lang="pl-PL" baseline="0"/>
              <a:t> Tapicernia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'TAPICERNIA Wyniki'!$J$125:$J$154</c:f>
              <c:numCache>
                <c:formatCode>0%</c:formatCode>
                <c:ptCount val="29"/>
                <c:pt idx="0">
                  <c:v>0.83945395376357668</c:v>
                </c:pt>
                <c:pt idx="1">
                  <c:v>0.82417710055489923</c:v>
                </c:pt>
                <c:pt idx="2">
                  <c:v>0.83329436219209041</c:v>
                </c:pt>
                <c:pt idx="3">
                  <c:v>0.82089469630780265</c:v>
                </c:pt>
                <c:pt idx="4">
                  <c:v>0.82414235934012059</c:v>
                </c:pt>
                <c:pt idx="5">
                  <c:v>0.80075291551152128</c:v>
                </c:pt>
                <c:pt idx="6">
                  <c:v>0.82477564598080499</c:v>
                </c:pt>
                <c:pt idx="7">
                  <c:v>0.82303497878316101</c:v>
                </c:pt>
                <c:pt idx="8">
                  <c:v>0.84766481159420259</c:v>
                </c:pt>
                <c:pt idx="9">
                  <c:v>0.83078120226656837</c:v>
                </c:pt>
                <c:pt idx="10">
                  <c:v>0.82708166309808706</c:v>
                </c:pt>
                <c:pt idx="11">
                  <c:v>0.81933122845218653</c:v>
                </c:pt>
                <c:pt idx="12">
                  <c:v>0.81748247350726844</c:v>
                </c:pt>
                <c:pt idx="13">
                  <c:v>0.81798295480614847</c:v>
                </c:pt>
                <c:pt idx="14">
                  <c:v>0.92172410256410264</c:v>
                </c:pt>
                <c:pt idx="15">
                  <c:v>0.81812721971946178</c:v>
                </c:pt>
                <c:pt idx="16">
                  <c:v>0.82545111478718658</c:v>
                </c:pt>
                <c:pt idx="17">
                  <c:v>0.8298947135609307</c:v>
                </c:pt>
                <c:pt idx="18">
                  <c:v>0.82313722743159479</c:v>
                </c:pt>
                <c:pt idx="19">
                  <c:v>0.83369943084803688</c:v>
                </c:pt>
                <c:pt idx="20">
                  <c:v>0.84133691677559908</c:v>
                </c:pt>
                <c:pt idx="21">
                  <c:v>0.82763859344132817</c:v>
                </c:pt>
                <c:pt idx="22">
                  <c:v>0.82676596754161991</c:v>
                </c:pt>
                <c:pt idx="23">
                  <c:v>0.8177720408490915</c:v>
                </c:pt>
                <c:pt idx="24">
                  <c:v>0.81020368723323455</c:v>
                </c:pt>
                <c:pt idx="25">
                  <c:v>0.83074847090439297</c:v>
                </c:pt>
                <c:pt idx="26">
                  <c:v>0.81478006644518264</c:v>
                </c:pt>
                <c:pt idx="27">
                  <c:v>0.81542064725589825</c:v>
                </c:pt>
                <c:pt idx="28">
                  <c:v>0.81318663218911957</c:v>
                </c:pt>
              </c:numCache>
            </c:numRef>
          </c:val>
          <c:smooth val="1"/>
        </c:ser>
        <c:marker val="1"/>
        <c:axId val="173231104"/>
        <c:axId val="173257472"/>
      </c:lineChart>
      <c:catAx>
        <c:axId val="17323110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3257472"/>
        <c:crosses val="autoZero"/>
        <c:auto val="1"/>
        <c:lblAlgn val="ctr"/>
        <c:lblOffset val="100"/>
      </c:catAx>
      <c:valAx>
        <c:axId val="173257472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7323110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kwietnia2018.xlsm]TAPICERNIA Wyniki!Tabela przestawna5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 Tapicernii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7020-1, 7040-1, 7220-1</c:v>
                  </c:pt>
                </c:lvl>
              </c:multiLvlStrCache>
            </c:multiLvlStrRef>
          </c:cat>
          <c:val>
            <c:numRef>
              <c:f>'TAPICERNIA Wyniki'!$V$125:$V$130</c:f>
              <c:numCache>
                <c:formatCode>0.00%</c:formatCode>
                <c:ptCount val="6"/>
                <c:pt idx="0">
                  <c:v>0.95000000000000007</c:v>
                </c:pt>
                <c:pt idx="1">
                  <c:v>0.93750000000000011</c:v>
                </c:pt>
                <c:pt idx="2">
                  <c:v>0.97500000000000009</c:v>
                </c:pt>
                <c:pt idx="3">
                  <c:v>0.95000000000000007</c:v>
                </c:pt>
                <c:pt idx="4">
                  <c:v>0.96250000000000002</c:v>
                </c:pt>
                <c:pt idx="5">
                  <c:v>0.95000000000000007</c:v>
                </c:pt>
              </c:numCache>
            </c:numRef>
          </c:val>
          <c:smooth val="1"/>
        </c:ser>
        <c:marker val="1"/>
        <c:axId val="173421696"/>
        <c:axId val="173423232"/>
      </c:lineChart>
      <c:catAx>
        <c:axId val="17342169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3423232"/>
        <c:crosses val="autoZero"/>
        <c:auto val="1"/>
        <c:lblAlgn val="ctr"/>
        <c:lblOffset val="100"/>
      </c:catAx>
      <c:valAx>
        <c:axId val="173423232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342169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kwietnia2018.xlsm]LINIA!Tabela przestawna2</c:name>
    <c:fmtId val="16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Linie Produkcyjne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LINIA!$J$125:$J$154</c:f>
              <c:numCache>
                <c:formatCode>0%</c:formatCode>
                <c:ptCount val="29"/>
                <c:pt idx="0">
                  <c:v>0.81162972198328387</c:v>
                </c:pt>
                <c:pt idx="1">
                  <c:v>0.92033885885885891</c:v>
                </c:pt>
                <c:pt idx="2">
                  <c:v>0.95837486520728821</c:v>
                </c:pt>
                <c:pt idx="3">
                  <c:v>0.82343116337158828</c:v>
                </c:pt>
                <c:pt idx="4">
                  <c:v>0.8779387957750252</c:v>
                </c:pt>
                <c:pt idx="5">
                  <c:v>0.86873674426472114</c:v>
                </c:pt>
                <c:pt idx="6">
                  <c:v>0.95195914430702733</c:v>
                </c:pt>
                <c:pt idx="7">
                  <c:v>0.9725682387228729</c:v>
                </c:pt>
                <c:pt idx="8">
                  <c:v>0.964405277620075</c:v>
                </c:pt>
                <c:pt idx="9">
                  <c:v>0.8178321083941732</c:v>
                </c:pt>
                <c:pt idx="10">
                  <c:v>0.85867724945390989</c:v>
                </c:pt>
                <c:pt idx="11">
                  <c:v>0.93248894602041832</c:v>
                </c:pt>
                <c:pt idx="12">
                  <c:v>0.90981186383619372</c:v>
                </c:pt>
                <c:pt idx="13">
                  <c:v>0.95222077484051526</c:v>
                </c:pt>
                <c:pt idx="14">
                  <c:v>0.94358190006973963</c:v>
                </c:pt>
                <c:pt idx="15">
                  <c:v>0.8964366385355691</c:v>
                </c:pt>
                <c:pt idx="16">
                  <c:v>0.86684622958379698</c:v>
                </c:pt>
                <c:pt idx="17">
                  <c:v>0.83733250538757664</c:v>
                </c:pt>
                <c:pt idx="18">
                  <c:v>0.90225243104061326</c:v>
                </c:pt>
                <c:pt idx="19">
                  <c:v>0.90988258862810556</c:v>
                </c:pt>
                <c:pt idx="20">
                  <c:v>0.92975446944228934</c:v>
                </c:pt>
                <c:pt idx="21">
                  <c:v>0.84727647484008795</c:v>
                </c:pt>
                <c:pt idx="22">
                  <c:v>0.87619401258606788</c:v>
                </c:pt>
                <c:pt idx="23">
                  <c:v>0.92739395377361322</c:v>
                </c:pt>
                <c:pt idx="24">
                  <c:v>0.80221550155738219</c:v>
                </c:pt>
                <c:pt idx="25">
                  <c:v>0.87115589069858113</c:v>
                </c:pt>
                <c:pt idx="26">
                  <c:v>0.90298491823788696</c:v>
                </c:pt>
                <c:pt idx="27">
                  <c:v>0.88502393406598501</c:v>
                </c:pt>
                <c:pt idx="28">
                  <c:v>0.85305008284012651</c:v>
                </c:pt>
              </c:numCache>
            </c:numRef>
          </c:val>
          <c:smooth val="1"/>
        </c:ser>
        <c:marker val="1"/>
        <c:axId val="173393408"/>
        <c:axId val="173394944"/>
      </c:lineChart>
      <c:catAx>
        <c:axId val="173393408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3394944"/>
        <c:crosses val="autoZero"/>
        <c:auto val="1"/>
        <c:lblAlgn val="ctr"/>
        <c:lblOffset val="100"/>
      </c:catAx>
      <c:valAx>
        <c:axId val="173394944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339340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kwietnia2018.xlsm]LINIA NAPEŁNIANIE PODUSZEK!Tabela przestawna2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napełnianie</a:t>
            </a:r>
            <a:r>
              <a:rPr lang="pl-PL" baseline="0"/>
              <a:t> poduszek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'LINIA NAPEŁNIANIE PODUSZEK'!$J$123:$J$124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'LINIA NAPEŁNIANIE PODUSZEK'!$G$125:$I$154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'LINIA NAPEŁNIANIE PODUSZEK'!$J$125:$J$154</c:f>
              <c:numCache>
                <c:formatCode>0%</c:formatCode>
                <c:ptCount val="29"/>
                <c:pt idx="0">
                  <c:v>1.1617428148148148</c:v>
                </c:pt>
                <c:pt idx="1">
                  <c:v>1.1747289824561404</c:v>
                </c:pt>
                <c:pt idx="2">
                  <c:v>1.1471911111111111</c:v>
                </c:pt>
                <c:pt idx="3">
                  <c:v>1.0703893333333334</c:v>
                </c:pt>
                <c:pt idx="4">
                  <c:v>1.1760524444444445</c:v>
                </c:pt>
                <c:pt idx="5">
                  <c:v>1.1486038518518518</c:v>
                </c:pt>
                <c:pt idx="6">
                  <c:v>1.1824810370370371</c:v>
                </c:pt>
                <c:pt idx="7">
                  <c:v>1.1598770370370368</c:v>
                </c:pt>
                <c:pt idx="8">
                  <c:v>1.1289433333333334</c:v>
                </c:pt>
                <c:pt idx="9">
                  <c:v>1.0917119259259258</c:v>
                </c:pt>
                <c:pt idx="10">
                  <c:v>1.1669742222222221</c:v>
                </c:pt>
                <c:pt idx="11">
                  <c:v>1.166690980392157</c:v>
                </c:pt>
                <c:pt idx="12">
                  <c:v>1.1535680000000001</c:v>
                </c:pt>
                <c:pt idx="13">
                  <c:v>1.1474889411764706</c:v>
                </c:pt>
                <c:pt idx="14">
                  <c:v>1.1616128484848485</c:v>
                </c:pt>
                <c:pt idx="15">
                  <c:v>1.1288088888888888</c:v>
                </c:pt>
                <c:pt idx="16">
                  <c:v>1.1089385098039215</c:v>
                </c:pt>
                <c:pt idx="17">
                  <c:v>1.2275484444444444</c:v>
                </c:pt>
                <c:pt idx="18">
                  <c:v>1.1757549999999999</c:v>
                </c:pt>
                <c:pt idx="19">
                  <c:v>1.1540964705882353</c:v>
                </c:pt>
                <c:pt idx="20">
                  <c:v>1.1819565333333333</c:v>
                </c:pt>
                <c:pt idx="21">
                  <c:v>1.1282981818181816</c:v>
                </c:pt>
                <c:pt idx="22">
                  <c:v>0.99847427450980408</c:v>
                </c:pt>
                <c:pt idx="23">
                  <c:v>1.051728156862745</c:v>
                </c:pt>
                <c:pt idx="24">
                  <c:v>1.0797031666666668</c:v>
                </c:pt>
                <c:pt idx="25">
                  <c:v>1.1664943655913977</c:v>
                </c:pt>
                <c:pt idx="26">
                  <c:v>1.1566999999999998</c:v>
                </c:pt>
                <c:pt idx="27">
                  <c:v>1.137293254901961</c:v>
                </c:pt>
                <c:pt idx="28">
                  <c:v>1.1633722499999999</c:v>
                </c:pt>
              </c:numCache>
            </c:numRef>
          </c:val>
          <c:smooth val="1"/>
        </c:ser>
        <c:marker val="1"/>
        <c:axId val="173067648"/>
        <c:axId val="173606016"/>
      </c:lineChart>
      <c:catAx>
        <c:axId val="173067648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3606016"/>
        <c:crosses val="autoZero"/>
        <c:auto val="1"/>
        <c:lblAlgn val="ctr"/>
        <c:lblOffset val="100"/>
      </c:catAx>
      <c:valAx>
        <c:axId val="173606016"/>
        <c:scaling>
          <c:orientation val="minMax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600" b="1"/>
            </a:pPr>
            <a:endParaRPr lang="pl-PL"/>
          </a:p>
        </c:txPr>
        <c:crossAx val="17306764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kwietnia2018.xlsm]LINIA NAPEŁNIANIE PODUSZEK!Tabela przestawna5</c:name>
    <c:fmtId val="6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napełnianie poduszek 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'LINIA NAPEŁNIANIE PODUSZEK'!$V$123:$V$124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'LINIA NAPEŁNIANIE PODUSZEK'!$T$125:$U$130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7300-1</c:v>
                  </c:pt>
                </c:lvl>
              </c:multiLvlStrCache>
            </c:multiLvlStrRef>
          </c:cat>
          <c:val>
            <c:numRef>
              <c:f>'LINIA NAPEŁNIANIE PODUSZEK'!$V$125:$V$130</c:f>
              <c:numCache>
                <c:formatCode>0.00%</c:formatCode>
                <c:ptCount val="6"/>
                <c:pt idx="0">
                  <c:v>0.96666666666666667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0.95</c:v>
                </c:pt>
                <c:pt idx="5">
                  <c:v>1</c:v>
                </c:pt>
              </c:numCache>
            </c:numRef>
          </c:val>
          <c:smooth val="1"/>
        </c:ser>
        <c:marker val="1"/>
        <c:axId val="173642496"/>
        <c:axId val="173644032"/>
      </c:lineChart>
      <c:catAx>
        <c:axId val="17364249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73644032"/>
        <c:crosses val="autoZero"/>
        <c:auto val="1"/>
        <c:lblAlgn val="ctr"/>
        <c:lblOffset val="100"/>
      </c:catAx>
      <c:valAx>
        <c:axId val="173644032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364249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kwietnia2018.xlsm]LINIA!Tabela przestawna2</c:name>
    <c:fmtId val="18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Linie Produkcyjne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LINIA!$J$125:$J$154</c:f>
              <c:numCache>
                <c:formatCode>0%</c:formatCode>
                <c:ptCount val="29"/>
                <c:pt idx="0">
                  <c:v>0.81162972198328387</c:v>
                </c:pt>
                <c:pt idx="1">
                  <c:v>0.92033885885885891</c:v>
                </c:pt>
                <c:pt idx="2">
                  <c:v>0.95837486520728821</c:v>
                </c:pt>
                <c:pt idx="3">
                  <c:v>0.82343116337158828</c:v>
                </c:pt>
                <c:pt idx="4">
                  <c:v>0.8779387957750252</c:v>
                </c:pt>
                <c:pt idx="5">
                  <c:v>0.86873674426472114</c:v>
                </c:pt>
                <c:pt idx="6">
                  <c:v>0.95195914430702733</c:v>
                </c:pt>
                <c:pt idx="7">
                  <c:v>0.9725682387228729</c:v>
                </c:pt>
                <c:pt idx="8">
                  <c:v>0.964405277620075</c:v>
                </c:pt>
                <c:pt idx="9">
                  <c:v>0.8178321083941732</c:v>
                </c:pt>
                <c:pt idx="10">
                  <c:v>0.85867724945390989</c:v>
                </c:pt>
                <c:pt idx="11">
                  <c:v>0.93248894602041832</c:v>
                </c:pt>
                <c:pt idx="12">
                  <c:v>0.90981186383619372</c:v>
                </c:pt>
                <c:pt idx="13">
                  <c:v>0.95222077484051526</c:v>
                </c:pt>
                <c:pt idx="14">
                  <c:v>0.94358190006973963</c:v>
                </c:pt>
                <c:pt idx="15">
                  <c:v>0.8964366385355691</c:v>
                </c:pt>
                <c:pt idx="16">
                  <c:v>0.86684622958379698</c:v>
                </c:pt>
                <c:pt idx="17">
                  <c:v>0.83733250538757664</c:v>
                </c:pt>
                <c:pt idx="18">
                  <c:v>0.90225243104061326</c:v>
                </c:pt>
                <c:pt idx="19">
                  <c:v>0.90988258862810556</c:v>
                </c:pt>
                <c:pt idx="20">
                  <c:v>0.92975446944228934</c:v>
                </c:pt>
                <c:pt idx="21">
                  <c:v>0.84727647484008795</c:v>
                </c:pt>
                <c:pt idx="22">
                  <c:v>0.87619401258606788</c:v>
                </c:pt>
                <c:pt idx="23">
                  <c:v>0.92739395377361322</c:v>
                </c:pt>
                <c:pt idx="24">
                  <c:v>0.80221550155738219</c:v>
                </c:pt>
                <c:pt idx="25">
                  <c:v>0.87115589069858113</c:v>
                </c:pt>
                <c:pt idx="26">
                  <c:v>0.90298491823788696</c:v>
                </c:pt>
                <c:pt idx="27">
                  <c:v>0.88502393406598501</c:v>
                </c:pt>
                <c:pt idx="28">
                  <c:v>0.85305008284012651</c:v>
                </c:pt>
              </c:numCache>
            </c:numRef>
          </c:val>
          <c:smooth val="1"/>
        </c:ser>
        <c:marker val="1"/>
        <c:axId val="174150784"/>
        <c:axId val="174152320"/>
      </c:lineChart>
      <c:catAx>
        <c:axId val="174150784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numFmt formatCode="yyyy/mm/dd" sourceLinked="0"/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4152320"/>
        <c:crosses val="autoZero"/>
        <c:auto val="1"/>
        <c:lblAlgn val="ctr"/>
        <c:lblOffset val="100"/>
      </c:catAx>
      <c:valAx>
        <c:axId val="174152320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415078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kwietnia2018.xlsm]LINIA!Tabela przestawna5</c:name>
    <c:fmtId val="1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</a:t>
            </a:r>
            <a:r>
              <a:rPr lang="pl-PL" baseline="0"/>
              <a:t> na liniach produkcyjnych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7200-1</c:v>
                  </c:pt>
                </c:lvl>
              </c:multiLvlStrCache>
            </c:multiLvlStrRef>
          </c:cat>
          <c:val>
            <c:numRef>
              <c:f>LINIA!$V$125:$V$130</c:f>
              <c:numCache>
                <c:formatCode>0.00%</c:formatCode>
                <c:ptCount val="6"/>
                <c:pt idx="0">
                  <c:v>0.88260869565217392</c:v>
                </c:pt>
                <c:pt idx="1">
                  <c:v>0.87272727272727268</c:v>
                </c:pt>
                <c:pt idx="2">
                  <c:v>0.87391304347826082</c:v>
                </c:pt>
                <c:pt idx="3">
                  <c:v>0.88749999999999984</c:v>
                </c:pt>
                <c:pt idx="4">
                  <c:v>0.87826086956521754</c:v>
                </c:pt>
                <c:pt idx="5">
                  <c:v>0.92083333333333328</c:v>
                </c:pt>
              </c:numCache>
            </c:numRef>
          </c:val>
          <c:smooth val="1"/>
        </c:ser>
        <c:marker val="1"/>
        <c:axId val="172819200"/>
        <c:axId val="172820736"/>
      </c:lineChart>
      <c:catAx>
        <c:axId val="17281920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72820736"/>
        <c:crosses val="autoZero"/>
        <c:auto val="1"/>
        <c:lblAlgn val="ctr"/>
        <c:lblOffset val="100"/>
      </c:catAx>
      <c:valAx>
        <c:axId val="172820736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281920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kwietnia2018.xlsm]LINIA!Tabela przestawna2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Linie Produkcyjne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ser>
          <c:idx val="0"/>
          <c:order val="0"/>
          <c:tx>
            <c:strRef>
              <c:f>LINIA!$J$123:$J$124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LINIA!$G$125:$I$154</c:f>
              <c:multiLvlStrCache>
                <c:ptCount val="29"/>
                <c:lvl>
                  <c:pt idx="0">
                    <c:v>2017-11-16</c:v>
                  </c:pt>
                  <c:pt idx="1">
                    <c:v>2017-11-17</c:v>
                  </c:pt>
                  <c:pt idx="2">
                    <c:v>2017-11-18</c:v>
                  </c:pt>
                  <c:pt idx="3">
                    <c:v>2017-11-20</c:v>
                  </c:pt>
                  <c:pt idx="4">
                    <c:v>2017-11-21</c:v>
                  </c:pt>
                  <c:pt idx="5">
                    <c:v>2017-11-22</c:v>
                  </c:pt>
                  <c:pt idx="6">
                    <c:v>2017-11-23</c:v>
                  </c:pt>
                  <c:pt idx="7">
                    <c:v>2017-11-24</c:v>
                  </c:pt>
                  <c:pt idx="8">
                    <c:v>2017-11-25</c:v>
                  </c:pt>
                  <c:pt idx="9">
                    <c:v>2017-11-27</c:v>
                  </c:pt>
                  <c:pt idx="10">
                    <c:v>2017-11-28</c:v>
                  </c:pt>
                  <c:pt idx="11">
                    <c:v>2017-11-29</c:v>
                  </c:pt>
                  <c:pt idx="12">
                    <c:v>2017-11-30</c:v>
                  </c:pt>
                  <c:pt idx="13">
                    <c:v>2017-12-01</c:v>
                  </c:pt>
                  <c:pt idx="14">
                    <c:v>2017-12-02</c:v>
                  </c:pt>
                  <c:pt idx="15">
                    <c:v>2017-12-04</c:v>
                  </c:pt>
                  <c:pt idx="16">
                    <c:v>2017-12-05</c:v>
                  </c:pt>
                  <c:pt idx="17">
                    <c:v>2017-12-06</c:v>
                  </c:pt>
                  <c:pt idx="18">
                    <c:v>2017-12-07</c:v>
                  </c:pt>
                  <c:pt idx="19">
                    <c:v>2017-12-08</c:v>
                  </c:pt>
                  <c:pt idx="20">
                    <c:v>2017-12-09</c:v>
                  </c:pt>
                  <c:pt idx="21">
                    <c:v>2017-12-11</c:v>
                  </c:pt>
                  <c:pt idx="22">
                    <c:v>2017-12-12</c:v>
                  </c:pt>
                  <c:pt idx="23">
                    <c:v>2017-12-13</c:v>
                  </c:pt>
                  <c:pt idx="24">
                    <c:v>2017-12-14</c:v>
                  </c:pt>
                  <c:pt idx="25">
                    <c:v>2017-12-15</c:v>
                  </c:pt>
                  <c:pt idx="26">
                    <c:v>2017-12-16</c:v>
                  </c:pt>
                  <c:pt idx="27">
                    <c:v>2017-12-18</c:v>
                  </c:pt>
                  <c:pt idx="28">
                    <c:v>2017-12-19</c:v>
                  </c:pt>
                </c:lvl>
                <c:lvl>
                  <c:pt idx="0">
                    <c:v>201746</c:v>
                  </c:pt>
                  <c:pt idx="3">
                    <c:v>201747</c:v>
                  </c:pt>
                  <c:pt idx="9">
                    <c:v>201748</c:v>
                  </c:pt>
                  <c:pt idx="13">
                    <c:v>201748</c:v>
                  </c:pt>
                  <c:pt idx="15">
                    <c:v>201749</c:v>
                  </c:pt>
                  <c:pt idx="21">
                    <c:v>201750</c:v>
                  </c:pt>
                  <c:pt idx="27">
                    <c:v>201751</c:v>
                  </c:pt>
                </c:lvl>
                <c:lvl>
                  <c:pt idx="0">
                    <c:v>201711</c:v>
                  </c:pt>
                  <c:pt idx="13">
                    <c:v>201712</c:v>
                  </c:pt>
                </c:lvl>
              </c:multiLvlStrCache>
            </c:multiLvlStrRef>
          </c:cat>
          <c:val>
            <c:numRef>
              <c:f>LINIA!$J$125:$J$154</c:f>
              <c:numCache>
                <c:formatCode>0%</c:formatCode>
                <c:ptCount val="29"/>
                <c:pt idx="0">
                  <c:v>0.81162972198328387</c:v>
                </c:pt>
                <c:pt idx="1">
                  <c:v>0.92033885885885891</c:v>
                </c:pt>
                <c:pt idx="2">
                  <c:v>0.95837486520728821</c:v>
                </c:pt>
                <c:pt idx="3">
                  <c:v>0.82343116337158828</c:v>
                </c:pt>
                <c:pt idx="4">
                  <c:v>0.8779387957750252</c:v>
                </c:pt>
                <c:pt idx="5">
                  <c:v>0.86873674426472114</c:v>
                </c:pt>
                <c:pt idx="6">
                  <c:v>0.95195914430702733</c:v>
                </c:pt>
                <c:pt idx="7">
                  <c:v>0.9725682387228729</c:v>
                </c:pt>
                <c:pt idx="8">
                  <c:v>0.964405277620075</c:v>
                </c:pt>
                <c:pt idx="9">
                  <c:v>0.8178321083941732</c:v>
                </c:pt>
                <c:pt idx="10">
                  <c:v>0.85867724945390989</c:v>
                </c:pt>
                <c:pt idx="11">
                  <c:v>0.93248894602041832</c:v>
                </c:pt>
                <c:pt idx="12">
                  <c:v>0.90981186383619372</c:v>
                </c:pt>
                <c:pt idx="13">
                  <c:v>0.95222077484051526</c:v>
                </c:pt>
                <c:pt idx="14">
                  <c:v>0.94358190006973963</c:v>
                </c:pt>
                <c:pt idx="15">
                  <c:v>0.8964366385355691</c:v>
                </c:pt>
                <c:pt idx="16">
                  <c:v>0.86684622958379698</c:v>
                </c:pt>
                <c:pt idx="17">
                  <c:v>0.83733250538757664</c:v>
                </c:pt>
                <c:pt idx="18">
                  <c:v>0.90225243104061326</c:v>
                </c:pt>
                <c:pt idx="19">
                  <c:v>0.90988258862810556</c:v>
                </c:pt>
                <c:pt idx="20">
                  <c:v>0.92975446944228934</c:v>
                </c:pt>
                <c:pt idx="21">
                  <c:v>0.84727647484008795</c:v>
                </c:pt>
                <c:pt idx="22">
                  <c:v>0.87619401258606788</c:v>
                </c:pt>
                <c:pt idx="23">
                  <c:v>0.92739395377361322</c:v>
                </c:pt>
                <c:pt idx="24">
                  <c:v>0.80221550155738219</c:v>
                </c:pt>
                <c:pt idx="25">
                  <c:v>0.87115589069858113</c:v>
                </c:pt>
                <c:pt idx="26">
                  <c:v>0.90298491823788696</c:v>
                </c:pt>
                <c:pt idx="27">
                  <c:v>0.88502393406598501</c:v>
                </c:pt>
                <c:pt idx="28">
                  <c:v>0.85305008284012651</c:v>
                </c:pt>
              </c:numCache>
            </c:numRef>
          </c:val>
          <c:smooth val="1"/>
        </c:ser>
        <c:marker val="1"/>
        <c:axId val="174730624"/>
        <c:axId val="174769280"/>
      </c:lineChart>
      <c:catAx>
        <c:axId val="174730624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numFmt formatCode="yyyy/mm/dd;@" sourceLinked="0"/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74769280"/>
        <c:crosses val="autoZero"/>
        <c:auto val="1"/>
        <c:lblAlgn val="ctr"/>
        <c:lblOffset val="100"/>
      </c:catAx>
      <c:valAx>
        <c:axId val="174769280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473062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2017 z korektą do kwietnia2018.xlsm]LINIA!Tabela przestawna5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</a:t>
            </a:r>
            <a:r>
              <a:rPr lang="pl-PL" baseline="0"/>
              <a:t> na liniach produkcyjnych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LINIA!$T$125:$U$130</c:f>
              <c:multiLvlStrCache>
                <c:ptCount val="6"/>
                <c:lvl>
                  <c:pt idx="0">
                    <c:v>201745</c:v>
                  </c:pt>
                  <c:pt idx="1">
                    <c:v>201746</c:v>
                  </c:pt>
                  <c:pt idx="2">
                    <c:v>201747</c:v>
                  </c:pt>
                  <c:pt idx="3">
                    <c:v>201748</c:v>
                  </c:pt>
                  <c:pt idx="4">
                    <c:v>201749</c:v>
                  </c:pt>
                  <c:pt idx="5">
                    <c:v>201750</c:v>
                  </c:pt>
                </c:lvl>
                <c:lvl>
                  <c:pt idx="0">
                    <c:v>7200-1</c:v>
                  </c:pt>
                </c:lvl>
              </c:multiLvlStrCache>
            </c:multiLvlStrRef>
          </c:cat>
          <c:val>
            <c:numRef>
              <c:f>LINIA!$V$125:$V$130</c:f>
              <c:numCache>
                <c:formatCode>0.00%</c:formatCode>
                <c:ptCount val="6"/>
                <c:pt idx="0">
                  <c:v>0.88260869565217392</c:v>
                </c:pt>
                <c:pt idx="1">
                  <c:v>0.87272727272727268</c:v>
                </c:pt>
                <c:pt idx="2">
                  <c:v>0.87391304347826082</c:v>
                </c:pt>
                <c:pt idx="3">
                  <c:v>0.88749999999999984</c:v>
                </c:pt>
                <c:pt idx="4">
                  <c:v>0.87826086956521754</c:v>
                </c:pt>
                <c:pt idx="5">
                  <c:v>0.92083333333333328</c:v>
                </c:pt>
              </c:numCache>
            </c:numRef>
          </c:val>
          <c:smooth val="1"/>
        </c:ser>
        <c:marker val="1"/>
        <c:axId val="174867968"/>
        <c:axId val="174869504"/>
      </c:lineChart>
      <c:catAx>
        <c:axId val="17486796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74869504"/>
        <c:crosses val="autoZero"/>
        <c:auto val="1"/>
        <c:lblAlgn val="ctr"/>
        <c:lblOffset val="100"/>
      </c:catAx>
      <c:valAx>
        <c:axId val="174869504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7486796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16</xdr:row>
      <xdr:rowOff>133350</xdr:rowOff>
    </xdr:from>
    <xdr:to>
      <xdr:col>9</xdr:col>
      <xdr:colOff>1533525</xdr:colOff>
      <xdr:row>35</xdr:row>
      <xdr:rowOff>9525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323849</xdr:colOff>
      <xdr:row>16</xdr:row>
      <xdr:rowOff>133350</xdr:rowOff>
    </xdr:from>
    <xdr:to>
      <xdr:col>12</xdr:col>
      <xdr:colOff>1343024</xdr:colOff>
      <xdr:row>35</xdr:row>
      <xdr:rowOff>9525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35</xdr:row>
      <xdr:rowOff>85724</xdr:rowOff>
    </xdr:from>
    <xdr:to>
      <xdr:col>12</xdr:col>
      <xdr:colOff>1343025</xdr:colOff>
      <xdr:row>50</xdr:row>
      <xdr:rowOff>95250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16</xdr:row>
      <xdr:rowOff>133350</xdr:rowOff>
    </xdr:from>
    <xdr:to>
      <xdr:col>10</xdr:col>
      <xdr:colOff>1533525</xdr:colOff>
      <xdr:row>35</xdr:row>
      <xdr:rowOff>9525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314324</xdr:colOff>
      <xdr:row>35</xdr:row>
      <xdr:rowOff>66675</xdr:rowOff>
    </xdr:from>
    <xdr:to>
      <xdr:col>10</xdr:col>
      <xdr:colOff>1533524</xdr:colOff>
      <xdr:row>50</xdr:row>
      <xdr:rowOff>95250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36</xdr:row>
      <xdr:rowOff>47625</xdr:rowOff>
    </xdr:from>
    <xdr:to>
      <xdr:col>9</xdr:col>
      <xdr:colOff>1428750</xdr:colOff>
      <xdr:row>51</xdr:row>
      <xdr:rowOff>76200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342899</xdr:colOff>
      <xdr:row>17</xdr:row>
      <xdr:rowOff>66674</xdr:rowOff>
    </xdr:from>
    <xdr:to>
      <xdr:col>9</xdr:col>
      <xdr:colOff>1428749</xdr:colOff>
      <xdr:row>35</xdr:row>
      <xdr:rowOff>171449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342900</xdr:colOff>
      <xdr:row>17</xdr:row>
      <xdr:rowOff>57150</xdr:rowOff>
    </xdr:from>
    <xdr:to>
      <xdr:col>9</xdr:col>
      <xdr:colOff>1438274</xdr:colOff>
      <xdr:row>36</xdr:row>
      <xdr:rowOff>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17</xdr:row>
      <xdr:rowOff>66674</xdr:rowOff>
    </xdr:from>
    <xdr:to>
      <xdr:col>9</xdr:col>
      <xdr:colOff>1428749</xdr:colOff>
      <xdr:row>35</xdr:row>
      <xdr:rowOff>171449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17</xdr:row>
      <xdr:rowOff>57150</xdr:rowOff>
    </xdr:from>
    <xdr:to>
      <xdr:col>9</xdr:col>
      <xdr:colOff>1438274</xdr:colOff>
      <xdr:row>36</xdr:row>
      <xdr:rowOff>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36</xdr:row>
      <xdr:rowOff>47625</xdr:rowOff>
    </xdr:from>
    <xdr:to>
      <xdr:col>9</xdr:col>
      <xdr:colOff>1428750</xdr:colOff>
      <xdr:row>51</xdr:row>
      <xdr:rowOff>76200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342899</xdr:colOff>
      <xdr:row>17</xdr:row>
      <xdr:rowOff>66674</xdr:rowOff>
    </xdr:from>
    <xdr:to>
      <xdr:col>9</xdr:col>
      <xdr:colOff>1428749</xdr:colOff>
      <xdr:row>35</xdr:row>
      <xdr:rowOff>171449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16</xdr:row>
      <xdr:rowOff>152400</xdr:rowOff>
    </xdr:from>
    <xdr:to>
      <xdr:col>9</xdr:col>
      <xdr:colOff>1343024</xdr:colOff>
      <xdr:row>35</xdr:row>
      <xdr:rowOff>66675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276224</xdr:colOff>
      <xdr:row>35</xdr:row>
      <xdr:rowOff>123825</xdr:rowOff>
    </xdr:from>
    <xdr:to>
      <xdr:col>9</xdr:col>
      <xdr:colOff>1362075</xdr:colOff>
      <xdr:row>50</xdr:row>
      <xdr:rowOff>152400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16</xdr:row>
      <xdr:rowOff>152400</xdr:rowOff>
    </xdr:from>
    <xdr:to>
      <xdr:col>10</xdr:col>
      <xdr:colOff>1343024</xdr:colOff>
      <xdr:row>35</xdr:row>
      <xdr:rowOff>66675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276224</xdr:colOff>
      <xdr:row>35</xdr:row>
      <xdr:rowOff>123825</xdr:rowOff>
    </xdr:from>
    <xdr:to>
      <xdr:col>10</xdr:col>
      <xdr:colOff>1362075</xdr:colOff>
      <xdr:row>50</xdr:row>
      <xdr:rowOff>152400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257174</xdr:colOff>
      <xdr:row>51</xdr:row>
      <xdr:rowOff>76199</xdr:rowOff>
    </xdr:from>
    <xdr:to>
      <xdr:col>10</xdr:col>
      <xdr:colOff>1352550</xdr:colOff>
      <xdr:row>70</xdr:row>
      <xdr:rowOff>171449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16</xdr:row>
      <xdr:rowOff>152400</xdr:rowOff>
    </xdr:from>
    <xdr:to>
      <xdr:col>11</xdr:col>
      <xdr:colOff>1343024</xdr:colOff>
      <xdr:row>35</xdr:row>
      <xdr:rowOff>66675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276224</xdr:colOff>
      <xdr:row>35</xdr:row>
      <xdr:rowOff>123825</xdr:rowOff>
    </xdr:from>
    <xdr:to>
      <xdr:col>11</xdr:col>
      <xdr:colOff>1362075</xdr:colOff>
      <xdr:row>50</xdr:row>
      <xdr:rowOff>152400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276225</xdr:colOff>
      <xdr:row>51</xdr:row>
      <xdr:rowOff>66674</xdr:rowOff>
    </xdr:from>
    <xdr:to>
      <xdr:col>11</xdr:col>
      <xdr:colOff>1381125</xdr:colOff>
      <xdr:row>77</xdr:row>
      <xdr:rowOff>76199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276224</xdr:colOff>
      <xdr:row>78</xdr:row>
      <xdr:rowOff>19050</xdr:rowOff>
    </xdr:from>
    <xdr:to>
      <xdr:col>11</xdr:col>
      <xdr:colOff>1390649</xdr:colOff>
      <xdr:row>96</xdr:row>
      <xdr:rowOff>133350</xdr:rowOff>
    </xdr:to>
    <xdr:graphicFrame macro="">
      <xdr:nvGraphicFramePr>
        <xdr:cNvPr id="7" name="Wykres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16</xdr:row>
      <xdr:rowOff>152400</xdr:rowOff>
    </xdr:from>
    <xdr:to>
      <xdr:col>11</xdr:col>
      <xdr:colOff>1343024</xdr:colOff>
      <xdr:row>35</xdr:row>
      <xdr:rowOff>66675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276224</xdr:colOff>
      <xdr:row>35</xdr:row>
      <xdr:rowOff>123825</xdr:rowOff>
    </xdr:from>
    <xdr:to>
      <xdr:col>11</xdr:col>
      <xdr:colOff>1362075</xdr:colOff>
      <xdr:row>50</xdr:row>
      <xdr:rowOff>152400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266700</xdr:colOff>
      <xdr:row>51</xdr:row>
      <xdr:rowOff>114300</xdr:rowOff>
    </xdr:from>
    <xdr:to>
      <xdr:col>11</xdr:col>
      <xdr:colOff>1362075</xdr:colOff>
      <xdr:row>73</xdr:row>
      <xdr:rowOff>133350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266699</xdr:colOff>
      <xdr:row>74</xdr:row>
      <xdr:rowOff>66674</xdr:rowOff>
    </xdr:from>
    <xdr:to>
      <xdr:col>11</xdr:col>
      <xdr:colOff>1362074</xdr:colOff>
      <xdr:row>98</xdr:row>
      <xdr:rowOff>19049</xdr:rowOff>
    </xdr:to>
    <xdr:graphicFrame macro="">
      <xdr:nvGraphicFramePr>
        <xdr:cNvPr id="7" name="Wykres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16</xdr:row>
      <xdr:rowOff>152400</xdr:rowOff>
    </xdr:from>
    <xdr:to>
      <xdr:col>11</xdr:col>
      <xdr:colOff>1343024</xdr:colOff>
      <xdr:row>35</xdr:row>
      <xdr:rowOff>66675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276224</xdr:colOff>
      <xdr:row>35</xdr:row>
      <xdr:rowOff>123825</xdr:rowOff>
    </xdr:from>
    <xdr:to>
      <xdr:col>11</xdr:col>
      <xdr:colOff>1362075</xdr:colOff>
      <xdr:row>50</xdr:row>
      <xdr:rowOff>152400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257175</xdr:colOff>
      <xdr:row>51</xdr:row>
      <xdr:rowOff>76200</xdr:rowOff>
    </xdr:from>
    <xdr:to>
      <xdr:col>11</xdr:col>
      <xdr:colOff>1371600</xdr:colOff>
      <xdr:row>71</xdr:row>
      <xdr:rowOff>114300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257174</xdr:colOff>
      <xdr:row>72</xdr:row>
      <xdr:rowOff>47625</xdr:rowOff>
    </xdr:from>
    <xdr:to>
      <xdr:col>11</xdr:col>
      <xdr:colOff>1371600</xdr:colOff>
      <xdr:row>87</xdr:row>
      <xdr:rowOff>76200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36</xdr:row>
      <xdr:rowOff>85725</xdr:rowOff>
    </xdr:from>
    <xdr:to>
      <xdr:col>9</xdr:col>
      <xdr:colOff>1381125</xdr:colOff>
      <xdr:row>51</xdr:row>
      <xdr:rowOff>114300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314324</xdr:colOff>
      <xdr:row>17</xdr:row>
      <xdr:rowOff>76199</xdr:rowOff>
    </xdr:from>
    <xdr:to>
      <xdr:col>9</xdr:col>
      <xdr:colOff>1362074</xdr:colOff>
      <xdr:row>35</xdr:row>
      <xdr:rowOff>161924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16</xdr:row>
      <xdr:rowOff>180974</xdr:rowOff>
    </xdr:from>
    <xdr:to>
      <xdr:col>9</xdr:col>
      <xdr:colOff>1390650</xdr:colOff>
      <xdr:row>35</xdr:row>
      <xdr:rowOff>85724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16</xdr:row>
      <xdr:rowOff>180974</xdr:rowOff>
    </xdr:from>
    <xdr:to>
      <xdr:col>9</xdr:col>
      <xdr:colOff>1390650</xdr:colOff>
      <xdr:row>35</xdr:row>
      <xdr:rowOff>85724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333375</xdr:colOff>
      <xdr:row>35</xdr:row>
      <xdr:rowOff>161925</xdr:rowOff>
    </xdr:from>
    <xdr:to>
      <xdr:col>9</xdr:col>
      <xdr:colOff>1409700</xdr:colOff>
      <xdr:row>51</xdr:row>
      <xdr:rowOff>9525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16</xdr:row>
      <xdr:rowOff>180974</xdr:rowOff>
    </xdr:from>
    <xdr:to>
      <xdr:col>9</xdr:col>
      <xdr:colOff>1390650</xdr:colOff>
      <xdr:row>35</xdr:row>
      <xdr:rowOff>85724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333375</xdr:colOff>
      <xdr:row>35</xdr:row>
      <xdr:rowOff>161925</xdr:rowOff>
    </xdr:from>
    <xdr:to>
      <xdr:col>9</xdr:col>
      <xdr:colOff>1409700</xdr:colOff>
      <xdr:row>51</xdr:row>
      <xdr:rowOff>9525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333376</xdr:colOff>
      <xdr:row>16</xdr:row>
      <xdr:rowOff>161925</xdr:rowOff>
    </xdr:from>
    <xdr:to>
      <xdr:col>9</xdr:col>
      <xdr:colOff>1371601</xdr:colOff>
      <xdr:row>35</xdr:row>
      <xdr:rowOff>38099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20</xdr:row>
      <xdr:rowOff>171450</xdr:rowOff>
    </xdr:from>
    <xdr:to>
      <xdr:col>9</xdr:col>
      <xdr:colOff>1581150</xdr:colOff>
      <xdr:row>39</xdr:row>
      <xdr:rowOff>47625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35</xdr:row>
      <xdr:rowOff>133350</xdr:rowOff>
    </xdr:from>
    <xdr:to>
      <xdr:col>9</xdr:col>
      <xdr:colOff>1552575</xdr:colOff>
      <xdr:row>50</xdr:row>
      <xdr:rowOff>161925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16</xdr:row>
      <xdr:rowOff>161925</xdr:rowOff>
    </xdr:from>
    <xdr:to>
      <xdr:col>9</xdr:col>
      <xdr:colOff>1533525</xdr:colOff>
      <xdr:row>35</xdr:row>
      <xdr:rowOff>38099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314325</xdr:colOff>
      <xdr:row>35</xdr:row>
      <xdr:rowOff>85725</xdr:rowOff>
    </xdr:from>
    <xdr:to>
      <xdr:col>9</xdr:col>
      <xdr:colOff>1524000</xdr:colOff>
      <xdr:row>51</xdr:row>
      <xdr:rowOff>9525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16</xdr:row>
      <xdr:rowOff>161925</xdr:rowOff>
    </xdr:from>
    <xdr:to>
      <xdr:col>9</xdr:col>
      <xdr:colOff>1533525</xdr:colOff>
      <xdr:row>35</xdr:row>
      <xdr:rowOff>38099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314325</xdr:colOff>
      <xdr:row>35</xdr:row>
      <xdr:rowOff>85725</xdr:rowOff>
    </xdr:from>
    <xdr:to>
      <xdr:col>9</xdr:col>
      <xdr:colOff>1524000</xdr:colOff>
      <xdr:row>51</xdr:row>
      <xdr:rowOff>9525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dkos" refreshedDate="42292.329777083331" createdVersion="3" refreshedVersion="3" minRefreshableVersion="3" recordCount="26">
  <cacheSource type="external" connectionId="3"/>
  <cacheFields count="3">
    <cacheField name="MPK" numFmtId="0" sqlType="12">
      <sharedItems count="17">
        <s v="7200-1"/>
        <s v="6010-1"/>
        <s v="7050-1"/>
        <s v="7020-1"/>
        <s v="4520-4"/>
        <s v="7040-1"/>
        <s v="7300-1"/>
        <s v="7060-1"/>
        <s v="7071-2"/>
        <s v="7080-1"/>
        <s v="7201-2"/>
        <s v="7001-02"/>
        <s v="7220-1"/>
        <s v="7110-2"/>
        <s v="5020-4" u="1"/>
        <s v="7041-2" u="1"/>
        <s v="7070-1" u="1"/>
      </sharedItems>
    </cacheField>
    <cacheField name="PRÓG" numFmtId="0" sqlType="3">
      <sharedItems containsSemiMixedTypes="0" containsString="0" containsNumber="1" containsInteger="1" minValue="1" maxValue="5" count="5">
        <n v="4"/>
        <n v="2"/>
        <n v="3"/>
        <n v="5"/>
        <n v="1"/>
      </sharedItems>
    </cacheField>
    <cacheField name="L_OSÓB" numFmtId="0" sqlType="3">
      <sharedItems containsSemiMixedTypes="0" containsString="0" containsNumber="1" containsInteger="1" minValue="1" maxValue="414" count="15">
        <n v="4"/>
        <n v="1"/>
        <n v="5"/>
        <n v="20"/>
        <n v="18"/>
        <n v="414"/>
        <n v="21"/>
        <n v="112"/>
        <n v="3"/>
        <n v="36"/>
        <n v="9"/>
        <n v="2"/>
        <n v="61"/>
        <n v="39"/>
        <n v="11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adkos" refreshedDate="43089.454664699071" createdVersion="3" refreshedVersion="3" minRefreshableVersion="3" recordCount="3148">
  <cacheSource type="external" connectionId="34"/>
  <cacheFields count="13">
    <cacheField name="MONTH" numFmtId="0" sqlType="12">
      <sharedItems count="36">
        <s v="201712"/>
        <s v="201509" u="1"/>
        <s v="201710" u="1"/>
        <s v="201711" u="1"/>
        <s v="201610" u="1"/>
        <s v="201611" u="1"/>
        <s v="201612" u="1"/>
        <s v="201510" u="1"/>
        <s v="201701" u="1"/>
        <s v="201511" u="1"/>
        <s v="201702" u="1"/>
        <s v="201512" u="1"/>
        <s v="201703" u="1"/>
        <s v="201601" u="1"/>
        <s v="201704" u="1"/>
        <s v="201602" u="1"/>
        <s v="201705" u="1"/>
        <s v="201603" u="1"/>
        <s v="201501" u="1"/>
        <s v="201706" u="1"/>
        <s v="201604" u="1"/>
        <s v="201502" u="1"/>
        <s v="201707" u="1"/>
        <s v="201605" u="1"/>
        <s v="201503" u="1"/>
        <s v="201708" u="1"/>
        <s v="201606" u="1"/>
        <s v="201504" u="1"/>
        <s v="201709" u="1"/>
        <s v="201607" u="1"/>
        <s v="201505" u="1"/>
        <s v="201608" u="1"/>
        <s v="201506" u="1"/>
        <s v="201609" u="1"/>
        <s v="201507" u="1"/>
        <s v="201508" u="1"/>
      </sharedItems>
    </cacheField>
    <cacheField name="WEEK" numFmtId="0" sqlType="12">
      <sharedItems count="4">
        <s v="201748"/>
        <s v="201749"/>
        <s v="201750"/>
        <s v="201751"/>
      </sharedItems>
    </cacheField>
    <cacheField name="VALID_DATE" numFmtId="0" sqlType="11">
      <sharedItems containsSemiMixedTypes="0" containsNonDate="0" containsDate="1" containsString="0" minDate="2017-12-01T00:00:00" maxDate="2017-12-20T00:00:00" count="19"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</sharedItems>
    </cacheField>
    <cacheField name="SHIFT" numFmtId="0" sqlType="-9">
      <sharedItems count="4">
        <s v="A"/>
        <s v="B"/>
        <s v="C"/>
        <s v="N"/>
      </sharedItems>
    </cacheField>
    <cacheField name="DEPARTMENT" numFmtId="0" sqlType="12">
      <sharedItems count="8">
        <s v="100KR KROJOWNIA"/>
        <s v="200SW SZWALNIA"/>
        <s v="300KO OKUCIA"/>
        <s v="400ST TAPICERNIA"/>
        <s v="500LI LINIA PRODUKCYJNA"/>
        <s v="600WZ WZORNIKI"/>
        <s v=" " u="1"/>
        <s v="000MD MODELARNIA" u="1"/>
      </sharedItems>
    </cacheField>
    <cacheField name="WORK_CENTER" numFmtId="0" sqlType="12">
      <sharedItems count="24">
        <s v="100KT Krojownia Tkanin"/>
        <s v="110KS Krojownia Skór"/>
        <s v="210SL Szwalnia Skór"/>
        <s v="220SE Szwalnia ETON"/>
        <s v="310OI Okucia IKEA"/>
        <s v="300OS Okucia SITS"/>
        <s v="410MO Montaż"/>
        <s v="420TW Wyklejanie"/>
        <s v="430TT Tapicerowanie"/>
        <s v="440TP Pakowanie"/>
        <s v="510L1 Linia 1"/>
        <s v="510L2 Linia 2"/>
        <s v="510L3 Linia 3"/>
        <s v="510L4 Linia 4"/>
        <s v="510L5 Linia 5"/>
        <s v="510L6 Linia 6"/>
        <s v="510L8 Linia 8"/>
        <s v="520WP Wyklejanie Poduch"/>
        <s v="530NP Napełnianie Poduch"/>
        <s v="550LP Pakowanie Półproduktów"/>
        <s v="600WZ Wzorniki"/>
        <s v="510L8 " u="1"/>
        <s v="540PD Montaż Podłokietników" u="1"/>
        <s v="000MD Modelarnia" u="1"/>
      </sharedItems>
    </cacheField>
    <cacheField name="WORK_GROUP_ID" numFmtId="0" sqlType="-9">
      <sharedItems/>
    </cacheField>
    <cacheField name="SUM_H_MADE_CORR" numFmtId="0" sqlType="6">
      <sharedItems containsSemiMixedTypes="0" containsString="0" containsNumber="1" minValue="3.3329999999999999E-2" maxValue="260.50979999999998"/>
    </cacheField>
    <cacheField name="SUM_H_MADE_NORM" numFmtId="0" sqlType="6">
      <sharedItems containsSemiMixedTypes="0" containsString="0" containsNumber="1" minValue="3.3329999999999999E-2" maxValue="260.50979999999998"/>
    </cacheField>
    <cacheField name="SUM_H_REPAIR" numFmtId="0" sqlType="6">
      <sharedItems containsSemiMixedTypes="0" containsString="0" containsNumber="1" minValue="0" maxValue="5.7656000000000001"/>
    </cacheField>
    <cacheField name="SUM_H_DEMURRAGE" numFmtId="0" sqlType="6">
      <sharedItems containsSemiMixedTypes="0" containsString="0" containsNumber="1" containsInteger="1" minValue="0" maxValue="0" count="1">
        <n v="0"/>
      </sharedItems>
    </cacheField>
    <cacheField name="WRK_H_SUM" numFmtId="0" sqlType="6">
      <sharedItems containsSemiMixedTypes="0" containsString="0" containsNumber="1" minValue="0.01" maxValue="243.21"/>
    </cacheField>
    <cacheField name="WYDBrutto" numFmtId="0" formula="IFERROR((SUM_H_MADE_CORR)/(WRK_H_SUM*7.5/8),0)" databaseField="0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adkos" refreshedDate="43089.456423495372" createdVersion="3" refreshedVersion="3" minRefreshableVersion="3" recordCount="58">
  <cacheSource type="external" connectionId="32"/>
  <cacheFields count="7">
    <cacheField name="MONTH" numFmtId="0" sqlType="-9">
      <sharedItems count="4">
        <s v="201712"/>
        <s v="201711"/>
        <s v="201710" u="1"/>
        <s v="201709" u="1"/>
      </sharedItems>
    </cacheField>
    <cacheField name="WEEK" numFmtId="0" sqlType="-9">
      <sharedItems count="14">
        <s v="201751"/>
        <s v="201750"/>
        <s v="201747"/>
        <s v="201748"/>
        <s v="201746"/>
        <s v="201749"/>
        <s v="201745" u="1"/>
        <s v="201738" u="1"/>
        <s v="201739" u="1"/>
        <s v="201740" u="1"/>
        <s v="201741" u="1"/>
        <s v="201742" u="1"/>
        <s v="201743" u="1"/>
        <s v="201744" u="1"/>
      </sharedItems>
    </cacheField>
    <cacheField name="TRANSACTION_DATE" numFmtId="0" sqlType="11">
      <sharedItems containsSemiMixedTypes="0" containsNonDate="0" containsDate="1" containsString="0" minDate="2017-09-19T00:00:00" maxDate="2017-12-20T00:00:00" count="77">
        <d v="2017-12-18T00:00:00"/>
        <d v="2017-12-16T00:00:00"/>
        <d v="2017-11-25T00:00:00"/>
        <d v="2017-11-29T00:00:00"/>
        <d v="2017-12-14T00:00:00"/>
        <d v="2017-11-22T00:00:00"/>
        <d v="2017-11-18T00:00:00"/>
        <d v="2017-11-27T00:00:00"/>
        <d v="2017-11-16T00:00:00"/>
        <d v="2017-11-28T00:00:00"/>
        <d v="2017-12-08T00:00:00"/>
        <d v="2017-12-06T00:00:00"/>
        <d v="2017-12-01T00:00:00"/>
        <d v="2017-11-24T00:00:00"/>
        <d v="2017-12-02T00:00:00"/>
        <d v="2017-12-12T00:00:00"/>
        <d v="2017-12-13T00:00:00"/>
        <d v="2017-11-17T00:00:00"/>
        <d v="2017-12-15T00:00:00"/>
        <d v="2017-11-30T00:00:00"/>
        <d v="2017-11-20T00:00:00"/>
        <d v="2017-12-11T00:00:00"/>
        <d v="2017-12-09T00:00:00"/>
        <d v="2017-11-23T00:00:00"/>
        <d v="2017-12-19T00:00:00"/>
        <d v="2017-11-21T00:00:00"/>
        <d v="2017-12-07T00:00:00"/>
        <d v="2017-12-05T00:00:00"/>
        <d v="2017-12-04T00:00:00"/>
        <d v="2017-11-09T00:00:00" u="1"/>
        <d v="2017-10-24T00:00:00" u="1"/>
        <d v="2017-10-20T00:00:00" u="1"/>
        <d v="2017-10-16T00:00:00" u="1"/>
        <d v="2017-10-12T00:00:00" u="1"/>
        <d v="2017-09-27T00:00:00" u="1"/>
        <d v="2017-09-23T00:00:00" u="1"/>
        <d v="2017-10-04T00:00:00" u="1"/>
        <d v="2017-09-19T00:00:00" u="1"/>
        <d v="2017-10-31T00:00:00" u="1"/>
        <d v="2017-10-27T00:00:00" u="1"/>
        <d v="2017-11-08T00:00:00" u="1"/>
        <d v="2017-10-23T00:00:00" u="1"/>
        <d v="2017-11-04T00:00:00" u="1"/>
        <d v="2017-10-19T00:00:00" u="1"/>
        <d v="2017-09-30T00:00:00" u="1"/>
        <d v="2017-10-11T00:00:00" u="1"/>
        <d v="2017-09-26T00:00:00" u="1"/>
        <d v="2017-10-07T00:00:00" u="1"/>
        <d v="2017-09-22T00:00:00" u="1"/>
        <d v="2017-10-03T00:00:00" u="1"/>
        <d v="2017-11-15T00:00:00" u="1"/>
        <d v="2017-10-30T00:00:00" u="1"/>
        <d v="2017-10-26T00:00:00" u="1"/>
        <d v="2017-11-07T00:00:00" u="1"/>
        <d v="2017-11-03T00:00:00" u="1"/>
        <d v="2017-10-18T00:00:00" u="1"/>
        <d v="2017-10-14T00:00:00" u="1"/>
        <d v="2017-09-29T00:00:00" u="1"/>
        <d v="2017-10-10T00:00:00" u="1"/>
        <d v="2017-09-25T00:00:00" u="1"/>
        <d v="2017-10-06T00:00:00" u="1"/>
        <d v="2017-09-21T00:00:00" u="1"/>
        <d v="2017-10-02T00:00:00" u="1"/>
        <d v="2017-11-14T00:00:00" u="1"/>
        <d v="2017-11-10T00:00:00" u="1"/>
        <d v="2017-10-25T00:00:00" u="1"/>
        <d v="2017-11-06T00:00:00" u="1"/>
        <d v="2017-10-21T00:00:00" u="1"/>
        <d v="2017-11-02T00:00:00" u="1"/>
        <d v="2017-10-17T00:00:00" u="1"/>
        <d v="2017-10-13T00:00:00" u="1"/>
        <d v="2017-09-28T00:00:00" u="1"/>
        <d v="2017-10-09T00:00:00" u="1"/>
        <d v="2017-10-05T00:00:00" u="1"/>
        <d v="2017-09-20T00:00:00" u="1"/>
        <d v="2017-11-13T00:00:00" u="1"/>
        <d v="2017-10-28T00:00:00" u="1"/>
      </sharedItems>
    </cacheField>
    <cacheField name="OBSZ" numFmtId="0" sqlType="-9">
      <sharedItems count="2">
        <s v="100KT"/>
        <s v="110KS"/>
      </sharedItems>
    </cacheField>
    <cacheField name="MB" numFmtId="0" sqlType="6">
      <sharedItems containsSemiMixedTypes="0" containsString="0" containsNumber="1" minValue="162.21899999999999" maxValue="5460.8879999999999"/>
    </cacheField>
    <cacheField name="HOUR" numFmtId="0" sqlType="6">
      <sharedItems containsSemiMixedTypes="0" containsString="0" containsNumber="1" minValue="32" maxValue="500"/>
    </cacheField>
    <cacheField name="WyD_KROJ" numFmtId="0" formula="MB/HOUR" databaseField="0"/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adkos" refreshedDate="43089.456423495372" createdVersion="3" refreshedVersion="3" minRefreshableVersion="3" recordCount="854">
  <cacheSource type="worksheet">
    <worksheetSource ref="A1:F1048576" sheet="PremiaJakość"/>
  </cacheSource>
  <cacheFields count="6">
    <cacheField name="Numer Pracownika" numFmtId="0">
      <sharedItems containsBlank="1"/>
    </cacheField>
    <cacheField name="Nazwisko" numFmtId="0">
      <sharedItems containsBlank="1"/>
    </cacheField>
    <cacheField name="MPK" numFmtId="0">
      <sharedItems containsBlank="1" count="25">
        <s v="7060-1"/>
        <s v="7200-1"/>
        <s v="7040-1"/>
        <s v="7080-1"/>
        <s v="7020-1"/>
        <s v="7110-2"/>
        <s v="7071-2"/>
        <s v="7020-4"/>
        <s v="7201-2"/>
        <s v="7220-1"/>
        <s v="4520-4"/>
        <s v="7050-1"/>
        <m/>
        <s v="7300-1"/>
        <s v="7041-2"/>
        <s v="5020-4"/>
        <s v="6500-4" u="1"/>
        <s v="3000-4" u="1"/>
        <s v="6010-1" u="1"/>
        <s v="4750-4" u="1"/>
        <s v="8070-3" u="1"/>
        <s v="7001-02" u="1"/>
        <s v="7001-2" u="1"/>
        <s v="7000-2" u="1"/>
        <s v="7070-1" u="1"/>
      </sharedItems>
    </cacheField>
    <cacheField name="Ilosc kontroli" numFmtId="0">
      <sharedItems containsString="0" containsBlank="1" containsNumber="1" containsInteger="1" minValue="1" maxValue="228"/>
    </cacheField>
    <cacheField name="Punkty premia jakościowa" numFmtId="0">
      <sharedItems containsString="0" containsBlank="1" containsNumber="1" containsInteger="1" minValue="-10" maxValue="50"/>
    </cacheField>
    <cacheField name="Próg" numFmtId="0">
      <sharedItems containsString="0" containsBlank="1" containsNumber="1" containsInteger="1" minValue="0" maxValue="5" count="7">
        <n v="3"/>
        <n v="5"/>
        <n v="4"/>
        <n v="2"/>
        <m/>
        <n v="0" u="1"/>
        <n v="1" u="1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adkos" refreshedDate="43089.456760995374" createdVersion="3" refreshedVersion="3" minRefreshableVersion="3" recordCount="33">
  <cacheSource type="external" connectionId="7"/>
  <cacheFields count="6">
    <cacheField name="DAT" numFmtId="0" sqlType="-9">
      <sharedItems count="11">
        <s v="201704"/>
        <s v="201705"/>
        <s v="201706"/>
        <s v="201707"/>
        <s v="201708"/>
        <s v="201709"/>
        <s v="201710"/>
        <s v="201711"/>
        <s v="201712"/>
        <s v="201702" u="1"/>
        <s v="201703" u="1"/>
      </sharedItems>
    </cacheField>
    <cacheField name="RODZAJ" numFmtId="0" sqlType="-9">
      <sharedItems count="2">
        <s v="Skóra"/>
        <s v="Tkanina"/>
      </sharedItems>
    </cacheField>
    <cacheField name="TYP" numFmtId="0" sqlType="12">
      <sharedItems count="2">
        <s v="IKEA"/>
        <s v="SITS"/>
      </sharedItems>
    </cacheField>
    <cacheField name="ROZLICZONO" numFmtId="0" sqlType="6">
      <sharedItems containsSemiMixedTypes="0" containsString="0" containsNumber="1" minValue="1.3129999999999999" maxValue="64955.120999999999"/>
    </cacheField>
    <cacheField name="STANDARD" numFmtId="0" sqlType="6">
      <sharedItems containsSemiMixedTypes="0" containsString="0" containsNumber="1" minValue="1.2707999999999999" maxValue="62570.771500000003"/>
    </cacheField>
    <cacheField name="Odpadowość" numFmtId="0" formula="(ROZLICZONO/STANDARD)-1" databaseField="0"/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adkos" refreshedDate="43089.456764814815" createdVersion="3" refreshedVersion="3" minRefreshableVersion="3" recordCount="136">
  <cacheSource type="external" connectionId="1"/>
  <cacheFields count="7">
    <cacheField name="tydzień" numFmtId="0" sqlType="8">
      <sharedItems containsSemiMixedTypes="0" containsString="0" containsNumber="1" containsInteger="1" minValue="201748" maxValue="201750" count="3">
        <n v="201748"/>
        <n v="201749"/>
        <n v="201750"/>
      </sharedItems>
    </cacheField>
    <cacheField name="MPK" numFmtId="0" sqlType="-9">
      <sharedItems count="8">
        <s v="7200-1"/>
        <s v="7300-1"/>
        <s v="4520-4"/>
        <s v="5020-4 s"/>
        <s v="5020-4 i"/>
        <s v="7050-1, 7060-1_x000a_7070-1, 7080-1_x000a_"/>
        <s v="7020-1, 7040-1, 7220-1"/>
        <s v="7200-1, 7300-1" u="1"/>
      </sharedItems>
    </cacheField>
    <cacheField name="Wynik" numFmtId="0" sqlType="8">
      <sharedItems containsSemiMixedTypes="0" containsString="0" containsNumber="1" minValue="0.6" maxValue="1" count="5">
        <n v="0.9"/>
        <n v="0.6"/>
        <n v="0.8"/>
        <n v="1"/>
        <n v="0.7"/>
      </sharedItems>
    </cacheField>
    <cacheField name="Frst" numFmtId="0" sqlType="8">
      <sharedItems containsSemiMixedTypes="0" containsString="0" containsNumber="1" containsInteger="1" minValue="201748" maxValue="201748" count="1">
        <n v="201748"/>
      </sharedItems>
    </cacheField>
    <cacheField name="LST" numFmtId="0" sqlType="8">
      <sharedItems containsSemiMixedTypes="0" containsString="0" containsNumber="1" containsInteger="1" minValue="201752" maxValue="201752" count="1">
        <n v="201752"/>
      </sharedItems>
    </cacheField>
    <cacheField name="FrstLst" numFmtId="0" sqlType="8">
      <sharedItems containsSemiMixedTypes="0" containsString="0" containsNumber="1" containsInteger="1" minValue="201744" maxValue="201744" count="1">
        <n v="201744"/>
      </sharedItems>
    </cacheField>
    <cacheField name="LSTLST" numFmtId="0" sqlType="8">
      <sharedItems containsSemiMixedTypes="0" containsString="0" containsNumber="1" containsInteger="1" minValue="201748" maxValue="201748" count="1">
        <n v="201748"/>
      </sharedItems>
    </cacheField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adkos" refreshedDate="43089.456768055556" createdVersion="3" refreshedVersion="3" minRefreshableVersion="3" recordCount="267">
  <cacheSource type="external" connectionId="22"/>
  <cacheFields count="7">
    <cacheField name="tydzień" numFmtId="0" sqlType="8">
      <sharedItems containsSemiMixedTypes="0" containsString="0" containsNumber="1" containsInteger="1" minValue="201536" maxValue="201750" count="119">
        <n v="201745"/>
        <n v="201746"/>
        <n v="201747"/>
        <n v="201748"/>
        <n v="201749"/>
        <n v="201750"/>
        <n v="201544" u="1"/>
        <n v="201731" u="1"/>
        <n v="201638" u="1"/>
        <n v="201545" u="1"/>
        <n v="201732" u="1"/>
        <n v="201639" u="1"/>
        <n v="201546" u="1"/>
        <n v="201733" u="1"/>
        <n v="201640" u="1"/>
        <n v="201547" u="1"/>
        <n v="201734" u="1"/>
        <n v="201641" u="1"/>
        <n v="201548" u="1"/>
        <n v="201735" u="1"/>
        <n v="201642" u="1"/>
        <n v="201549" u="1"/>
        <n v="201736" u="1"/>
        <n v="201643" u="1"/>
        <n v="201550" u="1"/>
        <n v="201737" u="1"/>
        <n v="201644" u="1"/>
        <n v="201551" u="1"/>
        <n v="201738" u="1"/>
        <n v="201645" u="1"/>
        <n v="201552" u="1"/>
        <n v="201739" u="1"/>
        <n v="201646" u="1"/>
        <n v="201553" u="1"/>
        <n v="201740" u="1"/>
        <n v="201647" u="1"/>
        <n v="201601" u="1"/>
        <n v="201741" u="1"/>
        <n v="201648" u="1"/>
        <n v="201602" u="1"/>
        <n v="201742" u="1"/>
        <n v="201649" u="1"/>
        <n v="201603" u="1"/>
        <n v="201743" u="1"/>
        <n v="201650" u="1"/>
        <n v="201604" u="1"/>
        <n v="201744" u="1"/>
        <n v="201651" u="1"/>
        <n v="201605" u="1"/>
        <n v="201652" u="1"/>
        <n v="201606" u="1"/>
        <n v="201607" u="1"/>
        <n v="201701" u="1"/>
        <n v="201608" u="1"/>
        <n v="201702" u="1"/>
        <n v="201609" u="1"/>
        <n v="201703" u="1"/>
        <n v="201610" u="1"/>
        <n v="201704" u="1"/>
        <n v="201611" u="1"/>
        <n v="201705" u="1"/>
        <n v="201612" u="1"/>
        <n v="201706" u="1"/>
        <n v="201613" u="1"/>
        <n v="201707" u="1"/>
        <n v="201614" u="1"/>
        <n v="201708" u="1"/>
        <n v="201615" u="1"/>
        <n v="201709" u="1"/>
        <n v="201616" u="1"/>
        <n v="201710" u="1"/>
        <n v="201617" u="1"/>
        <n v="201711" u="1"/>
        <n v="201618" u="1"/>
        <n v="201712" u="1"/>
        <n v="201619" u="1"/>
        <n v="201713" u="1"/>
        <n v="201620" u="1"/>
        <n v="201714" u="1"/>
        <n v="201621" u="1"/>
        <n v="201715" u="1"/>
        <n v="201622" u="1"/>
        <n v="201716" u="1"/>
        <n v="201623" u="1"/>
        <n v="201717" u="1"/>
        <n v="201624" u="1"/>
        <n v="201718" u="1"/>
        <n v="201625" u="1"/>
        <n v="201719" u="1"/>
        <n v="201626" u="1"/>
        <n v="201720" u="1"/>
        <n v="201721" u="1"/>
        <n v="201628" u="1"/>
        <n v="201722" u="1"/>
        <n v="201629" u="1"/>
        <n v="201536" u="1"/>
        <n v="201723" u="1"/>
        <n v="201630" u="1"/>
        <n v="201537" u="1"/>
        <n v="201724" u="1"/>
        <n v="201631" u="1"/>
        <n v="201538" u="1"/>
        <n v="201725" u="1"/>
        <n v="201632" u="1"/>
        <n v="201539" u="1"/>
        <n v="201726" u="1"/>
        <n v="201633" u="1"/>
        <n v="201540" u="1"/>
        <n v="201727" u="1"/>
        <n v="201634" u="1"/>
        <n v="201541" u="1"/>
        <n v="201728" u="1"/>
        <n v="201635" u="1"/>
        <n v="201542" u="1"/>
        <n v="201729" u="1"/>
        <n v="201636" u="1"/>
        <n v="201543" u="1"/>
        <n v="201730" u="1"/>
        <n v="201637" u="1"/>
      </sharedItems>
    </cacheField>
    <cacheField name="MPK" numFmtId="0" sqlType="-9">
      <sharedItems count="8">
        <s v="7200-1"/>
        <s v="7300-1"/>
        <s v="4520-4"/>
        <s v="5020-4 s"/>
        <s v="5020-4 i"/>
        <s v="7050-1, 7060-1_x000a_7070-1, 7080-1_x000a_"/>
        <s v="7020-1, 7040-1, 7220-1"/>
        <s v="7200-1, 7300-1" u="1"/>
      </sharedItems>
    </cacheField>
    <cacheField name="Wynik" numFmtId="0" sqlType="8">
      <sharedItems containsSemiMixedTypes="0" containsString="0" containsNumber="1" minValue="0.6" maxValue="1" count="5">
        <n v="0.8"/>
        <n v="1"/>
        <n v="0.9"/>
        <n v="0.7"/>
        <n v="0.6"/>
      </sharedItems>
    </cacheField>
    <cacheField name="Frst" numFmtId="0" sqlType="8">
      <sharedItems containsSemiMixedTypes="0" containsString="0" containsNumber="1" containsInteger="1" minValue="201748" maxValue="201748" count="1">
        <n v="201748"/>
      </sharedItems>
    </cacheField>
    <cacheField name="LST" numFmtId="0" sqlType="8">
      <sharedItems containsSemiMixedTypes="0" containsString="0" containsNumber="1" containsInteger="1" minValue="201752" maxValue="201752" count="1">
        <n v="201752"/>
      </sharedItems>
    </cacheField>
    <cacheField name="FrstLst" numFmtId="0" sqlType="8">
      <sharedItems containsSemiMixedTypes="0" containsString="0" containsNumber="1" containsInteger="1" minValue="201744" maxValue="201744" count="1">
        <n v="201744"/>
      </sharedItems>
    </cacheField>
    <cacheField name="LSTLST" numFmtId="0" sqlType="8">
      <sharedItems containsSemiMixedTypes="0" containsString="0" containsNumber="1" containsInteger="1" minValue="201748" maxValue="201748" count="1">
        <n v="201748"/>
      </sharedItems>
    </cacheField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adkos" refreshedDate="43089.456776388892" createdVersion="3" refreshedVersion="3" minRefreshableVersion="3" recordCount="2342">
  <cacheSource type="external" connectionId="2"/>
  <cacheFields count="4">
    <cacheField name="WYDZ" numFmtId="0" sqlType="12">
      <sharedItems count="3">
        <s v="200SW"/>
        <s v="500LI"/>
        <s v="400ST"/>
      </sharedItems>
    </cacheField>
    <cacheField name="MONTH" numFmtId="0" sqlType="12">
      <sharedItems count="36">
        <s v="201606"/>
        <s v="201506"/>
        <s v="201503"/>
        <s v="201505"/>
        <s v="201510"/>
        <s v="201511"/>
        <s v="201504"/>
        <s v="201507"/>
        <s v="201508"/>
        <s v="201502"/>
        <s v="201610"/>
        <s v="201611"/>
        <s v="201501"/>
        <s v="201509"/>
        <s v="201704"/>
        <s v="201612"/>
        <s v="201711"/>
        <s v="201601"/>
        <s v="201701"/>
        <s v="201702"/>
        <s v="201703"/>
        <s v="201705"/>
        <s v="201706"/>
        <s v="201707"/>
        <s v="201708"/>
        <s v="201709"/>
        <s v="201710"/>
        <s v="201712"/>
        <s v="201608"/>
        <s v="201512"/>
        <s v="201609"/>
        <s v="201603"/>
        <s v="201604"/>
        <s v="201605"/>
        <s v="201607"/>
        <s v="201602"/>
      </sharedItems>
    </cacheField>
    <cacheField name="VALID_DATE" numFmtId="0" sqlType="11">
      <sharedItems containsSemiMixedTypes="0" containsNonDate="0" containsDate="1" containsString="0" minDate="2015-01-07T00:00:00" maxDate="2017-12-21T00:00:00"/>
    </cacheField>
    <cacheField name="GR_ŚRED" numFmtId="0" sqlType="6">
      <sharedItems containsSemiMixedTypes="0" containsString="0" containsNumber="1" minValue="2" maxValue="388.5"/>
    </cacheField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radkos" refreshedDate="43089.45683101852" createdVersion="3" refreshedVersion="3" minRefreshableVersion="3" recordCount="3148">
  <cacheSource type="external" connectionId="33"/>
  <cacheFields count="14">
    <cacheField name="MONTH" numFmtId="0" sqlType="12">
      <sharedItems count="27">
        <s v="201712"/>
        <s v="201710" u="1"/>
        <s v="201711" u="1"/>
        <s v="201610" u="1"/>
        <s v="201611" u="1"/>
        <s v="201612" u="1"/>
        <s v="201510" u="1"/>
        <s v="201701" u="1"/>
        <s v="201511" u="1"/>
        <s v="201702" u="1"/>
        <s v="201512" u="1"/>
        <s v="201703" u="1"/>
        <s v="201601" u="1"/>
        <s v="201704" u="1"/>
        <s v="201602" u="1"/>
        <s v="201705" u="1"/>
        <s v="201603" u="1"/>
        <s v="201706" u="1"/>
        <s v="201604" u="1"/>
        <s v="201707" u="1"/>
        <s v="201605" u="1"/>
        <s v="201708" u="1"/>
        <s v="201606" u="1"/>
        <s v="201709" u="1"/>
        <s v="201607" u="1"/>
        <s v="201608" u="1"/>
        <s v="201609" u="1"/>
      </sharedItems>
    </cacheField>
    <cacheField name="WEEK" numFmtId="0" sqlType="12">
      <sharedItems count="4">
        <s v="201748"/>
        <s v="201749"/>
        <s v="201750"/>
        <s v="201751"/>
      </sharedItems>
    </cacheField>
    <cacheField name="VALID_DATE" numFmtId="0" sqlType="11">
      <sharedItems containsSemiMixedTypes="0" containsNonDate="0" containsDate="1" containsString="0" minDate="2017-12-01T00:00:00" maxDate="2017-12-20T00:00:00" count="19"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</sharedItems>
    </cacheField>
    <cacheField name="SHIFT" numFmtId="0" sqlType="-9">
      <sharedItems count="4">
        <s v="A"/>
        <s v="B"/>
        <s v="C"/>
        <s v="N"/>
      </sharedItems>
    </cacheField>
    <cacheField name="DEPARTMENT" numFmtId="0" sqlType="12">
      <sharedItems count="8">
        <s v="100KR KROJOWNIA"/>
        <s v="200SW SZWALNIA"/>
        <s v="300KO OKUCIA"/>
        <s v="400ST TAPICERNIA"/>
        <s v="500LI LINIA PRODUKCYJNA"/>
        <s v="600WZ WZORNIKI"/>
        <s v=" " u="1"/>
        <s v="000MD MODELARNIA" u="1"/>
      </sharedItems>
    </cacheField>
    <cacheField name="WORK_CENTER" numFmtId="0" sqlType="12">
      <sharedItems count="20">
        <s v="100KT Krojownia Tkanin"/>
        <s v="110KS Krojownia Skór"/>
        <s v="210SL Szwalnia Skór"/>
        <s v="220SE Szwalnia ETON"/>
        <s v="310OI Okucia IKEA"/>
        <s v="300OS Okucia SITS"/>
        <s v="410MO Montaż"/>
        <s v="420TW Wyklejanie"/>
        <s v="430TT Tapicerowanie"/>
        <s v="440TP Pakowanie"/>
        <s v="510L1 Linia 1"/>
        <s v="510L2 Linia 2"/>
        <s v="510L3 Linia 3"/>
        <s v="510L4 Linia 4"/>
        <s v="510L5 Linia 5"/>
        <s v="510L6 Linia 6"/>
        <s v="520WP Wyklejanie Poduch"/>
        <s v="530NP Napełnianie Poduch"/>
        <s v="550LP Pakowanie Półproduktów"/>
        <s v="600WZ Wzorniki"/>
      </sharedItems>
    </cacheField>
    <cacheField name="WYDZ" numFmtId="0" sqlType="12">
      <sharedItems count="7">
        <s v="100KR"/>
        <s v="200SW"/>
        <s v="300KO"/>
        <s v="400ST"/>
        <s v="500LI"/>
        <s v="600WZ"/>
        <s v="000MD" u="1"/>
      </sharedItems>
    </cacheField>
    <cacheField name="WORK_GROUP_ID" numFmtId="0" sqlType="-9">
      <sharedItems/>
    </cacheField>
    <cacheField name="SUM_H_MADE_CORR" numFmtId="0" sqlType="6">
      <sharedItems containsString="0" containsBlank="1" count="1">
        <m/>
      </sharedItems>
    </cacheField>
    <cacheField name="SUM_H_MADE_NORM" numFmtId="0" sqlType="6">
      <sharedItems containsSemiMixedTypes="0" containsString="0" containsNumber="1" minValue="3.3329999999999999E-2" maxValue="260.50979999999998"/>
    </cacheField>
    <cacheField name="SUM_H_REPAIR" numFmtId="0" sqlType="6">
      <sharedItems containsSemiMixedTypes="0" containsString="0" containsNumber="1" minValue="0" maxValue="5.7656000000000001"/>
    </cacheField>
    <cacheField name="SUM_H_DEMURRAGE" numFmtId="0" sqlType="6">
      <sharedItems containsSemiMixedTypes="0" containsString="0" containsNumber="1" containsInteger="1" minValue="0" maxValue="0" count="1">
        <n v="0"/>
      </sharedItems>
    </cacheField>
    <cacheField name="WRK_H_SUM" numFmtId="0" sqlType="6">
      <sharedItems containsSemiMixedTypes="0" containsString="0" containsNumber="1" minValue="0.01" maxValue="243.21"/>
    </cacheField>
    <cacheField name="WRK_NORM" numFmtId="0" sqlType="6">
      <sharedItems containsSemiMixedTypes="0" containsString="0" containsNumber="1" minValue="0.01" maxValue="243.21"/>
    </cacheField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radkos" refreshedDate="43089.456874884258" createdVersion="3" refreshedVersion="3" minRefreshableVersion="3" recordCount="5761">
  <cacheSource type="external" connectionId="35"/>
  <cacheFields count="13">
    <cacheField name="MONTH" numFmtId="0" sqlType="12">
      <sharedItems count="28">
        <s v="201712"/>
        <s v="201711"/>
        <s v="201509" u="1"/>
        <s v="201710" u="1"/>
        <s v="201610" u="1"/>
        <s v="201611" u="1"/>
        <s v="201612" u="1"/>
        <s v="201510" u="1"/>
        <s v="201701" u="1"/>
        <s v="201511" u="1"/>
        <s v="201702" u="1"/>
        <s v="201512" u="1"/>
        <s v="201703" u="1"/>
        <s v="201601" u="1"/>
        <s v="201704" u="1"/>
        <s v="201602" u="1"/>
        <s v="201705" u="1"/>
        <s v="201603" u="1"/>
        <s v="201706" u="1"/>
        <s v="201604" u="1"/>
        <s v="201707" u="1"/>
        <s v="201605" u="1"/>
        <s v="201708" u="1"/>
        <s v="201606" u="1"/>
        <s v="201709" u="1"/>
        <s v="201607" u="1"/>
        <s v="201608" u="1"/>
        <s v="201609" u="1"/>
      </sharedItems>
    </cacheField>
    <cacheField name="WEEK" numFmtId="0" sqlType="12">
      <sharedItems count="120">
        <s v="201748"/>
        <s v="201749"/>
        <s v="201750"/>
        <s v="201746"/>
        <s v="201751"/>
        <s v="201747"/>
        <s v="201643" u="1"/>
        <s v="201712" u="1"/>
        <s v="201638" u="1"/>
        <s v="201707" u="1"/>
        <s v="201623" u="1"/>
        <s v="201549" u="1"/>
        <s v="201618" u="1"/>
        <s v="201603" u="1"/>
        <s v="201740" u="1"/>
        <s v="201735" u="1"/>
        <s v="201651" u="1"/>
        <s v="201720" u="1"/>
        <s v="201646" u="1"/>
        <s v="201715" u="1"/>
        <s v="201631" u="1"/>
        <s v="201626" u="1"/>
        <s v="201542" u="1"/>
        <s v="201611" u="1"/>
        <s v="201537" u="1"/>
        <s v="201606" u="1"/>
        <s v="201743" u="1"/>
        <s v="201738" u="1"/>
        <s v="201723" u="1"/>
        <s v="201649" u="1"/>
        <s v="201718" u="1"/>
        <s v="201634" u="1"/>
        <s v="201703" u="1"/>
        <s v="201629" u="1"/>
        <s v="201550" u="1"/>
        <s v="201545" u="1"/>
        <s v="201614" u="1"/>
        <s v="201609" u="1"/>
        <s v="201731" u="1"/>
        <s v="201726" u="1"/>
        <s v="201642" u="1"/>
        <s v="201711" u="1"/>
        <s v="201637" u="1"/>
        <s v="201706" u="1"/>
        <s v="201553" u="1"/>
        <s v="201622" u="1"/>
        <s v="201548" u="1"/>
        <s v="201617" u="1"/>
        <s v="201602" u="1"/>
        <s v="201734" u="1"/>
        <s v="201729" u="1"/>
        <s v="201650" u="1"/>
        <s v="201645" u="1"/>
        <s v="201714" u="1"/>
        <s v="201709" u="1"/>
        <s v="201630" u="1"/>
        <s v="201625" u="1"/>
        <s v="201541" u="1"/>
        <s v="201610" u="1"/>
        <s v="201536" u="1"/>
        <s v="201605" u="1"/>
        <s v="201742" u="1"/>
        <s v="201737" u="1"/>
        <s v="201722" u="1"/>
        <s v="201648" u="1"/>
        <s v="201717" u="1"/>
        <s v="201633" u="1"/>
        <s v="201702" u="1"/>
        <s v="201628" u="1"/>
        <s v="201544" u="1"/>
        <s v="201613" u="1"/>
        <s v="201539" u="1"/>
        <s v="201608" u="1"/>
        <s v="201745" u="1"/>
        <s v="201730" u="1"/>
        <s v="201725" u="1"/>
        <s v="201641" u="1"/>
        <s v="201710" u="1"/>
        <s v="201636" u="1"/>
        <s v="201705" u="1"/>
        <s v="201552" u="1"/>
        <s v="201621" u="1"/>
        <s v="201547" u="1"/>
        <s v="201616" u="1"/>
        <s v="201601" u="1"/>
        <s v="201733" u="1"/>
        <s v="201728" u="1"/>
        <s v="201644" u="1"/>
        <s v="201713" u="1"/>
        <s v="201639" u="1"/>
        <s v="201708" u="1"/>
        <s v="201624" u="1"/>
        <s v="201619" u="1"/>
        <s v="201540" u="1"/>
        <s v="201604" u="1"/>
        <s v="201741" u="1"/>
        <s v="201736" u="1"/>
        <s v="201652" u="1"/>
        <s v="201721" u="1"/>
        <s v="201647" u="1"/>
        <s v="201716" u="1"/>
        <s v="201632" u="1"/>
        <s v="201701" u="1"/>
        <s v="201543" u="1"/>
        <s v="201612" u="1"/>
        <s v="201538" u="1"/>
        <s v="201607" u="1"/>
        <s v="201744" u="1"/>
        <s v="201739" u="1"/>
        <s v="201724" u="1"/>
        <s v="201719" u="1"/>
        <s v="201640" u="1"/>
        <s v="201635" u="1"/>
        <s v="201704" u="1"/>
        <s v="201551" u="1"/>
        <s v="201620" u="1"/>
        <s v="201546" u="1"/>
        <s v="201615" u="1"/>
        <s v="201732" u="1"/>
        <s v="201727" u="1"/>
      </sharedItems>
    </cacheField>
    <cacheField name="VALID_DATE" numFmtId="0" sqlType="11">
      <sharedItems containsSemiMixedTypes="0" containsNonDate="0" containsDate="1" containsString="0" minDate="2015-09-02T00:00:00" maxDate="2017-12-20T00:00:00" count="736"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1-16T00:00:00"/>
        <d v="2017-12-16T00:00:00"/>
        <d v="2017-11-17T00:00:00"/>
        <d v="2017-12-17T00:00:00"/>
        <d v="2017-11-18T00:00:00"/>
        <d v="2017-12-18T00:00:00"/>
        <d v="2017-11-19T00:00:00"/>
        <d v="2017-12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5-09-29T00:00:00" u="1"/>
        <d v="2016-09-29T00:00:00" u="1"/>
        <d v="2017-09-29T00:00:00" u="1"/>
        <d v="2016-10-25T00:00:00" u="1"/>
        <d v="2015-11-21T00:00:00" u="1"/>
        <d v="2017-10-25T00:00:00" u="1"/>
        <d v="2016-11-21T00:00:00" u="1"/>
        <d v="2015-12-17T00:00:00" u="1"/>
        <d v="2016-12-17T00:00:00" u="1"/>
        <d v="2015-10-27T00:00:00" u="1"/>
        <d v="2016-10-27T00:00:00" u="1"/>
        <d v="2015-11-23T00:00:00" u="1"/>
        <d v="2017-10-27T00:00:00" u="1"/>
        <d v="2016-11-23T00:00:00" u="1"/>
        <d v="2015-12-19T00:00:00" u="1"/>
        <d v="2016-12-19T00:00:00" u="1"/>
        <d v="2015-10-29T00:00:00" u="1"/>
        <d v="2016-10-29T00:00:00" u="1"/>
        <d v="2015-11-25T00:00:00" u="1"/>
        <d v="2017-10-29T00:00:00" u="1"/>
        <d v="2016-11-25T00:00:00" u="1"/>
        <d v="2015-12-21T00:00:00" u="1"/>
        <d v="2016-12-21T00:00:00" u="1"/>
        <d v="2017-01-02T00:00:00" u="1"/>
        <d v="2015-10-31T00:00:00" u="1"/>
        <d v="2016-10-31T00:00:00" u="1"/>
        <d v="2015-11-27T00:00:00" u="1"/>
        <d v="2017-10-31T00:00:00" u="1"/>
        <d v="2015-12-23T00:00:00" u="1"/>
        <d v="2016-12-23T00:00:00" u="1"/>
        <d v="2016-01-04T00:00:00" u="1"/>
        <d v="2017-01-04T00:00:00" u="1"/>
        <d v="2015-11-29T00:00:00" u="1"/>
        <d v="2016-11-29T00:00:00" u="1"/>
        <d v="2016-01-06T00:00:00" u="1"/>
        <d v="2017-01-06T00:00:00" u="1"/>
        <d v="2016-02-02T00:00:00" u="1"/>
        <d v="2017-02-02T00:00:00" u="1"/>
        <d v="2016-12-27T00:00:00" u="1"/>
        <d v="2016-01-08T00:00:00" u="1"/>
        <d v="2017-01-08T00:00:00" u="1"/>
        <d v="2016-02-04T00:00:00" u="1"/>
        <d v="2017-02-04T00:00:00" u="1"/>
        <d v="2015-12-29T00:00:00" u="1"/>
        <d v="2016-01-10T00:00:00" u="1"/>
        <d v="2017-01-10T00:00:00" u="1"/>
        <d v="2016-02-06T00:00:00" u="1"/>
        <d v="2017-02-06T00:00:00" u="1"/>
        <d v="2016-03-02T00:00:00" u="1"/>
        <d v="2017-03-02T00:00:00" u="1"/>
        <d v="2016-01-12T00:00:00" u="1"/>
        <d v="2017-01-12T00:00:00" u="1"/>
        <d v="2016-02-08T00:00:00" u="1"/>
        <d v="2017-02-08T00:00:00" u="1"/>
        <d v="2016-03-04T00:00:00" u="1"/>
        <d v="2017-03-04T00:00:00" u="1"/>
        <d v="2016-01-14T00:00:00" u="1"/>
        <d v="2017-01-14T00:00:00" u="1"/>
        <d v="2016-02-10T00:00:00" u="1"/>
        <d v="2017-02-10T00:00:00" u="1"/>
        <d v="2016-03-06T00:00:00" u="1"/>
        <d v="2017-03-06T00:00:00" u="1"/>
        <d v="2016-04-02T00:00:00" u="1"/>
        <d v="2016-01-16T00:00:00" u="1"/>
        <d v="2017-01-16T00:00:00" u="1"/>
        <d v="2016-02-12T00:00:00" u="1"/>
        <d v="2017-02-12T00:00:00" u="1"/>
        <d v="2016-03-08T00:00:00" u="1"/>
        <d v="2017-03-08T00:00:00" u="1"/>
        <d v="2016-04-04T00:00:00" u="1"/>
        <d v="2017-04-04T00:00:00" u="1"/>
        <d v="2016-01-18T00:00:00" u="1"/>
        <d v="2017-01-18T00:00:00" u="1"/>
        <d v="2016-02-14T00:00:00" u="1"/>
        <d v="2017-02-14T00:00:00" u="1"/>
        <d v="2016-03-10T00:00:00" u="1"/>
        <d v="2017-03-10T00:00:00" u="1"/>
        <d v="2016-04-06T00:00:00" u="1"/>
        <d v="2017-04-06T00:00:00" u="1"/>
        <d v="2016-01-20T00:00:00" u="1"/>
        <d v="2017-01-20T00:00:00" u="1"/>
        <d v="2016-02-16T00:00:00" u="1"/>
        <d v="2017-02-16T00:00:00" u="1"/>
        <d v="2016-03-12T00:00:00" u="1"/>
        <d v="2016-04-08T00:00:00" u="1"/>
        <d v="2017-04-08T00:00:00" u="1"/>
        <d v="2016-05-04T00:00:00" u="1"/>
        <d v="2017-05-04T00:00:00" u="1"/>
        <d v="2016-01-22T00:00:00" u="1"/>
        <d v="2016-02-18T00:00:00" u="1"/>
        <d v="2017-02-18T00:00:00" u="1"/>
        <d v="2016-03-14T00:00:00" u="1"/>
        <d v="2017-03-14T00:00:00" u="1"/>
        <d v="2017-04-10T00:00:00" u="1"/>
        <d v="2016-05-06T00:00:00" u="1"/>
        <d v="2017-05-06T00:00:00" u="1"/>
        <d v="2016-06-02T00:00:00" u="1"/>
        <d v="2017-06-02T00:00:00" u="1"/>
        <d v="2016-01-24T00:00:00" u="1"/>
        <d v="2017-01-24T00:00:00" u="1"/>
        <d v="2016-02-20T00:00:00" u="1"/>
        <d v="2017-02-20T00:00:00" u="1"/>
        <d v="2016-03-16T00:00:00" u="1"/>
        <d v="2017-03-16T00:00:00" u="1"/>
        <d v="2016-04-12T00:00:00" u="1"/>
        <d v="2017-04-12T00:00:00" u="1"/>
        <d v="2016-05-08T00:00:00" u="1"/>
        <d v="2017-05-08T00:00:00" u="1"/>
        <d v="2016-06-04T00:00:00" u="1"/>
        <d v="2016-01-26T00:00:00" u="1"/>
        <d v="2017-01-26T00:00:00" u="1"/>
        <d v="2016-02-22T00:00:00" u="1"/>
        <d v="2017-02-22T00:00:00" u="1"/>
        <d v="2016-03-18T00:00:00" u="1"/>
        <d v="2017-03-18T00:00:00" u="1"/>
        <d v="2016-04-14T00:00:00" u="1"/>
        <d v="2017-04-14T00:00:00" u="1"/>
        <d v="2016-05-10T00:00:00" u="1"/>
        <d v="2017-05-10T00:00:00" u="1"/>
        <d v="2016-06-06T00:00:00" u="1"/>
        <d v="2017-06-06T00:00:00" u="1"/>
        <d v="2016-07-02T00:00:00" u="1"/>
        <d v="2016-01-28T00:00:00" u="1"/>
        <d v="2017-01-28T00:00:00" u="1"/>
        <d v="2016-02-24T00:00:00" u="1"/>
        <d v="2017-02-24T00:00:00" u="1"/>
        <d v="2016-03-20T00:00:00" u="1"/>
        <d v="2017-03-20T00:00:00" u="1"/>
        <d v="2016-04-16T00:00:00" u="1"/>
        <d v="2016-05-12T00:00:00" u="1"/>
        <d v="2017-05-12T00:00:00" u="1"/>
        <d v="2016-06-08T00:00:00" u="1"/>
        <d v="2017-06-08T00:00:00" u="1"/>
        <d v="2017-07-04T00:00:00" u="1"/>
        <d v="2016-01-30T00:00:00" u="1"/>
        <d v="2017-01-30T00:00:00" u="1"/>
        <d v="2016-02-26T00:00:00" u="1"/>
        <d v="2016-03-22T00:00:00" u="1"/>
        <d v="2017-03-22T00:00:00" u="1"/>
        <d v="2016-04-18T00:00:00" u="1"/>
        <d v="2017-04-18T00:00:00" u="1"/>
        <d v="2016-05-14T00:00:00" u="1"/>
        <d v="2016-06-10T00:00:00" u="1"/>
        <d v="2017-06-10T00:00:00" u="1"/>
        <d v="2017-07-06T00:00:00" u="1"/>
        <d v="2016-08-02T00:00:00" u="1"/>
        <d v="2017-08-02T00:00:00" u="1"/>
        <d v="2016-02-28T00:00:00" u="1"/>
        <d v="2017-02-28T00:00:00" u="1"/>
        <d v="2016-03-24T00:00:00" u="1"/>
        <d v="2017-03-24T00:00:00" u="1"/>
        <d v="2016-04-20T00:00:00" u="1"/>
        <d v="2017-04-20T00:00:00" u="1"/>
        <d v="2016-05-16T00:00:00" u="1"/>
        <d v="2017-05-16T00:00:00" u="1"/>
        <d v="2016-06-12T00:00:00" u="1"/>
        <d v="2017-06-12T00:00:00" u="1"/>
        <d v="2017-07-08T00:00:00" u="1"/>
        <d v="2016-08-04T00:00:00" u="1"/>
        <d v="2017-08-04T00:00:00" u="1"/>
        <d v="2016-04-22T00:00:00" u="1"/>
        <d v="2017-04-22T00:00:00" u="1"/>
        <d v="2016-05-18T00:00:00" u="1"/>
        <d v="2017-05-18T00:00:00" u="1"/>
        <d v="2016-06-14T00:00:00" u="1"/>
        <d v="2017-06-14T00:00:00" u="1"/>
        <d v="2017-07-10T00:00:00" u="1"/>
        <d v="2016-08-06T00:00:00" u="1"/>
        <d v="2015-09-02T00:00:00" u="1"/>
        <d v="2016-09-02T00:00:00" u="1"/>
        <d v="2017-09-02T00:00:00" u="1"/>
        <d v="2017-03-28T00:00:00" u="1"/>
        <d v="2016-04-24T00:00:00" u="1"/>
        <d v="2017-04-24T00:00:00" u="1"/>
        <d v="2016-05-20T00:00:00" u="1"/>
        <d v="2017-05-20T00:00:00" u="1"/>
        <d v="2016-06-16T00:00:00" u="1"/>
        <d v="2016-07-12T00:00:00" u="1"/>
        <d v="2017-07-12T00:00:00" u="1"/>
        <d v="2016-08-08T00:00:00" u="1"/>
        <d v="2015-09-04T00:00:00" u="1"/>
        <d v="2017-08-08T00:00:00" u="1"/>
        <d v="2017-09-04T00:00:00" u="1"/>
        <d v="2016-03-30T00:00:00" u="1"/>
        <d v="2017-03-30T00:00:00" u="1"/>
        <d v="2016-04-26T00:00:00" u="1"/>
        <d v="2017-04-26T00:00:00" u="1"/>
        <d v="2016-05-22T00:00:00" u="1"/>
        <d v="2017-05-22T00:00:00" u="1"/>
        <d v="2016-06-18T00:00:00" u="1"/>
        <d v="2016-07-14T00:00:00" u="1"/>
        <d v="2017-07-14T00:00:00" u="1"/>
        <d v="2016-08-10T00:00:00" u="1"/>
        <d v="2017-08-10T00:00:00" u="1"/>
        <d v="2016-09-06T00:00:00" u="1"/>
        <d v="2015-10-02T00:00:00" u="1"/>
        <d v="2017-09-06T00:00:00" u="1"/>
        <d v="2017-10-02T00:00:00" u="1"/>
        <d v="2016-04-28T00:00:00" u="1"/>
        <d v="2017-04-28T00:00:00" u="1"/>
        <d v="2016-05-24T00:00:00" u="1"/>
        <d v="2017-05-24T00:00:00" u="1"/>
        <d v="2016-06-20T00:00:00" u="1"/>
        <d v="2017-06-20T00:00:00" u="1"/>
        <d v="2016-07-16T00:00:00" u="1"/>
        <d v="2016-08-12T00:00:00" u="1"/>
        <d v="2015-09-08T00:00:00" u="1"/>
        <d v="2017-08-12T00:00:00" u="1"/>
        <d v="2016-09-08T00:00:00" u="1"/>
        <d v="2015-10-04T00:00:00" u="1"/>
        <d v="2017-09-08T00:00:00" u="1"/>
        <d v="2016-10-04T00:00:00" u="1"/>
        <d v="2017-10-04T00:00:00" u="1"/>
        <d v="2016-04-30T00:00:00" u="1"/>
        <d v="2017-05-26T00:00:00" u="1"/>
        <d v="2016-06-22T00:00:00" u="1"/>
        <d v="2017-06-22T00:00:00" u="1"/>
        <d v="2016-07-18T00:00:00" u="1"/>
        <d v="2017-07-18T00:00:00" u="1"/>
        <d v="2015-09-10T00:00:00" u="1"/>
        <d v="2016-09-10T00:00:00" u="1"/>
        <d v="2015-10-06T00:00:00" u="1"/>
        <d v="2016-10-06T00:00:00" u="1"/>
        <d v="2015-11-02T00:00:00" u="1"/>
        <d v="2017-10-06T00:00:00" u="1"/>
        <d v="2016-11-02T00:00:00" u="1"/>
        <d v="2017-11-02T00:00:00" u="1"/>
        <d v="2016-06-24T00:00:00" u="1"/>
        <d v="2017-06-24T00:00:00" u="1"/>
        <d v="2016-07-20T00:00:00" u="1"/>
        <d v="2017-07-20T00:00:00" u="1"/>
        <d v="2016-08-16T00:00:00" u="1"/>
        <d v="2015-09-12T00:00:00" u="1"/>
        <d v="2017-08-16T00:00:00" u="1"/>
        <d v="2016-09-12T00:00:00" u="1"/>
        <d v="2015-10-08T00:00:00" u="1"/>
        <d v="2017-09-12T00:00:00" u="1"/>
        <d v="2016-10-08T00:00:00" u="1"/>
        <d v="2015-11-04T00:00:00" u="1"/>
        <d v="2016-11-04T00:00:00" u="1"/>
        <d v="2017-11-04T00:00:00" u="1"/>
        <d v="2016-05-30T00:00:00" u="1"/>
        <d v="2017-05-30T00:00:00" u="1"/>
        <d v="2017-06-26T00:00:00" u="1"/>
        <d v="2016-07-22T00:00:00" u="1"/>
        <d v="2017-07-22T00:00:00" u="1"/>
        <d v="2016-08-18T00:00:00" u="1"/>
        <d v="2015-09-14T00:00:00" u="1"/>
        <d v="2017-08-18T00:00:00" u="1"/>
        <d v="2016-09-14T00:00:00" u="1"/>
        <d v="2015-10-10T00:00:00" u="1"/>
        <d v="2017-09-14T00:00:00" u="1"/>
        <d v="2016-10-10T00:00:00" u="1"/>
        <d v="2015-11-06T00:00:00" u="1"/>
        <d v="2017-10-10T00:00:00" u="1"/>
        <d v="2016-11-06T00:00:00" u="1"/>
        <d v="2015-12-02T00:00:00" u="1"/>
        <d v="2017-11-06T00:00:00" u="1"/>
        <d v="2016-12-02T00:00:00" u="1"/>
        <d v="2016-06-28T00:00:00" u="1"/>
        <d v="2017-06-28T00:00:00" u="1"/>
        <d v="2017-07-24T00:00:00" u="1"/>
        <d v="2016-08-20T00:00:00" u="1"/>
        <d v="2015-09-16T00:00:00" u="1"/>
        <d v="2016-09-16T00:00:00" u="1"/>
        <d v="2015-10-12T00:00:00" u="1"/>
        <d v="2017-09-16T00:00:00" u="1"/>
        <d v="2016-10-12T00:00:00" u="1"/>
        <d v="2015-11-08T00:00:00" u="1"/>
        <d v="2017-10-12T00:00:00" u="1"/>
        <d v="2016-11-08T00:00:00" u="1"/>
        <d v="2015-12-04T00:00:00" u="1"/>
        <d v="2017-11-08T00:00:00" u="1"/>
        <d v="2016-12-04T00:00:00" u="1"/>
        <d v="2016-06-30T00:00:00" u="1"/>
        <d v="2017-06-30T00:00:00" u="1"/>
        <d v="2016-07-26T00:00:00" u="1"/>
        <d v="2017-07-26T00:00:00" u="1"/>
        <d v="2016-08-22T00:00:00" u="1"/>
        <d v="2015-09-18T00:00:00" u="1"/>
        <d v="2017-08-22T00:00:00" u="1"/>
        <d v="2016-09-18T00:00:00" u="1"/>
        <d v="2015-10-14T00:00:00" u="1"/>
        <d v="2017-09-18T00:00:00" u="1"/>
        <d v="2016-10-14T00:00:00" u="1"/>
        <d v="2015-11-10T00:00:00" u="1"/>
        <d v="2017-10-14T00:00:00" u="1"/>
        <d v="2016-11-10T00:00:00" u="1"/>
        <d v="2015-12-06T00:00:00" u="1"/>
        <d v="2017-11-10T00:00:00" u="1"/>
        <d v="2016-12-06T00:00:00" u="1"/>
        <d v="2016-07-28T00:00:00" u="1"/>
        <d v="2017-07-28T00:00:00" u="1"/>
        <d v="2016-08-24T00:00:00" u="1"/>
        <d v="2015-09-20T00:00:00" u="1"/>
        <d v="2017-08-24T00:00:00" u="1"/>
        <d v="2016-09-20T00:00:00" u="1"/>
        <d v="2015-10-16T00:00:00" u="1"/>
        <d v="2017-09-20T00:00:00" u="1"/>
        <d v="2016-10-16T00:00:00" u="1"/>
        <d v="2015-11-12T00:00:00" u="1"/>
        <d v="2017-10-16T00:00:00" u="1"/>
        <d v="2015-12-08T00:00:00" u="1"/>
        <d v="2017-11-12T00:00:00" u="1"/>
        <d v="2016-12-08T00:00:00" u="1"/>
        <d v="2016-07-30T00:00:00" u="1"/>
        <d v="2017-07-30T00:00:00" u="1"/>
        <d v="2016-08-26T00:00:00" u="1"/>
        <d v="2015-09-22T00:00:00" u="1"/>
        <d v="2017-08-26T00:00:00" u="1"/>
        <d v="2016-09-22T00:00:00" u="1"/>
        <d v="2017-09-22T00:00:00" u="1"/>
        <d v="2016-10-18T00:00:00" u="1"/>
        <d v="2015-11-14T00:00:00" u="1"/>
        <d v="2017-10-18T00:00:00" u="1"/>
        <d v="2016-11-14T00:00:00" u="1"/>
        <d v="2015-12-10T00:00:00" u="1"/>
        <d v="2017-11-14T00:00:00" u="1"/>
        <d v="2016-12-10T00:00:00" u="1"/>
        <d v="2015-09-24T00:00:00" u="1"/>
        <d v="2017-08-28T00:00:00" u="1"/>
        <d v="2016-09-24T00:00:00" u="1"/>
        <d v="2015-10-20T00:00:00" u="1"/>
        <d v="2017-09-24T00:00:00" u="1"/>
        <d v="2016-10-20T00:00:00" u="1"/>
        <d v="2015-11-16T00:00:00" u="1"/>
        <d v="2017-10-20T00:00:00" u="1"/>
        <d v="2016-11-16T00:00:00" u="1"/>
        <d v="2015-12-12T00:00:00" u="1"/>
        <d v="2016-12-12T00:00:00" u="1"/>
        <d v="2016-08-30T00:00:00" u="1"/>
        <d v="2015-09-26T00:00:00" u="1"/>
        <d v="2017-08-30T00:00:00" u="1"/>
        <d v="2016-09-26T00:00:00" u="1"/>
        <d v="2015-10-22T00:00:00" u="1"/>
        <d v="2017-09-26T00:00:00" u="1"/>
        <d v="2016-10-22T00:00:00" u="1"/>
        <d v="2015-11-18T00:00:00" u="1"/>
        <d v="2016-11-18T00:00:00" u="1"/>
        <d v="2015-12-14T00:00:00" u="1"/>
        <d v="2016-12-14T00:00:00" u="1"/>
        <d v="2015-09-28T00:00:00" u="1"/>
        <d v="2016-09-28T00:00:00" u="1"/>
        <d v="2015-10-24T00:00:00" u="1"/>
        <d v="2017-09-28T00:00:00" u="1"/>
        <d v="2016-10-24T00:00:00" u="1"/>
        <d v="2015-11-20T00:00:00" u="1"/>
        <d v="2017-10-24T00:00:00" u="1"/>
        <d v="2016-11-20T00:00:00" u="1"/>
        <d v="2015-12-16T00:00:00" u="1"/>
        <d v="2016-12-16T00:00:00" u="1"/>
        <d v="2015-09-30T00:00:00" u="1"/>
        <d v="2016-09-30T00:00:00" u="1"/>
        <d v="2015-10-26T00:00:00" u="1"/>
        <d v="2017-09-30T00:00:00" u="1"/>
        <d v="2016-10-26T00:00:00" u="1"/>
        <d v="2015-11-22T00:00:00" u="1"/>
        <d v="2017-10-26T00:00:00" u="1"/>
        <d v="2016-11-22T00:00:00" u="1"/>
        <d v="2015-12-18T00:00:00" u="1"/>
        <d v="2016-12-18T00:00:00" u="1"/>
        <d v="2015-10-28T00:00:00" u="1"/>
        <d v="2016-10-28T00:00:00" u="1"/>
        <d v="2015-11-24T00:00:00" u="1"/>
        <d v="2017-10-28T00:00:00" u="1"/>
        <d v="2016-11-24T00:00:00" u="1"/>
        <d v="2015-12-20T00:00:00" u="1"/>
        <d v="2016-12-20T00:00:00" u="1"/>
        <d v="2015-10-30T00:00:00" u="1"/>
        <d v="2015-11-26T00:00:00" u="1"/>
        <d v="2017-10-30T00:00:00" u="1"/>
        <d v="2016-11-26T00:00:00" u="1"/>
        <d v="2015-12-22T00:00:00" u="1"/>
        <d v="2016-12-22T00:00:00" u="1"/>
        <d v="2017-01-03T00:00:00" u="1"/>
        <d v="2015-11-28T00:00:00" u="1"/>
        <d v="2016-11-28T00:00:00" u="1"/>
        <d v="2016-01-05T00:00:00" u="1"/>
        <d v="2017-01-05T00:00:00" u="1"/>
        <d v="2016-02-01T00:00:00" u="1"/>
        <d v="2017-02-01T00:00:00" u="1"/>
        <d v="2015-11-30T00:00:00" u="1"/>
        <d v="2016-11-30T00:00:00" u="1"/>
        <d v="2016-01-07T00:00:00" u="1"/>
        <d v="2017-01-07T00:00:00" u="1"/>
        <d v="2016-02-03T00:00:00" u="1"/>
        <d v="2017-02-03T00:00:00" u="1"/>
        <d v="2015-12-28T00:00:00" u="1"/>
        <d v="2016-12-28T00:00:00" u="1"/>
        <d v="2016-01-09T00:00:00" u="1"/>
        <d v="2017-01-09T00:00:00" u="1"/>
        <d v="2016-02-05T00:00:00" u="1"/>
        <d v="2016-03-01T00:00:00" u="1"/>
        <d v="2017-03-01T00:00:00" u="1"/>
        <d v="2015-12-30T00:00:00" u="1"/>
        <d v="2016-01-11T00:00:00" u="1"/>
        <d v="2017-01-11T00:00:00" u="1"/>
        <d v="2017-02-07T00:00:00" u="1"/>
        <d v="2016-03-03T00:00:00" u="1"/>
        <d v="2017-03-03T00:00:00" u="1"/>
        <d v="2016-01-13T00:00:00" u="1"/>
        <d v="2017-01-13T00:00:00" u="1"/>
        <d v="2016-02-09T00:00:00" u="1"/>
        <d v="2017-02-09T00:00:00" u="1"/>
        <d v="2016-03-05T00:00:00" u="1"/>
        <d v="2016-04-01T00:00:00" u="1"/>
        <d v="2017-04-01T00:00:00" u="1"/>
        <d v="2016-01-15T00:00:00" u="1"/>
        <d v="2016-02-11T00:00:00" u="1"/>
        <d v="2017-02-11T00:00:00" u="1"/>
        <d v="2016-03-07T00:00:00" u="1"/>
        <d v="2017-03-07T00:00:00" u="1"/>
        <d v="2016-04-03T00:00:00" u="1"/>
        <d v="2017-04-03T00:00:00" u="1"/>
        <d v="2016-01-17T00:00:00" u="1"/>
        <d v="2017-01-17T00:00:00" u="1"/>
        <d v="2016-02-13T00:00:00" u="1"/>
        <d v="2017-02-13T00:00:00" u="1"/>
        <d v="2016-03-09T00:00:00" u="1"/>
        <d v="2017-03-09T00:00:00" u="1"/>
        <d v="2016-04-05T00:00:00" u="1"/>
        <d v="2017-04-05T00:00:00" u="1"/>
        <d v="2016-01-19T00:00:00" u="1"/>
        <d v="2017-01-19T00:00:00" u="1"/>
        <d v="2016-02-15T00:00:00" u="1"/>
        <d v="2017-02-15T00:00:00" u="1"/>
        <d v="2016-03-11T00:00:00" u="1"/>
        <d v="2017-03-11T00:00:00" u="1"/>
        <d v="2016-04-07T00:00:00" u="1"/>
        <d v="2017-04-07T00:00:00" u="1"/>
        <d v="2016-01-21T00:00:00" u="1"/>
        <d v="2017-01-21T00:00:00" u="1"/>
        <d v="2016-02-17T00:00:00" u="1"/>
        <d v="2017-02-17T00:00:00" u="1"/>
        <d v="2016-03-13T00:00:00" u="1"/>
        <d v="2017-03-13T00:00:00" u="1"/>
        <d v="2016-04-09T00:00:00" u="1"/>
        <d v="2017-04-09T00:00:00" u="1"/>
        <d v="2016-05-05T00:00:00" u="1"/>
        <d v="2017-05-05T00:00:00" u="1"/>
        <d v="2016-06-01T00:00:00" u="1"/>
        <d v="2017-06-01T00:00:00" u="1"/>
        <d v="2016-01-23T00:00:00" u="1"/>
        <d v="2017-01-23T00:00:00" u="1"/>
        <d v="2016-02-19T00:00:00" u="1"/>
        <d v="2016-03-15T00:00:00" u="1"/>
        <d v="2017-03-15T00:00:00" u="1"/>
        <d v="2016-04-11T00:00:00" u="1"/>
        <d v="2017-04-11T00:00:00" u="1"/>
        <d v="2016-05-07T00:00:00" u="1"/>
        <d v="2016-06-03T00:00:00" u="1"/>
        <d v="2017-06-03T00:00:00" u="1"/>
        <d v="2016-01-25T00:00:00" u="1"/>
        <d v="2017-01-25T00:00:00" u="1"/>
        <d v="2016-02-21T00:00:00" u="1"/>
        <d v="2017-02-21T00:00:00" u="1"/>
        <d v="2016-03-17T00:00:00" u="1"/>
        <d v="2017-03-17T00:00:00" u="1"/>
        <d v="2016-04-13T00:00:00" u="1"/>
        <d v="2017-04-13T00:00:00" u="1"/>
        <d v="2016-05-09T00:00:00" u="1"/>
        <d v="2017-05-09T00:00:00" u="1"/>
        <d v="2016-06-05T00:00:00" u="1"/>
        <d v="2017-06-05T00:00:00" u="1"/>
        <d v="2016-07-01T00:00:00" u="1"/>
        <d v="2017-07-01T00:00:00" u="1"/>
        <d v="2016-01-27T00:00:00" u="1"/>
        <d v="2017-01-27T00:00:00" u="1"/>
        <d v="2016-02-23T00:00:00" u="1"/>
        <d v="2017-02-23T00:00:00" u="1"/>
        <d v="2016-03-19T00:00:00" u="1"/>
        <d v="2016-04-15T00:00:00" u="1"/>
        <d v="2016-05-11T00:00:00" u="1"/>
        <d v="2017-05-11T00:00:00" u="1"/>
        <d v="2016-06-07T00:00:00" u="1"/>
        <d v="2017-06-07T00:00:00" u="1"/>
        <d v="2017-07-03T00:00:00" u="1"/>
        <d v="2016-01-29T00:00:00" u="1"/>
        <d v="2016-02-25T00:00:00" u="1"/>
        <d v="2017-02-25T00:00:00" u="1"/>
        <d v="2016-03-21T00:00:00" u="1"/>
        <d v="2017-03-21T00:00:00" u="1"/>
        <d v="2016-04-17T00:00:00" u="1"/>
        <d v="2016-05-13T00:00:00" u="1"/>
        <d v="2017-05-13T00:00:00" u="1"/>
        <d v="2016-06-09T00:00:00" u="1"/>
        <d v="2017-06-09T00:00:00" u="1"/>
        <d v="2017-07-05T00:00:00" u="1"/>
        <d v="2016-08-01T00:00:00" u="1"/>
        <d v="2017-08-01T00:00:00" u="1"/>
        <d v="2016-01-31T00:00:00" u="1"/>
        <d v="2017-01-31T00:00:00" u="1"/>
        <d v="2016-02-27T00:00:00" u="1"/>
        <d v="2017-02-27T00:00:00" u="1"/>
        <d v="2016-03-23T00:00:00" u="1"/>
        <d v="2017-03-23T00:00:00" u="1"/>
        <d v="2016-04-19T00:00:00" u="1"/>
        <d v="2017-04-19T00:00:00" u="1"/>
        <d v="2016-05-15T00:00:00" u="1"/>
        <d v="2017-05-15T00:00:00" u="1"/>
        <d v="2016-06-11T00:00:00" u="1"/>
        <d v="2017-07-07T00:00:00" u="1"/>
        <d v="2016-08-03T00:00:00" u="1"/>
        <d v="2017-08-03T00:00:00" u="1"/>
        <d v="2016-02-29T00:00:00" u="1"/>
        <d v="2016-03-25T00:00:00" u="1"/>
        <d v="2017-03-25T00:00:00" u="1"/>
        <d v="2016-04-21T00:00:00" u="1"/>
        <d v="2017-04-21T00:00:00" u="1"/>
        <d v="2016-05-17T00:00:00" u="1"/>
        <d v="2017-05-17T00:00:00" u="1"/>
        <d v="2016-06-13T00:00:00" u="1"/>
        <d v="2017-06-13T00:00:00" u="1"/>
        <d v="2016-08-05T00:00:00" u="1"/>
        <d v="2017-08-05T00:00:00" u="1"/>
        <d v="2016-09-01T00:00:00" u="1"/>
        <d v="2017-09-01T00:00:00" u="1"/>
        <d v="2017-03-27T00:00:00" u="1"/>
        <d v="2016-04-23T00:00:00" u="1"/>
        <d v="2016-05-19T00:00:00" u="1"/>
        <d v="2017-05-19T00:00:00" u="1"/>
        <d v="2016-06-15T00:00:00" u="1"/>
        <d v="2016-07-11T00:00:00" u="1"/>
        <d v="2017-07-11T00:00:00" u="1"/>
        <d v="2015-09-03T00:00:00" u="1"/>
        <d v="2017-08-07T00:00:00" u="1"/>
        <d v="2016-09-03T00:00:00" u="1"/>
        <d v="2016-03-29T00:00:00" u="1"/>
        <d v="2017-03-29T00:00:00" u="1"/>
        <d v="2016-04-25T00:00:00" u="1"/>
        <d v="2017-04-25T00:00:00" u="1"/>
        <d v="2016-05-21T00:00:00" u="1"/>
        <d v="2016-06-17T00:00:00" u="1"/>
        <d v="2016-07-13T00:00:00" u="1"/>
        <d v="2017-07-13T00:00:00" u="1"/>
        <d v="2016-08-09T00:00:00" u="1"/>
        <d v="2015-09-05T00:00:00" u="1"/>
        <d v="2017-08-09T00:00:00" u="1"/>
        <d v="2016-09-05T00:00:00" u="1"/>
        <d v="2015-10-01T00:00:00" u="1"/>
        <d v="2017-09-05T00:00:00" u="1"/>
        <d v="2016-10-01T00:00:00" u="1"/>
        <d v="2016-03-31T00:00:00" u="1"/>
        <d v="2017-03-31T00:00:00" u="1"/>
        <d v="2016-04-27T00:00:00" u="1"/>
        <d v="2017-04-27T00:00:00" u="1"/>
        <d v="2016-05-23T00:00:00" u="1"/>
        <d v="2017-05-23T00:00:00" u="1"/>
        <d v="2016-06-19T00:00:00" u="1"/>
        <d v="2017-06-19T00:00:00" u="1"/>
        <d v="2016-07-15T00:00:00" u="1"/>
        <d v="2017-07-15T00:00:00" u="1"/>
        <d v="2016-08-11T00:00:00" u="1"/>
        <d v="2015-09-07T00:00:00" u="1"/>
        <d v="2017-08-11T00:00:00" u="1"/>
        <d v="2016-09-07T00:00:00" u="1"/>
        <d v="2015-10-03T00:00:00" u="1"/>
        <d v="2017-09-07T00:00:00" u="1"/>
        <d v="2016-10-03T00:00:00" u="1"/>
        <d v="2017-10-03T00:00:00" u="1"/>
        <d v="2016-04-29T00:00:00" u="1"/>
        <d v="2017-04-29T00:00:00" u="1"/>
        <d v="2016-05-25T00:00:00" u="1"/>
        <d v="2017-05-25T00:00:00" u="1"/>
        <d v="2016-06-21T00:00:00" u="1"/>
        <d v="2017-06-21T00:00:00" u="1"/>
        <d v="2017-07-17T00:00:00" u="1"/>
        <d v="2016-08-13T00:00:00" u="1"/>
        <d v="2015-09-09T00:00:00" u="1"/>
        <d v="2016-09-09T00:00:00" u="1"/>
        <d v="2015-10-05T00:00:00" u="1"/>
        <d v="2017-09-09T00:00:00" u="1"/>
        <d v="2016-10-05T00:00:00" u="1"/>
        <d v="2017-10-05T00:00:00" u="1"/>
        <d v="2017-05-27T00:00:00" u="1"/>
        <d v="2016-06-23T00:00:00" u="1"/>
        <d v="2017-06-23T00:00:00" u="1"/>
        <d v="2016-07-19T00:00:00" u="1"/>
        <d v="2017-07-19T00:00:00" u="1"/>
        <d v="2015-09-11T00:00:00" u="1"/>
        <d v="2016-09-11T00:00:00" u="1"/>
        <d v="2015-10-07T00:00:00" u="1"/>
        <d v="2017-09-11T00:00:00" u="1"/>
        <d v="2016-10-07T00:00:00" u="1"/>
        <d v="2015-11-03T00:00:00" u="1"/>
        <d v="2017-10-07T00:00:00" u="1"/>
        <d v="2016-11-03T00:00:00" u="1"/>
        <d v="2017-11-03T00:00:00" u="1"/>
        <d v="2017-05-29T00:00:00" u="1"/>
        <d v="2016-06-25T00:00:00" u="1"/>
        <d v="2016-07-21T00:00:00" u="1"/>
        <d v="2017-07-21T00:00:00" u="1"/>
        <d v="2016-08-17T00:00:00" u="1"/>
        <d v="2015-09-13T00:00:00" u="1"/>
        <d v="2017-08-17T00:00:00" u="1"/>
        <d v="2016-09-13T00:00:00" u="1"/>
        <d v="2015-10-09T00:00:00" u="1"/>
        <d v="2017-09-13T00:00:00" u="1"/>
        <d v="2016-10-09T00:00:00" u="1"/>
        <d v="2015-11-05T00:00:00" u="1"/>
        <d v="2017-10-09T00:00:00" u="1"/>
        <d v="2016-11-05T00:00:00" u="1"/>
        <d v="2015-12-01T00:00:00" u="1"/>
        <d v="2017-11-05T00:00:00" u="1"/>
        <d v="2016-12-01T00:00:00" u="1"/>
        <d v="2016-05-31T00:00:00" u="1"/>
        <d v="2017-05-31T00:00:00" u="1"/>
        <d v="2016-06-27T00:00:00" u="1"/>
        <d v="2017-06-27T00:00:00" u="1"/>
        <d v="2016-07-23T00:00:00" u="1"/>
        <d v="2016-08-19T00:00:00" u="1"/>
        <d v="2015-09-15T00:00:00" u="1"/>
        <d v="2017-08-19T00:00:00" u="1"/>
        <d v="2016-09-15T00:00:00" u="1"/>
        <d v="2015-10-11T00:00:00" u="1"/>
        <d v="2017-09-15T00:00:00" u="1"/>
        <d v="2016-10-11T00:00:00" u="1"/>
        <d v="2015-11-07T00:00:00" u="1"/>
        <d v="2017-10-11T00:00:00" u="1"/>
        <d v="2016-11-07T00:00:00" u="1"/>
        <d v="2015-12-03T00:00:00" u="1"/>
        <d v="2017-11-07T00:00:00" u="1"/>
        <d v="2016-12-03T00:00:00" u="1"/>
        <d v="2016-06-29T00:00:00" u="1"/>
        <d v="2017-06-29T00:00:00" u="1"/>
        <d v="2016-07-25T00:00:00" u="1"/>
        <d v="2017-07-25T00:00:00" u="1"/>
        <d v="2015-09-17T00:00:00" u="1"/>
        <d v="2017-08-21T00:00:00" u="1"/>
        <d v="2016-09-17T00:00:00" u="1"/>
        <d v="2015-10-13T00:00:00" u="1"/>
        <d v="2017-09-17T00:00:00" u="1"/>
        <d v="2016-10-13T00:00:00" u="1"/>
        <d v="2015-11-09T00:00:00" u="1"/>
        <d v="2017-10-13T00:00:00" u="1"/>
        <d v="2016-11-09T00:00:00" u="1"/>
        <d v="2015-12-05T00:00:00" u="1"/>
        <d v="2017-11-09T00:00:00" u="1"/>
        <d v="2016-12-05T00:00:00" u="1"/>
        <d v="2016-07-27T00:00:00" u="1"/>
        <d v="2017-07-27T00:00:00" u="1"/>
        <d v="2016-08-23T00:00:00" u="1"/>
        <d v="2015-09-19T00:00:00" u="1"/>
        <d v="2017-08-23T00:00:00" u="1"/>
        <d v="2016-09-19T00:00:00" u="1"/>
        <d v="2015-10-15T00:00:00" u="1"/>
        <d v="2017-09-19T00:00:00" u="1"/>
        <d v="2016-10-15T00:00:00" u="1"/>
        <d v="2015-11-11T00:00:00" u="1"/>
        <d v="2015-12-07T00:00:00" u="1"/>
        <d v="2016-12-07T00:00:00" u="1"/>
        <d v="2016-07-29T00:00:00" u="1"/>
        <d v="2017-07-29T00:00:00" u="1"/>
        <d v="2016-08-25T00:00:00" u="1"/>
        <d v="2015-09-21T00:00:00" u="1"/>
        <d v="2017-08-25T00:00:00" u="1"/>
        <d v="2016-09-21T00:00:00" u="1"/>
        <d v="2015-10-17T00:00:00" u="1"/>
        <d v="2017-09-21T00:00:00" u="1"/>
        <d v="2016-10-17T00:00:00" u="1"/>
        <d v="2015-11-13T00:00:00" u="1"/>
        <d v="2017-10-17T00:00:00" u="1"/>
        <d v="2016-11-13T00:00:00" u="1"/>
        <d v="2015-12-09T00:00:00" u="1"/>
        <d v="2017-11-13T00:00:00" u="1"/>
        <d v="2016-12-09T00:00:00" u="1"/>
        <d v="2017-07-31T00:00:00" u="1"/>
        <d v="2016-08-27T00:00:00" u="1"/>
        <d v="2015-09-23T00:00:00" u="1"/>
        <d v="2016-09-23T00:00:00" u="1"/>
        <d v="2015-10-19T00:00:00" u="1"/>
        <d v="2017-09-23T00:00:00" u="1"/>
        <d v="2016-10-19T00:00:00" u="1"/>
        <d v="2015-11-15T00:00:00" u="1"/>
        <d v="2017-10-19T00:00:00" u="1"/>
        <d v="2016-11-15T00:00:00" u="1"/>
        <d v="2015-12-11T00:00:00" u="1"/>
        <d v="2017-11-15T00:00:00" u="1"/>
        <d v="2016-12-11T00:00:00" u="1"/>
        <d v="2016-08-29T00:00:00" u="1"/>
        <d v="2015-09-25T00:00:00" u="1"/>
        <d v="2017-08-29T00:00:00" u="1"/>
        <d v="2016-09-25T00:00:00" u="1"/>
        <d v="2015-10-21T00:00:00" u="1"/>
        <d v="2017-09-25T00:00:00" u="1"/>
        <d v="2016-10-21T00:00:00" u="1"/>
        <d v="2015-11-17T00:00:00" u="1"/>
        <d v="2017-10-21T00:00:00" u="1"/>
        <d v="2016-11-17T00:00:00" u="1"/>
        <d v="2015-12-13T00:00:00" u="1"/>
        <d v="2016-12-13T00:00:00" u="1"/>
        <d v="2016-08-31T00:00:00" u="1"/>
        <d v="2017-08-31T00:00:00" u="1"/>
        <d v="2016-09-27T00:00:00" u="1"/>
        <d v="2015-10-23T00:00:00" u="1"/>
        <d v="2017-09-27T00:00:00" u="1"/>
        <d v="2016-10-23T00:00:00" u="1"/>
        <d v="2015-11-19T00:00:00" u="1"/>
        <d v="2017-10-23T00:00:00" u="1"/>
        <d v="2016-11-19T00:00:00" u="1"/>
        <d v="2015-12-15T00:00:00" u="1"/>
        <d v="2016-12-15T00:00:00" u="1"/>
      </sharedItems>
    </cacheField>
    <cacheField name="SHIFT" numFmtId="0" sqlType="-9">
      <sharedItems count="4">
        <s v="A"/>
        <s v="B"/>
        <s v="C"/>
        <s v="N"/>
      </sharedItems>
    </cacheField>
    <cacheField name="DEPARTMENT" numFmtId="0" sqlType="12">
      <sharedItems count="8">
        <s v="100KR KROJOWNIA"/>
        <s v="200SW SZWALNIA"/>
        <s v="300KO OKUCIA"/>
        <s v="400ST TAPICERNIA"/>
        <s v="500LI LINIA PRODUKCYJNA"/>
        <s v="600WZ WZORNIKI"/>
        <s v=" " u="1"/>
        <s v="000MD MODELARNIA" u="1"/>
      </sharedItems>
    </cacheField>
    <cacheField name="WORK_CENTER" numFmtId="0" sqlType="12">
      <sharedItems count="24">
        <s v="100KT Krojownia Tkanin"/>
        <s v="110KS Krojownia Skór"/>
        <s v="210SL Szwalnia Skór"/>
        <s v="220SE Szwalnia ETON"/>
        <s v="310OI Okucia IKEA"/>
        <s v="300OS Okucia SITS"/>
        <s v="410MO Montaż"/>
        <s v="420TW Wyklejanie"/>
        <s v="430TT Tapicerowanie"/>
        <s v="440TP Pakowanie"/>
        <s v="510L1 Linia 1"/>
        <s v="510L2 Linia 2"/>
        <s v="510L3 Linia 3"/>
        <s v="510L4 Linia 4"/>
        <s v="510L5 Linia 5"/>
        <s v="510L6 Linia 6"/>
        <s v="510L8 Linia 8"/>
        <s v="520WP Wyklejanie Poduch"/>
        <s v="530NP Napełnianie Poduch"/>
        <s v="550LP Pakowanie Półproduktów"/>
        <s v="600WZ Wzorniki"/>
        <s v="510L8 " u="1"/>
        <s v="540PD Montaż Podłokietników" u="1"/>
        <s v="000MD Modelarnia" u="1"/>
      </sharedItems>
    </cacheField>
    <cacheField name="WORK_GROUP_ID" numFmtId="0" sqlType="-9">
      <sharedItems/>
    </cacheField>
    <cacheField name="SUM_H_MADE_CORR" numFmtId="0" sqlType="6">
      <sharedItems containsSemiMixedTypes="0" containsString="0" containsNumber="1" minValue="0.02" maxValue="297"/>
    </cacheField>
    <cacheField name="SUM_H_MADE_NORM" numFmtId="0" sqlType="6">
      <sharedItems containsSemiMixedTypes="0" containsString="0" containsNumber="1" minValue="0.02" maxValue="297"/>
    </cacheField>
    <cacheField name="SUM_H_REPAIR" numFmtId="0" sqlType="6">
      <sharedItems containsSemiMixedTypes="0" containsString="0" containsNumber="1" minValue="0" maxValue="6.0397999999999996"/>
    </cacheField>
    <cacheField name="SUM_H_DEMURRAGE" numFmtId="0" sqlType="6">
      <sharedItems containsSemiMixedTypes="0" containsString="0" containsNumber="1" minValue="0" maxValue="3.3666700000000001" count="6">
        <n v="0"/>
        <n v="1.0333300000000001"/>
        <n v="3.3166699999999998"/>
        <n v="3.3666700000000001"/>
        <n v="1.35"/>
        <n v="2.7833299999999999"/>
      </sharedItems>
    </cacheField>
    <cacheField name="WRK_H_SUM" numFmtId="0" sqlType="6">
      <sharedItems containsSemiMixedTypes="0" containsString="0" containsNumber="1" minValue="0.01" maxValue="258.91000000000003"/>
    </cacheField>
    <cacheField name="WydBrutto" numFmtId="0" formula="IFERROR((SUM_H_MADE_CORR)/(WRK_H_SUM*7.5/8),0)" databaseField="0"/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radkos" refreshedDate="43089.457793402777" createdVersion="3" refreshedVersion="3" minRefreshableVersion="3" recordCount="7">
  <cacheSource type="external" connectionId="30"/>
  <cacheFields count="4">
    <cacheField name="MONTH" numFmtId="0" sqlType="-9">
      <sharedItems count="14">
        <s v="201706"/>
        <s v="201710"/>
        <s v="201709"/>
        <s v="201711"/>
        <s v="201708"/>
        <s v="201707"/>
        <s v="201712"/>
        <s v="201611" u="1"/>
        <s v="201612" u="1"/>
        <s v="201701" u="1"/>
        <s v="201702" u="1"/>
        <s v="201703" u="1"/>
        <s v="201704" u="1"/>
        <s v="201705" u="1"/>
      </sharedItems>
    </cacheField>
    <cacheField name="SUM(IL)" numFmtId="0" sqlType="6">
      <sharedItems containsSemiMixedTypes="0" containsString="0" containsNumber="1" containsInteger="1" minValue="5015" maxValue="6026" count="7">
        <n v="5487"/>
        <n v="6026"/>
        <n v="5915"/>
        <n v="5502"/>
        <n v="5775"/>
        <n v="5756"/>
        <n v="5015"/>
      </sharedItems>
    </cacheField>
    <cacheField name="PKT" numFmtId="0" sqlType="6">
      <sharedItems containsSemiMixedTypes="0" containsString="0" containsNumber="1" containsInteger="1" minValue="9427" maxValue="13253" count="7">
        <n v="11737"/>
        <n v="13253"/>
        <n v="13012"/>
        <n v="11299"/>
        <n v="12572"/>
        <n v="12571"/>
        <n v="9427"/>
      </sharedItems>
    </cacheField>
    <cacheField name="Współ rozp wałk" numFmtId="0" formula="PKT/'SUM(IL)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</r>
  <r>
    <x v="1"/>
    <x v="1"/>
    <x v="1"/>
  </r>
  <r>
    <x v="2"/>
    <x v="2"/>
    <x v="2"/>
  </r>
  <r>
    <x v="3"/>
    <x v="1"/>
    <x v="2"/>
  </r>
  <r>
    <x v="4"/>
    <x v="2"/>
    <x v="3"/>
  </r>
  <r>
    <x v="5"/>
    <x v="0"/>
    <x v="4"/>
  </r>
  <r>
    <x v="3"/>
    <x v="0"/>
    <x v="1"/>
  </r>
  <r>
    <x v="0"/>
    <x v="2"/>
    <x v="5"/>
  </r>
  <r>
    <x v="6"/>
    <x v="2"/>
    <x v="6"/>
  </r>
  <r>
    <x v="7"/>
    <x v="2"/>
    <x v="7"/>
  </r>
  <r>
    <x v="8"/>
    <x v="3"/>
    <x v="8"/>
  </r>
  <r>
    <x v="9"/>
    <x v="2"/>
    <x v="9"/>
  </r>
  <r>
    <x v="5"/>
    <x v="1"/>
    <x v="8"/>
  </r>
  <r>
    <x v="3"/>
    <x v="4"/>
    <x v="1"/>
  </r>
  <r>
    <x v="0"/>
    <x v="1"/>
    <x v="10"/>
  </r>
  <r>
    <x v="0"/>
    <x v="3"/>
    <x v="1"/>
  </r>
  <r>
    <x v="10"/>
    <x v="2"/>
    <x v="11"/>
  </r>
  <r>
    <x v="5"/>
    <x v="3"/>
    <x v="0"/>
  </r>
  <r>
    <x v="11"/>
    <x v="2"/>
    <x v="1"/>
  </r>
  <r>
    <x v="5"/>
    <x v="2"/>
    <x v="12"/>
  </r>
  <r>
    <x v="3"/>
    <x v="2"/>
    <x v="13"/>
  </r>
  <r>
    <x v="12"/>
    <x v="3"/>
    <x v="14"/>
  </r>
  <r>
    <x v="12"/>
    <x v="2"/>
    <x v="2"/>
  </r>
  <r>
    <x v="7"/>
    <x v="1"/>
    <x v="11"/>
  </r>
  <r>
    <x v="8"/>
    <x v="2"/>
    <x v="1"/>
  </r>
  <r>
    <x v="13"/>
    <x v="2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48">
  <r>
    <x v="0"/>
    <x v="0"/>
    <x v="0"/>
    <x v="0"/>
    <x v="0"/>
    <x v="0"/>
    <s v="100KT-01-A"/>
    <n v="2.8515000000000001"/>
    <n v="2.8515000000000001"/>
    <n v="0"/>
    <x v="0"/>
    <n v="48"/>
  </r>
  <r>
    <x v="0"/>
    <x v="0"/>
    <x v="0"/>
    <x v="1"/>
    <x v="0"/>
    <x v="0"/>
    <s v="100KT-01-B"/>
    <n v="1.07334"/>
    <n v="1.07334"/>
    <n v="0"/>
    <x v="0"/>
    <n v="16"/>
  </r>
  <r>
    <x v="0"/>
    <x v="0"/>
    <x v="0"/>
    <x v="2"/>
    <x v="0"/>
    <x v="0"/>
    <s v="100KT-01-C"/>
    <n v="2.59985"/>
    <n v="2.59985"/>
    <n v="0"/>
    <x v="0"/>
    <n v="24"/>
  </r>
  <r>
    <x v="0"/>
    <x v="0"/>
    <x v="0"/>
    <x v="0"/>
    <x v="0"/>
    <x v="0"/>
    <s v="100KT-02-A"/>
    <n v="28.921189999999999"/>
    <n v="28.921189999999999"/>
    <n v="0"/>
    <x v="0"/>
    <n v="24"/>
  </r>
  <r>
    <x v="0"/>
    <x v="0"/>
    <x v="0"/>
    <x v="1"/>
    <x v="0"/>
    <x v="0"/>
    <s v="100KT-02-B"/>
    <n v="22.311810000000001"/>
    <n v="22.311810000000001"/>
    <n v="0"/>
    <x v="0"/>
    <n v="48"/>
  </r>
  <r>
    <x v="0"/>
    <x v="0"/>
    <x v="0"/>
    <x v="2"/>
    <x v="0"/>
    <x v="0"/>
    <s v="100KT-02-C"/>
    <n v="17.02158"/>
    <n v="17.02158"/>
    <n v="0"/>
    <x v="0"/>
    <n v="56"/>
  </r>
  <r>
    <x v="0"/>
    <x v="0"/>
    <x v="0"/>
    <x v="0"/>
    <x v="0"/>
    <x v="0"/>
    <s v="100KT-03-A"/>
    <n v="15.65992"/>
    <n v="15.65992"/>
    <n v="0"/>
    <x v="0"/>
    <n v="44"/>
  </r>
  <r>
    <x v="0"/>
    <x v="0"/>
    <x v="0"/>
    <x v="1"/>
    <x v="0"/>
    <x v="0"/>
    <s v="100KT-03-B"/>
    <n v="14.88969"/>
    <n v="14.88969"/>
    <n v="0"/>
    <x v="0"/>
    <n v="40"/>
  </r>
  <r>
    <x v="0"/>
    <x v="0"/>
    <x v="0"/>
    <x v="2"/>
    <x v="0"/>
    <x v="0"/>
    <s v="100KT-03-C"/>
    <n v="17.87303"/>
    <n v="17.87303"/>
    <n v="0"/>
    <x v="0"/>
    <n v="24"/>
  </r>
  <r>
    <x v="0"/>
    <x v="0"/>
    <x v="0"/>
    <x v="0"/>
    <x v="0"/>
    <x v="0"/>
    <s v="100KT-04-A"/>
    <n v="13.951829999999999"/>
    <n v="13.951829999999999"/>
    <n v="0"/>
    <x v="0"/>
    <n v="16"/>
  </r>
  <r>
    <x v="0"/>
    <x v="0"/>
    <x v="0"/>
    <x v="1"/>
    <x v="0"/>
    <x v="0"/>
    <s v="100KT-04-B"/>
    <n v="10.043670000000001"/>
    <n v="10.043670000000001"/>
    <n v="0"/>
    <x v="0"/>
    <n v="16"/>
  </r>
  <r>
    <x v="0"/>
    <x v="0"/>
    <x v="0"/>
    <x v="2"/>
    <x v="0"/>
    <x v="0"/>
    <s v="100KT-04-C"/>
    <n v="12.03823"/>
    <n v="12.03823"/>
    <n v="0"/>
    <x v="0"/>
    <n v="16"/>
  </r>
  <r>
    <x v="0"/>
    <x v="0"/>
    <x v="0"/>
    <x v="0"/>
    <x v="0"/>
    <x v="0"/>
    <s v="100KT-05-A"/>
    <n v="0.19467000000000001"/>
    <n v="0.19467000000000001"/>
    <n v="0"/>
    <x v="0"/>
    <n v="16.5"/>
  </r>
  <r>
    <x v="0"/>
    <x v="0"/>
    <x v="0"/>
    <x v="1"/>
    <x v="0"/>
    <x v="0"/>
    <s v="100KT-05-B"/>
    <n v="0.46233999999999997"/>
    <n v="0.46233999999999997"/>
    <n v="0"/>
    <x v="0"/>
    <n v="30.5"/>
  </r>
  <r>
    <x v="0"/>
    <x v="0"/>
    <x v="0"/>
    <x v="2"/>
    <x v="0"/>
    <x v="0"/>
    <s v="100KT-05-C"/>
    <n v="6.5149999999999997"/>
    <n v="6.5149999999999997"/>
    <n v="0"/>
    <x v="0"/>
    <n v="16"/>
  </r>
  <r>
    <x v="0"/>
    <x v="0"/>
    <x v="0"/>
    <x v="0"/>
    <x v="0"/>
    <x v="0"/>
    <s v="100KT-07-A"/>
    <n v="13.56601"/>
    <n v="13.56601"/>
    <n v="0"/>
    <x v="0"/>
    <n v="16"/>
  </r>
  <r>
    <x v="0"/>
    <x v="0"/>
    <x v="0"/>
    <x v="1"/>
    <x v="0"/>
    <x v="0"/>
    <s v="100KT-07-B"/>
    <n v="15.25301"/>
    <n v="15.25301"/>
    <n v="0"/>
    <x v="0"/>
    <n v="16"/>
  </r>
  <r>
    <x v="0"/>
    <x v="0"/>
    <x v="0"/>
    <x v="2"/>
    <x v="0"/>
    <x v="0"/>
    <s v="100KT-07-C"/>
    <n v="14.732329999999999"/>
    <n v="14.732329999999999"/>
    <n v="0"/>
    <x v="0"/>
    <n v="16"/>
  </r>
  <r>
    <x v="0"/>
    <x v="0"/>
    <x v="0"/>
    <x v="0"/>
    <x v="0"/>
    <x v="1"/>
    <s v="110KS-01-A"/>
    <n v="4.4000000000000004"/>
    <n v="4.4000000000000004"/>
    <n v="0"/>
    <x v="0"/>
    <n v="8"/>
  </r>
  <r>
    <x v="0"/>
    <x v="0"/>
    <x v="0"/>
    <x v="1"/>
    <x v="0"/>
    <x v="1"/>
    <s v="110KS-01-B"/>
    <n v="9.68"/>
    <n v="9.68"/>
    <n v="0"/>
    <x v="0"/>
    <n v="16"/>
  </r>
  <r>
    <x v="0"/>
    <x v="0"/>
    <x v="0"/>
    <x v="0"/>
    <x v="0"/>
    <x v="1"/>
    <s v="110KS-02-A"/>
    <n v="9.68"/>
    <n v="9.68"/>
    <n v="0"/>
    <x v="0"/>
    <n v="16"/>
  </r>
  <r>
    <x v="0"/>
    <x v="0"/>
    <x v="0"/>
    <x v="1"/>
    <x v="0"/>
    <x v="1"/>
    <s v="110KS-02-B"/>
    <n v="9.68"/>
    <n v="9.68"/>
    <n v="0"/>
    <x v="0"/>
    <n v="16"/>
  </r>
  <r>
    <x v="0"/>
    <x v="0"/>
    <x v="0"/>
    <x v="2"/>
    <x v="0"/>
    <x v="1"/>
    <s v="110KS-02-C"/>
    <n v="9.68"/>
    <n v="9.68"/>
    <n v="0"/>
    <x v="0"/>
    <n v="16"/>
  </r>
  <r>
    <x v="0"/>
    <x v="0"/>
    <x v="0"/>
    <x v="0"/>
    <x v="0"/>
    <x v="1"/>
    <s v="110KS-03-A"/>
    <n v="1.452"/>
    <n v="1.452"/>
    <n v="0"/>
    <x v="0"/>
    <n v="18"/>
  </r>
  <r>
    <x v="0"/>
    <x v="0"/>
    <x v="0"/>
    <x v="1"/>
    <x v="0"/>
    <x v="1"/>
    <s v="110KS-03-B"/>
    <n v="1.02"/>
    <n v="1.02"/>
    <n v="0"/>
    <x v="0"/>
    <n v="8"/>
  </r>
  <r>
    <x v="0"/>
    <x v="0"/>
    <x v="0"/>
    <x v="0"/>
    <x v="1"/>
    <x v="2"/>
    <s v="210SL-01-A"/>
    <n v="22.069990000000001"/>
    <n v="22.069990000000001"/>
    <n v="0"/>
    <x v="0"/>
    <n v="24"/>
  </r>
  <r>
    <x v="0"/>
    <x v="0"/>
    <x v="0"/>
    <x v="1"/>
    <x v="1"/>
    <x v="2"/>
    <s v="210SL-01-B"/>
    <n v="14.32973"/>
    <n v="14.32973"/>
    <n v="0"/>
    <x v="0"/>
    <n v="16"/>
  </r>
  <r>
    <x v="0"/>
    <x v="0"/>
    <x v="0"/>
    <x v="2"/>
    <x v="1"/>
    <x v="2"/>
    <s v="210SL-01-C"/>
    <n v="40.9131"/>
    <n v="40.9131"/>
    <n v="0"/>
    <x v="0"/>
    <n v="48"/>
  </r>
  <r>
    <x v="0"/>
    <x v="0"/>
    <x v="0"/>
    <x v="0"/>
    <x v="1"/>
    <x v="2"/>
    <s v="210SL-02-A"/>
    <n v="35.333300000000001"/>
    <n v="35.333300000000001"/>
    <n v="0"/>
    <x v="0"/>
    <n v="40"/>
  </r>
  <r>
    <x v="0"/>
    <x v="0"/>
    <x v="0"/>
    <x v="1"/>
    <x v="1"/>
    <x v="2"/>
    <s v="210SL-02-B"/>
    <n v="33.932740000000003"/>
    <n v="33.932740000000003"/>
    <n v="0"/>
    <x v="0"/>
    <n v="40"/>
  </r>
  <r>
    <x v="0"/>
    <x v="0"/>
    <x v="0"/>
    <x v="3"/>
    <x v="1"/>
    <x v="3"/>
    <s v="220SE-0001"/>
    <n v="0.50083"/>
    <n v="0.50083"/>
    <n v="0"/>
    <x v="0"/>
    <n v="0.01"/>
  </r>
  <r>
    <x v="0"/>
    <x v="0"/>
    <x v="0"/>
    <x v="0"/>
    <x v="1"/>
    <x v="3"/>
    <s v="220SE-0009"/>
    <n v="7.4938500000000001"/>
    <n v="7.4938500000000001"/>
    <n v="9.4999999999999998E-3"/>
    <x v="0"/>
    <n v="8"/>
  </r>
  <r>
    <x v="0"/>
    <x v="0"/>
    <x v="0"/>
    <x v="2"/>
    <x v="1"/>
    <x v="3"/>
    <s v="220SE-0079"/>
    <n v="6.9630200000000002"/>
    <n v="6.9630200000000002"/>
    <n v="1.1999999999999999E-3"/>
    <x v="0"/>
    <n v="8"/>
  </r>
  <r>
    <x v="0"/>
    <x v="0"/>
    <x v="0"/>
    <x v="2"/>
    <x v="1"/>
    <x v="3"/>
    <s v="220SE-0081"/>
    <n v="6.9832400000000003"/>
    <n v="6.9832400000000003"/>
    <n v="0"/>
    <x v="0"/>
    <n v="8"/>
  </r>
  <r>
    <x v="0"/>
    <x v="0"/>
    <x v="0"/>
    <x v="2"/>
    <x v="1"/>
    <x v="3"/>
    <s v="220SE-0114"/>
    <n v="7.14222"/>
    <n v="7.14222"/>
    <n v="0"/>
    <x v="0"/>
    <n v="8"/>
  </r>
  <r>
    <x v="0"/>
    <x v="0"/>
    <x v="0"/>
    <x v="0"/>
    <x v="1"/>
    <x v="3"/>
    <s v="220SE-0121"/>
    <n v="6.54556"/>
    <n v="6.54556"/>
    <n v="0"/>
    <x v="0"/>
    <n v="8"/>
  </r>
  <r>
    <x v="0"/>
    <x v="0"/>
    <x v="0"/>
    <x v="1"/>
    <x v="1"/>
    <x v="3"/>
    <s v="220SE-0150"/>
    <n v="7.70777"/>
    <n v="7.70777"/>
    <n v="0"/>
    <x v="0"/>
    <n v="8"/>
  </r>
  <r>
    <x v="0"/>
    <x v="0"/>
    <x v="0"/>
    <x v="1"/>
    <x v="1"/>
    <x v="3"/>
    <s v="220SE-0202"/>
    <n v="6.3922999999999996"/>
    <n v="6.3922999999999996"/>
    <n v="0"/>
    <x v="0"/>
    <n v="8"/>
  </r>
  <r>
    <x v="0"/>
    <x v="0"/>
    <x v="0"/>
    <x v="2"/>
    <x v="1"/>
    <x v="3"/>
    <s v="220SE-0212"/>
    <n v="9.6828400000000006"/>
    <n v="9.6828400000000006"/>
    <n v="0"/>
    <x v="0"/>
    <n v="8"/>
  </r>
  <r>
    <x v="0"/>
    <x v="0"/>
    <x v="0"/>
    <x v="2"/>
    <x v="1"/>
    <x v="3"/>
    <s v="220SE-0227"/>
    <n v="7.3806200000000004"/>
    <n v="7.3806200000000004"/>
    <n v="0"/>
    <x v="0"/>
    <n v="8"/>
  </r>
  <r>
    <x v="0"/>
    <x v="0"/>
    <x v="0"/>
    <x v="1"/>
    <x v="1"/>
    <x v="3"/>
    <s v="220SE-0233"/>
    <n v="7.0804"/>
    <n v="7.0804"/>
    <n v="0"/>
    <x v="0"/>
    <n v="8"/>
  </r>
  <r>
    <x v="0"/>
    <x v="0"/>
    <x v="0"/>
    <x v="1"/>
    <x v="1"/>
    <x v="3"/>
    <s v="220SE-0281"/>
    <n v="6.7856800000000002"/>
    <n v="6.7856800000000002"/>
    <n v="0"/>
    <x v="0"/>
    <n v="8"/>
  </r>
  <r>
    <x v="0"/>
    <x v="0"/>
    <x v="0"/>
    <x v="2"/>
    <x v="1"/>
    <x v="3"/>
    <s v="220SE-0294"/>
    <n v="4.4584099999999998"/>
    <n v="4.4584099999999998"/>
    <n v="0"/>
    <x v="0"/>
    <n v="7"/>
  </r>
  <r>
    <x v="0"/>
    <x v="0"/>
    <x v="0"/>
    <x v="1"/>
    <x v="1"/>
    <x v="3"/>
    <s v="220SE-0315"/>
    <n v="7.8231000000000002"/>
    <n v="7.8231000000000002"/>
    <n v="0"/>
    <x v="0"/>
    <n v="8"/>
  </r>
  <r>
    <x v="0"/>
    <x v="0"/>
    <x v="0"/>
    <x v="0"/>
    <x v="1"/>
    <x v="3"/>
    <s v="220SE-0350"/>
    <n v="4.9103700000000003"/>
    <n v="4.9103700000000003"/>
    <n v="0"/>
    <x v="0"/>
    <n v="8"/>
  </r>
  <r>
    <x v="0"/>
    <x v="0"/>
    <x v="0"/>
    <x v="2"/>
    <x v="1"/>
    <x v="3"/>
    <s v="220SE-0359"/>
    <n v="6.8849600000000004"/>
    <n v="6.8849600000000004"/>
    <n v="0.02"/>
    <x v="0"/>
    <n v="8"/>
  </r>
  <r>
    <x v="0"/>
    <x v="0"/>
    <x v="0"/>
    <x v="2"/>
    <x v="1"/>
    <x v="3"/>
    <s v="220SE-0386"/>
    <n v="7.2203299999999997"/>
    <n v="7.2203299999999997"/>
    <n v="0"/>
    <x v="0"/>
    <n v="8"/>
  </r>
  <r>
    <x v="0"/>
    <x v="0"/>
    <x v="0"/>
    <x v="0"/>
    <x v="1"/>
    <x v="3"/>
    <s v="220SE-0409"/>
    <n v="5.6306399999999996"/>
    <n v="5.6306399999999996"/>
    <n v="0"/>
    <x v="0"/>
    <n v="8"/>
  </r>
  <r>
    <x v="0"/>
    <x v="0"/>
    <x v="0"/>
    <x v="1"/>
    <x v="1"/>
    <x v="3"/>
    <s v="220SE-0640"/>
    <n v="5.11076"/>
    <n v="5.11076"/>
    <n v="0"/>
    <x v="0"/>
    <n v="8"/>
  </r>
  <r>
    <x v="0"/>
    <x v="0"/>
    <x v="0"/>
    <x v="0"/>
    <x v="1"/>
    <x v="3"/>
    <s v="220SE-0642"/>
    <n v="6.5670400000000004"/>
    <n v="6.5670400000000004"/>
    <n v="5.0000000000000001E-4"/>
    <x v="0"/>
    <n v="8"/>
  </r>
  <r>
    <x v="0"/>
    <x v="0"/>
    <x v="0"/>
    <x v="0"/>
    <x v="1"/>
    <x v="3"/>
    <s v="220SE-0677"/>
    <n v="4.1423399999999999"/>
    <n v="4.1423399999999999"/>
    <n v="0"/>
    <x v="0"/>
    <n v="8"/>
  </r>
  <r>
    <x v="0"/>
    <x v="0"/>
    <x v="0"/>
    <x v="1"/>
    <x v="1"/>
    <x v="3"/>
    <s v="220SE-0682"/>
    <n v="7.4323899999999998"/>
    <n v="7.4323899999999998"/>
    <n v="0"/>
    <x v="0"/>
    <n v="8"/>
  </r>
  <r>
    <x v="0"/>
    <x v="0"/>
    <x v="0"/>
    <x v="1"/>
    <x v="1"/>
    <x v="3"/>
    <s v="220SE-0688"/>
    <n v="6.2435"/>
    <n v="6.2435"/>
    <n v="0"/>
    <x v="0"/>
    <n v="8"/>
  </r>
  <r>
    <x v="0"/>
    <x v="0"/>
    <x v="0"/>
    <x v="1"/>
    <x v="1"/>
    <x v="3"/>
    <s v="220SE-0700"/>
    <n v="5.0055699999999996"/>
    <n v="5.0055699999999996"/>
    <n v="0"/>
    <x v="0"/>
    <n v="8"/>
  </r>
  <r>
    <x v="0"/>
    <x v="0"/>
    <x v="0"/>
    <x v="1"/>
    <x v="1"/>
    <x v="3"/>
    <s v="220SE-0701"/>
    <n v="6.21014"/>
    <n v="6.21014"/>
    <n v="0"/>
    <x v="0"/>
    <n v="8"/>
  </r>
  <r>
    <x v="0"/>
    <x v="0"/>
    <x v="0"/>
    <x v="2"/>
    <x v="1"/>
    <x v="3"/>
    <s v="220SE-0708"/>
    <n v="6.5808200000000001"/>
    <n v="6.5808200000000001"/>
    <n v="0"/>
    <x v="0"/>
    <n v="8"/>
  </r>
  <r>
    <x v="0"/>
    <x v="0"/>
    <x v="0"/>
    <x v="1"/>
    <x v="1"/>
    <x v="3"/>
    <s v="220SE-0718"/>
    <n v="8.8114100000000004"/>
    <n v="8.8114100000000004"/>
    <n v="0"/>
    <x v="0"/>
    <n v="8"/>
  </r>
  <r>
    <x v="0"/>
    <x v="0"/>
    <x v="0"/>
    <x v="1"/>
    <x v="1"/>
    <x v="3"/>
    <s v="220SE-0734"/>
    <n v="6.3382399999999999"/>
    <n v="6.3382399999999999"/>
    <n v="0"/>
    <x v="0"/>
    <n v="8"/>
  </r>
  <r>
    <x v="0"/>
    <x v="0"/>
    <x v="0"/>
    <x v="1"/>
    <x v="1"/>
    <x v="3"/>
    <s v="220SE-0737"/>
    <n v="6.98461"/>
    <n v="6.98461"/>
    <n v="0"/>
    <x v="0"/>
    <n v="8"/>
  </r>
  <r>
    <x v="0"/>
    <x v="0"/>
    <x v="0"/>
    <x v="1"/>
    <x v="1"/>
    <x v="3"/>
    <s v="220SE-0739"/>
    <n v="5.0705200000000001"/>
    <n v="5.0705200000000001"/>
    <n v="0"/>
    <x v="0"/>
    <n v="8"/>
  </r>
  <r>
    <x v="0"/>
    <x v="0"/>
    <x v="0"/>
    <x v="1"/>
    <x v="1"/>
    <x v="3"/>
    <s v="220SE-0748"/>
    <n v="1.9096299999999999"/>
    <n v="1.9096299999999999"/>
    <n v="0"/>
    <x v="0"/>
    <n v="4"/>
  </r>
  <r>
    <x v="0"/>
    <x v="0"/>
    <x v="0"/>
    <x v="2"/>
    <x v="1"/>
    <x v="3"/>
    <s v="220SE-0755"/>
    <n v="7.23977"/>
    <n v="7.23977"/>
    <n v="0"/>
    <x v="0"/>
    <n v="8"/>
  </r>
  <r>
    <x v="0"/>
    <x v="0"/>
    <x v="0"/>
    <x v="2"/>
    <x v="1"/>
    <x v="3"/>
    <s v="220SE-0778"/>
    <n v="6.1688400000000003"/>
    <n v="6.1688400000000003"/>
    <n v="0"/>
    <x v="0"/>
    <n v="8"/>
  </r>
  <r>
    <x v="0"/>
    <x v="0"/>
    <x v="0"/>
    <x v="1"/>
    <x v="1"/>
    <x v="3"/>
    <s v="220SE-0786"/>
    <n v="6.8968699999999998"/>
    <n v="6.8968699999999998"/>
    <n v="0"/>
    <x v="0"/>
    <n v="8"/>
  </r>
  <r>
    <x v="0"/>
    <x v="0"/>
    <x v="0"/>
    <x v="0"/>
    <x v="1"/>
    <x v="3"/>
    <s v="220SE-0787"/>
    <n v="5.1938500000000003"/>
    <n v="5.1938500000000003"/>
    <n v="0"/>
    <x v="0"/>
    <n v="8"/>
  </r>
  <r>
    <x v="0"/>
    <x v="0"/>
    <x v="0"/>
    <x v="2"/>
    <x v="1"/>
    <x v="3"/>
    <s v="220SE-0795"/>
    <n v="5.9351599999999998"/>
    <n v="5.9351599999999998"/>
    <n v="0"/>
    <x v="0"/>
    <n v="8"/>
  </r>
  <r>
    <x v="0"/>
    <x v="0"/>
    <x v="0"/>
    <x v="1"/>
    <x v="1"/>
    <x v="3"/>
    <s v="220SE-0797"/>
    <n v="6.40449"/>
    <n v="6.40449"/>
    <n v="0"/>
    <x v="0"/>
    <n v="8"/>
  </r>
  <r>
    <x v="0"/>
    <x v="0"/>
    <x v="0"/>
    <x v="1"/>
    <x v="1"/>
    <x v="3"/>
    <s v="220SE-0800"/>
    <n v="7.4029100000000003"/>
    <n v="7.4029100000000003"/>
    <n v="0"/>
    <x v="0"/>
    <n v="8"/>
  </r>
  <r>
    <x v="0"/>
    <x v="0"/>
    <x v="0"/>
    <x v="2"/>
    <x v="1"/>
    <x v="3"/>
    <s v="220SE-0844"/>
    <n v="7.8808999999999996"/>
    <n v="7.8808999999999996"/>
    <n v="0"/>
    <x v="0"/>
    <n v="8"/>
  </r>
  <r>
    <x v="0"/>
    <x v="0"/>
    <x v="0"/>
    <x v="1"/>
    <x v="1"/>
    <x v="3"/>
    <s v="220SE-0921"/>
    <n v="1.5837000000000001"/>
    <n v="1.5837000000000001"/>
    <n v="0"/>
    <x v="0"/>
    <n v="1.5"/>
  </r>
  <r>
    <x v="0"/>
    <x v="0"/>
    <x v="0"/>
    <x v="0"/>
    <x v="1"/>
    <x v="3"/>
    <s v="220SE-0923"/>
    <n v="5.6201800000000004"/>
    <n v="5.6201800000000004"/>
    <n v="0"/>
    <x v="0"/>
    <n v="8"/>
  </r>
  <r>
    <x v="0"/>
    <x v="0"/>
    <x v="0"/>
    <x v="2"/>
    <x v="1"/>
    <x v="3"/>
    <s v="220SE-1045"/>
    <n v="9.50535"/>
    <n v="9.50535"/>
    <n v="0"/>
    <x v="0"/>
    <n v="8"/>
  </r>
  <r>
    <x v="0"/>
    <x v="0"/>
    <x v="0"/>
    <x v="0"/>
    <x v="1"/>
    <x v="3"/>
    <s v="220SE-1218"/>
    <n v="6.3466899999999997"/>
    <n v="6.3466899999999997"/>
    <n v="0"/>
    <x v="0"/>
    <n v="8"/>
  </r>
  <r>
    <x v="0"/>
    <x v="0"/>
    <x v="0"/>
    <x v="0"/>
    <x v="1"/>
    <x v="3"/>
    <s v="220SE-1219"/>
    <n v="6.4021340000000002"/>
    <n v="6.4021340000000002"/>
    <n v="0"/>
    <x v="0"/>
    <n v="8"/>
  </r>
  <r>
    <x v="0"/>
    <x v="0"/>
    <x v="0"/>
    <x v="2"/>
    <x v="1"/>
    <x v="3"/>
    <s v="220SE-1220"/>
    <n v="5.698537"/>
    <n v="5.698537"/>
    <n v="2.9499999999999998E-2"/>
    <x v="0"/>
    <n v="7"/>
  </r>
  <r>
    <x v="0"/>
    <x v="0"/>
    <x v="0"/>
    <x v="1"/>
    <x v="1"/>
    <x v="3"/>
    <s v="220SE-1223"/>
    <n v="8.1969799999999999"/>
    <n v="8.1969799999999999"/>
    <n v="0"/>
    <x v="0"/>
    <n v="8"/>
  </r>
  <r>
    <x v="0"/>
    <x v="0"/>
    <x v="0"/>
    <x v="1"/>
    <x v="1"/>
    <x v="3"/>
    <s v="220SE-1282"/>
    <n v="6.25861"/>
    <n v="6.25861"/>
    <n v="0"/>
    <x v="0"/>
    <n v="8"/>
  </r>
  <r>
    <x v="0"/>
    <x v="0"/>
    <x v="0"/>
    <x v="1"/>
    <x v="1"/>
    <x v="3"/>
    <s v="220SE-1286"/>
    <n v="6.15829"/>
    <n v="6.15829"/>
    <n v="0"/>
    <x v="0"/>
    <n v="8"/>
  </r>
  <r>
    <x v="0"/>
    <x v="0"/>
    <x v="0"/>
    <x v="0"/>
    <x v="1"/>
    <x v="3"/>
    <s v="220SE-1290"/>
    <n v="7.8234300000000001"/>
    <n v="7.8234300000000001"/>
    <n v="0"/>
    <x v="0"/>
    <n v="8"/>
  </r>
  <r>
    <x v="0"/>
    <x v="0"/>
    <x v="0"/>
    <x v="2"/>
    <x v="1"/>
    <x v="3"/>
    <s v="220SE-1679"/>
    <n v="7.2619100000000003"/>
    <n v="7.2619100000000003"/>
    <n v="0"/>
    <x v="0"/>
    <n v="8"/>
  </r>
  <r>
    <x v="0"/>
    <x v="0"/>
    <x v="0"/>
    <x v="1"/>
    <x v="1"/>
    <x v="3"/>
    <s v="220SE-1689"/>
    <n v="4.9215499999999999"/>
    <n v="4.9215499999999999"/>
    <n v="9.9699999999999997E-2"/>
    <x v="0"/>
    <n v="6"/>
  </r>
  <r>
    <x v="0"/>
    <x v="0"/>
    <x v="0"/>
    <x v="2"/>
    <x v="1"/>
    <x v="3"/>
    <s v="220SE-1695"/>
    <n v="7.9169900000000002"/>
    <n v="7.9169900000000002"/>
    <n v="0"/>
    <x v="0"/>
    <n v="8"/>
  </r>
  <r>
    <x v="0"/>
    <x v="0"/>
    <x v="0"/>
    <x v="2"/>
    <x v="1"/>
    <x v="3"/>
    <s v="220SE-1696"/>
    <n v="6.6612099999999996"/>
    <n v="6.6612099999999996"/>
    <n v="0"/>
    <x v="0"/>
    <n v="8"/>
  </r>
  <r>
    <x v="0"/>
    <x v="0"/>
    <x v="0"/>
    <x v="2"/>
    <x v="1"/>
    <x v="3"/>
    <s v="220SE-1883"/>
    <n v="6.5434099999999997"/>
    <n v="6.5434099999999997"/>
    <n v="0"/>
    <x v="0"/>
    <n v="8"/>
  </r>
  <r>
    <x v="0"/>
    <x v="0"/>
    <x v="0"/>
    <x v="1"/>
    <x v="1"/>
    <x v="3"/>
    <s v="220SE-2033"/>
    <n v="7.1361800000000004"/>
    <n v="7.1361800000000004"/>
    <n v="0"/>
    <x v="0"/>
    <n v="8"/>
  </r>
  <r>
    <x v="0"/>
    <x v="0"/>
    <x v="0"/>
    <x v="0"/>
    <x v="1"/>
    <x v="3"/>
    <s v="220SE-2035"/>
    <n v="7.4363200000000003"/>
    <n v="7.4363200000000003"/>
    <n v="2.12E-2"/>
    <x v="0"/>
    <n v="8"/>
  </r>
  <r>
    <x v="0"/>
    <x v="0"/>
    <x v="0"/>
    <x v="2"/>
    <x v="1"/>
    <x v="3"/>
    <s v="220SE-2036"/>
    <n v="5.6414900000000001"/>
    <n v="5.6414900000000001"/>
    <n v="0"/>
    <x v="0"/>
    <n v="8"/>
  </r>
  <r>
    <x v="0"/>
    <x v="0"/>
    <x v="0"/>
    <x v="0"/>
    <x v="1"/>
    <x v="3"/>
    <s v="220SE-2037"/>
    <n v="4.5436800000000002"/>
    <n v="4.5436800000000002"/>
    <n v="2.53E-2"/>
    <x v="0"/>
    <n v="6"/>
  </r>
  <r>
    <x v="0"/>
    <x v="0"/>
    <x v="0"/>
    <x v="0"/>
    <x v="1"/>
    <x v="3"/>
    <s v="220SE-2038"/>
    <n v="6.7931699999999999"/>
    <n v="6.7931699999999999"/>
    <n v="0"/>
    <x v="0"/>
    <n v="8"/>
  </r>
  <r>
    <x v="0"/>
    <x v="0"/>
    <x v="0"/>
    <x v="1"/>
    <x v="1"/>
    <x v="3"/>
    <s v="220SE-2102"/>
    <n v="6.1897700000000002"/>
    <n v="6.1897700000000002"/>
    <n v="0"/>
    <x v="0"/>
    <n v="8"/>
  </r>
  <r>
    <x v="0"/>
    <x v="0"/>
    <x v="0"/>
    <x v="0"/>
    <x v="1"/>
    <x v="3"/>
    <s v="220SE-2103"/>
    <n v="6.6283700000000003"/>
    <n v="6.6283700000000003"/>
    <n v="0"/>
    <x v="0"/>
    <n v="8"/>
  </r>
  <r>
    <x v="0"/>
    <x v="0"/>
    <x v="0"/>
    <x v="2"/>
    <x v="1"/>
    <x v="3"/>
    <s v="220SE-2104"/>
    <n v="7.1902900000000001"/>
    <n v="7.1902900000000001"/>
    <n v="8.0000000000000004E-4"/>
    <x v="0"/>
    <n v="8"/>
  </r>
  <r>
    <x v="0"/>
    <x v="0"/>
    <x v="0"/>
    <x v="0"/>
    <x v="1"/>
    <x v="3"/>
    <s v="220SE-2110"/>
    <n v="5.77102"/>
    <n v="5.77102"/>
    <n v="0"/>
    <x v="0"/>
    <n v="8"/>
  </r>
  <r>
    <x v="0"/>
    <x v="0"/>
    <x v="0"/>
    <x v="2"/>
    <x v="1"/>
    <x v="3"/>
    <s v="220SE-2118"/>
    <n v="11.18244"/>
    <n v="11.18244"/>
    <n v="0"/>
    <x v="0"/>
    <n v="12"/>
  </r>
  <r>
    <x v="0"/>
    <x v="0"/>
    <x v="0"/>
    <x v="0"/>
    <x v="1"/>
    <x v="3"/>
    <s v="220SE-2295"/>
    <n v="5.7510599999999998"/>
    <n v="5.7510599999999998"/>
    <n v="0"/>
    <x v="0"/>
    <n v="8"/>
  </r>
  <r>
    <x v="0"/>
    <x v="0"/>
    <x v="0"/>
    <x v="0"/>
    <x v="1"/>
    <x v="3"/>
    <s v="220SE-2349"/>
    <n v="7.0484499999999999"/>
    <n v="7.0484499999999999"/>
    <n v="1.8700000000000001E-2"/>
    <x v="0"/>
    <n v="8"/>
  </r>
  <r>
    <x v="0"/>
    <x v="0"/>
    <x v="0"/>
    <x v="1"/>
    <x v="1"/>
    <x v="3"/>
    <s v="220SE-2350"/>
    <n v="7.0076999999999998"/>
    <n v="7.0076999999999998"/>
    <n v="1.2E-2"/>
    <x v="0"/>
    <n v="8"/>
  </r>
  <r>
    <x v="0"/>
    <x v="0"/>
    <x v="0"/>
    <x v="1"/>
    <x v="1"/>
    <x v="3"/>
    <s v="220SE-2353"/>
    <n v="6.7344799999999996"/>
    <n v="6.7344799999999996"/>
    <n v="0"/>
    <x v="0"/>
    <n v="8"/>
  </r>
  <r>
    <x v="0"/>
    <x v="0"/>
    <x v="0"/>
    <x v="0"/>
    <x v="1"/>
    <x v="3"/>
    <s v="220SE-2415"/>
    <n v="5.6946500000000002"/>
    <n v="5.6946500000000002"/>
    <n v="3.2000000000000002E-3"/>
    <x v="0"/>
    <n v="12"/>
  </r>
  <r>
    <x v="0"/>
    <x v="0"/>
    <x v="0"/>
    <x v="2"/>
    <x v="1"/>
    <x v="3"/>
    <s v="220SE-2454"/>
    <n v="5.1568100000000001"/>
    <n v="5.1568100000000001"/>
    <n v="0"/>
    <x v="0"/>
    <n v="8"/>
  </r>
  <r>
    <x v="0"/>
    <x v="0"/>
    <x v="0"/>
    <x v="1"/>
    <x v="1"/>
    <x v="3"/>
    <s v="220SE-2455"/>
    <n v="7.9492799999999999"/>
    <n v="7.9492799999999999"/>
    <n v="0"/>
    <x v="0"/>
    <n v="8"/>
  </r>
  <r>
    <x v="0"/>
    <x v="0"/>
    <x v="0"/>
    <x v="1"/>
    <x v="1"/>
    <x v="3"/>
    <s v="220SE-2553"/>
    <n v="6.15482"/>
    <n v="6.15482"/>
    <n v="0"/>
    <x v="0"/>
    <n v="8"/>
  </r>
  <r>
    <x v="0"/>
    <x v="0"/>
    <x v="0"/>
    <x v="2"/>
    <x v="1"/>
    <x v="3"/>
    <s v="220SE-2769"/>
    <n v="6.7790600000000003"/>
    <n v="6.7790600000000003"/>
    <n v="0"/>
    <x v="0"/>
    <n v="8"/>
  </r>
  <r>
    <x v="0"/>
    <x v="0"/>
    <x v="0"/>
    <x v="0"/>
    <x v="1"/>
    <x v="3"/>
    <s v="220SE-2771"/>
    <n v="5.7424600000000003"/>
    <n v="5.7424600000000003"/>
    <n v="0"/>
    <x v="0"/>
    <n v="8"/>
  </r>
  <r>
    <x v="0"/>
    <x v="0"/>
    <x v="0"/>
    <x v="1"/>
    <x v="1"/>
    <x v="3"/>
    <s v="220SE-2775"/>
    <n v="6.7282700000000002"/>
    <n v="6.7282700000000002"/>
    <n v="0"/>
    <x v="0"/>
    <n v="8"/>
  </r>
  <r>
    <x v="0"/>
    <x v="0"/>
    <x v="0"/>
    <x v="1"/>
    <x v="1"/>
    <x v="3"/>
    <s v="220SE-2818"/>
    <n v="6.6943400000000004"/>
    <n v="6.6943400000000004"/>
    <n v="0"/>
    <x v="0"/>
    <n v="8"/>
  </r>
  <r>
    <x v="0"/>
    <x v="0"/>
    <x v="0"/>
    <x v="2"/>
    <x v="1"/>
    <x v="3"/>
    <s v="220SE-2841"/>
    <n v="9.5369700000000002"/>
    <n v="9.5369700000000002"/>
    <n v="0"/>
    <x v="0"/>
    <n v="12"/>
  </r>
  <r>
    <x v="0"/>
    <x v="0"/>
    <x v="0"/>
    <x v="1"/>
    <x v="1"/>
    <x v="3"/>
    <s v="220SE-2842"/>
    <n v="4.1885000000000003"/>
    <n v="4.1885000000000003"/>
    <n v="0"/>
    <x v="0"/>
    <n v="8"/>
  </r>
  <r>
    <x v="0"/>
    <x v="0"/>
    <x v="0"/>
    <x v="0"/>
    <x v="1"/>
    <x v="3"/>
    <s v="220SE-2848"/>
    <n v="6.4106100000000001"/>
    <n v="6.4106100000000001"/>
    <n v="0"/>
    <x v="0"/>
    <n v="8"/>
  </r>
  <r>
    <x v="0"/>
    <x v="0"/>
    <x v="0"/>
    <x v="0"/>
    <x v="1"/>
    <x v="3"/>
    <s v="220SE-2892"/>
    <n v="4.6988700000000003"/>
    <n v="4.6988700000000003"/>
    <n v="0"/>
    <x v="0"/>
    <n v="8"/>
  </r>
  <r>
    <x v="0"/>
    <x v="0"/>
    <x v="0"/>
    <x v="1"/>
    <x v="1"/>
    <x v="3"/>
    <s v="220SE-2893"/>
    <n v="4.88124"/>
    <n v="4.88124"/>
    <n v="0"/>
    <x v="0"/>
    <n v="8"/>
  </r>
  <r>
    <x v="0"/>
    <x v="0"/>
    <x v="0"/>
    <x v="1"/>
    <x v="1"/>
    <x v="3"/>
    <s v="220SE-2897"/>
    <n v="5.9310700000000001"/>
    <n v="5.9310700000000001"/>
    <n v="0"/>
    <x v="0"/>
    <n v="8"/>
  </r>
  <r>
    <x v="0"/>
    <x v="0"/>
    <x v="0"/>
    <x v="0"/>
    <x v="1"/>
    <x v="3"/>
    <s v="220SE-2924"/>
    <n v="6.0301299999999998"/>
    <n v="6.0301299999999998"/>
    <n v="0"/>
    <x v="0"/>
    <n v="8"/>
  </r>
  <r>
    <x v="0"/>
    <x v="0"/>
    <x v="0"/>
    <x v="2"/>
    <x v="1"/>
    <x v="3"/>
    <s v="220SE-2926"/>
    <n v="6.46"/>
    <n v="6.46"/>
    <n v="0"/>
    <x v="0"/>
    <n v="8"/>
  </r>
  <r>
    <x v="0"/>
    <x v="0"/>
    <x v="0"/>
    <x v="0"/>
    <x v="1"/>
    <x v="3"/>
    <s v="220SE-2931"/>
    <n v="4.3765400000000003"/>
    <n v="4.3765400000000003"/>
    <n v="2.47E-2"/>
    <x v="0"/>
    <n v="8"/>
  </r>
  <r>
    <x v="0"/>
    <x v="0"/>
    <x v="0"/>
    <x v="0"/>
    <x v="1"/>
    <x v="3"/>
    <s v="220SE-2983"/>
    <n v="5.5901300000000003"/>
    <n v="5.5901300000000003"/>
    <n v="0"/>
    <x v="0"/>
    <n v="8"/>
  </r>
  <r>
    <x v="0"/>
    <x v="0"/>
    <x v="0"/>
    <x v="2"/>
    <x v="1"/>
    <x v="3"/>
    <s v="220SE-3073"/>
    <n v="6.4489799999999997"/>
    <n v="6.4489799999999997"/>
    <n v="0"/>
    <x v="0"/>
    <n v="8"/>
  </r>
  <r>
    <x v="0"/>
    <x v="0"/>
    <x v="0"/>
    <x v="2"/>
    <x v="1"/>
    <x v="3"/>
    <s v="220SE-3261"/>
    <n v="7.1730700000000001"/>
    <n v="7.1730700000000001"/>
    <n v="0"/>
    <x v="0"/>
    <n v="8"/>
  </r>
  <r>
    <x v="0"/>
    <x v="0"/>
    <x v="0"/>
    <x v="2"/>
    <x v="1"/>
    <x v="3"/>
    <s v="220SE-3445"/>
    <n v="8.8476599999999994"/>
    <n v="8.8476599999999994"/>
    <n v="0"/>
    <x v="0"/>
    <n v="8"/>
  </r>
  <r>
    <x v="0"/>
    <x v="0"/>
    <x v="0"/>
    <x v="2"/>
    <x v="1"/>
    <x v="3"/>
    <s v="220SE-3447"/>
    <n v="4.8132000000000001"/>
    <n v="4.8132000000000001"/>
    <n v="4.8300000000000003E-2"/>
    <x v="0"/>
    <n v="8"/>
  </r>
  <r>
    <x v="0"/>
    <x v="0"/>
    <x v="0"/>
    <x v="2"/>
    <x v="1"/>
    <x v="3"/>
    <s v="220SE-3462"/>
    <n v="5.5796299999999999"/>
    <n v="5.5796299999999999"/>
    <n v="0"/>
    <x v="0"/>
    <n v="8"/>
  </r>
  <r>
    <x v="0"/>
    <x v="0"/>
    <x v="0"/>
    <x v="2"/>
    <x v="1"/>
    <x v="3"/>
    <s v="220SE-3468"/>
    <n v="4.9390200000000002"/>
    <n v="4.9390200000000002"/>
    <n v="0.31419999999999998"/>
    <x v="0"/>
    <n v="8"/>
  </r>
  <r>
    <x v="0"/>
    <x v="0"/>
    <x v="0"/>
    <x v="0"/>
    <x v="1"/>
    <x v="3"/>
    <s v="220SE-3566"/>
    <n v="6.5728099999999996"/>
    <n v="6.5728099999999996"/>
    <n v="7.6100000000000001E-2"/>
    <x v="0"/>
    <n v="8"/>
  </r>
  <r>
    <x v="0"/>
    <x v="0"/>
    <x v="0"/>
    <x v="1"/>
    <x v="1"/>
    <x v="3"/>
    <s v="220SE-3633"/>
    <n v="7.1106800000000003"/>
    <n v="7.1106800000000003"/>
    <n v="0"/>
    <x v="0"/>
    <n v="8"/>
  </r>
  <r>
    <x v="0"/>
    <x v="0"/>
    <x v="0"/>
    <x v="0"/>
    <x v="1"/>
    <x v="3"/>
    <s v="220SE-3678"/>
    <n v="3.5697999999999999"/>
    <n v="3.5697999999999999"/>
    <n v="0"/>
    <x v="0"/>
    <n v="8"/>
  </r>
  <r>
    <x v="0"/>
    <x v="0"/>
    <x v="0"/>
    <x v="1"/>
    <x v="1"/>
    <x v="3"/>
    <s v="220SE-3840"/>
    <n v="6.2487899999999996"/>
    <n v="6.2487899999999996"/>
    <n v="0"/>
    <x v="0"/>
    <n v="8"/>
  </r>
  <r>
    <x v="0"/>
    <x v="0"/>
    <x v="0"/>
    <x v="0"/>
    <x v="2"/>
    <x v="4"/>
    <s v="300OI-01-A"/>
    <n v="40.225999999999999"/>
    <n v="40.225999999999999"/>
    <n v="0"/>
    <x v="0"/>
    <n v="32"/>
  </r>
  <r>
    <x v="0"/>
    <x v="0"/>
    <x v="0"/>
    <x v="1"/>
    <x v="2"/>
    <x v="4"/>
    <s v="300OI-01-B"/>
    <n v="34.881799999999998"/>
    <n v="34.881799999999998"/>
    <n v="0"/>
    <x v="0"/>
    <n v="32"/>
  </r>
  <r>
    <x v="0"/>
    <x v="0"/>
    <x v="0"/>
    <x v="2"/>
    <x v="2"/>
    <x v="4"/>
    <s v="300OI-01-C"/>
    <n v="49.819600000000001"/>
    <n v="49.819600000000001"/>
    <n v="0"/>
    <x v="0"/>
    <n v="40"/>
  </r>
  <r>
    <x v="0"/>
    <x v="0"/>
    <x v="0"/>
    <x v="0"/>
    <x v="2"/>
    <x v="5"/>
    <s v="300OS-01-A"/>
    <n v="6.8146699999999996"/>
    <n v="6.8146699999999996"/>
    <n v="0"/>
    <x v="0"/>
    <n v="24"/>
  </r>
  <r>
    <x v="0"/>
    <x v="0"/>
    <x v="0"/>
    <x v="1"/>
    <x v="2"/>
    <x v="5"/>
    <s v="300OS-01-B"/>
    <n v="13.00282"/>
    <n v="13.00282"/>
    <n v="0"/>
    <x v="0"/>
    <n v="24"/>
  </r>
  <r>
    <x v="0"/>
    <x v="0"/>
    <x v="0"/>
    <x v="2"/>
    <x v="2"/>
    <x v="5"/>
    <s v="300OS-01-C"/>
    <n v="11.673423"/>
    <n v="11.673423"/>
    <n v="0"/>
    <x v="0"/>
    <n v="16"/>
  </r>
  <r>
    <x v="0"/>
    <x v="0"/>
    <x v="0"/>
    <x v="0"/>
    <x v="3"/>
    <x v="6"/>
    <s v="410MO-01-A"/>
    <n v="15.87148"/>
    <n v="15.87148"/>
    <n v="0"/>
    <x v="0"/>
    <n v="20.8"/>
  </r>
  <r>
    <x v="0"/>
    <x v="0"/>
    <x v="0"/>
    <x v="1"/>
    <x v="3"/>
    <x v="6"/>
    <s v="410MO-01-B"/>
    <n v="15.10167"/>
    <n v="15.10167"/>
    <n v="0"/>
    <x v="0"/>
    <n v="20.02"/>
  </r>
  <r>
    <x v="0"/>
    <x v="0"/>
    <x v="0"/>
    <x v="2"/>
    <x v="3"/>
    <x v="6"/>
    <s v="410MO-01-C"/>
    <n v="14.071669999999999"/>
    <n v="14.071669999999999"/>
    <n v="0"/>
    <x v="0"/>
    <n v="18.66"/>
  </r>
  <r>
    <x v="0"/>
    <x v="0"/>
    <x v="0"/>
    <x v="0"/>
    <x v="3"/>
    <x v="6"/>
    <s v="410MO-02-A"/>
    <n v="16.103929999999998"/>
    <n v="16.103929999999998"/>
    <n v="0"/>
    <x v="0"/>
    <n v="20.8"/>
  </r>
  <r>
    <x v="0"/>
    <x v="0"/>
    <x v="0"/>
    <x v="1"/>
    <x v="3"/>
    <x v="6"/>
    <s v="410MO-02-B"/>
    <n v="15.369059999999999"/>
    <n v="15.369059999999999"/>
    <n v="0"/>
    <x v="0"/>
    <n v="20.02"/>
  </r>
  <r>
    <x v="0"/>
    <x v="0"/>
    <x v="0"/>
    <x v="2"/>
    <x v="3"/>
    <x v="6"/>
    <s v="410MO-02-C"/>
    <n v="8.0596599999999992"/>
    <n v="8.0596599999999992"/>
    <n v="0"/>
    <x v="0"/>
    <n v="10.66"/>
  </r>
  <r>
    <x v="0"/>
    <x v="0"/>
    <x v="0"/>
    <x v="0"/>
    <x v="3"/>
    <x v="6"/>
    <s v="410MO-03-A"/>
    <n v="16.081160000000001"/>
    <n v="16.081160000000001"/>
    <n v="0"/>
    <x v="0"/>
    <n v="20.8"/>
  </r>
  <r>
    <x v="0"/>
    <x v="0"/>
    <x v="0"/>
    <x v="1"/>
    <x v="3"/>
    <x v="6"/>
    <s v="410MO-03-B"/>
    <n v="11.96687"/>
    <n v="11.96687"/>
    <n v="0"/>
    <x v="0"/>
    <n v="16.02"/>
  </r>
  <r>
    <x v="0"/>
    <x v="0"/>
    <x v="0"/>
    <x v="2"/>
    <x v="3"/>
    <x v="6"/>
    <s v="410MO-03-C"/>
    <n v="7.9466700000000001"/>
    <n v="7.9466700000000001"/>
    <n v="0"/>
    <x v="0"/>
    <n v="10.66"/>
  </r>
  <r>
    <x v="0"/>
    <x v="0"/>
    <x v="0"/>
    <x v="1"/>
    <x v="3"/>
    <x v="6"/>
    <s v="410MO-04-B"/>
    <n v="15.09886"/>
    <n v="15.09886"/>
    <n v="0"/>
    <x v="0"/>
    <n v="20.02"/>
  </r>
  <r>
    <x v="0"/>
    <x v="0"/>
    <x v="0"/>
    <x v="2"/>
    <x v="3"/>
    <x v="6"/>
    <s v="410MO-04-C"/>
    <n v="8.2766400000000004"/>
    <n v="8.2766400000000004"/>
    <n v="0"/>
    <x v="0"/>
    <n v="10.68"/>
  </r>
  <r>
    <x v="0"/>
    <x v="0"/>
    <x v="0"/>
    <x v="0"/>
    <x v="3"/>
    <x v="6"/>
    <s v="410MO-05-A"/>
    <n v="16.47627"/>
    <n v="16.47627"/>
    <n v="0"/>
    <x v="0"/>
    <n v="20.8"/>
  </r>
  <r>
    <x v="0"/>
    <x v="0"/>
    <x v="0"/>
    <x v="1"/>
    <x v="3"/>
    <x v="6"/>
    <s v="410MO-05-B"/>
    <n v="15.01802"/>
    <n v="15.01802"/>
    <n v="0"/>
    <x v="0"/>
    <n v="20.02"/>
  </r>
  <r>
    <x v="0"/>
    <x v="0"/>
    <x v="0"/>
    <x v="2"/>
    <x v="3"/>
    <x v="6"/>
    <s v="410MO-05-C"/>
    <n v="8.08"/>
    <n v="8.08"/>
    <n v="0"/>
    <x v="0"/>
    <n v="10.66"/>
  </r>
  <r>
    <x v="0"/>
    <x v="0"/>
    <x v="0"/>
    <x v="0"/>
    <x v="3"/>
    <x v="6"/>
    <s v="410MO-06-A"/>
    <n v="21.84346"/>
    <n v="21.84346"/>
    <n v="0"/>
    <x v="0"/>
    <n v="28.8"/>
  </r>
  <r>
    <x v="0"/>
    <x v="0"/>
    <x v="0"/>
    <x v="2"/>
    <x v="3"/>
    <x v="6"/>
    <s v="410MO-06-C"/>
    <n v="8.2893000000000008"/>
    <n v="8.2893000000000008"/>
    <n v="0"/>
    <x v="0"/>
    <n v="10.68"/>
  </r>
  <r>
    <x v="0"/>
    <x v="0"/>
    <x v="0"/>
    <x v="1"/>
    <x v="3"/>
    <x v="6"/>
    <s v="410MO-07-B"/>
    <n v="15.182309999999999"/>
    <n v="15.182309999999999"/>
    <n v="0"/>
    <x v="0"/>
    <n v="20.02"/>
  </r>
  <r>
    <x v="0"/>
    <x v="0"/>
    <x v="0"/>
    <x v="2"/>
    <x v="3"/>
    <x v="7"/>
    <s v="420TW-01-C"/>
    <n v="6.6143200000000002"/>
    <n v="6.6143200000000002"/>
    <n v="0"/>
    <x v="0"/>
    <n v="8.5"/>
  </r>
  <r>
    <x v="0"/>
    <x v="0"/>
    <x v="0"/>
    <x v="2"/>
    <x v="3"/>
    <x v="7"/>
    <s v="420TW-02-C"/>
    <n v="6.3952499999999999"/>
    <n v="6.3952499999999999"/>
    <n v="0"/>
    <x v="0"/>
    <n v="8.5"/>
  </r>
  <r>
    <x v="0"/>
    <x v="0"/>
    <x v="0"/>
    <x v="0"/>
    <x v="3"/>
    <x v="7"/>
    <s v="420TW-03-A"/>
    <n v="6.8483999999999998"/>
    <n v="6.8483999999999998"/>
    <n v="0"/>
    <x v="0"/>
    <n v="8.5"/>
  </r>
  <r>
    <x v="0"/>
    <x v="0"/>
    <x v="0"/>
    <x v="2"/>
    <x v="3"/>
    <x v="7"/>
    <s v="420TW-03-C"/>
    <n v="6.4976399999999996"/>
    <n v="6.4976399999999996"/>
    <n v="0"/>
    <x v="0"/>
    <n v="8.5"/>
  </r>
  <r>
    <x v="0"/>
    <x v="0"/>
    <x v="0"/>
    <x v="0"/>
    <x v="3"/>
    <x v="7"/>
    <s v="420TW-04-A"/>
    <n v="15.20369"/>
    <n v="15.20369"/>
    <n v="0"/>
    <x v="0"/>
    <n v="20"/>
  </r>
  <r>
    <x v="0"/>
    <x v="0"/>
    <x v="0"/>
    <x v="1"/>
    <x v="3"/>
    <x v="7"/>
    <s v="420TW-04-B"/>
    <n v="6.5949999999999998"/>
    <n v="6.5949999999999998"/>
    <n v="0"/>
    <x v="0"/>
    <n v="8.6"/>
  </r>
  <r>
    <x v="0"/>
    <x v="0"/>
    <x v="0"/>
    <x v="2"/>
    <x v="3"/>
    <x v="7"/>
    <s v="420TW-04-C"/>
    <n v="6.5283300000000004"/>
    <n v="6.5283300000000004"/>
    <n v="0"/>
    <x v="0"/>
    <n v="8.5"/>
  </r>
  <r>
    <x v="0"/>
    <x v="0"/>
    <x v="0"/>
    <x v="0"/>
    <x v="3"/>
    <x v="7"/>
    <s v="420TW-05-A"/>
    <n v="12.71846"/>
    <n v="12.71846"/>
    <n v="0"/>
    <x v="0"/>
    <n v="16.5"/>
  </r>
  <r>
    <x v="0"/>
    <x v="0"/>
    <x v="0"/>
    <x v="1"/>
    <x v="3"/>
    <x v="7"/>
    <s v="420TW-06-B"/>
    <n v="6.4283400000000004"/>
    <n v="6.4283400000000004"/>
    <n v="0"/>
    <x v="0"/>
    <n v="8.6"/>
  </r>
  <r>
    <x v="0"/>
    <x v="0"/>
    <x v="0"/>
    <x v="2"/>
    <x v="3"/>
    <x v="7"/>
    <s v="420TW-06-C"/>
    <n v="6.5449400000000004"/>
    <n v="6.5449400000000004"/>
    <n v="0"/>
    <x v="0"/>
    <n v="8.5"/>
  </r>
  <r>
    <x v="0"/>
    <x v="0"/>
    <x v="0"/>
    <x v="1"/>
    <x v="3"/>
    <x v="7"/>
    <s v="420TW-07-B"/>
    <n v="6.6932900000000002"/>
    <n v="6.6932900000000002"/>
    <n v="0"/>
    <x v="0"/>
    <n v="8.6"/>
  </r>
  <r>
    <x v="0"/>
    <x v="0"/>
    <x v="0"/>
    <x v="2"/>
    <x v="3"/>
    <x v="7"/>
    <s v="420TW-07-C"/>
    <n v="6.9336500000000001"/>
    <n v="6.9336500000000001"/>
    <n v="0"/>
    <x v="0"/>
    <n v="8.5"/>
  </r>
  <r>
    <x v="0"/>
    <x v="0"/>
    <x v="0"/>
    <x v="1"/>
    <x v="3"/>
    <x v="7"/>
    <s v="420TW-08-B"/>
    <n v="6.8100500000000004"/>
    <n v="6.8100500000000004"/>
    <n v="0"/>
    <x v="0"/>
    <n v="8.6"/>
  </r>
  <r>
    <x v="0"/>
    <x v="0"/>
    <x v="0"/>
    <x v="1"/>
    <x v="3"/>
    <x v="7"/>
    <s v="420TW-09-B"/>
    <n v="6.4151499999999997"/>
    <n v="6.4151499999999997"/>
    <n v="0"/>
    <x v="0"/>
    <n v="8.6"/>
  </r>
  <r>
    <x v="0"/>
    <x v="0"/>
    <x v="0"/>
    <x v="0"/>
    <x v="3"/>
    <x v="8"/>
    <s v="430TT-01-A"/>
    <n v="30.906690000000001"/>
    <n v="30.906690000000001"/>
    <n v="0"/>
    <x v="0"/>
    <n v="40"/>
  </r>
  <r>
    <x v="0"/>
    <x v="0"/>
    <x v="0"/>
    <x v="1"/>
    <x v="3"/>
    <x v="8"/>
    <s v="430TT-01-B"/>
    <n v="22.68449"/>
    <n v="22.68449"/>
    <n v="0"/>
    <x v="0"/>
    <n v="28.8"/>
  </r>
  <r>
    <x v="0"/>
    <x v="0"/>
    <x v="0"/>
    <x v="2"/>
    <x v="3"/>
    <x v="8"/>
    <s v="430TT-01-C"/>
    <n v="21.634450000000001"/>
    <n v="21.634450000000001"/>
    <n v="0"/>
    <x v="0"/>
    <n v="29"/>
  </r>
  <r>
    <x v="0"/>
    <x v="0"/>
    <x v="0"/>
    <x v="0"/>
    <x v="3"/>
    <x v="8"/>
    <s v="430TT-02-A"/>
    <n v="25.275749999999999"/>
    <n v="25.275749999999999"/>
    <n v="0"/>
    <x v="0"/>
    <n v="33.5"/>
  </r>
  <r>
    <x v="0"/>
    <x v="0"/>
    <x v="0"/>
    <x v="1"/>
    <x v="3"/>
    <x v="8"/>
    <s v="430TT-02-B"/>
    <n v="19.328320000000001"/>
    <n v="19.328320000000001"/>
    <n v="0"/>
    <x v="0"/>
    <n v="24.8"/>
  </r>
  <r>
    <x v="0"/>
    <x v="0"/>
    <x v="0"/>
    <x v="2"/>
    <x v="3"/>
    <x v="8"/>
    <s v="430TT-02-C"/>
    <n v="24.890630000000002"/>
    <n v="24.890630000000002"/>
    <n v="0"/>
    <x v="0"/>
    <n v="33"/>
  </r>
  <r>
    <x v="0"/>
    <x v="0"/>
    <x v="0"/>
    <x v="0"/>
    <x v="3"/>
    <x v="8"/>
    <s v="430TT-03-A"/>
    <n v="24.96698"/>
    <n v="24.96698"/>
    <n v="0"/>
    <x v="0"/>
    <n v="33.5"/>
  </r>
  <r>
    <x v="0"/>
    <x v="0"/>
    <x v="0"/>
    <x v="1"/>
    <x v="3"/>
    <x v="8"/>
    <s v="430TT-03-B"/>
    <n v="19.164639999999999"/>
    <n v="19.164639999999999"/>
    <n v="0"/>
    <x v="0"/>
    <n v="24.8"/>
  </r>
  <r>
    <x v="0"/>
    <x v="0"/>
    <x v="0"/>
    <x v="2"/>
    <x v="3"/>
    <x v="8"/>
    <s v="430TT-03-C"/>
    <n v="25.40042"/>
    <n v="25.40042"/>
    <n v="0"/>
    <x v="0"/>
    <n v="33"/>
  </r>
  <r>
    <x v="0"/>
    <x v="0"/>
    <x v="0"/>
    <x v="0"/>
    <x v="3"/>
    <x v="8"/>
    <s v="430TT-04-A"/>
    <n v="10.49399"/>
    <n v="10.49399"/>
    <n v="0"/>
    <x v="0"/>
    <n v="13.5"/>
  </r>
  <r>
    <x v="0"/>
    <x v="0"/>
    <x v="0"/>
    <x v="1"/>
    <x v="3"/>
    <x v="8"/>
    <s v="430TT-04-B"/>
    <n v="20.359279999999998"/>
    <n v="20.359279999999998"/>
    <n v="0"/>
    <x v="0"/>
    <n v="24.8"/>
  </r>
  <r>
    <x v="0"/>
    <x v="0"/>
    <x v="0"/>
    <x v="2"/>
    <x v="3"/>
    <x v="8"/>
    <s v="430TT-04-C"/>
    <n v="30.506620000000002"/>
    <n v="30.506620000000002"/>
    <n v="0"/>
    <x v="0"/>
    <n v="40"/>
  </r>
  <r>
    <x v="0"/>
    <x v="0"/>
    <x v="0"/>
    <x v="1"/>
    <x v="3"/>
    <x v="8"/>
    <s v="430TT-05-B"/>
    <n v="12.93"/>
    <n v="12.93"/>
    <n v="0"/>
    <x v="0"/>
    <n v="16.8"/>
  </r>
  <r>
    <x v="0"/>
    <x v="0"/>
    <x v="0"/>
    <x v="1"/>
    <x v="3"/>
    <x v="8"/>
    <s v="430TT-07-B"/>
    <n v="12.643890000000001"/>
    <n v="12.643890000000001"/>
    <n v="0"/>
    <x v="0"/>
    <n v="16.8"/>
  </r>
  <r>
    <x v="0"/>
    <x v="0"/>
    <x v="0"/>
    <x v="0"/>
    <x v="3"/>
    <x v="9"/>
    <s v="440TP-01-A"/>
    <n v="20.093309999999999"/>
    <n v="20.093309999999999"/>
    <n v="0"/>
    <x v="0"/>
    <n v="26.5"/>
  </r>
  <r>
    <x v="0"/>
    <x v="0"/>
    <x v="0"/>
    <x v="1"/>
    <x v="3"/>
    <x v="9"/>
    <s v="440TP-01-B"/>
    <n v="26.16459"/>
    <n v="26.16459"/>
    <n v="0"/>
    <x v="0"/>
    <n v="33"/>
  </r>
  <r>
    <x v="0"/>
    <x v="0"/>
    <x v="0"/>
    <x v="2"/>
    <x v="3"/>
    <x v="9"/>
    <s v="440TP-01-C"/>
    <n v="29.609950000000001"/>
    <n v="29.609950000000001"/>
    <n v="0"/>
    <x v="0"/>
    <n v="39"/>
  </r>
  <r>
    <x v="0"/>
    <x v="0"/>
    <x v="0"/>
    <x v="0"/>
    <x v="4"/>
    <x v="10"/>
    <s v="510L1-A"/>
    <n v="107.70407"/>
    <n v="107.70407"/>
    <n v="0"/>
    <x v="0"/>
    <n v="147.21"/>
  </r>
  <r>
    <x v="0"/>
    <x v="0"/>
    <x v="0"/>
    <x v="1"/>
    <x v="4"/>
    <x v="10"/>
    <s v="510L1-B"/>
    <n v="199.62107"/>
    <n v="199.62107"/>
    <n v="0"/>
    <x v="0"/>
    <n v="242.81"/>
  </r>
  <r>
    <x v="0"/>
    <x v="0"/>
    <x v="0"/>
    <x v="2"/>
    <x v="4"/>
    <x v="10"/>
    <s v="510L1-C"/>
    <n v="115.30958"/>
    <n v="95.309579999999997"/>
    <n v="0"/>
    <x v="0"/>
    <n v="217.31"/>
  </r>
  <r>
    <x v="0"/>
    <x v="0"/>
    <x v="0"/>
    <x v="0"/>
    <x v="4"/>
    <x v="11"/>
    <s v="510L2-A"/>
    <n v="191.77119999999999"/>
    <n v="191.77119999999999"/>
    <n v="0"/>
    <x v="0"/>
    <n v="195.2"/>
  </r>
  <r>
    <x v="0"/>
    <x v="0"/>
    <x v="0"/>
    <x v="1"/>
    <x v="4"/>
    <x v="11"/>
    <s v="510L2-B"/>
    <n v="203.90280000000001"/>
    <n v="203.90280000000001"/>
    <n v="0"/>
    <x v="0"/>
    <n v="190.81"/>
  </r>
  <r>
    <x v="0"/>
    <x v="0"/>
    <x v="0"/>
    <x v="2"/>
    <x v="4"/>
    <x v="11"/>
    <s v="510L2-C"/>
    <n v="229.84020000000001"/>
    <n v="229.84020000000001"/>
    <n v="0"/>
    <x v="0"/>
    <n v="186.91"/>
  </r>
  <r>
    <x v="0"/>
    <x v="0"/>
    <x v="0"/>
    <x v="0"/>
    <x v="4"/>
    <x v="12"/>
    <s v="510L3-A"/>
    <n v="159.7664"/>
    <n v="159.7664"/>
    <n v="0"/>
    <x v="0"/>
    <n v="195.21"/>
  </r>
  <r>
    <x v="0"/>
    <x v="0"/>
    <x v="0"/>
    <x v="1"/>
    <x v="4"/>
    <x v="12"/>
    <s v="510L3-B"/>
    <n v="169.45863"/>
    <n v="169.45863"/>
    <n v="0"/>
    <x v="0"/>
    <n v="186.81"/>
  </r>
  <r>
    <x v="0"/>
    <x v="0"/>
    <x v="0"/>
    <x v="2"/>
    <x v="4"/>
    <x v="12"/>
    <s v="510L3-C"/>
    <n v="119.93456999999999"/>
    <n v="119.93456999999999"/>
    <n v="0"/>
    <x v="0"/>
    <n v="134.91999999999999"/>
  </r>
  <r>
    <x v="0"/>
    <x v="0"/>
    <x v="0"/>
    <x v="0"/>
    <x v="4"/>
    <x v="13"/>
    <s v="510L4-A"/>
    <n v="56.625100000000003"/>
    <n v="56.625100000000003"/>
    <n v="0"/>
    <x v="0"/>
    <n v="50"/>
  </r>
  <r>
    <x v="0"/>
    <x v="0"/>
    <x v="0"/>
    <x v="1"/>
    <x v="4"/>
    <x v="13"/>
    <s v="510L4-B"/>
    <n v="67.651700000000005"/>
    <n v="67.651700000000005"/>
    <n v="0"/>
    <x v="0"/>
    <n v="59.01"/>
  </r>
  <r>
    <x v="0"/>
    <x v="0"/>
    <x v="0"/>
    <x v="2"/>
    <x v="4"/>
    <x v="13"/>
    <s v="510L4-C"/>
    <n v="83.467200000000005"/>
    <n v="83.467200000000005"/>
    <n v="0"/>
    <x v="0"/>
    <n v="78.91"/>
  </r>
  <r>
    <x v="0"/>
    <x v="0"/>
    <x v="0"/>
    <x v="0"/>
    <x v="4"/>
    <x v="14"/>
    <s v="510L5-A"/>
    <n v="117.70534000000001"/>
    <n v="117.70534000000001"/>
    <n v="0"/>
    <x v="0"/>
    <n v="130.19999999999999"/>
  </r>
  <r>
    <x v="0"/>
    <x v="0"/>
    <x v="0"/>
    <x v="1"/>
    <x v="4"/>
    <x v="14"/>
    <s v="510L5-B"/>
    <n v="131.86142000000001"/>
    <n v="131.86142000000001"/>
    <n v="0"/>
    <x v="0"/>
    <n v="169.81"/>
  </r>
  <r>
    <x v="0"/>
    <x v="0"/>
    <x v="0"/>
    <x v="0"/>
    <x v="4"/>
    <x v="15"/>
    <s v="510L6-A"/>
    <n v="144.00165000000001"/>
    <n v="144.00165000000001"/>
    <n v="0"/>
    <x v="0"/>
    <n v="178.21"/>
  </r>
  <r>
    <x v="0"/>
    <x v="0"/>
    <x v="0"/>
    <x v="1"/>
    <x v="4"/>
    <x v="15"/>
    <s v="510L6-B"/>
    <n v="153.54580000000001"/>
    <n v="153.54580000000001"/>
    <n v="0"/>
    <x v="0"/>
    <n v="165.81"/>
  </r>
  <r>
    <x v="0"/>
    <x v="0"/>
    <x v="0"/>
    <x v="2"/>
    <x v="4"/>
    <x v="15"/>
    <s v="510L6-C"/>
    <n v="211.92500000000001"/>
    <n v="211.92500000000001"/>
    <n v="0"/>
    <x v="0"/>
    <n v="242.92"/>
  </r>
  <r>
    <x v="0"/>
    <x v="0"/>
    <x v="0"/>
    <x v="0"/>
    <x v="4"/>
    <x v="16"/>
    <s v="510L8-A"/>
    <n v="24.754439999999999"/>
    <n v="24.754439999999999"/>
    <n v="0"/>
    <x v="0"/>
    <n v="24.01"/>
  </r>
  <r>
    <x v="0"/>
    <x v="0"/>
    <x v="0"/>
    <x v="1"/>
    <x v="4"/>
    <x v="16"/>
    <s v="510L8-B"/>
    <n v="30.239339999999999"/>
    <n v="30.239339999999999"/>
    <n v="0"/>
    <x v="0"/>
    <n v="25.01"/>
  </r>
  <r>
    <x v="0"/>
    <x v="0"/>
    <x v="0"/>
    <x v="2"/>
    <x v="4"/>
    <x v="16"/>
    <s v="510L8-C"/>
    <n v="16.062480000000001"/>
    <n v="16.062480000000001"/>
    <n v="0"/>
    <x v="0"/>
    <n v="16"/>
  </r>
  <r>
    <x v="0"/>
    <x v="0"/>
    <x v="0"/>
    <x v="1"/>
    <x v="4"/>
    <x v="17"/>
    <s v="520WP-01-B"/>
    <n v="13.950900000000001"/>
    <n v="13.950900000000001"/>
    <n v="0"/>
    <x v="0"/>
    <n v="16"/>
  </r>
  <r>
    <x v="0"/>
    <x v="0"/>
    <x v="0"/>
    <x v="2"/>
    <x v="4"/>
    <x v="17"/>
    <s v="520WP-01-C"/>
    <n v="18.601199999999999"/>
    <n v="18.601199999999999"/>
    <n v="0"/>
    <x v="0"/>
    <n v="24"/>
  </r>
  <r>
    <x v="0"/>
    <x v="0"/>
    <x v="0"/>
    <x v="0"/>
    <x v="4"/>
    <x v="18"/>
    <s v="530NP-01-A"/>
    <n v="51.61"/>
    <n v="51.61"/>
    <n v="0"/>
    <x v="0"/>
    <n v="48"/>
  </r>
  <r>
    <x v="0"/>
    <x v="0"/>
    <x v="0"/>
    <x v="1"/>
    <x v="4"/>
    <x v="18"/>
    <s v="530NP-01-B"/>
    <n v="43.274999999999999"/>
    <n v="43.274999999999999"/>
    <n v="0"/>
    <x v="0"/>
    <n v="40"/>
  </r>
  <r>
    <x v="0"/>
    <x v="0"/>
    <x v="0"/>
    <x v="2"/>
    <x v="4"/>
    <x v="18"/>
    <s v="530NP-01-C"/>
    <n v="51.419840000000001"/>
    <n v="51.419840000000001"/>
    <n v="0"/>
    <x v="0"/>
    <n v="48"/>
  </r>
  <r>
    <x v="0"/>
    <x v="0"/>
    <x v="0"/>
    <x v="0"/>
    <x v="4"/>
    <x v="19"/>
    <s v="550LP-01-A"/>
    <n v="26.55406"/>
    <n v="26.55406"/>
    <n v="0"/>
    <x v="0"/>
    <n v="28"/>
  </r>
  <r>
    <x v="0"/>
    <x v="0"/>
    <x v="0"/>
    <x v="1"/>
    <x v="4"/>
    <x v="19"/>
    <s v="550LP-01-B"/>
    <n v="40.674460000000003"/>
    <n v="40.674460000000003"/>
    <n v="0"/>
    <x v="0"/>
    <n v="44"/>
  </r>
  <r>
    <x v="0"/>
    <x v="0"/>
    <x v="0"/>
    <x v="2"/>
    <x v="4"/>
    <x v="19"/>
    <s v="550LP-01-C"/>
    <n v="30.287780000000001"/>
    <n v="30.287780000000001"/>
    <n v="0"/>
    <x v="0"/>
    <n v="40"/>
  </r>
  <r>
    <x v="0"/>
    <x v="0"/>
    <x v="0"/>
    <x v="0"/>
    <x v="5"/>
    <x v="20"/>
    <s v="600WZ-01-A"/>
    <n v="2.6332599999999999"/>
    <n v="2.6332599999999999"/>
    <n v="0"/>
    <x v="0"/>
    <n v="8"/>
  </r>
  <r>
    <x v="0"/>
    <x v="0"/>
    <x v="0"/>
    <x v="1"/>
    <x v="5"/>
    <x v="20"/>
    <s v="600WZ-01-B"/>
    <n v="1.3733299999999999"/>
    <n v="1.3733299999999999"/>
    <n v="0"/>
    <x v="0"/>
    <n v="8"/>
  </r>
  <r>
    <x v="0"/>
    <x v="0"/>
    <x v="0"/>
    <x v="2"/>
    <x v="5"/>
    <x v="20"/>
    <s v="600WZ-01-C"/>
    <n v="2.3332099999999998"/>
    <n v="2.3332099999999998"/>
    <n v="0"/>
    <x v="0"/>
    <n v="8"/>
  </r>
  <r>
    <x v="0"/>
    <x v="0"/>
    <x v="1"/>
    <x v="0"/>
    <x v="0"/>
    <x v="0"/>
    <s v="100KT-01-A"/>
    <n v="0.4"/>
    <n v="0.4"/>
    <n v="0"/>
    <x v="0"/>
    <n v="16"/>
  </r>
  <r>
    <x v="0"/>
    <x v="0"/>
    <x v="1"/>
    <x v="1"/>
    <x v="0"/>
    <x v="0"/>
    <s v="100KT-01-B"/>
    <n v="3.0036499999999999"/>
    <n v="3.0036499999999999"/>
    <n v="0"/>
    <x v="0"/>
    <n v="16"/>
  </r>
  <r>
    <x v="0"/>
    <x v="0"/>
    <x v="1"/>
    <x v="2"/>
    <x v="0"/>
    <x v="0"/>
    <s v="100KT-01-C"/>
    <n v="3.5845199999999999"/>
    <n v="3.5845199999999999"/>
    <n v="0"/>
    <x v="0"/>
    <n v="28"/>
  </r>
  <r>
    <x v="0"/>
    <x v="0"/>
    <x v="1"/>
    <x v="0"/>
    <x v="0"/>
    <x v="0"/>
    <s v="100KT-02-A"/>
    <n v="21.091000000000001"/>
    <n v="21.091000000000001"/>
    <n v="0"/>
    <x v="0"/>
    <n v="12"/>
  </r>
  <r>
    <x v="0"/>
    <x v="0"/>
    <x v="1"/>
    <x v="1"/>
    <x v="0"/>
    <x v="0"/>
    <s v="100KT-02-B"/>
    <n v="58.092230000000001"/>
    <n v="58.092230000000001"/>
    <n v="0"/>
    <x v="0"/>
    <n v="48"/>
  </r>
  <r>
    <x v="0"/>
    <x v="0"/>
    <x v="1"/>
    <x v="2"/>
    <x v="0"/>
    <x v="0"/>
    <s v="100KT-02-C"/>
    <n v="15.1465"/>
    <n v="15.1465"/>
    <n v="0"/>
    <x v="0"/>
    <n v="48"/>
  </r>
  <r>
    <x v="0"/>
    <x v="0"/>
    <x v="1"/>
    <x v="0"/>
    <x v="0"/>
    <x v="0"/>
    <s v="100KT-03-A"/>
    <n v="6.4036099999999996"/>
    <n v="6.4036099999999996"/>
    <n v="0"/>
    <x v="0"/>
    <n v="28"/>
  </r>
  <r>
    <x v="0"/>
    <x v="0"/>
    <x v="1"/>
    <x v="1"/>
    <x v="0"/>
    <x v="0"/>
    <s v="100KT-03-B"/>
    <n v="8.48733"/>
    <n v="8.48733"/>
    <n v="0"/>
    <x v="0"/>
    <n v="32"/>
  </r>
  <r>
    <x v="0"/>
    <x v="0"/>
    <x v="1"/>
    <x v="2"/>
    <x v="0"/>
    <x v="0"/>
    <s v="100KT-03-C"/>
    <n v="12.96557"/>
    <n v="12.96557"/>
    <n v="0"/>
    <x v="0"/>
    <n v="32"/>
  </r>
  <r>
    <x v="0"/>
    <x v="0"/>
    <x v="1"/>
    <x v="1"/>
    <x v="0"/>
    <x v="0"/>
    <s v="100KT-04-B"/>
    <n v="16.79748"/>
    <n v="16.79748"/>
    <n v="0"/>
    <x v="0"/>
    <n v="16"/>
  </r>
  <r>
    <x v="0"/>
    <x v="0"/>
    <x v="1"/>
    <x v="2"/>
    <x v="0"/>
    <x v="0"/>
    <s v="100KT-04-C"/>
    <n v="9.7064800000000009"/>
    <n v="9.7064800000000009"/>
    <n v="0"/>
    <x v="0"/>
    <n v="8"/>
  </r>
  <r>
    <x v="0"/>
    <x v="0"/>
    <x v="1"/>
    <x v="0"/>
    <x v="0"/>
    <x v="0"/>
    <s v="100KT-05-A"/>
    <n v="4.1669999999999999E-2"/>
    <n v="4.1669999999999999E-2"/>
    <n v="0"/>
    <x v="0"/>
    <n v="8"/>
  </r>
  <r>
    <x v="0"/>
    <x v="0"/>
    <x v="1"/>
    <x v="1"/>
    <x v="0"/>
    <x v="0"/>
    <s v="100KT-05-B"/>
    <n v="0.29733999999999999"/>
    <n v="0.29733999999999999"/>
    <n v="0"/>
    <x v="0"/>
    <n v="8"/>
  </r>
  <r>
    <x v="0"/>
    <x v="0"/>
    <x v="1"/>
    <x v="2"/>
    <x v="0"/>
    <x v="0"/>
    <s v="100KT-05-C"/>
    <n v="0.27"/>
    <n v="0.27"/>
    <n v="0"/>
    <x v="0"/>
    <n v="16"/>
  </r>
  <r>
    <x v="0"/>
    <x v="0"/>
    <x v="1"/>
    <x v="0"/>
    <x v="0"/>
    <x v="0"/>
    <s v="100KT-07-A"/>
    <n v="11.45032"/>
    <n v="11.45032"/>
    <n v="0"/>
    <x v="0"/>
    <n v="16"/>
  </r>
  <r>
    <x v="0"/>
    <x v="0"/>
    <x v="1"/>
    <x v="1"/>
    <x v="0"/>
    <x v="0"/>
    <s v="100KT-07-B"/>
    <n v="5.9208299999999996"/>
    <n v="5.9208299999999996"/>
    <n v="0"/>
    <x v="0"/>
    <n v="16"/>
  </r>
  <r>
    <x v="0"/>
    <x v="0"/>
    <x v="1"/>
    <x v="2"/>
    <x v="0"/>
    <x v="0"/>
    <s v="100KT-07-C"/>
    <n v="11.66935"/>
    <n v="11.66935"/>
    <n v="0"/>
    <x v="0"/>
    <n v="8"/>
  </r>
  <r>
    <x v="0"/>
    <x v="0"/>
    <x v="1"/>
    <x v="1"/>
    <x v="0"/>
    <x v="1"/>
    <s v="110KS-01-B"/>
    <n v="8.8000000000000007"/>
    <n v="8.8000000000000007"/>
    <n v="0"/>
    <x v="0"/>
    <n v="16"/>
  </r>
  <r>
    <x v="0"/>
    <x v="0"/>
    <x v="1"/>
    <x v="0"/>
    <x v="0"/>
    <x v="1"/>
    <s v="110KS-02-A"/>
    <n v="5.28"/>
    <n v="5.28"/>
    <n v="0"/>
    <x v="0"/>
    <n v="8"/>
  </r>
  <r>
    <x v="0"/>
    <x v="0"/>
    <x v="1"/>
    <x v="1"/>
    <x v="0"/>
    <x v="1"/>
    <s v="110KS-02-B"/>
    <n v="8.8000000000000007"/>
    <n v="8.8000000000000007"/>
    <n v="0"/>
    <x v="0"/>
    <n v="16"/>
  </r>
  <r>
    <x v="0"/>
    <x v="0"/>
    <x v="1"/>
    <x v="2"/>
    <x v="0"/>
    <x v="1"/>
    <s v="110KS-02-C"/>
    <n v="9.68"/>
    <n v="9.68"/>
    <n v="0"/>
    <x v="0"/>
    <n v="16"/>
  </r>
  <r>
    <x v="0"/>
    <x v="0"/>
    <x v="1"/>
    <x v="0"/>
    <x v="0"/>
    <x v="1"/>
    <s v="110KS-03-A"/>
    <n v="2.7004000000000001"/>
    <n v="2.7004000000000001"/>
    <n v="0"/>
    <x v="0"/>
    <n v="8"/>
  </r>
  <r>
    <x v="0"/>
    <x v="0"/>
    <x v="1"/>
    <x v="0"/>
    <x v="1"/>
    <x v="2"/>
    <s v="210SL-01-A"/>
    <n v="20.893319999999999"/>
    <n v="20.893319999999999"/>
    <n v="0"/>
    <x v="0"/>
    <n v="24"/>
  </r>
  <r>
    <x v="0"/>
    <x v="0"/>
    <x v="1"/>
    <x v="1"/>
    <x v="1"/>
    <x v="2"/>
    <s v="210SL-01-B"/>
    <n v="15.53307"/>
    <n v="15.53307"/>
    <n v="0"/>
    <x v="0"/>
    <n v="16"/>
  </r>
  <r>
    <x v="0"/>
    <x v="0"/>
    <x v="1"/>
    <x v="2"/>
    <x v="1"/>
    <x v="2"/>
    <s v="210SL-01-C"/>
    <n v="42.39996"/>
    <n v="42.39996"/>
    <n v="0"/>
    <x v="0"/>
    <n v="48"/>
  </r>
  <r>
    <x v="0"/>
    <x v="0"/>
    <x v="1"/>
    <x v="1"/>
    <x v="1"/>
    <x v="2"/>
    <s v="210SL-02-B"/>
    <n v="35.333300000000001"/>
    <n v="35.333300000000001"/>
    <n v="0"/>
    <x v="0"/>
    <n v="40"/>
  </r>
  <r>
    <x v="0"/>
    <x v="0"/>
    <x v="1"/>
    <x v="0"/>
    <x v="1"/>
    <x v="3"/>
    <s v="220SE-0009"/>
    <n v="6.9334600000000002"/>
    <n v="6.9334600000000002"/>
    <n v="0"/>
    <x v="0"/>
    <n v="8"/>
  </r>
  <r>
    <x v="0"/>
    <x v="0"/>
    <x v="1"/>
    <x v="2"/>
    <x v="1"/>
    <x v="3"/>
    <s v="220SE-0079"/>
    <n v="6.9573"/>
    <n v="6.9573"/>
    <n v="0"/>
    <x v="0"/>
    <n v="8"/>
  </r>
  <r>
    <x v="0"/>
    <x v="0"/>
    <x v="1"/>
    <x v="2"/>
    <x v="1"/>
    <x v="3"/>
    <s v="220SE-0081"/>
    <n v="6.8647799999999997"/>
    <n v="6.8647799999999997"/>
    <n v="0"/>
    <x v="0"/>
    <n v="8"/>
  </r>
  <r>
    <x v="0"/>
    <x v="0"/>
    <x v="1"/>
    <x v="2"/>
    <x v="1"/>
    <x v="3"/>
    <s v="220SE-0114"/>
    <n v="5.8149800000000003"/>
    <n v="5.8149800000000003"/>
    <n v="0"/>
    <x v="0"/>
    <n v="8"/>
  </r>
  <r>
    <x v="0"/>
    <x v="0"/>
    <x v="1"/>
    <x v="0"/>
    <x v="1"/>
    <x v="3"/>
    <s v="220SE-0121"/>
    <n v="6.4113699999999998"/>
    <n v="6.4113699999999998"/>
    <n v="6.3E-3"/>
    <x v="0"/>
    <n v="8"/>
  </r>
  <r>
    <x v="0"/>
    <x v="0"/>
    <x v="1"/>
    <x v="1"/>
    <x v="1"/>
    <x v="3"/>
    <s v="220SE-0150"/>
    <n v="7.8187100000000003"/>
    <n v="7.8187100000000003"/>
    <n v="0"/>
    <x v="0"/>
    <n v="8"/>
  </r>
  <r>
    <x v="0"/>
    <x v="0"/>
    <x v="1"/>
    <x v="1"/>
    <x v="1"/>
    <x v="3"/>
    <s v="220SE-0202"/>
    <n v="6.6435000000000004"/>
    <n v="6.6435000000000004"/>
    <n v="0"/>
    <x v="0"/>
    <n v="8"/>
  </r>
  <r>
    <x v="0"/>
    <x v="0"/>
    <x v="1"/>
    <x v="2"/>
    <x v="1"/>
    <x v="3"/>
    <s v="220SE-0212"/>
    <n v="9.3872499999999999"/>
    <n v="9.3872499999999999"/>
    <n v="0"/>
    <x v="0"/>
    <n v="8"/>
  </r>
  <r>
    <x v="0"/>
    <x v="0"/>
    <x v="1"/>
    <x v="2"/>
    <x v="1"/>
    <x v="3"/>
    <s v="220SE-0227"/>
    <n v="7.2766700000000002"/>
    <n v="7.2766700000000002"/>
    <n v="0"/>
    <x v="0"/>
    <n v="8"/>
  </r>
  <r>
    <x v="0"/>
    <x v="0"/>
    <x v="1"/>
    <x v="1"/>
    <x v="1"/>
    <x v="3"/>
    <s v="220SE-0233"/>
    <n v="7.2202000000000002"/>
    <n v="7.2202000000000002"/>
    <n v="0"/>
    <x v="0"/>
    <n v="8"/>
  </r>
  <r>
    <x v="0"/>
    <x v="0"/>
    <x v="1"/>
    <x v="1"/>
    <x v="1"/>
    <x v="3"/>
    <s v="220SE-0281"/>
    <n v="6.05931"/>
    <n v="6.05931"/>
    <n v="0"/>
    <x v="0"/>
    <n v="8"/>
  </r>
  <r>
    <x v="0"/>
    <x v="0"/>
    <x v="1"/>
    <x v="1"/>
    <x v="1"/>
    <x v="3"/>
    <s v="220SE-0315"/>
    <n v="8.2561839999999993"/>
    <n v="8.2561839999999993"/>
    <n v="0"/>
    <x v="0"/>
    <n v="8"/>
  </r>
  <r>
    <x v="0"/>
    <x v="0"/>
    <x v="1"/>
    <x v="2"/>
    <x v="1"/>
    <x v="3"/>
    <s v="220SE-0359"/>
    <n v="7.0194900000000002"/>
    <n v="7.0194900000000002"/>
    <n v="4.4999999999999997E-3"/>
    <x v="0"/>
    <n v="8"/>
  </r>
  <r>
    <x v="0"/>
    <x v="0"/>
    <x v="1"/>
    <x v="2"/>
    <x v="1"/>
    <x v="3"/>
    <s v="220SE-0386"/>
    <n v="7.0559500000000002"/>
    <n v="7.0559500000000002"/>
    <n v="0"/>
    <x v="0"/>
    <n v="8"/>
  </r>
  <r>
    <x v="0"/>
    <x v="0"/>
    <x v="1"/>
    <x v="0"/>
    <x v="1"/>
    <x v="3"/>
    <s v="220SE-0409"/>
    <n v="6.4092099999999999"/>
    <n v="6.4092099999999999"/>
    <n v="0"/>
    <x v="0"/>
    <n v="8"/>
  </r>
  <r>
    <x v="0"/>
    <x v="0"/>
    <x v="1"/>
    <x v="1"/>
    <x v="1"/>
    <x v="3"/>
    <s v="220SE-0640"/>
    <n v="5.69801"/>
    <n v="5.69801"/>
    <n v="0"/>
    <x v="0"/>
    <n v="8"/>
  </r>
  <r>
    <x v="0"/>
    <x v="0"/>
    <x v="1"/>
    <x v="0"/>
    <x v="1"/>
    <x v="3"/>
    <s v="220SE-0642"/>
    <n v="6.7887599999999999"/>
    <n v="6.7887599999999999"/>
    <n v="2.0999999999999999E-3"/>
    <x v="0"/>
    <n v="8"/>
  </r>
  <r>
    <x v="0"/>
    <x v="0"/>
    <x v="1"/>
    <x v="0"/>
    <x v="1"/>
    <x v="3"/>
    <s v="220SE-0677"/>
    <n v="5.0397699999999999"/>
    <n v="5.0397699999999999"/>
    <n v="0.66169999999999995"/>
    <x v="0"/>
    <n v="8"/>
  </r>
  <r>
    <x v="0"/>
    <x v="0"/>
    <x v="1"/>
    <x v="1"/>
    <x v="1"/>
    <x v="3"/>
    <s v="220SE-0682"/>
    <n v="5.9730400000000001"/>
    <n v="5.9730400000000001"/>
    <n v="0"/>
    <x v="0"/>
    <n v="8"/>
  </r>
  <r>
    <x v="0"/>
    <x v="0"/>
    <x v="1"/>
    <x v="1"/>
    <x v="1"/>
    <x v="3"/>
    <s v="220SE-0688"/>
    <n v="6.9102399999999999"/>
    <n v="6.9102399999999999"/>
    <n v="0"/>
    <x v="0"/>
    <n v="8"/>
  </r>
  <r>
    <x v="0"/>
    <x v="0"/>
    <x v="1"/>
    <x v="1"/>
    <x v="1"/>
    <x v="3"/>
    <s v="220SE-0700"/>
    <n v="6.3146300000000002"/>
    <n v="6.3146300000000002"/>
    <n v="0"/>
    <x v="0"/>
    <n v="8"/>
  </r>
  <r>
    <x v="0"/>
    <x v="0"/>
    <x v="1"/>
    <x v="1"/>
    <x v="1"/>
    <x v="3"/>
    <s v="220SE-0701"/>
    <n v="6.4119099999999998"/>
    <n v="6.4119099999999998"/>
    <n v="0"/>
    <x v="0"/>
    <n v="8"/>
  </r>
  <r>
    <x v="0"/>
    <x v="0"/>
    <x v="1"/>
    <x v="2"/>
    <x v="1"/>
    <x v="3"/>
    <s v="220SE-0708"/>
    <n v="7.04969"/>
    <n v="7.04969"/>
    <n v="0"/>
    <x v="0"/>
    <n v="8"/>
  </r>
  <r>
    <x v="0"/>
    <x v="0"/>
    <x v="1"/>
    <x v="1"/>
    <x v="1"/>
    <x v="3"/>
    <s v="220SE-0734"/>
    <n v="5.9869500000000002"/>
    <n v="5.9869500000000002"/>
    <n v="0"/>
    <x v="0"/>
    <n v="8"/>
  </r>
  <r>
    <x v="0"/>
    <x v="0"/>
    <x v="1"/>
    <x v="1"/>
    <x v="1"/>
    <x v="3"/>
    <s v="220SE-0737"/>
    <n v="8.0166900000000005"/>
    <n v="8.0166900000000005"/>
    <n v="0"/>
    <x v="0"/>
    <n v="8"/>
  </r>
  <r>
    <x v="0"/>
    <x v="0"/>
    <x v="1"/>
    <x v="1"/>
    <x v="1"/>
    <x v="3"/>
    <s v="220SE-0739"/>
    <n v="5.2874699999999999"/>
    <n v="5.2874699999999999"/>
    <n v="0"/>
    <x v="0"/>
    <n v="8"/>
  </r>
  <r>
    <x v="0"/>
    <x v="0"/>
    <x v="1"/>
    <x v="1"/>
    <x v="1"/>
    <x v="3"/>
    <s v="220SE-0748"/>
    <n v="2.17"/>
    <n v="2.17"/>
    <n v="0"/>
    <x v="0"/>
    <n v="4"/>
  </r>
  <r>
    <x v="0"/>
    <x v="0"/>
    <x v="1"/>
    <x v="2"/>
    <x v="1"/>
    <x v="3"/>
    <s v="220SE-0778"/>
    <n v="6.1204099999999997"/>
    <n v="6.1204099999999997"/>
    <n v="0"/>
    <x v="0"/>
    <n v="8"/>
  </r>
  <r>
    <x v="0"/>
    <x v="0"/>
    <x v="1"/>
    <x v="1"/>
    <x v="1"/>
    <x v="3"/>
    <s v="220SE-0786"/>
    <n v="7.8572899999999999"/>
    <n v="7.8572899999999999"/>
    <n v="0"/>
    <x v="0"/>
    <n v="8"/>
  </r>
  <r>
    <x v="0"/>
    <x v="0"/>
    <x v="1"/>
    <x v="0"/>
    <x v="1"/>
    <x v="3"/>
    <s v="220SE-0787"/>
    <n v="5.7480900000000004"/>
    <n v="5.7480900000000004"/>
    <n v="0"/>
    <x v="0"/>
    <n v="8"/>
  </r>
  <r>
    <x v="0"/>
    <x v="0"/>
    <x v="1"/>
    <x v="2"/>
    <x v="1"/>
    <x v="3"/>
    <s v="220SE-0795"/>
    <n v="5.3563599999999996"/>
    <n v="5.3563599999999996"/>
    <n v="0"/>
    <x v="0"/>
    <n v="8"/>
  </r>
  <r>
    <x v="0"/>
    <x v="0"/>
    <x v="1"/>
    <x v="1"/>
    <x v="1"/>
    <x v="3"/>
    <s v="220SE-0797"/>
    <n v="7.83148"/>
    <n v="7.83148"/>
    <n v="0"/>
    <x v="0"/>
    <n v="8"/>
  </r>
  <r>
    <x v="0"/>
    <x v="0"/>
    <x v="1"/>
    <x v="1"/>
    <x v="1"/>
    <x v="3"/>
    <s v="220SE-0800"/>
    <n v="5.8493500000000003"/>
    <n v="5.8493500000000003"/>
    <n v="0"/>
    <x v="0"/>
    <n v="8"/>
  </r>
  <r>
    <x v="0"/>
    <x v="0"/>
    <x v="1"/>
    <x v="2"/>
    <x v="1"/>
    <x v="3"/>
    <s v="220SE-0844"/>
    <n v="5.7203900000000001"/>
    <n v="5.7203900000000001"/>
    <n v="0"/>
    <x v="0"/>
    <n v="8"/>
  </r>
  <r>
    <x v="0"/>
    <x v="0"/>
    <x v="1"/>
    <x v="2"/>
    <x v="1"/>
    <x v="3"/>
    <s v="220SE-0901"/>
    <n v="4.65524"/>
    <n v="4.65524"/>
    <n v="0"/>
    <x v="0"/>
    <n v="8"/>
  </r>
  <r>
    <x v="0"/>
    <x v="0"/>
    <x v="1"/>
    <x v="1"/>
    <x v="1"/>
    <x v="3"/>
    <s v="220SE-0921"/>
    <n v="7.4599399999999996"/>
    <n v="7.4599399999999996"/>
    <n v="0"/>
    <x v="0"/>
    <n v="8"/>
  </r>
  <r>
    <x v="0"/>
    <x v="0"/>
    <x v="1"/>
    <x v="2"/>
    <x v="1"/>
    <x v="3"/>
    <s v="220SE-1045"/>
    <n v="8.4756099999999996"/>
    <n v="8.4756099999999996"/>
    <n v="0"/>
    <x v="0"/>
    <n v="8"/>
  </r>
  <r>
    <x v="0"/>
    <x v="0"/>
    <x v="1"/>
    <x v="2"/>
    <x v="1"/>
    <x v="3"/>
    <s v="220SE-1220"/>
    <n v="5.1122699999999996"/>
    <n v="5.1122699999999996"/>
    <n v="0.13650000000000001"/>
    <x v="0"/>
    <n v="7"/>
  </r>
  <r>
    <x v="0"/>
    <x v="0"/>
    <x v="1"/>
    <x v="1"/>
    <x v="1"/>
    <x v="3"/>
    <s v="220SE-1223"/>
    <n v="6.8045999999999998"/>
    <n v="6.8045999999999998"/>
    <n v="0"/>
    <x v="0"/>
    <n v="8"/>
  </r>
  <r>
    <x v="0"/>
    <x v="0"/>
    <x v="1"/>
    <x v="1"/>
    <x v="1"/>
    <x v="3"/>
    <s v="220SE-1286"/>
    <n v="5.5415400000000004"/>
    <n v="5.5415400000000004"/>
    <n v="0"/>
    <x v="0"/>
    <n v="8"/>
  </r>
  <r>
    <x v="0"/>
    <x v="0"/>
    <x v="1"/>
    <x v="2"/>
    <x v="1"/>
    <x v="3"/>
    <s v="220SE-1679"/>
    <n v="6.7971500000000002"/>
    <n v="6.7971500000000002"/>
    <n v="0"/>
    <x v="0"/>
    <n v="8"/>
  </r>
  <r>
    <x v="0"/>
    <x v="0"/>
    <x v="1"/>
    <x v="1"/>
    <x v="1"/>
    <x v="3"/>
    <s v="220SE-1689"/>
    <n v="4.8865769999999999"/>
    <n v="4.8865769999999999"/>
    <n v="0.18759999999999999"/>
    <x v="0"/>
    <n v="8"/>
  </r>
  <r>
    <x v="0"/>
    <x v="0"/>
    <x v="1"/>
    <x v="2"/>
    <x v="1"/>
    <x v="3"/>
    <s v="220SE-1695"/>
    <n v="6.8629499999999997"/>
    <n v="6.8629499999999997"/>
    <n v="0"/>
    <x v="0"/>
    <n v="8"/>
  </r>
  <r>
    <x v="0"/>
    <x v="0"/>
    <x v="1"/>
    <x v="2"/>
    <x v="1"/>
    <x v="3"/>
    <s v="220SE-1696"/>
    <n v="6.8207700000000004"/>
    <n v="6.8207700000000004"/>
    <n v="0"/>
    <x v="0"/>
    <n v="8"/>
  </r>
  <r>
    <x v="0"/>
    <x v="0"/>
    <x v="1"/>
    <x v="2"/>
    <x v="1"/>
    <x v="3"/>
    <s v="220SE-1883"/>
    <n v="6.4448499999999997"/>
    <n v="6.4448499999999997"/>
    <n v="0"/>
    <x v="0"/>
    <n v="8"/>
  </r>
  <r>
    <x v="0"/>
    <x v="0"/>
    <x v="1"/>
    <x v="2"/>
    <x v="1"/>
    <x v="3"/>
    <s v="220SE-2036"/>
    <n v="6.2235199999999997"/>
    <n v="6.2235199999999997"/>
    <n v="0"/>
    <x v="0"/>
    <n v="8"/>
  </r>
  <r>
    <x v="0"/>
    <x v="0"/>
    <x v="1"/>
    <x v="1"/>
    <x v="1"/>
    <x v="3"/>
    <s v="220SE-2102"/>
    <n v="5.8772799999999998"/>
    <n v="5.8772799999999998"/>
    <n v="0"/>
    <x v="0"/>
    <n v="8"/>
  </r>
  <r>
    <x v="0"/>
    <x v="0"/>
    <x v="1"/>
    <x v="0"/>
    <x v="1"/>
    <x v="3"/>
    <s v="220SE-2103"/>
    <n v="5.9470200000000002"/>
    <n v="5.9470200000000002"/>
    <n v="0.15759999999999999"/>
    <x v="0"/>
    <n v="8"/>
  </r>
  <r>
    <x v="0"/>
    <x v="0"/>
    <x v="1"/>
    <x v="2"/>
    <x v="1"/>
    <x v="3"/>
    <s v="220SE-2104"/>
    <n v="8.1410300000000007"/>
    <n v="8.1410300000000007"/>
    <n v="0"/>
    <x v="0"/>
    <n v="8"/>
  </r>
  <r>
    <x v="0"/>
    <x v="0"/>
    <x v="1"/>
    <x v="2"/>
    <x v="1"/>
    <x v="3"/>
    <s v="220SE-2118"/>
    <n v="6.1423699999999997"/>
    <n v="6.1423699999999997"/>
    <n v="0"/>
    <x v="0"/>
    <n v="8"/>
  </r>
  <r>
    <x v="0"/>
    <x v="0"/>
    <x v="1"/>
    <x v="1"/>
    <x v="1"/>
    <x v="3"/>
    <s v="220SE-2350"/>
    <n v="8.1739700000000006"/>
    <n v="8.1739700000000006"/>
    <n v="5.4999999999999997E-3"/>
    <x v="0"/>
    <n v="8"/>
  </r>
  <r>
    <x v="0"/>
    <x v="0"/>
    <x v="1"/>
    <x v="1"/>
    <x v="1"/>
    <x v="3"/>
    <s v="220SE-2353"/>
    <n v="7.6482700000000001"/>
    <n v="7.6482700000000001"/>
    <n v="0"/>
    <x v="0"/>
    <n v="8"/>
  </r>
  <r>
    <x v="0"/>
    <x v="0"/>
    <x v="1"/>
    <x v="2"/>
    <x v="1"/>
    <x v="3"/>
    <s v="220SE-2454"/>
    <n v="5.4742600000000001"/>
    <n v="5.4742600000000001"/>
    <n v="0"/>
    <x v="0"/>
    <n v="8"/>
  </r>
  <r>
    <x v="0"/>
    <x v="0"/>
    <x v="1"/>
    <x v="1"/>
    <x v="1"/>
    <x v="3"/>
    <s v="220SE-2455"/>
    <n v="6.3070599999999999"/>
    <n v="6.3070599999999999"/>
    <n v="0.158"/>
    <x v="0"/>
    <n v="8"/>
  </r>
  <r>
    <x v="0"/>
    <x v="0"/>
    <x v="1"/>
    <x v="1"/>
    <x v="1"/>
    <x v="3"/>
    <s v="220SE-2553"/>
    <n v="6.8003"/>
    <n v="6.8003"/>
    <n v="0"/>
    <x v="0"/>
    <n v="8"/>
  </r>
  <r>
    <x v="0"/>
    <x v="0"/>
    <x v="1"/>
    <x v="1"/>
    <x v="1"/>
    <x v="3"/>
    <s v="220SE-2775"/>
    <n v="6.9365399999999999"/>
    <n v="6.9365399999999999"/>
    <n v="0"/>
    <x v="0"/>
    <n v="8"/>
  </r>
  <r>
    <x v="0"/>
    <x v="0"/>
    <x v="1"/>
    <x v="1"/>
    <x v="1"/>
    <x v="3"/>
    <s v="220SE-2818"/>
    <n v="5.58453"/>
    <n v="5.58453"/>
    <n v="0"/>
    <x v="0"/>
    <n v="8"/>
  </r>
  <r>
    <x v="0"/>
    <x v="0"/>
    <x v="1"/>
    <x v="2"/>
    <x v="1"/>
    <x v="3"/>
    <s v="220SE-2841"/>
    <n v="6.9353400000000001"/>
    <n v="6.9353400000000001"/>
    <n v="0"/>
    <x v="0"/>
    <n v="8"/>
  </r>
  <r>
    <x v="0"/>
    <x v="0"/>
    <x v="1"/>
    <x v="1"/>
    <x v="1"/>
    <x v="3"/>
    <s v="220SE-2842"/>
    <n v="5.7271700000000001"/>
    <n v="5.7271700000000001"/>
    <n v="0"/>
    <x v="0"/>
    <n v="8"/>
  </r>
  <r>
    <x v="0"/>
    <x v="0"/>
    <x v="1"/>
    <x v="1"/>
    <x v="1"/>
    <x v="3"/>
    <s v="220SE-2893"/>
    <n v="5.2887399999999998"/>
    <n v="5.2887399999999998"/>
    <n v="0"/>
    <x v="0"/>
    <n v="8"/>
  </r>
  <r>
    <x v="0"/>
    <x v="0"/>
    <x v="1"/>
    <x v="0"/>
    <x v="1"/>
    <x v="3"/>
    <s v="220SE-2918"/>
    <n v="6.0475199999999996"/>
    <n v="6.0475199999999996"/>
    <n v="8.5000000000000006E-3"/>
    <x v="0"/>
    <n v="8"/>
  </r>
  <r>
    <x v="0"/>
    <x v="0"/>
    <x v="1"/>
    <x v="2"/>
    <x v="1"/>
    <x v="3"/>
    <s v="220SE-2926"/>
    <n v="3.3773599999999999"/>
    <n v="3.3773599999999999"/>
    <n v="0"/>
    <x v="0"/>
    <n v="4"/>
  </r>
  <r>
    <x v="0"/>
    <x v="0"/>
    <x v="1"/>
    <x v="2"/>
    <x v="1"/>
    <x v="3"/>
    <s v="220SE-3073"/>
    <n v="7.5541400000000003"/>
    <n v="7.5541400000000003"/>
    <n v="0"/>
    <x v="0"/>
    <n v="8"/>
  </r>
  <r>
    <x v="0"/>
    <x v="0"/>
    <x v="1"/>
    <x v="2"/>
    <x v="1"/>
    <x v="3"/>
    <s v="220SE-3261"/>
    <n v="7.4183700000000004"/>
    <n v="7.4183700000000004"/>
    <n v="0"/>
    <x v="0"/>
    <n v="8"/>
  </r>
  <r>
    <x v="0"/>
    <x v="0"/>
    <x v="1"/>
    <x v="2"/>
    <x v="1"/>
    <x v="3"/>
    <s v="220SE-3445"/>
    <n v="8.2949800000000007"/>
    <n v="8.2949800000000007"/>
    <n v="0"/>
    <x v="0"/>
    <n v="8"/>
  </r>
  <r>
    <x v="0"/>
    <x v="0"/>
    <x v="1"/>
    <x v="2"/>
    <x v="1"/>
    <x v="3"/>
    <s v="220SE-3447"/>
    <n v="5.4051400000000003"/>
    <n v="5.4051400000000003"/>
    <n v="9.4000000000000004E-3"/>
    <x v="0"/>
    <n v="8"/>
  </r>
  <r>
    <x v="0"/>
    <x v="0"/>
    <x v="1"/>
    <x v="2"/>
    <x v="1"/>
    <x v="3"/>
    <s v="220SE-3462"/>
    <n v="5.1004100000000001"/>
    <n v="5.1004100000000001"/>
    <n v="0"/>
    <x v="0"/>
    <n v="8"/>
  </r>
  <r>
    <x v="0"/>
    <x v="0"/>
    <x v="1"/>
    <x v="2"/>
    <x v="1"/>
    <x v="3"/>
    <s v="220SE-3468"/>
    <n v="5.4083699999999997"/>
    <n v="5.4083699999999997"/>
    <n v="0"/>
    <x v="0"/>
    <n v="8"/>
  </r>
  <r>
    <x v="0"/>
    <x v="0"/>
    <x v="1"/>
    <x v="1"/>
    <x v="1"/>
    <x v="3"/>
    <s v="220SE-3633"/>
    <n v="5.7570800000000002"/>
    <n v="5.7570800000000002"/>
    <n v="0"/>
    <x v="0"/>
    <n v="8"/>
  </r>
  <r>
    <x v="0"/>
    <x v="0"/>
    <x v="1"/>
    <x v="1"/>
    <x v="1"/>
    <x v="3"/>
    <s v="220SE-3840"/>
    <n v="6.5429899999999996"/>
    <n v="6.5429899999999996"/>
    <n v="0"/>
    <x v="0"/>
    <n v="8"/>
  </r>
  <r>
    <x v="0"/>
    <x v="0"/>
    <x v="1"/>
    <x v="1"/>
    <x v="2"/>
    <x v="4"/>
    <s v="300OI-01-B"/>
    <n v="44.839199999999998"/>
    <n v="44.839199999999998"/>
    <n v="0"/>
    <x v="0"/>
    <n v="32"/>
  </r>
  <r>
    <x v="0"/>
    <x v="0"/>
    <x v="1"/>
    <x v="2"/>
    <x v="2"/>
    <x v="4"/>
    <s v="300OI-01-C"/>
    <n v="44.198999999999998"/>
    <n v="44.198999999999998"/>
    <n v="0"/>
    <x v="0"/>
    <n v="30"/>
  </r>
  <r>
    <x v="0"/>
    <x v="0"/>
    <x v="1"/>
    <x v="1"/>
    <x v="2"/>
    <x v="5"/>
    <s v="300OS-01-B"/>
    <n v="9.3350000000000009"/>
    <n v="9.3350000000000009"/>
    <n v="0"/>
    <x v="0"/>
    <n v="8"/>
  </r>
  <r>
    <x v="0"/>
    <x v="0"/>
    <x v="1"/>
    <x v="2"/>
    <x v="2"/>
    <x v="5"/>
    <s v="300OS-01-C"/>
    <n v="6.0550449999999998"/>
    <n v="6.0550449999999998"/>
    <n v="0"/>
    <x v="0"/>
    <n v="12"/>
  </r>
  <r>
    <x v="0"/>
    <x v="0"/>
    <x v="1"/>
    <x v="2"/>
    <x v="3"/>
    <x v="6"/>
    <s v="410MO-01-C"/>
    <n v="15.97166"/>
    <n v="15.97166"/>
    <n v="0"/>
    <x v="0"/>
    <n v="18.66"/>
  </r>
  <r>
    <x v="0"/>
    <x v="0"/>
    <x v="1"/>
    <x v="2"/>
    <x v="3"/>
    <x v="6"/>
    <s v="410MO-02-C"/>
    <n v="9.3669200000000004"/>
    <n v="9.3669200000000004"/>
    <n v="0"/>
    <x v="0"/>
    <n v="10.66"/>
  </r>
  <r>
    <x v="0"/>
    <x v="0"/>
    <x v="1"/>
    <x v="2"/>
    <x v="3"/>
    <x v="6"/>
    <s v="410MO-03-C"/>
    <n v="9.9283300000000008"/>
    <n v="9.9283300000000008"/>
    <n v="0"/>
    <x v="0"/>
    <n v="10.66"/>
  </r>
  <r>
    <x v="0"/>
    <x v="0"/>
    <x v="1"/>
    <x v="2"/>
    <x v="3"/>
    <x v="6"/>
    <s v="410MO-04-C"/>
    <n v="9.1040200000000002"/>
    <n v="9.1040200000000002"/>
    <n v="0"/>
    <x v="0"/>
    <n v="10.68"/>
  </r>
  <r>
    <x v="0"/>
    <x v="0"/>
    <x v="1"/>
    <x v="2"/>
    <x v="3"/>
    <x v="6"/>
    <s v="410MO-05-C"/>
    <n v="9.44163"/>
    <n v="9.44163"/>
    <n v="0"/>
    <x v="0"/>
    <n v="10.66"/>
  </r>
  <r>
    <x v="0"/>
    <x v="0"/>
    <x v="1"/>
    <x v="2"/>
    <x v="3"/>
    <x v="6"/>
    <s v="410MO-06-C"/>
    <n v="8.8081999999999994"/>
    <n v="8.8081999999999994"/>
    <n v="0"/>
    <x v="0"/>
    <n v="10.68"/>
  </r>
  <r>
    <x v="0"/>
    <x v="0"/>
    <x v="1"/>
    <x v="2"/>
    <x v="3"/>
    <x v="7"/>
    <s v="420TW-01-C"/>
    <n v="7.1044999999999998"/>
    <n v="7.1044999999999998"/>
    <n v="0"/>
    <x v="0"/>
    <n v="8.5"/>
  </r>
  <r>
    <x v="0"/>
    <x v="0"/>
    <x v="1"/>
    <x v="2"/>
    <x v="3"/>
    <x v="7"/>
    <s v="420TW-02-C"/>
    <n v="6.89"/>
    <n v="6.89"/>
    <n v="0"/>
    <x v="0"/>
    <n v="7.5"/>
  </r>
  <r>
    <x v="0"/>
    <x v="0"/>
    <x v="1"/>
    <x v="2"/>
    <x v="3"/>
    <x v="7"/>
    <s v="420TW-03-C"/>
    <n v="7.2416700000000001"/>
    <n v="7.2416700000000001"/>
    <n v="0"/>
    <x v="0"/>
    <n v="8.5"/>
  </r>
  <r>
    <x v="0"/>
    <x v="0"/>
    <x v="1"/>
    <x v="2"/>
    <x v="3"/>
    <x v="7"/>
    <s v="420TW-04-C"/>
    <n v="7.7099700000000002"/>
    <n v="7.7099700000000002"/>
    <n v="0"/>
    <x v="0"/>
    <n v="8.5"/>
  </r>
  <r>
    <x v="0"/>
    <x v="0"/>
    <x v="1"/>
    <x v="2"/>
    <x v="3"/>
    <x v="7"/>
    <s v="420TW-05-C"/>
    <n v="4.29101"/>
    <n v="4.29101"/>
    <n v="0"/>
    <x v="0"/>
    <n v="5"/>
  </r>
  <r>
    <x v="0"/>
    <x v="0"/>
    <x v="1"/>
    <x v="2"/>
    <x v="3"/>
    <x v="7"/>
    <s v="420TW-06-C"/>
    <n v="7.4700100000000003"/>
    <n v="7.4700100000000003"/>
    <n v="0"/>
    <x v="0"/>
    <n v="8.5"/>
  </r>
  <r>
    <x v="0"/>
    <x v="0"/>
    <x v="1"/>
    <x v="2"/>
    <x v="3"/>
    <x v="7"/>
    <s v="420TW-07-C"/>
    <n v="7.8450300000000004"/>
    <n v="7.8450300000000004"/>
    <n v="0"/>
    <x v="0"/>
    <n v="8.5"/>
  </r>
  <r>
    <x v="0"/>
    <x v="0"/>
    <x v="1"/>
    <x v="2"/>
    <x v="3"/>
    <x v="8"/>
    <s v="430TT-01-C"/>
    <n v="22.036639999999998"/>
    <n v="22.036639999999998"/>
    <n v="0"/>
    <x v="0"/>
    <n v="25"/>
  </r>
  <r>
    <x v="0"/>
    <x v="0"/>
    <x v="1"/>
    <x v="2"/>
    <x v="3"/>
    <x v="8"/>
    <s v="430TT-02-C"/>
    <n v="22.993500000000001"/>
    <n v="22.993500000000001"/>
    <n v="0"/>
    <x v="0"/>
    <n v="26"/>
  </r>
  <r>
    <x v="0"/>
    <x v="0"/>
    <x v="1"/>
    <x v="2"/>
    <x v="3"/>
    <x v="8"/>
    <s v="430TT-03-C"/>
    <n v="27.983809999999998"/>
    <n v="27.983809999999998"/>
    <n v="0"/>
    <x v="0"/>
    <n v="33"/>
  </r>
  <r>
    <x v="0"/>
    <x v="0"/>
    <x v="1"/>
    <x v="2"/>
    <x v="3"/>
    <x v="8"/>
    <s v="430TT-04-C"/>
    <n v="20.42334"/>
    <n v="20.42334"/>
    <n v="0"/>
    <x v="0"/>
    <n v="24"/>
  </r>
  <r>
    <x v="0"/>
    <x v="0"/>
    <x v="1"/>
    <x v="2"/>
    <x v="3"/>
    <x v="9"/>
    <s v="440TP-01-C"/>
    <n v="20.060009999999998"/>
    <n v="20.060009999999998"/>
    <n v="0"/>
    <x v="0"/>
    <n v="25"/>
  </r>
  <r>
    <x v="0"/>
    <x v="0"/>
    <x v="1"/>
    <x v="1"/>
    <x v="4"/>
    <x v="10"/>
    <s v="510L1-B"/>
    <n v="148.15867"/>
    <n v="128.15867"/>
    <n v="0"/>
    <x v="0"/>
    <n v="218.01"/>
  </r>
  <r>
    <x v="0"/>
    <x v="0"/>
    <x v="1"/>
    <x v="1"/>
    <x v="4"/>
    <x v="11"/>
    <s v="510L2-B"/>
    <n v="211.8006"/>
    <n v="211.8006"/>
    <n v="0"/>
    <x v="0"/>
    <n v="186.01"/>
  </r>
  <r>
    <x v="0"/>
    <x v="0"/>
    <x v="1"/>
    <x v="2"/>
    <x v="4"/>
    <x v="11"/>
    <s v="510L2-C"/>
    <n v="173.30699999999999"/>
    <n v="173.30699999999999"/>
    <n v="0"/>
    <x v="0"/>
    <n v="214.01"/>
  </r>
  <r>
    <x v="0"/>
    <x v="0"/>
    <x v="1"/>
    <x v="2"/>
    <x v="4"/>
    <x v="12"/>
    <s v="510L3-C"/>
    <n v="111.09978"/>
    <n v="111.09978"/>
    <n v="0"/>
    <x v="0"/>
    <n v="158.02000000000001"/>
  </r>
  <r>
    <x v="0"/>
    <x v="0"/>
    <x v="1"/>
    <x v="1"/>
    <x v="4"/>
    <x v="13"/>
    <s v="510L4-B"/>
    <n v="49.065899999999999"/>
    <n v="49.065899999999999"/>
    <n v="0"/>
    <x v="0"/>
    <n v="50"/>
  </r>
  <r>
    <x v="0"/>
    <x v="0"/>
    <x v="1"/>
    <x v="2"/>
    <x v="4"/>
    <x v="13"/>
    <s v="510L4-C"/>
    <n v="103.90284"/>
    <n v="103.90284"/>
    <n v="0"/>
    <x v="0"/>
    <n v="97.61"/>
  </r>
  <r>
    <x v="0"/>
    <x v="0"/>
    <x v="1"/>
    <x v="1"/>
    <x v="4"/>
    <x v="14"/>
    <s v="510L5-B"/>
    <n v="103.48112"/>
    <n v="103.48112"/>
    <n v="0"/>
    <x v="0"/>
    <n v="153.01"/>
  </r>
  <r>
    <x v="0"/>
    <x v="0"/>
    <x v="1"/>
    <x v="2"/>
    <x v="4"/>
    <x v="14"/>
    <s v="510L5-C"/>
    <n v="170.09954999999999"/>
    <n v="170.09954999999999"/>
    <n v="0"/>
    <x v="0"/>
    <n v="172.01"/>
  </r>
  <r>
    <x v="0"/>
    <x v="0"/>
    <x v="1"/>
    <x v="1"/>
    <x v="4"/>
    <x v="15"/>
    <s v="510L6-B"/>
    <n v="145"/>
    <n v="145"/>
    <n v="0"/>
    <x v="0"/>
    <n v="149"/>
  </r>
  <r>
    <x v="0"/>
    <x v="0"/>
    <x v="1"/>
    <x v="1"/>
    <x v="4"/>
    <x v="16"/>
    <s v="510L8-B"/>
    <n v="41.58"/>
    <n v="41.58"/>
    <n v="0"/>
    <x v="0"/>
    <n v="32.01"/>
  </r>
  <r>
    <x v="0"/>
    <x v="0"/>
    <x v="1"/>
    <x v="2"/>
    <x v="4"/>
    <x v="16"/>
    <s v="510L8-C"/>
    <n v="29.061959999999999"/>
    <n v="29.061959999999999"/>
    <n v="0"/>
    <x v="0"/>
    <n v="24.01"/>
  </r>
  <r>
    <x v="0"/>
    <x v="0"/>
    <x v="1"/>
    <x v="2"/>
    <x v="4"/>
    <x v="17"/>
    <s v="520WP-01-C"/>
    <n v="13.400399999999999"/>
    <n v="13.400399999999999"/>
    <n v="0"/>
    <x v="0"/>
    <n v="16"/>
  </r>
  <r>
    <x v="0"/>
    <x v="0"/>
    <x v="1"/>
    <x v="1"/>
    <x v="4"/>
    <x v="18"/>
    <s v="530NP-01-B"/>
    <n v="43.327800000000003"/>
    <n v="43.327800000000003"/>
    <n v="0"/>
    <x v="0"/>
    <n v="40"/>
  </r>
  <r>
    <x v="0"/>
    <x v="0"/>
    <x v="1"/>
    <x v="2"/>
    <x v="4"/>
    <x v="18"/>
    <s v="530NP-01-C"/>
    <n v="52.50526"/>
    <n v="52.50526"/>
    <n v="0"/>
    <x v="0"/>
    <n v="48"/>
  </r>
  <r>
    <x v="0"/>
    <x v="0"/>
    <x v="1"/>
    <x v="1"/>
    <x v="4"/>
    <x v="19"/>
    <s v="550LP-01-B"/>
    <n v="24.1663"/>
    <n v="24.1663"/>
    <n v="0"/>
    <x v="0"/>
    <n v="28"/>
  </r>
  <r>
    <x v="0"/>
    <x v="0"/>
    <x v="1"/>
    <x v="1"/>
    <x v="5"/>
    <x v="20"/>
    <s v="600WZ-01-B"/>
    <n v="4.0865799999999997"/>
    <n v="4.0865799999999997"/>
    <n v="0"/>
    <x v="0"/>
    <n v="8"/>
  </r>
  <r>
    <x v="0"/>
    <x v="0"/>
    <x v="1"/>
    <x v="2"/>
    <x v="5"/>
    <x v="20"/>
    <s v="600WZ-01-C"/>
    <n v="0.55664999999999998"/>
    <n v="0.55664999999999998"/>
    <n v="0"/>
    <x v="0"/>
    <n v="8"/>
  </r>
  <r>
    <x v="0"/>
    <x v="0"/>
    <x v="2"/>
    <x v="1"/>
    <x v="2"/>
    <x v="5"/>
    <s v="300OS-01-B"/>
    <n v="4.3070199999999996"/>
    <n v="4.3070199999999996"/>
    <n v="0"/>
    <x v="0"/>
    <n v="24"/>
  </r>
  <r>
    <x v="0"/>
    <x v="1"/>
    <x v="3"/>
    <x v="0"/>
    <x v="0"/>
    <x v="0"/>
    <s v="100KT-01-A"/>
    <n v="6.6481399999999997"/>
    <n v="6.6481399999999997"/>
    <n v="0"/>
    <x v="0"/>
    <n v="32"/>
  </r>
  <r>
    <x v="0"/>
    <x v="1"/>
    <x v="3"/>
    <x v="1"/>
    <x v="0"/>
    <x v="0"/>
    <s v="100KT-01-B"/>
    <n v="4.3292999999999999"/>
    <n v="4.3292999999999999"/>
    <n v="0"/>
    <x v="0"/>
    <n v="16"/>
  </r>
  <r>
    <x v="0"/>
    <x v="1"/>
    <x v="3"/>
    <x v="2"/>
    <x v="0"/>
    <x v="0"/>
    <s v="100KT-01-C"/>
    <n v="5.8233350000000002"/>
    <n v="5.8233350000000002"/>
    <n v="0"/>
    <x v="0"/>
    <n v="24"/>
  </r>
  <r>
    <x v="0"/>
    <x v="1"/>
    <x v="3"/>
    <x v="0"/>
    <x v="0"/>
    <x v="0"/>
    <s v="100KT-02-A"/>
    <n v="22.264520000000001"/>
    <n v="22.264520000000001"/>
    <n v="0"/>
    <x v="0"/>
    <n v="32"/>
  </r>
  <r>
    <x v="0"/>
    <x v="1"/>
    <x v="3"/>
    <x v="1"/>
    <x v="0"/>
    <x v="0"/>
    <s v="100KT-02-B"/>
    <n v="24.90157"/>
    <n v="24.90157"/>
    <n v="0"/>
    <x v="0"/>
    <n v="48"/>
  </r>
  <r>
    <x v="0"/>
    <x v="1"/>
    <x v="3"/>
    <x v="2"/>
    <x v="0"/>
    <x v="0"/>
    <s v="100KT-02-C"/>
    <n v="20.28876"/>
    <n v="20.28876"/>
    <n v="0"/>
    <x v="0"/>
    <n v="48"/>
  </r>
  <r>
    <x v="0"/>
    <x v="1"/>
    <x v="3"/>
    <x v="0"/>
    <x v="0"/>
    <x v="0"/>
    <s v="100KT-03-A"/>
    <n v="16.200099999999999"/>
    <n v="16.200099999999999"/>
    <n v="0"/>
    <x v="0"/>
    <n v="40"/>
  </r>
  <r>
    <x v="0"/>
    <x v="1"/>
    <x v="3"/>
    <x v="1"/>
    <x v="0"/>
    <x v="0"/>
    <s v="100KT-03-B"/>
    <n v="13.90011"/>
    <n v="13.90011"/>
    <n v="0"/>
    <x v="0"/>
    <n v="32"/>
  </r>
  <r>
    <x v="0"/>
    <x v="1"/>
    <x v="3"/>
    <x v="2"/>
    <x v="0"/>
    <x v="0"/>
    <s v="100KT-03-C"/>
    <n v="12.86885"/>
    <n v="12.86885"/>
    <n v="0"/>
    <x v="0"/>
    <n v="22"/>
  </r>
  <r>
    <x v="0"/>
    <x v="1"/>
    <x v="3"/>
    <x v="0"/>
    <x v="0"/>
    <x v="0"/>
    <s v="100KT-04-A"/>
    <n v="11.42503"/>
    <n v="11.42503"/>
    <n v="0"/>
    <x v="0"/>
    <n v="16"/>
  </r>
  <r>
    <x v="0"/>
    <x v="1"/>
    <x v="3"/>
    <x v="1"/>
    <x v="0"/>
    <x v="0"/>
    <s v="100KT-04-B"/>
    <n v="13.741849999999999"/>
    <n v="13.741849999999999"/>
    <n v="0"/>
    <x v="0"/>
    <n v="16"/>
  </r>
  <r>
    <x v="0"/>
    <x v="1"/>
    <x v="3"/>
    <x v="2"/>
    <x v="0"/>
    <x v="0"/>
    <s v="100KT-04-C"/>
    <n v="10.677009999999999"/>
    <n v="10.677009999999999"/>
    <n v="0"/>
    <x v="0"/>
    <n v="8"/>
  </r>
  <r>
    <x v="0"/>
    <x v="1"/>
    <x v="3"/>
    <x v="0"/>
    <x v="0"/>
    <x v="0"/>
    <s v="100KT-05-A"/>
    <n v="1.49332"/>
    <n v="1.49332"/>
    <n v="0"/>
    <x v="0"/>
    <n v="16"/>
  </r>
  <r>
    <x v="0"/>
    <x v="1"/>
    <x v="3"/>
    <x v="2"/>
    <x v="0"/>
    <x v="0"/>
    <s v="100KT-05-C"/>
    <n v="0.61167000000000005"/>
    <n v="0.61167000000000005"/>
    <n v="0"/>
    <x v="0"/>
    <n v="16"/>
  </r>
  <r>
    <x v="0"/>
    <x v="1"/>
    <x v="3"/>
    <x v="0"/>
    <x v="0"/>
    <x v="0"/>
    <s v="100KT-06-A"/>
    <n v="0.38667000000000001"/>
    <n v="0.38667000000000001"/>
    <n v="0"/>
    <x v="0"/>
    <n v="16"/>
  </r>
  <r>
    <x v="0"/>
    <x v="1"/>
    <x v="3"/>
    <x v="0"/>
    <x v="0"/>
    <x v="0"/>
    <s v="100KT-07-A"/>
    <n v="12.12101"/>
    <n v="12.12101"/>
    <n v="0"/>
    <x v="0"/>
    <n v="16"/>
  </r>
  <r>
    <x v="0"/>
    <x v="1"/>
    <x v="3"/>
    <x v="1"/>
    <x v="0"/>
    <x v="0"/>
    <s v="100KT-07-B"/>
    <n v="12.640359999999999"/>
    <n v="12.640359999999999"/>
    <n v="0"/>
    <x v="0"/>
    <n v="8"/>
  </r>
  <r>
    <x v="0"/>
    <x v="1"/>
    <x v="3"/>
    <x v="2"/>
    <x v="0"/>
    <x v="0"/>
    <s v="100KT-07-C"/>
    <n v="12.807840000000001"/>
    <n v="12.807840000000001"/>
    <n v="0"/>
    <x v="0"/>
    <n v="8"/>
  </r>
  <r>
    <x v="0"/>
    <x v="1"/>
    <x v="3"/>
    <x v="0"/>
    <x v="0"/>
    <x v="1"/>
    <s v="110KS-01-A"/>
    <n v="10.680199999999999"/>
    <n v="10.680199999999999"/>
    <n v="0"/>
    <x v="0"/>
    <n v="16"/>
  </r>
  <r>
    <x v="0"/>
    <x v="1"/>
    <x v="3"/>
    <x v="1"/>
    <x v="0"/>
    <x v="1"/>
    <s v="110KS-01-B"/>
    <n v="7.04"/>
    <n v="7.04"/>
    <n v="0"/>
    <x v="0"/>
    <n v="16"/>
  </r>
  <r>
    <x v="0"/>
    <x v="1"/>
    <x v="3"/>
    <x v="0"/>
    <x v="0"/>
    <x v="1"/>
    <s v="110KS-02-A"/>
    <n v="9.68"/>
    <n v="9.68"/>
    <n v="0"/>
    <x v="0"/>
    <n v="16"/>
  </r>
  <r>
    <x v="0"/>
    <x v="1"/>
    <x v="3"/>
    <x v="1"/>
    <x v="0"/>
    <x v="1"/>
    <s v="110KS-02-B"/>
    <n v="4.4000000000000004"/>
    <n v="4.4000000000000004"/>
    <n v="0"/>
    <x v="0"/>
    <n v="8"/>
  </r>
  <r>
    <x v="0"/>
    <x v="1"/>
    <x v="3"/>
    <x v="2"/>
    <x v="0"/>
    <x v="1"/>
    <s v="110KS-02-C"/>
    <n v="6.16"/>
    <n v="6.16"/>
    <n v="0"/>
    <x v="0"/>
    <n v="10"/>
  </r>
  <r>
    <x v="0"/>
    <x v="1"/>
    <x v="3"/>
    <x v="0"/>
    <x v="0"/>
    <x v="1"/>
    <s v="110KS-03-A"/>
    <n v="1.9591700000000001"/>
    <n v="1.9591700000000001"/>
    <n v="0"/>
    <x v="0"/>
    <n v="8"/>
  </r>
  <r>
    <x v="0"/>
    <x v="1"/>
    <x v="3"/>
    <x v="1"/>
    <x v="0"/>
    <x v="1"/>
    <s v="110KS-03-B"/>
    <n v="2.1378499999999998"/>
    <n v="2.1378499999999998"/>
    <n v="0"/>
    <x v="0"/>
    <n v="8"/>
  </r>
  <r>
    <x v="0"/>
    <x v="1"/>
    <x v="3"/>
    <x v="0"/>
    <x v="1"/>
    <x v="2"/>
    <s v="210SL-01-A"/>
    <n v="20.899979999999999"/>
    <n v="20.899979999999999"/>
    <n v="0"/>
    <x v="0"/>
    <n v="24"/>
  </r>
  <r>
    <x v="0"/>
    <x v="1"/>
    <x v="3"/>
    <x v="1"/>
    <x v="1"/>
    <x v="2"/>
    <s v="210SL-01-B"/>
    <n v="14.56597"/>
    <n v="14.56597"/>
    <n v="0"/>
    <x v="0"/>
    <n v="15"/>
  </r>
  <r>
    <x v="0"/>
    <x v="1"/>
    <x v="3"/>
    <x v="2"/>
    <x v="1"/>
    <x v="2"/>
    <s v="210SL-01-C"/>
    <n v="42.39996"/>
    <n v="42.39996"/>
    <n v="0"/>
    <x v="0"/>
    <n v="48"/>
  </r>
  <r>
    <x v="0"/>
    <x v="1"/>
    <x v="3"/>
    <x v="0"/>
    <x v="1"/>
    <x v="2"/>
    <s v="210SL-02-A"/>
    <n v="35.333300000000001"/>
    <n v="35.333300000000001"/>
    <n v="0"/>
    <x v="0"/>
    <n v="40"/>
  </r>
  <r>
    <x v="0"/>
    <x v="1"/>
    <x v="3"/>
    <x v="1"/>
    <x v="1"/>
    <x v="2"/>
    <s v="210SL-02-B"/>
    <n v="28.266639999999999"/>
    <n v="28.266639999999999"/>
    <n v="0"/>
    <x v="0"/>
    <n v="32"/>
  </r>
  <r>
    <x v="0"/>
    <x v="1"/>
    <x v="3"/>
    <x v="0"/>
    <x v="1"/>
    <x v="3"/>
    <s v="220SE-0009"/>
    <n v="7.5967799999999999"/>
    <n v="7.5967799999999999"/>
    <n v="4.3E-3"/>
    <x v="0"/>
    <n v="8"/>
  </r>
  <r>
    <x v="0"/>
    <x v="1"/>
    <x v="3"/>
    <x v="2"/>
    <x v="1"/>
    <x v="3"/>
    <s v="220SE-0079"/>
    <n v="6.08371"/>
    <n v="6.08371"/>
    <n v="1.6999999999999999E-3"/>
    <x v="0"/>
    <n v="8"/>
  </r>
  <r>
    <x v="0"/>
    <x v="1"/>
    <x v="3"/>
    <x v="2"/>
    <x v="1"/>
    <x v="3"/>
    <s v="220SE-0081"/>
    <n v="6.5463300000000002"/>
    <n v="6.5463300000000002"/>
    <n v="0"/>
    <x v="0"/>
    <n v="8"/>
  </r>
  <r>
    <x v="0"/>
    <x v="1"/>
    <x v="3"/>
    <x v="2"/>
    <x v="1"/>
    <x v="3"/>
    <s v="220SE-0114"/>
    <n v="6.7225900000000003"/>
    <n v="6.7225900000000003"/>
    <n v="0"/>
    <x v="0"/>
    <n v="8"/>
  </r>
  <r>
    <x v="0"/>
    <x v="1"/>
    <x v="3"/>
    <x v="0"/>
    <x v="1"/>
    <x v="3"/>
    <s v="220SE-0121"/>
    <n v="6.3192000000000004"/>
    <n v="6.3192000000000004"/>
    <n v="0.01"/>
    <x v="0"/>
    <n v="8"/>
  </r>
  <r>
    <x v="0"/>
    <x v="1"/>
    <x v="3"/>
    <x v="0"/>
    <x v="1"/>
    <x v="3"/>
    <s v="220SE-0133"/>
    <n v="6.31616"/>
    <n v="6.31616"/>
    <n v="0"/>
    <x v="0"/>
    <n v="8"/>
  </r>
  <r>
    <x v="0"/>
    <x v="1"/>
    <x v="3"/>
    <x v="1"/>
    <x v="1"/>
    <x v="3"/>
    <s v="220SE-0150"/>
    <n v="7.1204799999999997"/>
    <n v="7.1204799999999997"/>
    <n v="0"/>
    <x v="0"/>
    <n v="8"/>
  </r>
  <r>
    <x v="0"/>
    <x v="1"/>
    <x v="3"/>
    <x v="1"/>
    <x v="1"/>
    <x v="3"/>
    <s v="220SE-0202"/>
    <n v="6.4214500000000001"/>
    <n v="6.4214500000000001"/>
    <n v="0"/>
    <x v="0"/>
    <n v="8"/>
  </r>
  <r>
    <x v="0"/>
    <x v="1"/>
    <x v="3"/>
    <x v="2"/>
    <x v="1"/>
    <x v="3"/>
    <s v="220SE-0227"/>
    <n v="7.59633"/>
    <n v="7.59633"/>
    <n v="3.8E-3"/>
    <x v="0"/>
    <n v="8"/>
  </r>
  <r>
    <x v="0"/>
    <x v="1"/>
    <x v="3"/>
    <x v="1"/>
    <x v="1"/>
    <x v="3"/>
    <s v="220SE-0233"/>
    <n v="5.7223899999999999"/>
    <n v="5.7223899999999999"/>
    <n v="0"/>
    <x v="0"/>
    <n v="8"/>
  </r>
  <r>
    <x v="0"/>
    <x v="1"/>
    <x v="3"/>
    <x v="1"/>
    <x v="1"/>
    <x v="3"/>
    <s v="220SE-0281"/>
    <n v="6.09328"/>
    <n v="6.09328"/>
    <n v="0"/>
    <x v="0"/>
    <n v="8"/>
  </r>
  <r>
    <x v="0"/>
    <x v="1"/>
    <x v="3"/>
    <x v="2"/>
    <x v="1"/>
    <x v="3"/>
    <s v="220SE-0294"/>
    <n v="5.7182899999999997"/>
    <n v="5.7182899999999997"/>
    <n v="0"/>
    <x v="0"/>
    <n v="7"/>
  </r>
  <r>
    <x v="0"/>
    <x v="1"/>
    <x v="3"/>
    <x v="1"/>
    <x v="1"/>
    <x v="3"/>
    <s v="220SE-0315"/>
    <n v="8.1372999999999998"/>
    <n v="8.1372999999999998"/>
    <n v="0"/>
    <x v="0"/>
    <n v="8"/>
  </r>
  <r>
    <x v="0"/>
    <x v="1"/>
    <x v="3"/>
    <x v="0"/>
    <x v="1"/>
    <x v="3"/>
    <s v="220SE-0350"/>
    <n v="4.8267100000000003"/>
    <n v="4.8267100000000003"/>
    <n v="2.5000000000000001E-3"/>
    <x v="0"/>
    <n v="8"/>
  </r>
  <r>
    <x v="0"/>
    <x v="1"/>
    <x v="3"/>
    <x v="2"/>
    <x v="1"/>
    <x v="3"/>
    <s v="220SE-0359"/>
    <n v="7.1904000000000003"/>
    <n v="7.1904000000000003"/>
    <n v="3.3E-3"/>
    <x v="0"/>
    <n v="8"/>
  </r>
  <r>
    <x v="0"/>
    <x v="1"/>
    <x v="3"/>
    <x v="2"/>
    <x v="1"/>
    <x v="3"/>
    <s v="220SE-0386"/>
    <n v="7.2863600000000002"/>
    <n v="7.2863600000000002"/>
    <n v="0"/>
    <x v="0"/>
    <n v="8"/>
  </r>
  <r>
    <x v="0"/>
    <x v="1"/>
    <x v="3"/>
    <x v="0"/>
    <x v="1"/>
    <x v="3"/>
    <s v="220SE-0409"/>
    <n v="6.2854299999999999"/>
    <n v="6.2854299999999999"/>
    <n v="0"/>
    <x v="0"/>
    <n v="8"/>
  </r>
  <r>
    <x v="0"/>
    <x v="1"/>
    <x v="3"/>
    <x v="1"/>
    <x v="1"/>
    <x v="3"/>
    <s v="220SE-0504"/>
    <n v="4.88626"/>
    <n v="4.88626"/>
    <n v="0"/>
    <x v="0"/>
    <n v="8"/>
  </r>
  <r>
    <x v="0"/>
    <x v="1"/>
    <x v="3"/>
    <x v="0"/>
    <x v="1"/>
    <x v="3"/>
    <s v="220SE-0639"/>
    <n v="6.7301900000000003"/>
    <n v="6.7301900000000003"/>
    <n v="1.9599999999999999E-2"/>
    <x v="0"/>
    <n v="8"/>
  </r>
  <r>
    <x v="0"/>
    <x v="1"/>
    <x v="3"/>
    <x v="1"/>
    <x v="1"/>
    <x v="3"/>
    <s v="220SE-0640"/>
    <n v="4.4471600000000002"/>
    <n v="4.4471600000000002"/>
    <n v="0"/>
    <x v="0"/>
    <n v="8"/>
  </r>
  <r>
    <x v="0"/>
    <x v="1"/>
    <x v="3"/>
    <x v="0"/>
    <x v="1"/>
    <x v="3"/>
    <s v="220SE-0642"/>
    <n v="5.0954600000000001"/>
    <n v="5.0954600000000001"/>
    <n v="0"/>
    <x v="0"/>
    <n v="8"/>
  </r>
  <r>
    <x v="0"/>
    <x v="1"/>
    <x v="3"/>
    <x v="0"/>
    <x v="1"/>
    <x v="3"/>
    <s v="220SE-0677"/>
    <n v="2.0526"/>
    <n v="2.0526"/>
    <n v="5.7656000000000001"/>
    <x v="0"/>
    <n v="8"/>
  </r>
  <r>
    <x v="0"/>
    <x v="1"/>
    <x v="3"/>
    <x v="1"/>
    <x v="1"/>
    <x v="3"/>
    <s v="220SE-0682"/>
    <n v="6.2599200000000002"/>
    <n v="6.2599200000000002"/>
    <n v="0"/>
    <x v="0"/>
    <n v="8"/>
  </r>
  <r>
    <x v="0"/>
    <x v="1"/>
    <x v="3"/>
    <x v="0"/>
    <x v="1"/>
    <x v="3"/>
    <s v="220SE-0694"/>
    <n v="5.5083399999999996"/>
    <n v="5.5083399999999996"/>
    <n v="2.8E-3"/>
    <x v="0"/>
    <n v="8"/>
  </r>
  <r>
    <x v="0"/>
    <x v="1"/>
    <x v="3"/>
    <x v="1"/>
    <x v="1"/>
    <x v="3"/>
    <s v="220SE-0700"/>
    <n v="5.9282199999999996"/>
    <n v="5.9282199999999996"/>
    <n v="0"/>
    <x v="0"/>
    <n v="8"/>
  </r>
  <r>
    <x v="0"/>
    <x v="1"/>
    <x v="3"/>
    <x v="2"/>
    <x v="1"/>
    <x v="3"/>
    <s v="220SE-0708"/>
    <n v="6.1229300000000002"/>
    <n v="6.1229300000000002"/>
    <n v="0"/>
    <x v="0"/>
    <n v="8"/>
  </r>
  <r>
    <x v="0"/>
    <x v="1"/>
    <x v="3"/>
    <x v="1"/>
    <x v="1"/>
    <x v="3"/>
    <s v="220SE-0734"/>
    <n v="5.8617499999999998"/>
    <n v="5.8617499999999998"/>
    <n v="0"/>
    <x v="0"/>
    <n v="8"/>
  </r>
  <r>
    <x v="0"/>
    <x v="1"/>
    <x v="3"/>
    <x v="1"/>
    <x v="1"/>
    <x v="3"/>
    <s v="220SE-0737"/>
    <n v="7.6621800000000002"/>
    <n v="7.6621800000000002"/>
    <n v="0"/>
    <x v="0"/>
    <n v="8"/>
  </r>
  <r>
    <x v="0"/>
    <x v="1"/>
    <x v="3"/>
    <x v="1"/>
    <x v="1"/>
    <x v="3"/>
    <s v="220SE-0739"/>
    <n v="6.4337600000000004"/>
    <n v="6.4337600000000004"/>
    <n v="0"/>
    <x v="0"/>
    <n v="8"/>
  </r>
  <r>
    <x v="0"/>
    <x v="1"/>
    <x v="3"/>
    <x v="1"/>
    <x v="1"/>
    <x v="3"/>
    <s v="220SE-0748"/>
    <n v="2.10297"/>
    <n v="2.10297"/>
    <n v="0"/>
    <x v="0"/>
    <n v="4"/>
  </r>
  <r>
    <x v="0"/>
    <x v="1"/>
    <x v="3"/>
    <x v="2"/>
    <x v="1"/>
    <x v="3"/>
    <s v="220SE-0754"/>
    <n v="6.4510699999999996"/>
    <n v="6.4510699999999996"/>
    <n v="0"/>
    <x v="0"/>
    <n v="8"/>
  </r>
  <r>
    <x v="0"/>
    <x v="1"/>
    <x v="3"/>
    <x v="2"/>
    <x v="1"/>
    <x v="3"/>
    <s v="220SE-0778"/>
    <n v="6.3193299999999999"/>
    <n v="6.3193299999999999"/>
    <n v="0"/>
    <x v="0"/>
    <n v="8"/>
  </r>
  <r>
    <x v="0"/>
    <x v="1"/>
    <x v="3"/>
    <x v="1"/>
    <x v="1"/>
    <x v="3"/>
    <s v="220SE-0786"/>
    <n v="4.6890099999999997"/>
    <n v="4.6890099999999997"/>
    <n v="0"/>
    <x v="0"/>
    <n v="6.5"/>
  </r>
  <r>
    <x v="0"/>
    <x v="1"/>
    <x v="3"/>
    <x v="0"/>
    <x v="1"/>
    <x v="3"/>
    <s v="220SE-0787"/>
    <n v="7.1021000000000001"/>
    <n v="7.1021000000000001"/>
    <n v="0"/>
    <x v="0"/>
    <n v="8"/>
  </r>
  <r>
    <x v="0"/>
    <x v="1"/>
    <x v="3"/>
    <x v="2"/>
    <x v="1"/>
    <x v="3"/>
    <s v="220SE-0795"/>
    <n v="6.5595600000000003"/>
    <n v="6.5595600000000003"/>
    <n v="0"/>
    <x v="0"/>
    <n v="8"/>
  </r>
  <r>
    <x v="0"/>
    <x v="1"/>
    <x v="3"/>
    <x v="1"/>
    <x v="1"/>
    <x v="3"/>
    <s v="220SE-0797"/>
    <n v="7.1832900000000004"/>
    <n v="7.1832900000000004"/>
    <n v="5.0000000000000001E-4"/>
    <x v="0"/>
    <n v="8"/>
  </r>
  <r>
    <x v="0"/>
    <x v="1"/>
    <x v="3"/>
    <x v="1"/>
    <x v="1"/>
    <x v="3"/>
    <s v="220SE-0800"/>
    <n v="6.57559"/>
    <n v="6.57559"/>
    <n v="0"/>
    <x v="0"/>
    <n v="8"/>
  </r>
  <r>
    <x v="0"/>
    <x v="1"/>
    <x v="3"/>
    <x v="2"/>
    <x v="1"/>
    <x v="3"/>
    <s v="220SE-0844"/>
    <n v="8.3536999999999999"/>
    <n v="8.3536999999999999"/>
    <n v="0"/>
    <x v="0"/>
    <n v="8"/>
  </r>
  <r>
    <x v="0"/>
    <x v="1"/>
    <x v="3"/>
    <x v="2"/>
    <x v="1"/>
    <x v="3"/>
    <s v="220SE-0901"/>
    <n v="4.9735639999999997"/>
    <n v="4.9735639999999997"/>
    <n v="0"/>
    <x v="0"/>
    <n v="8"/>
  </r>
  <r>
    <x v="0"/>
    <x v="1"/>
    <x v="3"/>
    <x v="1"/>
    <x v="1"/>
    <x v="3"/>
    <s v="220SE-0921"/>
    <n v="6.7514000000000003"/>
    <n v="6.7514000000000003"/>
    <n v="0"/>
    <x v="0"/>
    <n v="8"/>
  </r>
  <r>
    <x v="0"/>
    <x v="1"/>
    <x v="3"/>
    <x v="0"/>
    <x v="1"/>
    <x v="3"/>
    <s v="220SE-0923"/>
    <n v="6.2609000000000004"/>
    <n v="6.2609000000000004"/>
    <n v="2.2100000000000002E-2"/>
    <x v="0"/>
    <n v="8"/>
  </r>
  <r>
    <x v="0"/>
    <x v="1"/>
    <x v="3"/>
    <x v="2"/>
    <x v="1"/>
    <x v="3"/>
    <s v="220SE-1045"/>
    <n v="8.2580600000000004"/>
    <n v="8.2580600000000004"/>
    <n v="2.2000000000000001E-3"/>
    <x v="0"/>
    <n v="8"/>
  </r>
  <r>
    <x v="0"/>
    <x v="1"/>
    <x v="3"/>
    <x v="0"/>
    <x v="1"/>
    <x v="3"/>
    <s v="220SE-1218"/>
    <n v="6.6757299999999997"/>
    <n v="6.6757299999999997"/>
    <n v="0.14380000000000001"/>
    <x v="0"/>
    <n v="8"/>
  </r>
  <r>
    <x v="0"/>
    <x v="1"/>
    <x v="3"/>
    <x v="0"/>
    <x v="1"/>
    <x v="3"/>
    <s v="220SE-1219"/>
    <n v="6.3422200000000002"/>
    <n v="6.3422200000000002"/>
    <n v="0"/>
    <x v="0"/>
    <n v="8"/>
  </r>
  <r>
    <x v="0"/>
    <x v="1"/>
    <x v="3"/>
    <x v="2"/>
    <x v="1"/>
    <x v="3"/>
    <s v="220SE-1220"/>
    <n v="5.2923499999999999"/>
    <n v="5.2923499999999999"/>
    <n v="1.38E-2"/>
    <x v="0"/>
    <n v="7.5"/>
  </r>
  <r>
    <x v="0"/>
    <x v="1"/>
    <x v="3"/>
    <x v="1"/>
    <x v="1"/>
    <x v="3"/>
    <s v="220SE-1223"/>
    <n v="6.5411599999999996"/>
    <n v="6.5411599999999996"/>
    <n v="0.34279999999999999"/>
    <x v="0"/>
    <n v="8"/>
  </r>
  <r>
    <x v="0"/>
    <x v="1"/>
    <x v="3"/>
    <x v="1"/>
    <x v="1"/>
    <x v="3"/>
    <s v="220SE-1286"/>
    <n v="7.3839499999999996"/>
    <n v="7.3839499999999996"/>
    <n v="0"/>
    <x v="0"/>
    <n v="8"/>
  </r>
  <r>
    <x v="0"/>
    <x v="1"/>
    <x v="3"/>
    <x v="0"/>
    <x v="1"/>
    <x v="3"/>
    <s v="220SE-1290"/>
    <n v="6.99749"/>
    <n v="6.99749"/>
    <n v="1.0699999999999999E-2"/>
    <x v="0"/>
    <n v="8"/>
  </r>
  <r>
    <x v="0"/>
    <x v="1"/>
    <x v="3"/>
    <x v="2"/>
    <x v="1"/>
    <x v="3"/>
    <s v="220SE-1679"/>
    <n v="7.8431899999999999"/>
    <n v="7.8431899999999999"/>
    <n v="0"/>
    <x v="0"/>
    <n v="8"/>
  </r>
  <r>
    <x v="0"/>
    <x v="1"/>
    <x v="3"/>
    <x v="1"/>
    <x v="1"/>
    <x v="3"/>
    <s v="220SE-1689"/>
    <n v="4.2972229999999998"/>
    <n v="4.2972229999999998"/>
    <n v="4.5999999999999999E-3"/>
    <x v="0"/>
    <n v="6"/>
  </r>
  <r>
    <x v="0"/>
    <x v="1"/>
    <x v="3"/>
    <x v="2"/>
    <x v="1"/>
    <x v="3"/>
    <s v="220SE-1695"/>
    <n v="8.8305900000000008"/>
    <n v="8.8305900000000008"/>
    <n v="0"/>
    <x v="0"/>
    <n v="8"/>
  </r>
  <r>
    <x v="0"/>
    <x v="1"/>
    <x v="3"/>
    <x v="2"/>
    <x v="1"/>
    <x v="3"/>
    <s v="220SE-1696"/>
    <n v="6.0771499999999996"/>
    <n v="6.0771499999999996"/>
    <n v="1.18E-2"/>
    <x v="0"/>
    <n v="8"/>
  </r>
  <r>
    <x v="0"/>
    <x v="1"/>
    <x v="3"/>
    <x v="0"/>
    <x v="1"/>
    <x v="3"/>
    <s v="220SE-1747"/>
    <n v="5.9236300000000002"/>
    <n v="5.9236300000000002"/>
    <n v="0.34410000000000002"/>
    <x v="0"/>
    <n v="7.5"/>
  </r>
  <r>
    <x v="0"/>
    <x v="1"/>
    <x v="3"/>
    <x v="2"/>
    <x v="1"/>
    <x v="3"/>
    <s v="220SE-1883"/>
    <n v="6.4922000000000004"/>
    <n v="6.4922000000000004"/>
    <n v="0"/>
    <x v="0"/>
    <n v="8"/>
  </r>
  <r>
    <x v="0"/>
    <x v="1"/>
    <x v="3"/>
    <x v="1"/>
    <x v="1"/>
    <x v="3"/>
    <s v="220SE-2033"/>
    <n v="5.9122000000000003"/>
    <n v="5.9122000000000003"/>
    <n v="0"/>
    <x v="0"/>
    <n v="8"/>
  </r>
  <r>
    <x v="0"/>
    <x v="1"/>
    <x v="3"/>
    <x v="0"/>
    <x v="1"/>
    <x v="3"/>
    <s v="220SE-2035"/>
    <n v="10.49586"/>
    <n v="10.49586"/>
    <n v="1E-3"/>
    <x v="0"/>
    <n v="8"/>
  </r>
  <r>
    <x v="0"/>
    <x v="1"/>
    <x v="3"/>
    <x v="2"/>
    <x v="1"/>
    <x v="3"/>
    <s v="220SE-2036"/>
    <n v="6.7424799999999996"/>
    <n v="6.7424799999999996"/>
    <n v="0"/>
    <x v="0"/>
    <n v="8"/>
  </r>
  <r>
    <x v="0"/>
    <x v="1"/>
    <x v="3"/>
    <x v="0"/>
    <x v="1"/>
    <x v="3"/>
    <s v="220SE-2037"/>
    <n v="5.9593100000000003"/>
    <n v="5.9593100000000003"/>
    <n v="0"/>
    <x v="0"/>
    <n v="8"/>
  </r>
  <r>
    <x v="0"/>
    <x v="1"/>
    <x v="3"/>
    <x v="0"/>
    <x v="1"/>
    <x v="3"/>
    <s v="220SE-2038"/>
    <n v="8.1545000000000005"/>
    <n v="8.1545000000000005"/>
    <n v="0"/>
    <x v="0"/>
    <n v="8"/>
  </r>
  <r>
    <x v="0"/>
    <x v="1"/>
    <x v="3"/>
    <x v="1"/>
    <x v="1"/>
    <x v="3"/>
    <s v="220SE-2102"/>
    <n v="5.0276899999999998"/>
    <n v="5.0276899999999998"/>
    <n v="0"/>
    <x v="0"/>
    <n v="8"/>
  </r>
  <r>
    <x v="0"/>
    <x v="1"/>
    <x v="3"/>
    <x v="0"/>
    <x v="1"/>
    <x v="3"/>
    <s v="220SE-2103"/>
    <n v="4.8988100000000001"/>
    <n v="4.8988100000000001"/>
    <n v="8.0000000000000004E-4"/>
    <x v="0"/>
    <n v="8"/>
  </r>
  <r>
    <x v="0"/>
    <x v="1"/>
    <x v="3"/>
    <x v="2"/>
    <x v="1"/>
    <x v="3"/>
    <s v="220SE-2104"/>
    <n v="8.3010099999999998"/>
    <n v="8.3010099999999998"/>
    <n v="0"/>
    <x v="0"/>
    <n v="8"/>
  </r>
  <r>
    <x v="0"/>
    <x v="1"/>
    <x v="3"/>
    <x v="0"/>
    <x v="1"/>
    <x v="3"/>
    <s v="220SE-2110"/>
    <n v="5.15449"/>
    <n v="5.15449"/>
    <n v="0"/>
    <x v="0"/>
    <n v="8"/>
  </r>
  <r>
    <x v="0"/>
    <x v="1"/>
    <x v="3"/>
    <x v="2"/>
    <x v="1"/>
    <x v="3"/>
    <s v="220SE-2118"/>
    <n v="7.5957100000000004"/>
    <n v="7.5957100000000004"/>
    <n v="0"/>
    <x v="0"/>
    <n v="8"/>
  </r>
  <r>
    <x v="0"/>
    <x v="1"/>
    <x v="3"/>
    <x v="0"/>
    <x v="1"/>
    <x v="3"/>
    <s v="220SE-2125"/>
    <n v="7.7111000000000001"/>
    <n v="7.7111000000000001"/>
    <n v="0"/>
    <x v="0"/>
    <n v="8"/>
  </r>
  <r>
    <x v="0"/>
    <x v="1"/>
    <x v="3"/>
    <x v="0"/>
    <x v="1"/>
    <x v="3"/>
    <s v="220SE-2295"/>
    <n v="6.2902899999999997"/>
    <n v="6.2902899999999997"/>
    <n v="0"/>
    <x v="0"/>
    <n v="8"/>
  </r>
  <r>
    <x v="0"/>
    <x v="1"/>
    <x v="3"/>
    <x v="0"/>
    <x v="1"/>
    <x v="3"/>
    <s v="220SE-2349"/>
    <n v="7.2458299999999998"/>
    <n v="7.2458299999999998"/>
    <n v="0"/>
    <x v="0"/>
    <n v="8"/>
  </r>
  <r>
    <x v="0"/>
    <x v="1"/>
    <x v="3"/>
    <x v="1"/>
    <x v="1"/>
    <x v="3"/>
    <s v="220SE-2350"/>
    <n v="2.86564"/>
    <n v="2.86564"/>
    <n v="0"/>
    <x v="0"/>
    <n v="3.5"/>
  </r>
  <r>
    <x v="0"/>
    <x v="1"/>
    <x v="3"/>
    <x v="1"/>
    <x v="1"/>
    <x v="3"/>
    <s v="220SE-2353"/>
    <n v="5.8928399999999996"/>
    <n v="5.8928399999999996"/>
    <n v="0"/>
    <x v="0"/>
    <n v="8"/>
  </r>
  <r>
    <x v="0"/>
    <x v="1"/>
    <x v="3"/>
    <x v="0"/>
    <x v="1"/>
    <x v="3"/>
    <s v="220SE-2415"/>
    <n v="5.2601100000000001"/>
    <n v="5.2601100000000001"/>
    <n v="2E-3"/>
    <x v="0"/>
    <n v="8"/>
  </r>
  <r>
    <x v="0"/>
    <x v="1"/>
    <x v="3"/>
    <x v="2"/>
    <x v="1"/>
    <x v="3"/>
    <s v="220SE-2454"/>
    <n v="6.13307"/>
    <n v="6.13307"/>
    <n v="0"/>
    <x v="0"/>
    <n v="8"/>
  </r>
  <r>
    <x v="0"/>
    <x v="1"/>
    <x v="3"/>
    <x v="1"/>
    <x v="1"/>
    <x v="3"/>
    <s v="220SE-2455"/>
    <n v="5.99465"/>
    <n v="5.99465"/>
    <n v="0"/>
    <x v="0"/>
    <n v="8"/>
  </r>
  <r>
    <x v="0"/>
    <x v="1"/>
    <x v="3"/>
    <x v="1"/>
    <x v="1"/>
    <x v="3"/>
    <s v="220SE-2553"/>
    <n v="6.1887499999999998"/>
    <n v="6.1887499999999998"/>
    <n v="0"/>
    <x v="0"/>
    <n v="8"/>
  </r>
  <r>
    <x v="0"/>
    <x v="1"/>
    <x v="3"/>
    <x v="2"/>
    <x v="1"/>
    <x v="3"/>
    <s v="220SE-2769"/>
    <n v="6.7433399999999999"/>
    <n v="6.7433399999999999"/>
    <n v="0"/>
    <x v="0"/>
    <n v="8"/>
  </r>
  <r>
    <x v="0"/>
    <x v="1"/>
    <x v="3"/>
    <x v="0"/>
    <x v="1"/>
    <x v="3"/>
    <s v="220SE-2771"/>
    <n v="6.8753200000000003"/>
    <n v="6.8753200000000003"/>
    <n v="2.2499999999999999E-2"/>
    <x v="0"/>
    <n v="8"/>
  </r>
  <r>
    <x v="0"/>
    <x v="1"/>
    <x v="3"/>
    <x v="1"/>
    <x v="1"/>
    <x v="3"/>
    <s v="220SE-2775"/>
    <n v="5.8521099999999997"/>
    <n v="5.8521099999999997"/>
    <n v="0"/>
    <x v="0"/>
    <n v="8"/>
  </r>
  <r>
    <x v="0"/>
    <x v="1"/>
    <x v="3"/>
    <x v="2"/>
    <x v="1"/>
    <x v="3"/>
    <s v="220SE-2841"/>
    <n v="7.1571800000000003"/>
    <n v="7.1571800000000003"/>
    <n v="0"/>
    <x v="0"/>
    <n v="8"/>
  </r>
  <r>
    <x v="0"/>
    <x v="1"/>
    <x v="3"/>
    <x v="1"/>
    <x v="1"/>
    <x v="3"/>
    <s v="220SE-2842"/>
    <n v="5.3894000000000002"/>
    <n v="5.3894000000000002"/>
    <n v="0"/>
    <x v="0"/>
    <n v="8"/>
  </r>
  <r>
    <x v="0"/>
    <x v="1"/>
    <x v="3"/>
    <x v="0"/>
    <x v="1"/>
    <x v="3"/>
    <s v="220SE-2848"/>
    <n v="6.7129799999999999"/>
    <n v="6.7129799999999999"/>
    <n v="0"/>
    <x v="0"/>
    <n v="8"/>
  </r>
  <r>
    <x v="0"/>
    <x v="1"/>
    <x v="3"/>
    <x v="0"/>
    <x v="1"/>
    <x v="3"/>
    <s v="220SE-2892"/>
    <n v="5.7737699999999998"/>
    <n v="5.7737699999999998"/>
    <n v="0"/>
    <x v="0"/>
    <n v="8"/>
  </r>
  <r>
    <x v="0"/>
    <x v="1"/>
    <x v="3"/>
    <x v="1"/>
    <x v="1"/>
    <x v="3"/>
    <s v="220SE-2893"/>
    <n v="4.1775700000000002"/>
    <n v="4.1775700000000002"/>
    <n v="0"/>
    <x v="0"/>
    <n v="8"/>
  </r>
  <r>
    <x v="0"/>
    <x v="1"/>
    <x v="3"/>
    <x v="1"/>
    <x v="1"/>
    <x v="3"/>
    <s v="220SE-2897"/>
    <n v="5.9230400000000003"/>
    <n v="5.9230400000000003"/>
    <n v="0"/>
    <x v="0"/>
    <n v="8"/>
  </r>
  <r>
    <x v="0"/>
    <x v="1"/>
    <x v="3"/>
    <x v="0"/>
    <x v="1"/>
    <x v="3"/>
    <s v="220SE-2918"/>
    <n v="5.6271399999999998"/>
    <n v="5.6271399999999998"/>
    <n v="0"/>
    <x v="0"/>
    <n v="8"/>
  </r>
  <r>
    <x v="0"/>
    <x v="1"/>
    <x v="3"/>
    <x v="0"/>
    <x v="1"/>
    <x v="3"/>
    <s v="220SE-2924"/>
    <n v="5.6883499999999998"/>
    <n v="5.6883499999999998"/>
    <n v="0"/>
    <x v="0"/>
    <n v="8"/>
  </r>
  <r>
    <x v="0"/>
    <x v="1"/>
    <x v="3"/>
    <x v="2"/>
    <x v="1"/>
    <x v="3"/>
    <s v="220SE-2926"/>
    <n v="7.55037"/>
    <n v="7.55037"/>
    <n v="0"/>
    <x v="0"/>
    <n v="8"/>
  </r>
  <r>
    <x v="0"/>
    <x v="1"/>
    <x v="3"/>
    <x v="0"/>
    <x v="1"/>
    <x v="3"/>
    <s v="220SE-2931"/>
    <n v="6.6651800000000003"/>
    <n v="6.6651800000000003"/>
    <n v="0"/>
    <x v="0"/>
    <n v="8"/>
  </r>
  <r>
    <x v="0"/>
    <x v="1"/>
    <x v="3"/>
    <x v="0"/>
    <x v="1"/>
    <x v="3"/>
    <s v="220SE-2983"/>
    <n v="5.7447900000000001"/>
    <n v="5.7447900000000001"/>
    <n v="1.2999999999999999E-3"/>
    <x v="0"/>
    <n v="8"/>
  </r>
  <r>
    <x v="0"/>
    <x v="1"/>
    <x v="3"/>
    <x v="2"/>
    <x v="1"/>
    <x v="3"/>
    <s v="220SE-3073"/>
    <n v="6.9306299999999998"/>
    <n v="6.9306299999999998"/>
    <n v="0"/>
    <x v="0"/>
    <n v="8"/>
  </r>
  <r>
    <x v="0"/>
    <x v="1"/>
    <x v="3"/>
    <x v="2"/>
    <x v="1"/>
    <x v="3"/>
    <s v="220SE-3261"/>
    <n v="7.87704"/>
    <n v="7.87704"/>
    <n v="0"/>
    <x v="0"/>
    <n v="8"/>
  </r>
  <r>
    <x v="0"/>
    <x v="1"/>
    <x v="3"/>
    <x v="2"/>
    <x v="1"/>
    <x v="3"/>
    <s v="220SE-3332"/>
    <n v="8.7294900000000002"/>
    <n v="8.7294900000000002"/>
    <n v="0"/>
    <x v="0"/>
    <n v="8"/>
  </r>
  <r>
    <x v="0"/>
    <x v="1"/>
    <x v="3"/>
    <x v="2"/>
    <x v="1"/>
    <x v="3"/>
    <s v="220SE-3445"/>
    <n v="9.6468100000000003"/>
    <n v="9.6468100000000003"/>
    <n v="0"/>
    <x v="0"/>
    <n v="8"/>
  </r>
  <r>
    <x v="0"/>
    <x v="1"/>
    <x v="3"/>
    <x v="2"/>
    <x v="1"/>
    <x v="3"/>
    <s v="220SE-3447"/>
    <n v="7.2782299999999998"/>
    <n v="7.2782299999999998"/>
    <n v="5.6599999999999998E-2"/>
    <x v="0"/>
    <n v="8"/>
  </r>
  <r>
    <x v="0"/>
    <x v="1"/>
    <x v="3"/>
    <x v="2"/>
    <x v="1"/>
    <x v="3"/>
    <s v="220SE-3468"/>
    <n v="6.8572800000000003"/>
    <n v="6.8572800000000003"/>
    <n v="0"/>
    <x v="0"/>
    <n v="8"/>
  </r>
  <r>
    <x v="0"/>
    <x v="1"/>
    <x v="3"/>
    <x v="0"/>
    <x v="1"/>
    <x v="3"/>
    <s v="220SE-3566"/>
    <n v="9.4535300000000007"/>
    <n v="9.4535300000000007"/>
    <n v="0"/>
    <x v="0"/>
    <n v="8"/>
  </r>
  <r>
    <x v="0"/>
    <x v="1"/>
    <x v="3"/>
    <x v="1"/>
    <x v="1"/>
    <x v="3"/>
    <s v="220SE-3633"/>
    <n v="5.2749699999999997"/>
    <n v="5.2749699999999997"/>
    <n v="0"/>
    <x v="0"/>
    <n v="8"/>
  </r>
  <r>
    <x v="0"/>
    <x v="1"/>
    <x v="3"/>
    <x v="0"/>
    <x v="1"/>
    <x v="3"/>
    <s v="220SE-3678"/>
    <n v="6.4790000000000001"/>
    <n v="6.4790000000000001"/>
    <n v="0"/>
    <x v="0"/>
    <n v="8"/>
  </r>
  <r>
    <x v="0"/>
    <x v="1"/>
    <x v="3"/>
    <x v="1"/>
    <x v="1"/>
    <x v="3"/>
    <s v="220SE-3840"/>
    <n v="5.3581300000000001"/>
    <n v="5.3581300000000001"/>
    <n v="0"/>
    <x v="0"/>
    <n v="8"/>
  </r>
  <r>
    <x v="0"/>
    <x v="1"/>
    <x v="3"/>
    <x v="0"/>
    <x v="2"/>
    <x v="4"/>
    <s v="300OI-01-A"/>
    <n v="73.903329999999997"/>
    <n v="73.903329999999997"/>
    <n v="0"/>
    <x v="0"/>
    <n v="40"/>
  </r>
  <r>
    <x v="0"/>
    <x v="1"/>
    <x v="3"/>
    <x v="2"/>
    <x v="2"/>
    <x v="4"/>
    <s v="300OI-01-C"/>
    <n v="54.466000000000001"/>
    <n v="54.466000000000001"/>
    <n v="0"/>
    <x v="0"/>
    <n v="40"/>
  </r>
  <r>
    <x v="0"/>
    <x v="1"/>
    <x v="3"/>
    <x v="0"/>
    <x v="2"/>
    <x v="5"/>
    <s v="300OS-01-A"/>
    <n v="12.08597"/>
    <n v="12.08597"/>
    <n v="0"/>
    <x v="0"/>
    <n v="24"/>
  </r>
  <r>
    <x v="0"/>
    <x v="1"/>
    <x v="3"/>
    <x v="1"/>
    <x v="2"/>
    <x v="5"/>
    <s v="300OS-01-B"/>
    <n v="6.9922199999999997"/>
    <n v="6.9922199999999997"/>
    <n v="0"/>
    <x v="0"/>
    <n v="24"/>
  </r>
  <r>
    <x v="0"/>
    <x v="1"/>
    <x v="3"/>
    <x v="2"/>
    <x v="2"/>
    <x v="5"/>
    <s v="300OS-01-C"/>
    <n v="7.9858000000000002"/>
    <n v="7.9858000000000002"/>
    <n v="0"/>
    <x v="0"/>
    <n v="16"/>
  </r>
  <r>
    <x v="0"/>
    <x v="1"/>
    <x v="3"/>
    <x v="0"/>
    <x v="3"/>
    <x v="6"/>
    <s v="410MO-01-A"/>
    <n v="15.99187"/>
    <n v="15.99187"/>
    <n v="0"/>
    <x v="0"/>
    <n v="20.8"/>
  </r>
  <r>
    <x v="0"/>
    <x v="1"/>
    <x v="3"/>
    <x v="1"/>
    <x v="3"/>
    <x v="6"/>
    <s v="410MO-01-B"/>
    <n v="14.67994"/>
    <n v="14.67994"/>
    <n v="0"/>
    <x v="0"/>
    <n v="18.68"/>
  </r>
  <r>
    <x v="0"/>
    <x v="1"/>
    <x v="3"/>
    <x v="2"/>
    <x v="3"/>
    <x v="6"/>
    <s v="410MO-01-C"/>
    <n v="10.170360000000001"/>
    <n v="10.170360000000001"/>
    <n v="0"/>
    <x v="0"/>
    <n v="13.56"/>
  </r>
  <r>
    <x v="0"/>
    <x v="1"/>
    <x v="3"/>
    <x v="0"/>
    <x v="3"/>
    <x v="6"/>
    <s v="410MO-02-A"/>
    <n v="17.707139999999999"/>
    <n v="17.707139999999999"/>
    <n v="0"/>
    <x v="0"/>
    <n v="23.2"/>
  </r>
  <r>
    <x v="0"/>
    <x v="1"/>
    <x v="3"/>
    <x v="1"/>
    <x v="3"/>
    <x v="6"/>
    <s v="410MO-02-B"/>
    <n v="8.1806699999999992"/>
    <n v="8.1806699999999992"/>
    <n v="0"/>
    <x v="0"/>
    <n v="10.68"/>
  </r>
  <r>
    <x v="0"/>
    <x v="1"/>
    <x v="3"/>
    <x v="2"/>
    <x v="3"/>
    <x v="6"/>
    <s v="410MO-02-C"/>
    <n v="8.33432"/>
    <n v="8.33432"/>
    <n v="0"/>
    <x v="0"/>
    <n v="10.66"/>
  </r>
  <r>
    <x v="0"/>
    <x v="1"/>
    <x v="3"/>
    <x v="1"/>
    <x v="3"/>
    <x v="6"/>
    <s v="410MO-03-B"/>
    <n v="8.0445100000000007"/>
    <n v="8.0445100000000007"/>
    <n v="0"/>
    <x v="0"/>
    <n v="10.68"/>
  </r>
  <r>
    <x v="0"/>
    <x v="1"/>
    <x v="3"/>
    <x v="2"/>
    <x v="3"/>
    <x v="6"/>
    <s v="410MO-03-C"/>
    <n v="8.3640799999999995"/>
    <n v="8.3640799999999995"/>
    <n v="0"/>
    <x v="0"/>
    <n v="10.66"/>
  </r>
  <r>
    <x v="0"/>
    <x v="1"/>
    <x v="3"/>
    <x v="0"/>
    <x v="3"/>
    <x v="6"/>
    <s v="410MO-04-A"/>
    <n v="15.6585"/>
    <n v="15.6585"/>
    <n v="0"/>
    <x v="0"/>
    <n v="20.8"/>
  </r>
  <r>
    <x v="0"/>
    <x v="1"/>
    <x v="3"/>
    <x v="1"/>
    <x v="3"/>
    <x v="6"/>
    <s v="410MO-04-B"/>
    <n v="14.00797"/>
    <n v="14.00797"/>
    <n v="0"/>
    <x v="0"/>
    <n v="18.68"/>
  </r>
  <r>
    <x v="0"/>
    <x v="1"/>
    <x v="3"/>
    <x v="2"/>
    <x v="3"/>
    <x v="6"/>
    <s v="410MO-04-C"/>
    <n v="8.48001"/>
    <n v="8.48001"/>
    <n v="0"/>
    <x v="0"/>
    <n v="10.68"/>
  </r>
  <r>
    <x v="0"/>
    <x v="1"/>
    <x v="3"/>
    <x v="0"/>
    <x v="3"/>
    <x v="6"/>
    <s v="410MO-05-A"/>
    <n v="20.942990000000002"/>
    <n v="20.942990000000002"/>
    <n v="0"/>
    <x v="0"/>
    <n v="27.2"/>
  </r>
  <r>
    <x v="0"/>
    <x v="1"/>
    <x v="3"/>
    <x v="1"/>
    <x v="3"/>
    <x v="6"/>
    <s v="410MO-05-B"/>
    <n v="14.140140000000001"/>
    <n v="14.140140000000001"/>
    <n v="0"/>
    <x v="0"/>
    <n v="18.68"/>
  </r>
  <r>
    <x v="0"/>
    <x v="1"/>
    <x v="3"/>
    <x v="2"/>
    <x v="3"/>
    <x v="6"/>
    <s v="410MO-05-C"/>
    <n v="14.10033"/>
    <n v="14.10033"/>
    <n v="0"/>
    <x v="0"/>
    <n v="18.66"/>
  </r>
  <r>
    <x v="0"/>
    <x v="1"/>
    <x v="3"/>
    <x v="0"/>
    <x v="3"/>
    <x v="6"/>
    <s v="410MO-06-A"/>
    <n v="19.31654"/>
    <n v="19.31654"/>
    <n v="0"/>
    <x v="0"/>
    <n v="25.2"/>
  </r>
  <r>
    <x v="0"/>
    <x v="1"/>
    <x v="3"/>
    <x v="2"/>
    <x v="3"/>
    <x v="6"/>
    <s v="410MO-06-C"/>
    <n v="11.080640000000001"/>
    <n v="11.080640000000001"/>
    <n v="0"/>
    <x v="0"/>
    <n v="14.68"/>
  </r>
  <r>
    <x v="0"/>
    <x v="1"/>
    <x v="3"/>
    <x v="1"/>
    <x v="3"/>
    <x v="6"/>
    <s v="410MO-07-B"/>
    <n v="8.0575100000000006"/>
    <n v="8.0575100000000006"/>
    <n v="0"/>
    <x v="0"/>
    <n v="10.68"/>
  </r>
  <r>
    <x v="0"/>
    <x v="1"/>
    <x v="3"/>
    <x v="0"/>
    <x v="3"/>
    <x v="7"/>
    <s v="420TW-01-A"/>
    <n v="6.5266400000000004"/>
    <n v="6.5266400000000004"/>
    <n v="0"/>
    <x v="0"/>
    <n v="8.5"/>
  </r>
  <r>
    <x v="0"/>
    <x v="1"/>
    <x v="3"/>
    <x v="2"/>
    <x v="3"/>
    <x v="7"/>
    <s v="420TW-01-C"/>
    <n v="6.5080200000000001"/>
    <n v="6.5080200000000001"/>
    <n v="0"/>
    <x v="0"/>
    <n v="8.6"/>
  </r>
  <r>
    <x v="0"/>
    <x v="1"/>
    <x v="3"/>
    <x v="0"/>
    <x v="3"/>
    <x v="7"/>
    <s v="420TW-02-A"/>
    <n v="6.7346399999999997"/>
    <n v="6.7346399999999997"/>
    <n v="0"/>
    <x v="0"/>
    <n v="8.5"/>
  </r>
  <r>
    <x v="0"/>
    <x v="1"/>
    <x v="3"/>
    <x v="2"/>
    <x v="3"/>
    <x v="7"/>
    <s v="420TW-02-C"/>
    <n v="6.4649700000000001"/>
    <n v="6.4649700000000001"/>
    <n v="0"/>
    <x v="0"/>
    <n v="8.6"/>
  </r>
  <r>
    <x v="0"/>
    <x v="1"/>
    <x v="3"/>
    <x v="0"/>
    <x v="3"/>
    <x v="7"/>
    <s v="420TW-03-A"/>
    <n v="7.2255500000000001"/>
    <n v="7.2255500000000001"/>
    <n v="0"/>
    <x v="0"/>
    <n v="9"/>
  </r>
  <r>
    <x v="0"/>
    <x v="1"/>
    <x v="3"/>
    <x v="0"/>
    <x v="3"/>
    <x v="7"/>
    <s v="420TW-04-A"/>
    <n v="7.9571500000000004"/>
    <n v="7.9571500000000004"/>
    <n v="0"/>
    <x v="0"/>
    <n v="10"/>
  </r>
  <r>
    <x v="0"/>
    <x v="1"/>
    <x v="3"/>
    <x v="1"/>
    <x v="3"/>
    <x v="7"/>
    <s v="420TW-04-B"/>
    <n v="6.9326400000000001"/>
    <n v="6.9326400000000001"/>
    <n v="0"/>
    <x v="0"/>
    <n v="8.75"/>
  </r>
  <r>
    <x v="0"/>
    <x v="1"/>
    <x v="3"/>
    <x v="2"/>
    <x v="3"/>
    <x v="7"/>
    <s v="420TW-04-C"/>
    <n v="6.73881"/>
    <n v="6.73881"/>
    <n v="0"/>
    <x v="0"/>
    <n v="8.6"/>
  </r>
  <r>
    <x v="0"/>
    <x v="1"/>
    <x v="3"/>
    <x v="0"/>
    <x v="3"/>
    <x v="7"/>
    <s v="420TW-05-A"/>
    <n v="7.1043900000000004"/>
    <n v="7.1043900000000004"/>
    <n v="0"/>
    <x v="0"/>
    <n v="8.5"/>
  </r>
  <r>
    <x v="0"/>
    <x v="1"/>
    <x v="3"/>
    <x v="2"/>
    <x v="3"/>
    <x v="7"/>
    <s v="420TW-05-C"/>
    <n v="3.0615100000000002"/>
    <n v="3.0615100000000002"/>
    <n v="0"/>
    <x v="0"/>
    <n v="4"/>
  </r>
  <r>
    <x v="0"/>
    <x v="1"/>
    <x v="3"/>
    <x v="0"/>
    <x v="3"/>
    <x v="7"/>
    <s v="420TW-06-A"/>
    <n v="8.8079800000000006"/>
    <n v="8.8079800000000006"/>
    <n v="0"/>
    <x v="0"/>
    <n v="11.5"/>
  </r>
  <r>
    <x v="0"/>
    <x v="1"/>
    <x v="3"/>
    <x v="1"/>
    <x v="3"/>
    <x v="7"/>
    <s v="420TW-06-B"/>
    <n v="6.6808300000000003"/>
    <n v="6.6808300000000003"/>
    <n v="0"/>
    <x v="0"/>
    <n v="8.75"/>
  </r>
  <r>
    <x v="0"/>
    <x v="1"/>
    <x v="3"/>
    <x v="2"/>
    <x v="3"/>
    <x v="7"/>
    <s v="420TW-06-C"/>
    <n v="6.5300200000000004"/>
    <n v="6.5300200000000004"/>
    <n v="0"/>
    <x v="0"/>
    <n v="8.6"/>
  </r>
  <r>
    <x v="0"/>
    <x v="1"/>
    <x v="3"/>
    <x v="2"/>
    <x v="3"/>
    <x v="7"/>
    <s v="420TW-07-C"/>
    <n v="5.5658500000000002"/>
    <n v="5.5658500000000002"/>
    <n v="0"/>
    <x v="0"/>
    <n v="7.1"/>
  </r>
  <r>
    <x v="0"/>
    <x v="1"/>
    <x v="3"/>
    <x v="1"/>
    <x v="3"/>
    <x v="7"/>
    <s v="420TW-08-B"/>
    <n v="6.9516799999999996"/>
    <n v="6.9516799999999996"/>
    <n v="0"/>
    <x v="0"/>
    <n v="8.75"/>
  </r>
  <r>
    <x v="0"/>
    <x v="1"/>
    <x v="3"/>
    <x v="1"/>
    <x v="3"/>
    <x v="7"/>
    <s v="420TW-09-B"/>
    <n v="6.9667000000000003"/>
    <n v="6.9667000000000003"/>
    <n v="0"/>
    <x v="0"/>
    <n v="8.75"/>
  </r>
  <r>
    <x v="0"/>
    <x v="1"/>
    <x v="3"/>
    <x v="0"/>
    <x v="3"/>
    <x v="8"/>
    <s v="430TT-01-A"/>
    <n v="24.282869999999999"/>
    <n v="24.282869999999999"/>
    <n v="0"/>
    <x v="0"/>
    <n v="32"/>
  </r>
  <r>
    <x v="0"/>
    <x v="1"/>
    <x v="3"/>
    <x v="1"/>
    <x v="3"/>
    <x v="8"/>
    <s v="430TT-01-B"/>
    <n v="21.890370000000001"/>
    <n v="21.890370000000001"/>
    <n v="0"/>
    <x v="0"/>
    <n v="28.67"/>
  </r>
  <r>
    <x v="0"/>
    <x v="1"/>
    <x v="3"/>
    <x v="2"/>
    <x v="3"/>
    <x v="8"/>
    <s v="430TT-01-C"/>
    <n v="26.906120000000001"/>
    <n v="26.906120000000001"/>
    <n v="0"/>
    <x v="0"/>
    <n v="33.1"/>
  </r>
  <r>
    <x v="0"/>
    <x v="1"/>
    <x v="3"/>
    <x v="0"/>
    <x v="3"/>
    <x v="8"/>
    <s v="430TT-02-A"/>
    <n v="21.260619999999999"/>
    <n v="21.260619999999999"/>
    <n v="0"/>
    <x v="0"/>
    <n v="29"/>
  </r>
  <r>
    <x v="0"/>
    <x v="1"/>
    <x v="3"/>
    <x v="1"/>
    <x v="3"/>
    <x v="8"/>
    <s v="430TT-02-B"/>
    <n v="25.047509999999999"/>
    <n v="25.047509999999999"/>
    <n v="0"/>
    <x v="0"/>
    <n v="32.67"/>
  </r>
  <r>
    <x v="0"/>
    <x v="1"/>
    <x v="3"/>
    <x v="2"/>
    <x v="3"/>
    <x v="8"/>
    <s v="430TT-02-C"/>
    <n v="25.27065"/>
    <n v="25.27065"/>
    <n v="0"/>
    <x v="0"/>
    <n v="33.1"/>
  </r>
  <r>
    <x v="0"/>
    <x v="1"/>
    <x v="3"/>
    <x v="0"/>
    <x v="3"/>
    <x v="8"/>
    <s v="430TT-03-A"/>
    <n v="22.269919999999999"/>
    <n v="22.269919999999999"/>
    <n v="0"/>
    <x v="0"/>
    <n v="29"/>
  </r>
  <r>
    <x v="0"/>
    <x v="1"/>
    <x v="3"/>
    <x v="1"/>
    <x v="3"/>
    <x v="8"/>
    <s v="430TT-03-B"/>
    <n v="18.94331"/>
    <n v="18.94331"/>
    <n v="0"/>
    <x v="0"/>
    <n v="24.67"/>
  </r>
  <r>
    <x v="0"/>
    <x v="1"/>
    <x v="3"/>
    <x v="2"/>
    <x v="3"/>
    <x v="8"/>
    <s v="430TT-03-C"/>
    <n v="21.39753"/>
    <n v="21.39753"/>
    <n v="0"/>
    <x v="0"/>
    <n v="28.1"/>
  </r>
  <r>
    <x v="0"/>
    <x v="1"/>
    <x v="3"/>
    <x v="0"/>
    <x v="3"/>
    <x v="8"/>
    <s v="430TT-04-A"/>
    <n v="9.3416399999999999"/>
    <n v="9.3416399999999999"/>
    <n v="0"/>
    <x v="0"/>
    <n v="12.5"/>
  </r>
  <r>
    <x v="0"/>
    <x v="1"/>
    <x v="3"/>
    <x v="1"/>
    <x v="3"/>
    <x v="8"/>
    <s v="430TT-04-B"/>
    <n v="18.425660000000001"/>
    <n v="18.425660000000001"/>
    <n v="0"/>
    <x v="0"/>
    <n v="24.67"/>
  </r>
  <r>
    <x v="0"/>
    <x v="1"/>
    <x v="3"/>
    <x v="2"/>
    <x v="3"/>
    <x v="8"/>
    <s v="430TT-04-C"/>
    <n v="16.195730000000001"/>
    <n v="16.195730000000001"/>
    <n v="0"/>
    <x v="0"/>
    <n v="21.6"/>
  </r>
  <r>
    <x v="0"/>
    <x v="1"/>
    <x v="3"/>
    <x v="1"/>
    <x v="3"/>
    <x v="8"/>
    <s v="430TT-05-B"/>
    <n v="12.54116"/>
    <n v="12.54116"/>
    <n v="0"/>
    <x v="0"/>
    <n v="16.670000000000002"/>
  </r>
  <r>
    <x v="0"/>
    <x v="1"/>
    <x v="3"/>
    <x v="1"/>
    <x v="3"/>
    <x v="8"/>
    <s v="430TT-06-B"/>
    <n v="6.6713699999999996"/>
    <n v="6.6713699999999996"/>
    <n v="0"/>
    <x v="0"/>
    <n v="8.67"/>
  </r>
  <r>
    <x v="0"/>
    <x v="1"/>
    <x v="3"/>
    <x v="1"/>
    <x v="3"/>
    <x v="8"/>
    <s v="430TT-07-B"/>
    <n v="13.041650000000001"/>
    <n v="13.041650000000001"/>
    <n v="0"/>
    <x v="0"/>
    <n v="16.670000000000002"/>
  </r>
  <r>
    <x v="0"/>
    <x v="1"/>
    <x v="3"/>
    <x v="0"/>
    <x v="3"/>
    <x v="9"/>
    <s v="440TP-01-A"/>
    <n v="19.686720000000001"/>
    <n v="19.686720000000001"/>
    <n v="0"/>
    <x v="0"/>
    <n v="25.5"/>
  </r>
  <r>
    <x v="0"/>
    <x v="1"/>
    <x v="3"/>
    <x v="1"/>
    <x v="3"/>
    <x v="9"/>
    <s v="440TP-01-B"/>
    <n v="19.26342"/>
    <n v="19.26342"/>
    <n v="0"/>
    <x v="0"/>
    <n v="25"/>
  </r>
  <r>
    <x v="0"/>
    <x v="1"/>
    <x v="3"/>
    <x v="2"/>
    <x v="3"/>
    <x v="9"/>
    <s v="440TP-01-C"/>
    <n v="22.65164"/>
    <n v="22.65164"/>
    <n v="0"/>
    <x v="0"/>
    <n v="30.1"/>
  </r>
  <r>
    <x v="0"/>
    <x v="1"/>
    <x v="3"/>
    <x v="0"/>
    <x v="4"/>
    <x v="10"/>
    <s v="510L1-A"/>
    <n v="132.44862000000001"/>
    <n v="112.44862000000001"/>
    <n v="0"/>
    <x v="0"/>
    <n v="227.21"/>
  </r>
  <r>
    <x v="0"/>
    <x v="1"/>
    <x v="3"/>
    <x v="2"/>
    <x v="4"/>
    <x v="10"/>
    <s v="510L1-C"/>
    <n v="130.0411"/>
    <n v="110.0411"/>
    <n v="0"/>
    <x v="0"/>
    <n v="225.31"/>
  </r>
  <r>
    <x v="0"/>
    <x v="1"/>
    <x v="3"/>
    <x v="0"/>
    <x v="4"/>
    <x v="11"/>
    <s v="510L2-A"/>
    <n v="232.41380000000001"/>
    <n v="232.41380000000001"/>
    <n v="0"/>
    <x v="0"/>
    <n v="227.21"/>
  </r>
  <r>
    <x v="0"/>
    <x v="1"/>
    <x v="3"/>
    <x v="2"/>
    <x v="4"/>
    <x v="11"/>
    <s v="510L2-C"/>
    <n v="235.50720000000001"/>
    <n v="235.50720000000001"/>
    <n v="0"/>
    <x v="0"/>
    <n v="206.91"/>
  </r>
  <r>
    <x v="0"/>
    <x v="1"/>
    <x v="3"/>
    <x v="0"/>
    <x v="4"/>
    <x v="12"/>
    <s v="510L3-A"/>
    <n v="153.9992"/>
    <n v="153.9992"/>
    <n v="0"/>
    <x v="0"/>
    <n v="211.21"/>
  </r>
  <r>
    <x v="0"/>
    <x v="1"/>
    <x v="3"/>
    <x v="2"/>
    <x v="4"/>
    <x v="12"/>
    <s v="510L3-C"/>
    <n v="107.42400000000001"/>
    <n v="107.42400000000001"/>
    <n v="0"/>
    <x v="0"/>
    <n v="131.31"/>
  </r>
  <r>
    <x v="0"/>
    <x v="1"/>
    <x v="3"/>
    <x v="0"/>
    <x v="4"/>
    <x v="13"/>
    <s v="510L4-A"/>
    <n v="72.958860000000001"/>
    <n v="72.958860000000001"/>
    <n v="0"/>
    <x v="0"/>
    <n v="66.010000000000005"/>
  </r>
  <r>
    <x v="0"/>
    <x v="1"/>
    <x v="3"/>
    <x v="2"/>
    <x v="4"/>
    <x v="13"/>
    <s v="510L4-C"/>
    <n v="78.027180000000001"/>
    <n v="78.027180000000001"/>
    <n v="0"/>
    <x v="0"/>
    <n v="76.91"/>
  </r>
  <r>
    <x v="0"/>
    <x v="1"/>
    <x v="3"/>
    <x v="0"/>
    <x v="4"/>
    <x v="14"/>
    <s v="510L5-A"/>
    <n v="135.31994"/>
    <n v="135.31994"/>
    <n v="0"/>
    <x v="0"/>
    <n v="150.21"/>
  </r>
  <r>
    <x v="0"/>
    <x v="1"/>
    <x v="3"/>
    <x v="2"/>
    <x v="4"/>
    <x v="14"/>
    <s v="510L5-C"/>
    <n v="84.680059999999997"/>
    <n v="84.680059999999997"/>
    <n v="0"/>
    <x v="0"/>
    <n v="105.91"/>
  </r>
  <r>
    <x v="0"/>
    <x v="1"/>
    <x v="3"/>
    <x v="0"/>
    <x v="4"/>
    <x v="15"/>
    <s v="510L6-A"/>
    <n v="190.73"/>
    <n v="190.73"/>
    <n v="0"/>
    <x v="0"/>
    <n v="198.21"/>
  </r>
  <r>
    <x v="0"/>
    <x v="1"/>
    <x v="3"/>
    <x v="2"/>
    <x v="4"/>
    <x v="15"/>
    <s v="510L6-C"/>
    <n v="123.443"/>
    <n v="123.443"/>
    <n v="0"/>
    <x v="0"/>
    <n v="177.91"/>
  </r>
  <r>
    <x v="0"/>
    <x v="1"/>
    <x v="3"/>
    <x v="0"/>
    <x v="4"/>
    <x v="16"/>
    <s v="510L8-A"/>
    <n v="24.093720000000001"/>
    <n v="24.093720000000001"/>
    <n v="0"/>
    <x v="0"/>
    <n v="24.01"/>
  </r>
  <r>
    <x v="0"/>
    <x v="1"/>
    <x v="3"/>
    <x v="2"/>
    <x v="4"/>
    <x v="16"/>
    <s v="510L8-C"/>
    <n v="16.636140000000001"/>
    <n v="16.636140000000001"/>
    <n v="0"/>
    <x v="0"/>
    <n v="16"/>
  </r>
  <r>
    <x v="0"/>
    <x v="1"/>
    <x v="3"/>
    <x v="0"/>
    <x v="4"/>
    <x v="17"/>
    <s v="520WP-01-A"/>
    <n v="12.625349999999999"/>
    <n v="12.625349999999999"/>
    <n v="0"/>
    <x v="0"/>
    <n v="16"/>
  </r>
  <r>
    <x v="0"/>
    <x v="1"/>
    <x v="3"/>
    <x v="1"/>
    <x v="4"/>
    <x v="17"/>
    <s v="520WP-01-B"/>
    <n v="13.32555"/>
    <n v="13.32555"/>
    <n v="0"/>
    <x v="0"/>
    <n v="16"/>
  </r>
  <r>
    <x v="0"/>
    <x v="1"/>
    <x v="3"/>
    <x v="2"/>
    <x v="4"/>
    <x v="17"/>
    <s v="520WP-01-C"/>
    <n v="14.4"/>
    <n v="14.4"/>
    <n v="0"/>
    <x v="0"/>
    <n v="16"/>
  </r>
  <r>
    <x v="0"/>
    <x v="1"/>
    <x v="3"/>
    <x v="0"/>
    <x v="4"/>
    <x v="18"/>
    <s v="530NP-01-A"/>
    <n v="49.290399999999998"/>
    <n v="49.290399999999998"/>
    <n v="0"/>
    <x v="0"/>
    <n v="48"/>
  </r>
  <r>
    <x v="0"/>
    <x v="1"/>
    <x v="3"/>
    <x v="2"/>
    <x v="4"/>
    <x v="18"/>
    <s v="530NP-01-C"/>
    <n v="52.302399999999999"/>
    <n v="52.302399999999999"/>
    <n v="0"/>
    <x v="0"/>
    <n v="48"/>
  </r>
  <r>
    <x v="0"/>
    <x v="1"/>
    <x v="3"/>
    <x v="2"/>
    <x v="4"/>
    <x v="19"/>
    <s v="550LP-01-C"/>
    <n v="17.99982"/>
    <n v="17.99982"/>
    <n v="0"/>
    <x v="0"/>
    <n v="21"/>
  </r>
  <r>
    <x v="0"/>
    <x v="1"/>
    <x v="3"/>
    <x v="0"/>
    <x v="5"/>
    <x v="20"/>
    <s v="600WZ-01-A"/>
    <n v="1.7932699999999999"/>
    <n v="1.7932699999999999"/>
    <n v="0"/>
    <x v="0"/>
    <n v="23"/>
  </r>
  <r>
    <x v="0"/>
    <x v="1"/>
    <x v="3"/>
    <x v="1"/>
    <x v="5"/>
    <x v="20"/>
    <s v="600WZ-01-B"/>
    <n v="0.47998000000000002"/>
    <n v="0.47998000000000002"/>
    <n v="0"/>
    <x v="0"/>
    <n v="1"/>
  </r>
  <r>
    <x v="0"/>
    <x v="1"/>
    <x v="3"/>
    <x v="2"/>
    <x v="5"/>
    <x v="20"/>
    <s v="600WZ-01-C"/>
    <n v="0.55998000000000003"/>
    <n v="0.55998000000000003"/>
    <n v="0"/>
    <x v="0"/>
    <n v="8"/>
  </r>
  <r>
    <x v="0"/>
    <x v="1"/>
    <x v="4"/>
    <x v="0"/>
    <x v="0"/>
    <x v="0"/>
    <s v="100KT-01-A"/>
    <n v="5.8559099999999997"/>
    <n v="5.8559099999999997"/>
    <n v="0"/>
    <x v="0"/>
    <n v="40"/>
  </r>
  <r>
    <x v="0"/>
    <x v="1"/>
    <x v="4"/>
    <x v="1"/>
    <x v="0"/>
    <x v="0"/>
    <s v="100KT-01-B"/>
    <n v="3.04101"/>
    <n v="3.04101"/>
    <n v="0"/>
    <x v="0"/>
    <n v="16"/>
  </r>
  <r>
    <x v="0"/>
    <x v="1"/>
    <x v="4"/>
    <x v="2"/>
    <x v="0"/>
    <x v="0"/>
    <s v="100KT-01-C"/>
    <n v="3.9226899999999998"/>
    <n v="3.9226899999999998"/>
    <n v="0"/>
    <x v="0"/>
    <n v="24"/>
  </r>
  <r>
    <x v="0"/>
    <x v="1"/>
    <x v="4"/>
    <x v="0"/>
    <x v="0"/>
    <x v="0"/>
    <s v="100KT-02-A"/>
    <n v="25.07274"/>
    <n v="25.07274"/>
    <n v="0"/>
    <x v="0"/>
    <n v="32"/>
  </r>
  <r>
    <x v="0"/>
    <x v="1"/>
    <x v="4"/>
    <x v="1"/>
    <x v="0"/>
    <x v="0"/>
    <s v="100KT-02-B"/>
    <n v="21.653469999999999"/>
    <n v="21.653469999999999"/>
    <n v="0"/>
    <x v="0"/>
    <n v="48"/>
  </r>
  <r>
    <x v="0"/>
    <x v="1"/>
    <x v="4"/>
    <x v="2"/>
    <x v="0"/>
    <x v="0"/>
    <s v="100KT-02-C"/>
    <n v="12.985165"/>
    <n v="12.985165"/>
    <n v="0"/>
    <x v="0"/>
    <n v="48"/>
  </r>
  <r>
    <x v="0"/>
    <x v="1"/>
    <x v="4"/>
    <x v="0"/>
    <x v="0"/>
    <x v="0"/>
    <s v="100KT-03-A"/>
    <n v="17.20121"/>
    <n v="17.20121"/>
    <n v="0"/>
    <x v="0"/>
    <n v="48"/>
  </r>
  <r>
    <x v="0"/>
    <x v="1"/>
    <x v="4"/>
    <x v="1"/>
    <x v="0"/>
    <x v="0"/>
    <s v="100KT-03-B"/>
    <n v="13.19563"/>
    <n v="13.19563"/>
    <n v="0"/>
    <x v="0"/>
    <n v="40"/>
  </r>
  <r>
    <x v="0"/>
    <x v="1"/>
    <x v="4"/>
    <x v="2"/>
    <x v="0"/>
    <x v="0"/>
    <s v="100KT-03-C"/>
    <n v="13.613720000000001"/>
    <n v="13.613720000000001"/>
    <n v="0"/>
    <x v="0"/>
    <n v="24"/>
  </r>
  <r>
    <x v="0"/>
    <x v="1"/>
    <x v="4"/>
    <x v="0"/>
    <x v="0"/>
    <x v="0"/>
    <s v="100KT-04-A"/>
    <n v="11.593669999999999"/>
    <n v="11.593669999999999"/>
    <n v="0"/>
    <x v="0"/>
    <n v="16"/>
  </r>
  <r>
    <x v="0"/>
    <x v="1"/>
    <x v="4"/>
    <x v="1"/>
    <x v="0"/>
    <x v="0"/>
    <s v="100KT-04-B"/>
    <n v="15.66652"/>
    <n v="15.66652"/>
    <n v="0"/>
    <x v="0"/>
    <n v="16"/>
  </r>
  <r>
    <x v="0"/>
    <x v="1"/>
    <x v="4"/>
    <x v="2"/>
    <x v="0"/>
    <x v="0"/>
    <s v="100KT-04-C"/>
    <n v="10.55702"/>
    <n v="10.55702"/>
    <n v="0"/>
    <x v="0"/>
    <n v="8"/>
  </r>
  <r>
    <x v="0"/>
    <x v="1"/>
    <x v="4"/>
    <x v="0"/>
    <x v="0"/>
    <x v="0"/>
    <s v="100KT-05-A"/>
    <n v="1.0016700000000001"/>
    <n v="1.0016700000000001"/>
    <n v="0"/>
    <x v="0"/>
    <n v="31"/>
  </r>
  <r>
    <x v="0"/>
    <x v="1"/>
    <x v="4"/>
    <x v="1"/>
    <x v="0"/>
    <x v="0"/>
    <s v="100KT-05-B"/>
    <n v="3.0800100000000001"/>
    <n v="3.0800100000000001"/>
    <n v="0"/>
    <x v="0"/>
    <n v="10"/>
  </r>
  <r>
    <x v="0"/>
    <x v="1"/>
    <x v="4"/>
    <x v="2"/>
    <x v="0"/>
    <x v="0"/>
    <s v="100KT-05-C"/>
    <n v="0.15334"/>
    <n v="0.15334"/>
    <n v="0"/>
    <x v="0"/>
    <n v="16"/>
  </r>
  <r>
    <x v="0"/>
    <x v="1"/>
    <x v="4"/>
    <x v="0"/>
    <x v="0"/>
    <x v="0"/>
    <s v="100KT-07-A"/>
    <n v="14.28486"/>
    <n v="14.28486"/>
    <n v="0"/>
    <x v="0"/>
    <n v="16"/>
  </r>
  <r>
    <x v="0"/>
    <x v="1"/>
    <x v="4"/>
    <x v="1"/>
    <x v="0"/>
    <x v="0"/>
    <s v="100KT-07-B"/>
    <n v="10.53637"/>
    <n v="10.53637"/>
    <n v="0"/>
    <x v="0"/>
    <n v="16"/>
  </r>
  <r>
    <x v="0"/>
    <x v="1"/>
    <x v="4"/>
    <x v="2"/>
    <x v="0"/>
    <x v="0"/>
    <s v="100KT-07-C"/>
    <n v="13.54368"/>
    <n v="13.54368"/>
    <n v="0"/>
    <x v="0"/>
    <n v="16"/>
  </r>
  <r>
    <x v="0"/>
    <x v="1"/>
    <x v="4"/>
    <x v="0"/>
    <x v="0"/>
    <x v="1"/>
    <s v="110KS-01-A"/>
    <n v="9.68"/>
    <n v="9.68"/>
    <n v="0"/>
    <x v="0"/>
    <n v="16"/>
  </r>
  <r>
    <x v="0"/>
    <x v="1"/>
    <x v="4"/>
    <x v="1"/>
    <x v="0"/>
    <x v="1"/>
    <s v="110KS-01-B"/>
    <n v="8.8000000000000007"/>
    <n v="8.8000000000000007"/>
    <n v="0"/>
    <x v="0"/>
    <n v="16"/>
  </r>
  <r>
    <x v="0"/>
    <x v="1"/>
    <x v="4"/>
    <x v="0"/>
    <x v="0"/>
    <x v="1"/>
    <s v="110KS-02-A"/>
    <n v="9.68"/>
    <n v="9.68"/>
    <n v="0"/>
    <x v="0"/>
    <n v="16"/>
  </r>
  <r>
    <x v="0"/>
    <x v="1"/>
    <x v="4"/>
    <x v="1"/>
    <x v="0"/>
    <x v="1"/>
    <s v="110KS-02-B"/>
    <n v="4.4000000000000004"/>
    <n v="4.4000000000000004"/>
    <n v="0"/>
    <x v="0"/>
    <n v="16"/>
  </r>
  <r>
    <x v="0"/>
    <x v="1"/>
    <x v="4"/>
    <x v="2"/>
    <x v="0"/>
    <x v="1"/>
    <s v="110KS-02-C"/>
    <n v="5.28"/>
    <n v="5.28"/>
    <n v="0"/>
    <x v="0"/>
    <n v="8"/>
  </r>
  <r>
    <x v="0"/>
    <x v="1"/>
    <x v="4"/>
    <x v="0"/>
    <x v="0"/>
    <x v="1"/>
    <s v="110KS-03-A"/>
    <n v="3.73"/>
    <n v="3.73"/>
    <n v="0"/>
    <x v="0"/>
    <n v="8"/>
  </r>
  <r>
    <x v="0"/>
    <x v="1"/>
    <x v="4"/>
    <x v="1"/>
    <x v="0"/>
    <x v="1"/>
    <s v="110KS-03-B"/>
    <n v="2.4008400000000001"/>
    <n v="2.4008400000000001"/>
    <n v="0"/>
    <x v="0"/>
    <n v="8"/>
  </r>
  <r>
    <x v="0"/>
    <x v="1"/>
    <x v="4"/>
    <x v="0"/>
    <x v="1"/>
    <x v="2"/>
    <s v="210SL-01-A"/>
    <n v="22.273309999999999"/>
    <n v="22.273309999999999"/>
    <n v="0"/>
    <x v="0"/>
    <n v="24"/>
  </r>
  <r>
    <x v="0"/>
    <x v="1"/>
    <x v="4"/>
    <x v="1"/>
    <x v="1"/>
    <x v="2"/>
    <s v="210SL-01-B"/>
    <n v="22.484532000000002"/>
    <n v="22.484532000000002"/>
    <n v="0"/>
    <x v="0"/>
    <n v="28"/>
  </r>
  <r>
    <x v="0"/>
    <x v="1"/>
    <x v="4"/>
    <x v="2"/>
    <x v="1"/>
    <x v="2"/>
    <s v="210SL-01-C"/>
    <n v="40.423290000000001"/>
    <n v="40.423290000000001"/>
    <n v="0"/>
    <x v="0"/>
    <n v="48"/>
  </r>
  <r>
    <x v="0"/>
    <x v="1"/>
    <x v="4"/>
    <x v="0"/>
    <x v="1"/>
    <x v="2"/>
    <s v="210SL-02-A"/>
    <n v="35.333300000000001"/>
    <n v="35.333300000000001"/>
    <n v="0"/>
    <x v="0"/>
    <n v="40"/>
  </r>
  <r>
    <x v="0"/>
    <x v="1"/>
    <x v="4"/>
    <x v="1"/>
    <x v="1"/>
    <x v="2"/>
    <s v="210SL-02-B"/>
    <n v="45.93329"/>
    <n v="45.93329"/>
    <n v="0"/>
    <x v="0"/>
    <n v="52"/>
  </r>
  <r>
    <x v="0"/>
    <x v="1"/>
    <x v="4"/>
    <x v="3"/>
    <x v="1"/>
    <x v="3"/>
    <s v="220SE-0001"/>
    <n v="0.32119999999999999"/>
    <n v="0.32119999999999999"/>
    <n v="0"/>
    <x v="0"/>
    <n v="0.01"/>
  </r>
  <r>
    <x v="0"/>
    <x v="1"/>
    <x v="4"/>
    <x v="0"/>
    <x v="1"/>
    <x v="3"/>
    <s v="220SE-0009"/>
    <n v="7.99716"/>
    <n v="7.99716"/>
    <n v="4.1000000000000003E-3"/>
    <x v="0"/>
    <n v="8"/>
  </r>
  <r>
    <x v="0"/>
    <x v="1"/>
    <x v="4"/>
    <x v="2"/>
    <x v="1"/>
    <x v="3"/>
    <s v="220SE-0079"/>
    <n v="6.9472100000000001"/>
    <n v="6.9472100000000001"/>
    <n v="0"/>
    <x v="0"/>
    <n v="8"/>
  </r>
  <r>
    <x v="0"/>
    <x v="1"/>
    <x v="4"/>
    <x v="2"/>
    <x v="1"/>
    <x v="3"/>
    <s v="220SE-0081"/>
    <n v="6.6749099999999997"/>
    <n v="6.6749099999999997"/>
    <n v="0"/>
    <x v="0"/>
    <n v="8"/>
  </r>
  <r>
    <x v="0"/>
    <x v="1"/>
    <x v="4"/>
    <x v="0"/>
    <x v="1"/>
    <x v="3"/>
    <s v="220SE-0133"/>
    <n v="5.4017400000000002"/>
    <n v="5.4017400000000002"/>
    <n v="8.43E-2"/>
    <x v="0"/>
    <n v="8"/>
  </r>
  <r>
    <x v="0"/>
    <x v="1"/>
    <x v="4"/>
    <x v="1"/>
    <x v="1"/>
    <x v="3"/>
    <s v="220SE-0150"/>
    <n v="7.7863600000000002"/>
    <n v="7.7863600000000002"/>
    <n v="0"/>
    <x v="0"/>
    <n v="8"/>
  </r>
  <r>
    <x v="0"/>
    <x v="1"/>
    <x v="4"/>
    <x v="1"/>
    <x v="1"/>
    <x v="3"/>
    <s v="220SE-0202"/>
    <n v="6.9357699999999998"/>
    <n v="6.9357699999999998"/>
    <n v="0"/>
    <x v="0"/>
    <n v="8"/>
  </r>
  <r>
    <x v="0"/>
    <x v="1"/>
    <x v="4"/>
    <x v="2"/>
    <x v="1"/>
    <x v="3"/>
    <s v="220SE-0227"/>
    <n v="7.36653"/>
    <n v="7.36653"/>
    <n v="1.95E-2"/>
    <x v="0"/>
    <n v="8"/>
  </r>
  <r>
    <x v="0"/>
    <x v="1"/>
    <x v="4"/>
    <x v="1"/>
    <x v="1"/>
    <x v="3"/>
    <s v="220SE-0233"/>
    <n v="6.9970299999999996"/>
    <n v="6.9970299999999996"/>
    <n v="0"/>
    <x v="0"/>
    <n v="8"/>
  </r>
  <r>
    <x v="0"/>
    <x v="1"/>
    <x v="4"/>
    <x v="1"/>
    <x v="1"/>
    <x v="3"/>
    <s v="220SE-0281"/>
    <n v="5.9552300000000002"/>
    <n v="5.9552300000000002"/>
    <n v="0"/>
    <x v="0"/>
    <n v="8"/>
  </r>
  <r>
    <x v="0"/>
    <x v="1"/>
    <x v="4"/>
    <x v="2"/>
    <x v="1"/>
    <x v="3"/>
    <s v="220SE-0294"/>
    <n v="6.3319599999999996"/>
    <n v="6.3319599999999996"/>
    <n v="0"/>
    <x v="0"/>
    <n v="7"/>
  </r>
  <r>
    <x v="0"/>
    <x v="1"/>
    <x v="4"/>
    <x v="1"/>
    <x v="1"/>
    <x v="3"/>
    <s v="220SE-0315"/>
    <n v="8.6007400000000001"/>
    <n v="8.6007400000000001"/>
    <n v="0"/>
    <x v="0"/>
    <n v="8"/>
  </r>
  <r>
    <x v="0"/>
    <x v="1"/>
    <x v="4"/>
    <x v="0"/>
    <x v="1"/>
    <x v="3"/>
    <s v="220SE-0350"/>
    <n v="5.0140900000000004"/>
    <n v="5.0140900000000004"/>
    <n v="0"/>
    <x v="0"/>
    <n v="8"/>
  </r>
  <r>
    <x v="0"/>
    <x v="1"/>
    <x v="4"/>
    <x v="2"/>
    <x v="1"/>
    <x v="3"/>
    <s v="220SE-0359"/>
    <n v="6.16859"/>
    <n v="6.16859"/>
    <n v="3.3999999999999998E-3"/>
    <x v="0"/>
    <n v="8"/>
  </r>
  <r>
    <x v="0"/>
    <x v="1"/>
    <x v="4"/>
    <x v="2"/>
    <x v="1"/>
    <x v="3"/>
    <s v="220SE-0386"/>
    <n v="6.6827899999999998"/>
    <n v="6.6827899999999998"/>
    <n v="0"/>
    <x v="0"/>
    <n v="8"/>
  </r>
  <r>
    <x v="0"/>
    <x v="1"/>
    <x v="4"/>
    <x v="0"/>
    <x v="1"/>
    <x v="3"/>
    <s v="220SE-0409"/>
    <n v="6.3519500000000004"/>
    <n v="6.3519500000000004"/>
    <n v="0"/>
    <x v="0"/>
    <n v="8"/>
  </r>
  <r>
    <x v="0"/>
    <x v="1"/>
    <x v="4"/>
    <x v="1"/>
    <x v="1"/>
    <x v="3"/>
    <s v="220SE-0504"/>
    <n v="4.3963299999999998"/>
    <n v="4.3963299999999998"/>
    <n v="0"/>
    <x v="0"/>
    <n v="8"/>
  </r>
  <r>
    <x v="0"/>
    <x v="1"/>
    <x v="4"/>
    <x v="0"/>
    <x v="1"/>
    <x v="3"/>
    <s v="220SE-0639"/>
    <n v="3.3006600000000001"/>
    <n v="3.3006600000000001"/>
    <n v="0"/>
    <x v="0"/>
    <n v="8"/>
  </r>
  <r>
    <x v="0"/>
    <x v="1"/>
    <x v="4"/>
    <x v="1"/>
    <x v="1"/>
    <x v="3"/>
    <s v="220SE-0640"/>
    <n v="5.2837399999999999"/>
    <n v="5.2837399999999999"/>
    <n v="0"/>
    <x v="0"/>
    <n v="8"/>
  </r>
  <r>
    <x v="0"/>
    <x v="1"/>
    <x v="4"/>
    <x v="0"/>
    <x v="1"/>
    <x v="3"/>
    <s v="220SE-0642"/>
    <n v="6.8336899999999998"/>
    <n v="6.8336899999999998"/>
    <n v="0"/>
    <x v="0"/>
    <n v="8"/>
  </r>
  <r>
    <x v="0"/>
    <x v="1"/>
    <x v="4"/>
    <x v="0"/>
    <x v="1"/>
    <x v="3"/>
    <s v="220SE-0677"/>
    <n v="4.2520300000000004"/>
    <n v="4.2520300000000004"/>
    <n v="6.1999999999999998E-3"/>
    <x v="0"/>
    <n v="8"/>
  </r>
  <r>
    <x v="0"/>
    <x v="1"/>
    <x v="4"/>
    <x v="1"/>
    <x v="1"/>
    <x v="3"/>
    <s v="220SE-0682"/>
    <n v="6.3658099999999997"/>
    <n v="6.3658099999999997"/>
    <n v="0"/>
    <x v="0"/>
    <n v="8"/>
  </r>
  <r>
    <x v="0"/>
    <x v="1"/>
    <x v="4"/>
    <x v="1"/>
    <x v="1"/>
    <x v="3"/>
    <s v="220SE-0688"/>
    <n v="4.7174899999999997"/>
    <n v="4.7174899999999997"/>
    <n v="0"/>
    <x v="0"/>
    <n v="6"/>
  </r>
  <r>
    <x v="0"/>
    <x v="1"/>
    <x v="4"/>
    <x v="1"/>
    <x v="1"/>
    <x v="3"/>
    <s v="220SE-0690"/>
    <n v="7.4364299999999997"/>
    <n v="7.4364299999999997"/>
    <n v="0"/>
    <x v="0"/>
    <n v="8"/>
  </r>
  <r>
    <x v="0"/>
    <x v="1"/>
    <x v="4"/>
    <x v="0"/>
    <x v="1"/>
    <x v="3"/>
    <s v="220SE-0694"/>
    <n v="4.5968299999999997"/>
    <n v="4.5968299999999997"/>
    <n v="0"/>
    <x v="0"/>
    <n v="8"/>
  </r>
  <r>
    <x v="0"/>
    <x v="1"/>
    <x v="4"/>
    <x v="1"/>
    <x v="1"/>
    <x v="3"/>
    <s v="220SE-0700"/>
    <n v="6.3005199999999997"/>
    <n v="6.3005199999999997"/>
    <n v="0"/>
    <x v="0"/>
    <n v="8"/>
  </r>
  <r>
    <x v="0"/>
    <x v="1"/>
    <x v="4"/>
    <x v="1"/>
    <x v="1"/>
    <x v="3"/>
    <s v="220SE-0701"/>
    <n v="6.2214999999999998"/>
    <n v="6.2214999999999998"/>
    <n v="0"/>
    <x v="0"/>
    <n v="8"/>
  </r>
  <r>
    <x v="0"/>
    <x v="1"/>
    <x v="4"/>
    <x v="2"/>
    <x v="1"/>
    <x v="3"/>
    <s v="220SE-0708"/>
    <n v="5.5825300000000002"/>
    <n v="5.5825300000000002"/>
    <n v="0"/>
    <x v="0"/>
    <n v="8"/>
  </r>
  <r>
    <x v="0"/>
    <x v="1"/>
    <x v="4"/>
    <x v="1"/>
    <x v="1"/>
    <x v="3"/>
    <s v="220SE-0718"/>
    <n v="7.8848900000000004"/>
    <n v="7.8848900000000004"/>
    <n v="0"/>
    <x v="0"/>
    <n v="8"/>
  </r>
  <r>
    <x v="0"/>
    <x v="1"/>
    <x v="4"/>
    <x v="1"/>
    <x v="1"/>
    <x v="3"/>
    <s v="220SE-0734"/>
    <n v="6.7475199999999997"/>
    <n v="6.7475199999999997"/>
    <n v="0"/>
    <x v="0"/>
    <n v="8"/>
  </r>
  <r>
    <x v="0"/>
    <x v="1"/>
    <x v="4"/>
    <x v="1"/>
    <x v="1"/>
    <x v="3"/>
    <s v="220SE-0737"/>
    <n v="8.2308699999999995"/>
    <n v="8.2308699999999995"/>
    <n v="0"/>
    <x v="0"/>
    <n v="8"/>
  </r>
  <r>
    <x v="0"/>
    <x v="1"/>
    <x v="4"/>
    <x v="1"/>
    <x v="1"/>
    <x v="3"/>
    <s v="220SE-0739"/>
    <n v="5.1867999999999999"/>
    <n v="5.1867999999999999"/>
    <n v="0"/>
    <x v="0"/>
    <n v="8"/>
  </r>
  <r>
    <x v="0"/>
    <x v="1"/>
    <x v="4"/>
    <x v="1"/>
    <x v="1"/>
    <x v="3"/>
    <s v="220SE-0748"/>
    <n v="2.7789799999999998"/>
    <n v="2.7789799999999998"/>
    <n v="0"/>
    <x v="0"/>
    <n v="4"/>
  </r>
  <r>
    <x v="0"/>
    <x v="1"/>
    <x v="4"/>
    <x v="2"/>
    <x v="1"/>
    <x v="3"/>
    <s v="220SE-0754"/>
    <n v="6.2965400000000002"/>
    <n v="6.2965400000000002"/>
    <n v="0"/>
    <x v="0"/>
    <n v="8"/>
  </r>
  <r>
    <x v="0"/>
    <x v="1"/>
    <x v="4"/>
    <x v="2"/>
    <x v="1"/>
    <x v="3"/>
    <s v="220SE-0778"/>
    <n v="7.6327999999999996"/>
    <n v="7.6327999999999996"/>
    <n v="0"/>
    <x v="0"/>
    <n v="8"/>
  </r>
  <r>
    <x v="0"/>
    <x v="1"/>
    <x v="4"/>
    <x v="1"/>
    <x v="1"/>
    <x v="3"/>
    <s v="220SE-0786"/>
    <n v="6.8292299999999999"/>
    <n v="6.8292299999999999"/>
    <n v="0"/>
    <x v="0"/>
    <n v="8"/>
  </r>
  <r>
    <x v="0"/>
    <x v="1"/>
    <x v="4"/>
    <x v="0"/>
    <x v="1"/>
    <x v="3"/>
    <s v="220SE-0787"/>
    <n v="6.11639"/>
    <n v="6.11639"/>
    <n v="0"/>
    <x v="0"/>
    <n v="8"/>
  </r>
  <r>
    <x v="0"/>
    <x v="1"/>
    <x v="4"/>
    <x v="2"/>
    <x v="1"/>
    <x v="3"/>
    <s v="220SE-0795"/>
    <n v="5.7611999999999997"/>
    <n v="5.7611999999999997"/>
    <n v="0"/>
    <x v="0"/>
    <n v="8"/>
  </r>
  <r>
    <x v="0"/>
    <x v="1"/>
    <x v="4"/>
    <x v="1"/>
    <x v="1"/>
    <x v="3"/>
    <s v="220SE-0797"/>
    <n v="6.7698799999999997"/>
    <n v="6.7698799999999997"/>
    <n v="0"/>
    <x v="0"/>
    <n v="8"/>
  </r>
  <r>
    <x v="0"/>
    <x v="1"/>
    <x v="4"/>
    <x v="1"/>
    <x v="1"/>
    <x v="3"/>
    <s v="220SE-0800"/>
    <n v="7.8094400000000004"/>
    <n v="7.8094400000000004"/>
    <n v="0"/>
    <x v="0"/>
    <n v="8"/>
  </r>
  <r>
    <x v="0"/>
    <x v="1"/>
    <x v="4"/>
    <x v="2"/>
    <x v="1"/>
    <x v="3"/>
    <s v="220SE-0844"/>
    <n v="6.2312500000000002"/>
    <n v="6.2312500000000002"/>
    <n v="0"/>
    <x v="0"/>
    <n v="8"/>
  </r>
  <r>
    <x v="0"/>
    <x v="1"/>
    <x v="4"/>
    <x v="2"/>
    <x v="1"/>
    <x v="3"/>
    <s v="220SE-0901"/>
    <n v="4.2214200000000002"/>
    <n v="4.2214200000000002"/>
    <n v="0"/>
    <x v="0"/>
    <n v="8"/>
  </r>
  <r>
    <x v="0"/>
    <x v="1"/>
    <x v="4"/>
    <x v="1"/>
    <x v="1"/>
    <x v="3"/>
    <s v="220SE-0921"/>
    <n v="7.23177"/>
    <n v="7.23177"/>
    <n v="0"/>
    <x v="0"/>
    <n v="8"/>
  </r>
  <r>
    <x v="0"/>
    <x v="1"/>
    <x v="4"/>
    <x v="0"/>
    <x v="1"/>
    <x v="3"/>
    <s v="220SE-0923"/>
    <n v="5.3358999999999996"/>
    <n v="5.3358999999999996"/>
    <n v="8.3000000000000004E-2"/>
    <x v="0"/>
    <n v="8"/>
  </r>
  <r>
    <x v="0"/>
    <x v="1"/>
    <x v="4"/>
    <x v="2"/>
    <x v="1"/>
    <x v="3"/>
    <s v="220SE-1045"/>
    <n v="8.2350700000000003"/>
    <n v="8.2350700000000003"/>
    <n v="0.46339999999999998"/>
    <x v="0"/>
    <n v="8"/>
  </r>
  <r>
    <x v="0"/>
    <x v="1"/>
    <x v="4"/>
    <x v="0"/>
    <x v="1"/>
    <x v="3"/>
    <s v="220SE-1218"/>
    <n v="6.0971000000000002"/>
    <n v="6.0971000000000002"/>
    <n v="5.1000000000000004E-3"/>
    <x v="0"/>
    <n v="8"/>
  </r>
  <r>
    <x v="0"/>
    <x v="1"/>
    <x v="4"/>
    <x v="0"/>
    <x v="1"/>
    <x v="3"/>
    <s v="220SE-1219"/>
    <n v="7.0590799999999998"/>
    <n v="7.0590799999999998"/>
    <n v="0"/>
    <x v="0"/>
    <n v="8"/>
  </r>
  <r>
    <x v="0"/>
    <x v="1"/>
    <x v="4"/>
    <x v="2"/>
    <x v="1"/>
    <x v="3"/>
    <s v="220SE-1220"/>
    <n v="5.4018199999999998"/>
    <n v="5.4018199999999998"/>
    <n v="3.2899999999999999E-2"/>
    <x v="0"/>
    <n v="7.5"/>
  </r>
  <r>
    <x v="0"/>
    <x v="1"/>
    <x v="4"/>
    <x v="1"/>
    <x v="1"/>
    <x v="3"/>
    <s v="220SE-1223"/>
    <n v="6.71732"/>
    <n v="6.71732"/>
    <n v="0"/>
    <x v="0"/>
    <n v="8"/>
  </r>
  <r>
    <x v="0"/>
    <x v="1"/>
    <x v="4"/>
    <x v="1"/>
    <x v="1"/>
    <x v="3"/>
    <s v="220SE-1286"/>
    <n v="6.2163700000000004"/>
    <n v="6.2163700000000004"/>
    <n v="0"/>
    <x v="0"/>
    <n v="8"/>
  </r>
  <r>
    <x v="0"/>
    <x v="1"/>
    <x v="4"/>
    <x v="0"/>
    <x v="1"/>
    <x v="3"/>
    <s v="220SE-1290"/>
    <n v="7.8767899999999997"/>
    <n v="7.8767899999999997"/>
    <n v="1.6999999999999999E-3"/>
    <x v="0"/>
    <n v="8"/>
  </r>
  <r>
    <x v="0"/>
    <x v="1"/>
    <x v="4"/>
    <x v="2"/>
    <x v="1"/>
    <x v="3"/>
    <s v="220SE-1679"/>
    <n v="7.6393599999999999"/>
    <n v="7.6393599999999999"/>
    <n v="0"/>
    <x v="0"/>
    <n v="8"/>
  </r>
  <r>
    <x v="0"/>
    <x v="1"/>
    <x v="4"/>
    <x v="1"/>
    <x v="1"/>
    <x v="3"/>
    <s v="220SE-1689"/>
    <n v="5.2143870000000003"/>
    <n v="5.2143870000000003"/>
    <n v="0.17349999999999999"/>
    <x v="0"/>
    <n v="6.5"/>
  </r>
  <r>
    <x v="0"/>
    <x v="1"/>
    <x v="4"/>
    <x v="2"/>
    <x v="1"/>
    <x v="3"/>
    <s v="220SE-1695"/>
    <n v="6.41031"/>
    <n v="6.41031"/>
    <n v="0.58220000000000005"/>
    <x v="0"/>
    <n v="8"/>
  </r>
  <r>
    <x v="0"/>
    <x v="1"/>
    <x v="4"/>
    <x v="2"/>
    <x v="1"/>
    <x v="3"/>
    <s v="220SE-1696"/>
    <n v="5.8247299999999997"/>
    <n v="5.8247299999999997"/>
    <n v="0"/>
    <x v="0"/>
    <n v="8"/>
  </r>
  <r>
    <x v="0"/>
    <x v="1"/>
    <x v="4"/>
    <x v="0"/>
    <x v="1"/>
    <x v="3"/>
    <s v="220SE-1747"/>
    <n v="5.6822600000000003"/>
    <n v="5.6822600000000003"/>
    <n v="0.8014"/>
    <x v="0"/>
    <n v="6.5"/>
  </r>
  <r>
    <x v="0"/>
    <x v="1"/>
    <x v="4"/>
    <x v="2"/>
    <x v="1"/>
    <x v="3"/>
    <s v="220SE-1883"/>
    <n v="6.6663800000000002"/>
    <n v="6.6663800000000002"/>
    <n v="0"/>
    <x v="0"/>
    <n v="8"/>
  </r>
  <r>
    <x v="0"/>
    <x v="1"/>
    <x v="4"/>
    <x v="1"/>
    <x v="1"/>
    <x v="3"/>
    <s v="220SE-2033"/>
    <n v="6.2817499999999997"/>
    <n v="6.2817499999999997"/>
    <n v="0"/>
    <x v="0"/>
    <n v="8"/>
  </r>
  <r>
    <x v="0"/>
    <x v="1"/>
    <x v="4"/>
    <x v="0"/>
    <x v="1"/>
    <x v="3"/>
    <s v="220SE-2035"/>
    <n v="6.74092"/>
    <n v="6.74092"/>
    <n v="0"/>
    <x v="0"/>
    <n v="8"/>
  </r>
  <r>
    <x v="0"/>
    <x v="1"/>
    <x v="4"/>
    <x v="2"/>
    <x v="1"/>
    <x v="3"/>
    <s v="220SE-2036"/>
    <n v="6.2734899999999998"/>
    <n v="6.2734899999999998"/>
    <n v="0"/>
    <x v="0"/>
    <n v="8"/>
  </r>
  <r>
    <x v="0"/>
    <x v="1"/>
    <x v="4"/>
    <x v="0"/>
    <x v="1"/>
    <x v="3"/>
    <s v="220SE-2037"/>
    <n v="5.2217399999999996"/>
    <n v="5.2217399999999996"/>
    <n v="3.4500000000000003E-2"/>
    <x v="0"/>
    <n v="8"/>
  </r>
  <r>
    <x v="0"/>
    <x v="1"/>
    <x v="4"/>
    <x v="0"/>
    <x v="1"/>
    <x v="3"/>
    <s v="220SE-2038"/>
    <n v="7.5524199999999997"/>
    <n v="7.5524199999999997"/>
    <n v="0"/>
    <x v="0"/>
    <n v="8"/>
  </r>
  <r>
    <x v="0"/>
    <x v="1"/>
    <x v="4"/>
    <x v="1"/>
    <x v="1"/>
    <x v="3"/>
    <s v="220SE-2102"/>
    <n v="6.2643800000000001"/>
    <n v="6.2643800000000001"/>
    <n v="0"/>
    <x v="0"/>
    <n v="8"/>
  </r>
  <r>
    <x v="0"/>
    <x v="1"/>
    <x v="4"/>
    <x v="0"/>
    <x v="1"/>
    <x v="3"/>
    <s v="220SE-2103"/>
    <n v="5.5301499999999999"/>
    <n v="5.5301499999999999"/>
    <n v="5.7000000000000002E-3"/>
    <x v="0"/>
    <n v="8"/>
  </r>
  <r>
    <x v="0"/>
    <x v="1"/>
    <x v="4"/>
    <x v="2"/>
    <x v="1"/>
    <x v="3"/>
    <s v="220SE-2104"/>
    <n v="7.6635999999999997"/>
    <n v="7.6635999999999997"/>
    <n v="0"/>
    <x v="0"/>
    <n v="8"/>
  </r>
  <r>
    <x v="0"/>
    <x v="1"/>
    <x v="4"/>
    <x v="0"/>
    <x v="1"/>
    <x v="3"/>
    <s v="220SE-2110"/>
    <n v="6.87765"/>
    <n v="6.87765"/>
    <n v="0"/>
    <x v="0"/>
    <n v="8"/>
  </r>
  <r>
    <x v="0"/>
    <x v="1"/>
    <x v="4"/>
    <x v="2"/>
    <x v="1"/>
    <x v="3"/>
    <s v="220SE-2118"/>
    <n v="7.3075200000000002"/>
    <n v="7.3075200000000002"/>
    <n v="0"/>
    <x v="0"/>
    <n v="8"/>
  </r>
  <r>
    <x v="0"/>
    <x v="1"/>
    <x v="4"/>
    <x v="0"/>
    <x v="1"/>
    <x v="3"/>
    <s v="220SE-2125"/>
    <n v="7.2737400000000001"/>
    <n v="7.2737400000000001"/>
    <n v="0"/>
    <x v="0"/>
    <n v="8"/>
  </r>
  <r>
    <x v="0"/>
    <x v="1"/>
    <x v="4"/>
    <x v="0"/>
    <x v="1"/>
    <x v="3"/>
    <s v="220SE-2295"/>
    <n v="6.3311999999999999"/>
    <n v="6.3311999999999999"/>
    <n v="0"/>
    <x v="0"/>
    <n v="8"/>
  </r>
  <r>
    <x v="0"/>
    <x v="1"/>
    <x v="4"/>
    <x v="0"/>
    <x v="1"/>
    <x v="3"/>
    <s v="220SE-2349"/>
    <n v="6.1893599999999998"/>
    <n v="6.1893599999999998"/>
    <n v="3.5700000000000003E-2"/>
    <x v="0"/>
    <n v="8"/>
  </r>
  <r>
    <x v="0"/>
    <x v="1"/>
    <x v="4"/>
    <x v="1"/>
    <x v="1"/>
    <x v="3"/>
    <s v="220SE-2350"/>
    <n v="7.7844300000000004"/>
    <n v="7.7844300000000004"/>
    <n v="0"/>
    <x v="0"/>
    <n v="8"/>
  </r>
  <r>
    <x v="0"/>
    <x v="1"/>
    <x v="4"/>
    <x v="1"/>
    <x v="1"/>
    <x v="3"/>
    <s v="220SE-2353"/>
    <n v="7.9834199999999997"/>
    <n v="7.9834199999999997"/>
    <n v="0"/>
    <x v="0"/>
    <n v="8"/>
  </r>
  <r>
    <x v="0"/>
    <x v="1"/>
    <x v="4"/>
    <x v="0"/>
    <x v="1"/>
    <x v="3"/>
    <s v="220SE-2415"/>
    <n v="3.9845899999999999"/>
    <n v="3.9845899999999999"/>
    <n v="3.5000000000000001E-3"/>
    <x v="0"/>
    <n v="8"/>
  </r>
  <r>
    <x v="0"/>
    <x v="1"/>
    <x v="4"/>
    <x v="2"/>
    <x v="1"/>
    <x v="3"/>
    <s v="220SE-2454"/>
    <n v="5.2911599999999996"/>
    <n v="5.2911599999999996"/>
    <n v="0"/>
    <x v="0"/>
    <n v="8"/>
  </r>
  <r>
    <x v="0"/>
    <x v="1"/>
    <x v="4"/>
    <x v="1"/>
    <x v="1"/>
    <x v="3"/>
    <s v="220SE-2455"/>
    <n v="9.1676800000000007"/>
    <n v="9.1676800000000007"/>
    <n v="0"/>
    <x v="0"/>
    <n v="8"/>
  </r>
  <r>
    <x v="0"/>
    <x v="1"/>
    <x v="4"/>
    <x v="1"/>
    <x v="1"/>
    <x v="3"/>
    <s v="220SE-2553"/>
    <n v="5.8519699999999997"/>
    <n v="5.8519699999999997"/>
    <n v="0"/>
    <x v="0"/>
    <n v="8"/>
  </r>
  <r>
    <x v="0"/>
    <x v="1"/>
    <x v="4"/>
    <x v="2"/>
    <x v="1"/>
    <x v="3"/>
    <s v="220SE-2769"/>
    <n v="6.5603199999999999"/>
    <n v="6.5603199999999999"/>
    <n v="0"/>
    <x v="0"/>
    <n v="8"/>
  </r>
  <r>
    <x v="0"/>
    <x v="1"/>
    <x v="4"/>
    <x v="0"/>
    <x v="1"/>
    <x v="3"/>
    <s v="220SE-2771"/>
    <n v="7.0384000000000002"/>
    <n v="7.0384000000000002"/>
    <n v="0"/>
    <x v="0"/>
    <n v="8"/>
  </r>
  <r>
    <x v="0"/>
    <x v="1"/>
    <x v="4"/>
    <x v="1"/>
    <x v="1"/>
    <x v="3"/>
    <s v="220SE-2775"/>
    <n v="5.1896300000000002"/>
    <n v="5.1896300000000002"/>
    <n v="0"/>
    <x v="0"/>
    <n v="8"/>
  </r>
  <r>
    <x v="0"/>
    <x v="1"/>
    <x v="4"/>
    <x v="2"/>
    <x v="1"/>
    <x v="3"/>
    <s v="220SE-2841"/>
    <n v="7.1270899999999999"/>
    <n v="7.1270899999999999"/>
    <n v="0"/>
    <x v="0"/>
    <n v="8"/>
  </r>
  <r>
    <x v="0"/>
    <x v="1"/>
    <x v="4"/>
    <x v="1"/>
    <x v="1"/>
    <x v="3"/>
    <s v="220SE-2842"/>
    <n v="6.1230200000000004"/>
    <n v="6.1230200000000004"/>
    <n v="0"/>
    <x v="0"/>
    <n v="8"/>
  </r>
  <r>
    <x v="0"/>
    <x v="1"/>
    <x v="4"/>
    <x v="0"/>
    <x v="1"/>
    <x v="3"/>
    <s v="220SE-2848"/>
    <n v="5.3004600000000002"/>
    <n v="5.3004600000000002"/>
    <n v="2.1000000000000001E-2"/>
    <x v="0"/>
    <n v="8"/>
  </r>
  <r>
    <x v="0"/>
    <x v="1"/>
    <x v="4"/>
    <x v="0"/>
    <x v="1"/>
    <x v="3"/>
    <s v="220SE-2892"/>
    <n v="5.6172300000000002"/>
    <n v="5.6172300000000002"/>
    <n v="0.38250000000000001"/>
    <x v="0"/>
    <n v="8"/>
  </r>
  <r>
    <x v="0"/>
    <x v="1"/>
    <x v="4"/>
    <x v="1"/>
    <x v="1"/>
    <x v="3"/>
    <s v="220SE-2893"/>
    <n v="4.6795099999999996"/>
    <n v="4.6795099999999996"/>
    <n v="0"/>
    <x v="0"/>
    <n v="8"/>
  </r>
  <r>
    <x v="0"/>
    <x v="1"/>
    <x v="4"/>
    <x v="1"/>
    <x v="1"/>
    <x v="3"/>
    <s v="220SE-2897"/>
    <n v="6.4887499999999996"/>
    <n v="6.4887499999999996"/>
    <n v="1.6999999999999999E-3"/>
    <x v="0"/>
    <n v="8"/>
  </r>
  <r>
    <x v="0"/>
    <x v="1"/>
    <x v="4"/>
    <x v="0"/>
    <x v="1"/>
    <x v="3"/>
    <s v="220SE-2918"/>
    <n v="6.1914199999999999"/>
    <n v="6.1914199999999999"/>
    <n v="3.2000000000000002E-3"/>
    <x v="0"/>
    <n v="8"/>
  </r>
  <r>
    <x v="0"/>
    <x v="1"/>
    <x v="4"/>
    <x v="0"/>
    <x v="1"/>
    <x v="3"/>
    <s v="220SE-2924"/>
    <n v="5.3972499999999997"/>
    <n v="5.3972499999999997"/>
    <n v="0"/>
    <x v="0"/>
    <n v="8"/>
  </r>
  <r>
    <x v="0"/>
    <x v="1"/>
    <x v="4"/>
    <x v="2"/>
    <x v="1"/>
    <x v="3"/>
    <s v="220SE-2926"/>
    <n v="6.0116300000000003"/>
    <n v="6.0116300000000003"/>
    <n v="0"/>
    <x v="0"/>
    <n v="8"/>
  </r>
  <r>
    <x v="0"/>
    <x v="1"/>
    <x v="4"/>
    <x v="0"/>
    <x v="1"/>
    <x v="3"/>
    <s v="220SE-2931"/>
    <n v="6.8429200000000003"/>
    <n v="6.8429200000000003"/>
    <n v="0"/>
    <x v="0"/>
    <n v="8"/>
  </r>
  <r>
    <x v="0"/>
    <x v="1"/>
    <x v="4"/>
    <x v="0"/>
    <x v="1"/>
    <x v="3"/>
    <s v="220SE-2983"/>
    <n v="6.5133900000000002"/>
    <n v="6.5133900000000002"/>
    <n v="8.0000000000000002E-3"/>
    <x v="0"/>
    <n v="8"/>
  </r>
  <r>
    <x v="0"/>
    <x v="1"/>
    <x v="4"/>
    <x v="2"/>
    <x v="1"/>
    <x v="3"/>
    <s v="220SE-3073"/>
    <n v="6.8772900000000003"/>
    <n v="6.8772900000000003"/>
    <n v="0"/>
    <x v="0"/>
    <n v="8"/>
  </r>
  <r>
    <x v="0"/>
    <x v="1"/>
    <x v="4"/>
    <x v="2"/>
    <x v="1"/>
    <x v="3"/>
    <s v="220SE-3261"/>
    <n v="7.1391999999999998"/>
    <n v="7.1391999999999998"/>
    <n v="0"/>
    <x v="0"/>
    <n v="8"/>
  </r>
  <r>
    <x v="0"/>
    <x v="1"/>
    <x v="4"/>
    <x v="2"/>
    <x v="1"/>
    <x v="3"/>
    <s v="220SE-3332"/>
    <n v="4.97241"/>
    <n v="4.97241"/>
    <n v="1.77E-2"/>
    <x v="0"/>
    <n v="8"/>
  </r>
  <r>
    <x v="0"/>
    <x v="1"/>
    <x v="4"/>
    <x v="2"/>
    <x v="1"/>
    <x v="3"/>
    <s v="220SE-3445"/>
    <n v="7.8866699999999996"/>
    <n v="7.8866699999999996"/>
    <n v="0"/>
    <x v="0"/>
    <n v="8"/>
  </r>
  <r>
    <x v="0"/>
    <x v="1"/>
    <x v="4"/>
    <x v="2"/>
    <x v="1"/>
    <x v="3"/>
    <s v="220SE-3447"/>
    <n v="5.2295499999999997"/>
    <n v="5.2295499999999997"/>
    <n v="9.1300000000000006E-2"/>
    <x v="0"/>
    <n v="8"/>
  </r>
  <r>
    <x v="0"/>
    <x v="1"/>
    <x v="4"/>
    <x v="2"/>
    <x v="1"/>
    <x v="3"/>
    <s v="220SE-3462"/>
    <n v="6.2296199999999997"/>
    <n v="6.2296199999999997"/>
    <n v="0"/>
    <x v="0"/>
    <n v="8"/>
  </r>
  <r>
    <x v="0"/>
    <x v="1"/>
    <x v="4"/>
    <x v="2"/>
    <x v="1"/>
    <x v="3"/>
    <s v="220SE-3468"/>
    <n v="4.9296800000000003"/>
    <n v="4.9296800000000003"/>
    <n v="0.94430000000000003"/>
    <x v="0"/>
    <n v="8"/>
  </r>
  <r>
    <x v="0"/>
    <x v="1"/>
    <x v="4"/>
    <x v="0"/>
    <x v="1"/>
    <x v="3"/>
    <s v="220SE-3566"/>
    <n v="6.0045599999999997"/>
    <n v="6.0045599999999997"/>
    <n v="2.5000000000000001E-3"/>
    <x v="0"/>
    <n v="8"/>
  </r>
  <r>
    <x v="0"/>
    <x v="1"/>
    <x v="4"/>
    <x v="1"/>
    <x v="1"/>
    <x v="3"/>
    <s v="220SE-3633"/>
    <n v="7.05145"/>
    <n v="7.05145"/>
    <n v="0"/>
    <x v="0"/>
    <n v="8"/>
  </r>
  <r>
    <x v="0"/>
    <x v="1"/>
    <x v="4"/>
    <x v="0"/>
    <x v="1"/>
    <x v="3"/>
    <s v="220SE-3678"/>
    <n v="4.5800799999999997"/>
    <n v="4.5800799999999997"/>
    <n v="1.6999999999999999E-3"/>
    <x v="0"/>
    <n v="8"/>
  </r>
  <r>
    <x v="0"/>
    <x v="1"/>
    <x v="4"/>
    <x v="1"/>
    <x v="1"/>
    <x v="3"/>
    <s v="220SE-3840"/>
    <n v="6.1920799999999998"/>
    <n v="6.1920799999999998"/>
    <n v="0"/>
    <x v="0"/>
    <n v="8"/>
  </r>
  <r>
    <x v="0"/>
    <x v="1"/>
    <x v="4"/>
    <x v="0"/>
    <x v="2"/>
    <x v="4"/>
    <s v="300OI-01-A"/>
    <n v="55.572000000000003"/>
    <n v="55.572000000000003"/>
    <n v="0"/>
    <x v="0"/>
    <n v="32"/>
  </r>
  <r>
    <x v="0"/>
    <x v="1"/>
    <x v="4"/>
    <x v="1"/>
    <x v="2"/>
    <x v="4"/>
    <s v="300OI-01-B"/>
    <n v="41.206000000000003"/>
    <n v="41.206000000000003"/>
    <n v="0"/>
    <x v="0"/>
    <n v="24"/>
  </r>
  <r>
    <x v="0"/>
    <x v="1"/>
    <x v="4"/>
    <x v="2"/>
    <x v="2"/>
    <x v="4"/>
    <s v="300OI-01-C"/>
    <n v="55.562600000000003"/>
    <n v="55.562600000000003"/>
    <n v="0"/>
    <x v="0"/>
    <n v="32"/>
  </r>
  <r>
    <x v="0"/>
    <x v="1"/>
    <x v="4"/>
    <x v="0"/>
    <x v="2"/>
    <x v="5"/>
    <s v="300OS-01-A"/>
    <n v="12.84783"/>
    <n v="12.84783"/>
    <n v="0"/>
    <x v="0"/>
    <n v="24"/>
  </r>
  <r>
    <x v="0"/>
    <x v="1"/>
    <x v="4"/>
    <x v="1"/>
    <x v="2"/>
    <x v="5"/>
    <s v="300OS-01-B"/>
    <n v="13.82342"/>
    <n v="13.82342"/>
    <n v="0"/>
    <x v="0"/>
    <n v="24"/>
  </r>
  <r>
    <x v="0"/>
    <x v="1"/>
    <x v="4"/>
    <x v="2"/>
    <x v="2"/>
    <x v="5"/>
    <s v="300OS-01-C"/>
    <n v="9.8170079999999995"/>
    <n v="9.8170079999999995"/>
    <n v="0"/>
    <x v="0"/>
    <n v="24"/>
  </r>
  <r>
    <x v="0"/>
    <x v="1"/>
    <x v="4"/>
    <x v="0"/>
    <x v="3"/>
    <x v="6"/>
    <s v="410MO-01-A"/>
    <n v="15.42628"/>
    <n v="15.42628"/>
    <n v="0"/>
    <x v="0"/>
    <n v="19.989999999999998"/>
  </r>
  <r>
    <x v="0"/>
    <x v="1"/>
    <x v="4"/>
    <x v="1"/>
    <x v="3"/>
    <x v="6"/>
    <s v="410MO-01-B"/>
    <n v="14.04002"/>
    <n v="14.04002"/>
    <n v="0"/>
    <x v="0"/>
    <n v="18.68"/>
  </r>
  <r>
    <x v="0"/>
    <x v="1"/>
    <x v="4"/>
    <x v="2"/>
    <x v="3"/>
    <x v="6"/>
    <s v="410MO-01-C"/>
    <n v="10.454929999999999"/>
    <n v="10.454929999999999"/>
    <n v="0"/>
    <x v="0"/>
    <n v="13.86"/>
  </r>
  <r>
    <x v="0"/>
    <x v="1"/>
    <x v="4"/>
    <x v="0"/>
    <x v="3"/>
    <x v="6"/>
    <s v="410MO-02-A"/>
    <n v="20.105"/>
    <n v="20.105"/>
    <n v="0"/>
    <x v="0"/>
    <n v="23.99"/>
  </r>
  <r>
    <x v="0"/>
    <x v="1"/>
    <x v="4"/>
    <x v="1"/>
    <x v="3"/>
    <x v="6"/>
    <s v="410MO-02-B"/>
    <n v="8.0049899999999994"/>
    <n v="8.0049899999999994"/>
    <n v="0"/>
    <x v="0"/>
    <n v="10.68"/>
  </r>
  <r>
    <x v="0"/>
    <x v="1"/>
    <x v="4"/>
    <x v="2"/>
    <x v="3"/>
    <x v="6"/>
    <s v="410MO-02-C"/>
    <n v="8.3411299999999997"/>
    <n v="8.3411299999999997"/>
    <n v="0"/>
    <x v="0"/>
    <n v="10.66"/>
  </r>
  <r>
    <x v="0"/>
    <x v="1"/>
    <x v="4"/>
    <x v="0"/>
    <x v="3"/>
    <x v="6"/>
    <s v="410MO-03-A"/>
    <n v="15.0245"/>
    <n v="15.0245"/>
    <n v="0"/>
    <x v="0"/>
    <n v="19.989999999999998"/>
  </r>
  <r>
    <x v="0"/>
    <x v="1"/>
    <x v="4"/>
    <x v="1"/>
    <x v="3"/>
    <x v="6"/>
    <s v="410MO-03-B"/>
    <n v="14.221679999999999"/>
    <n v="14.221679999999999"/>
    <n v="0"/>
    <x v="0"/>
    <n v="18.68"/>
  </r>
  <r>
    <x v="0"/>
    <x v="1"/>
    <x v="4"/>
    <x v="2"/>
    <x v="3"/>
    <x v="6"/>
    <s v="410MO-03-C"/>
    <n v="7.5614699999999999"/>
    <n v="7.5614699999999999"/>
    <n v="0"/>
    <x v="0"/>
    <n v="10.06"/>
  </r>
  <r>
    <x v="0"/>
    <x v="1"/>
    <x v="4"/>
    <x v="0"/>
    <x v="3"/>
    <x v="6"/>
    <s v="410MO-04-A"/>
    <n v="17.205770000000001"/>
    <n v="17.205770000000001"/>
    <n v="0"/>
    <x v="0"/>
    <n v="21.32"/>
  </r>
  <r>
    <x v="0"/>
    <x v="1"/>
    <x v="4"/>
    <x v="1"/>
    <x v="3"/>
    <x v="6"/>
    <s v="410MO-04-B"/>
    <n v="14.188549999999999"/>
    <n v="14.188549999999999"/>
    <n v="0"/>
    <x v="0"/>
    <n v="18.68"/>
  </r>
  <r>
    <x v="0"/>
    <x v="1"/>
    <x v="4"/>
    <x v="2"/>
    <x v="3"/>
    <x v="6"/>
    <s v="410MO-04-C"/>
    <n v="14.213649999999999"/>
    <n v="14.213649999999999"/>
    <n v="0"/>
    <x v="0"/>
    <n v="18.68"/>
  </r>
  <r>
    <x v="0"/>
    <x v="1"/>
    <x v="4"/>
    <x v="0"/>
    <x v="3"/>
    <x v="6"/>
    <s v="410MO-05-A"/>
    <n v="14.96467"/>
    <n v="14.96467"/>
    <n v="0"/>
    <x v="0"/>
    <n v="19.989999999999998"/>
  </r>
  <r>
    <x v="0"/>
    <x v="1"/>
    <x v="4"/>
    <x v="1"/>
    <x v="3"/>
    <x v="6"/>
    <s v="410MO-05-B"/>
    <n v="14.132009999999999"/>
    <n v="14.132009999999999"/>
    <n v="0"/>
    <x v="0"/>
    <n v="18.68"/>
  </r>
  <r>
    <x v="0"/>
    <x v="1"/>
    <x v="4"/>
    <x v="2"/>
    <x v="3"/>
    <x v="6"/>
    <s v="410MO-05-C"/>
    <n v="7.9286799999999999"/>
    <n v="7.9286799999999999"/>
    <n v="0"/>
    <x v="0"/>
    <n v="10.56"/>
  </r>
  <r>
    <x v="0"/>
    <x v="1"/>
    <x v="4"/>
    <x v="0"/>
    <x v="3"/>
    <x v="6"/>
    <s v="410MO-06-A"/>
    <n v="21.198419999999999"/>
    <n v="21.198419999999999"/>
    <n v="0"/>
    <x v="0"/>
    <n v="26.66"/>
  </r>
  <r>
    <x v="0"/>
    <x v="1"/>
    <x v="4"/>
    <x v="2"/>
    <x v="3"/>
    <x v="6"/>
    <s v="410MO-06-C"/>
    <n v="10.898490000000001"/>
    <n v="10.898490000000001"/>
    <n v="0"/>
    <x v="0"/>
    <n v="14.48"/>
  </r>
  <r>
    <x v="0"/>
    <x v="1"/>
    <x v="4"/>
    <x v="1"/>
    <x v="3"/>
    <x v="6"/>
    <s v="410MO-07-B"/>
    <n v="14.4565"/>
    <n v="14.4565"/>
    <n v="0"/>
    <x v="0"/>
    <n v="18.68"/>
  </r>
  <r>
    <x v="0"/>
    <x v="1"/>
    <x v="4"/>
    <x v="0"/>
    <x v="3"/>
    <x v="7"/>
    <s v="420TW-01-A"/>
    <n v="6.6523199999999996"/>
    <n v="6.6523199999999996"/>
    <n v="0"/>
    <x v="0"/>
    <n v="8.5"/>
  </r>
  <r>
    <x v="0"/>
    <x v="1"/>
    <x v="4"/>
    <x v="2"/>
    <x v="3"/>
    <x v="7"/>
    <s v="420TW-01-C"/>
    <n v="6.5429700000000004"/>
    <n v="6.5429700000000004"/>
    <n v="0"/>
    <x v="0"/>
    <n v="8.5"/>
  </r>
  <r>
    <x v="0"/>
    <x v="1"/>
    <x v="4"/>
    <x v="0"/>
    <x v="3"/>
    <x v="7"/>
    <s v="420TW-02-A"/>
    <n v="6.62012"/>
    <n v="6.62012"/>
    <n v="0"/>
    <x v="0"/>
    <n v="8.5"/>
  </r>
  <r>
    <x v="0"/>
    <x v="1"/>
    <x v="4"/>
    <x v="2"/>
    <x v="3"/>
    <x v="7"/>
    <s v="420TW-02-C"/>
    <n v="6.3468"/>
    <n v="6.3468"/>
    <n v="0"/>
    <x v="0"/>
    <n v="8.5"/>
  </r>
  <r>
    <x v="0"/>
    <x v="1"/>
    <x v="4"/>
    <x v="0"/>
    <x v="3"/>
    <x v="7"/>
    <s v="420TW-03-A"/>
    <n v="6.3970099999999999"/>
    <n v="6.3970099999999999"/>
    <n v="0"/>
    <x v="0"/>
    <n v="8.5"/>
  </r>
  <r>
    <x v="0"/>
    <x v="1"/>
    <x v="4"/>
    <x v="2"/>
    <x v="3"/>
    <x v="7"/>
    <s v="420TW-03-C"/>
    <n v="6.8160499999999997"/>
    <n v="6.8160499999999997"/>
    <n v="0"/>
    <x v="0"/>
    <n v="8.5"/>
  </r>
  <r>
    <x v="0"/>
    <x v="1"/>
    <x v="4"/>
    <x v="0"/>
    <x v="3"/>
    <x v="7"/>
    <s v="420TW-04-A"/>
    <n v="6.8355600000000001"/>
    <n v="6.8355600000000001"/>
    <n v="0"/>
    <x v="0"/>
    <n v="8.5"/>
  </r>
  <r>
    <x v="0"/>
    <x v="1"/>
    <x v="4"/>
    <x v="1"/>
    <x v="3"/>
    <x v="7"/>
    <s v="420TW-04-B"/>
    <n v="6.4235600000000002"/>
    <n v="6.4235600000000002"/>
    <n v="0"/>
    <x v="0"/>
    <n v="8.6"/>
  </r>
  <r>
    <x v="0"/>
    <x v="1"/>
    <x v="4"/>
    <x v="2"/>
    <x v="3"/>
    <x v="7"/>
    <s v="420TW-04-C"/>
    <n v="6.4372100000000003"/>
    <n v="6.4372100000000003"/>
    <n v="0"/>
    <x v="0"/>
    <n v="8.5"/>
  </r>
  <r>
    <x v="0"/>
    <x v="1"/>
    <x v="4"/>
    <x v="0"/>
    <x v="3"/>
    <x v="7"/>
    <s v="420TW-05-A"/>
    <n v="6.4710400000000003"/>
    <n v="6.4710400000000003"/>
    <n v="0"/>
    <x v="0"/>
    <n v="8.5"/>
  </r>
  <r>
    <x v="0"/>
    <x v="1"/>
    <x v="4"/>
    <x v="2"/>
    <x v="3"/>
    <x v="7"/>
    <s v="420TW-05-C"/>
    <n v="3.0233300000000001"/>
    <n v="3.0233300000000001"/>
    <n v="0"/>
    <x v="0"/>
    <n v="4"/>
  </r>
  <r>
    <x v="0"/>
    <x v="1"/>
    <x v="4"/>
    <x v="0"/>
    <x v="3"/>
    <x v="7"/>
    <s v="420TW-06-A"/>
    <n v="6.4157500000000001"/>
    <n v="6.4157500000000001"/>
    <n v="0"/>
    <x v="0"/>
    <n v="8.5"/>
  </r>
  <r>
    <x v="0"/>
    <x v="1"/>
    <x v="4"/>
    <x v="1"/>
    <x v="3"/>
    <x v="7"/>
    <s v="420TW-06-B"/>
    <n v="6.5147899999999996"/>
    <n v="6.5147899999999996"/>
    <n v="0"/>
    <x v="0"/>
    <n v="8.6"/>
  </r>
  <r>
    <x v="0"/>
    <x v="1"/>
    <x v="4"/>
    <x v="2"/>
    <x v="3"/>
    <x v="7"/>
    <s v="420TW-06-C"/>
    <n v="6.4403199999999998"/>
    <n v="6.4403199999999998"/>
    <n v="0"/>
    <x v="0"/>
    <n v="8.5"/>
  </r>
  <r>
    <x v="0"/>
    <x v="1"/>
    <x v="4"/>
    <x v="1"/>
    <x v="3"/>
    <x v="7"/>
    <s v="420TW-07-B"/>
    <n v="6.5916600000000001"/>
    <n v="6.5916600000000001"/>
    <n v="0"/>
    <x v="0"/>
    <n v="8.6"/>
  </r>
  <r>
    <x v="0"/>
    <x v="1"/>
    <x v="4"/>
    <x v="2"/>
    <x v="3"/>
    <x v="7"/>
    <s v="420TW-07-C"/>
    <n v="6.1150200000000003"/>
    <n v="6.1150200000000003"/>
    <n v="0"/>
    <x v="0"/>
    <n v="8.5"/>
  </r>
  <r>
    <x v="0"/>
    <x v="1"/>
    <x v="4"/>
    <x v="1"/>
    <x v="3"/>
    <x v="7"/>
    <s v="420TW-08-B"/>
    <n v="6.6424000000000003"/>
    <n v="6.6424000000000003"/>
    <n v="0"/>
    <x v="0"/>
    <n v="8.6"/>
  </r>
  <r>
    <x v="0"/>
    <x v="1"/>
    <x v="4"/>
    <x v="1"/>
    <x v="3"/>
    <x v="7"/>
    <s v="420TW-09-B"/>
    <n v="6.5142899999999999"/>
    <n v="6.5142899999999999"/>
    <n v="0"/>
    <x v="0"/>
    <n v="8.6"/>
  </r>
  <r>
    <x v="0"/>
    <x v="1"/>
    <x v="4"/>
    <x v="0"/>
    <x v="3"/>
    <x v="8"/>
    <s v="430TT-01-A"/>
    <n v="30.789680000000001"/>
    <n v="30.789680000000001"/>
    <n v="0"/>
    <x v="0"/>
    <n v="33"/>
  </r>
  <r>
    <x v="0"/>
    <x v="1"/>
    <x v="4"/>
    <x v="1"/>
    <x v="3"/>
    <x v="8"/>
    <s v="430TT-01-B"/>
    <n v="21.805009999999999"/>
    <n v="21.805009999999999"/>
    <n v="0"/>
    <x v="0"/>
    <n v="28.67"/>
  </r>
  <r>
    <x v="0"/>
    <x v="1"/>
    <x v="4"/>
    <x v="2"/>
    <x v="3"/>
    <x v="8"/>
    <s v="430TT-01-C"/>
    <n v="29.09956"/>
    <n v="29.09956"/>
    <n v="0"/>
    <x v="0"/>
    <n v="39"/>
  </r>
  <r>
    <x v="0"/>
    <x v="1"/>
    <x v="4"/>
    <x v="0"/>
    <x v="3"/>
    <x v="8"/>
    <s v="430TT-02-A"/>
    <n v="26.650919999999999"/>
    <n v="26.650919999999999"/>
    <n v="0"/>
    <x v="0"/>
    <n v="33"/>
  </r>
  <r>
    <x v="0"/>
    <x v="1"/>
    <x v="4"/>
    <x v="1"/>
    <x v="3"/>
    <x v="8"/>
    <s v="430TT-02-B"/>
    <n v="24.988980000000002"/>
    <n v="24.988980000000002"/>
    <n v="0"/>
    <x v="0"/>
    <n v="32.67"/>
  </r>
  <r>
    <x v="0"/>
    <x v="1"/>
    <x v="4"/>
    <x v="2"/>
    <x v="3"/>
    <x v="8"/>
    <s v="430TT-02-C"/>
    <n v="24.365680000000001"/>
    <n v="24.365680000000001"/>
    <n v="0"/>
    <x v="0"/>
    <n v="32"/>
  </r>
  <r>
    <x v="0"/>
    <x v="1"/>
    <x v="4"/>
    <x v="0"/>
    <x v="3"/>
    <x v="8"/>
    <s v="430TT-03-A"/>
    <n v="25.310690000000001"/>
    <n v="25.310690000000001"/>
    <n v="0"/>
    <x v="0"/>
    <n v="33"/>
  </r>
  <r>
    <x v="0"/>
    <x v="1"/>
    <x v="4"/>
    <x v="1"/>
    <x v="3"/>
    <x v="8"/>
    <s v="430TT-03-B"/>
    <n v="18.540140000000001"/>
    <n v="18.540140000000001"/>
    <n v="0"/>
    <x v="0"/>
    <n v="24.67"/>
  </r>
  <r>
    <x v="0"/>
    <x v="1"/>
    <x v="4"/>
    <x v="2"/>
    <x v="3"/>
    <x v="8"/>
    <s v="430TT-03-C"/>
    <n v="22.0367"/>
    <n v="22.0367"/>
    <n v="0"/>
    <x v="0"/>
    <n v="29"/>
  </r>
  <r>
    <x v="0"/>
    <x v="1"/>
    <x v="4"/>
    <x v="0"/>
    <x v="3"/>
    <x v="8"/>
    <s v="430TT-04-A"/>
    <n v="12.37804"/>
    <n v="12.37804"/>
    <n v="0"/>
    <x v="0"/>
    <n v="16.5"/>
  </r>
  <r>
    <x v="0"/>
    <x v="1"/>
    <x v="4"/>
    <x v="1"/>
    <x v="3"/>
    <x v="8"/>
    <s v="430TT-04-B"/>
    <n v="17.233339999999998"/>
    <n v="17.233339999999998"/>
    <n v="0"/>
    <x v="0"/>
    <n v="23"/>
  </r>
  <r>
    <x v="0"/>
    <x v="1"/>
    <x v="4"/>
    <x v="2"/>
    <x v="3"/>
    <x v="8"/>
    <s v="430TT-04-C"/>
    <n v="22.74812"/>
    <n v="22.74812"/>
    <n v="0"/>
    <x v="0"/>
    <n v="30.5"/>
  </r>
  <r>
    <x v="0"/>
    <x v="1"/>
    <x v="4"/>
    <x v="1"/>
    <x v="3"/>
    <x v="8"/>
    <s v="430TT-05-B"/>
    <n v="12.83239"/>
    <n v="12.83239"/>
    <n v="0"/>
    <x v="0"/>
    <n v="16.670000000000002"/>
  </r>
  <r>
    <x v="0"/>
    <x v="1"/>
    <x v="4"/>
    <x v="1"/>
    <x v="3"/>
    <x v="8"/>
    <s v="430TT-06-B"/>
    <n v="6.29732"/>
    <n v="6.29732"/>
    <n v="0"/>
    <x v="0"/>
    <n v="8.67"/>
  </r>
  <r>
    <x v="0"/>
    <x v="1"/>
    <x v="4"/>
    <x v="1"/>
    <x v="3"/>
    <x v="8"/>
    <s v="430TT-07-B"/>
    <n v="13.457750000000001"/>
    <n v="13.457750000000001"/>
    <n v="0"/>
    <x v="0"/>
    <n v="17"/>
  </r>
  <r>
    <x v="0"/>
    <x v="1"/>
    <x v="4"/>
    <x v="0"/>
    <x v="3"/>
    <x v="9"/>
    <s v="440TP-01-A"/>
    <n v="26.90334"/>
    <n v="26.90334"/>
    <n v="0"/>
    <x v="0"/>
    <n v="33.5"/>
  </r>
  <r>
    <x v="0"/>
    <x v="1"/>
    <x v="4"/>
    <x v="1"/>
    <x v="3"/>
    <x v="9"/>
    <s v="440TP-01-B"/>
    <n v="25.55677"/>
    <n v="25.55677"/>
    <n v="0"/>
    <x v="0"/>
    <n v="33"/>
  </r>
  <r>
    <x v="0"/>
    <x v="1"/>
    <x v="4"/>
    <x v="2"/>
    <x v="3"/>
    <x v="9"/>
    <s v="440TP-01-C"/>
    <n v="26.65005"/>
    <n v="26.65005"/>
    <n v="0"/>
    <x v="0"/>
    <n v="34"/>
  </r>
  <r>
    <x v="0"/>
    <x v="1"/>
    <x v="4"/>
    <x v="0"/>
    <x v="4"/>
    <x v="10"/>
    <s v="510L1-A"/>
    <n v="122.36152"/>
    <n v="102.36152"/>
    <n v="0"/>
    <x v="0"/>
    <n v="219.21"/>
  </r>
  <r>
    <x v="0"/>
    <x v="1"/>
    <x v="4"/>
    <x v="1"/>
    <x v="4"/>
    <x v="10"/>
    <s v="510L1-B"/>
    <n v="119.13441"/>
    <n v="99.134410000000003"/>
    <n v="0"/>
    <x v="0"/>
    <n v="242.81"/>
  </r>
  <r>
    <x v="0"/>
    <x v="1"/>
    <x v="4"/>
    <x v="2"/>
    <x v="4"/>
    <x v="10"/>
    <s v="510L1-C"/>
    <n v="135.23527999999999"/>
    <n v="115.23528"/>
    <n v="0"/>
    <x v="0"/>
    <n v="225.31"/>
  </r>
  <r>
    <x v="0"/>
    <x v="1"/>
    <x v="4"/>
    <x v="0"/>
    <x v="4"/>
    <x v="11"/>
    <s v="510L2-A"/>
    <n v="219.36675"/>
    <n v="219.36675"/>
    <n v="0"/>
    <x v="0"/>
    <n v="183.21"/>
  </r>
  <r>
    <x v="0"/>
    <x v="1"/>
    <x v="4"/>
    <x v="1"/>
    <x v="4"/>
    <x v="11"/>
    <s v="510L2-B"/>
    <n v="218.601"/>
    <n v="218.601"/>
    <n v="0"/>
    <x v="0"/>
    <n v="210.81"/>
  </r>
  <r>
    <x v="0"/>
    <x v="1"/>
    <x v="4"/>
    <x v="2"/>
    <x v="4"/>
    <x v="11"/>
    <s v="510L2-C"/>
    <n v="211.82085000000001"/>
    <n v="211.82085000000001"/>
    <n v="0"/>
    <x v="0"/>
    <n v="214.91"/>
  </r>
  <r>
    <x v="0"/>
    <x v="1"/>
    <x v="4"/>
    <x v="0"/>
    <x v="4"/>
    <x v="12"/>
    <s v="510L3-A"/>
    <n v="194.60249999999999"/>
    <n v="194.60249999999999"/>
    <n v="0"/>
    <x v="0"/>
    <n v="227.21"/>
  </r>
  <r>
    <x v="0"/>
    <x v="1"/>
    <x v="4"/>
    <x v="1"/>
    <x v="4"/>
    <x v="12"/>
    <s v="510L3-B"/>
    <n v="114.8349"/>
    <n v="114.8349"/>
    <n v="0"/>
    <x v="0"/>
    <n v="158.81"/>
  </r>
  <r>
    <x v="0"/>
    <x v="1"/>
    <x v="4"/>
    <x v="2"/>
    <x v="4"/>
    <x v="12"/>
    <s v="510L3-C"/>
    <n v="157.26689999999999"/>
    <n v="157.26689999999999"/>
    <n v="0"/>
    <x v="0"/>
    <n v="198.91"/>
  </r>
  <r>
    <x v="0"/>
    <x v="1"/>
    <x v="4"/>
    <x v="0"/>
    <x v="4"/>
    <x v="13"/>
    <s v="510L4-A"/>
    <n v="64.976759999999999"/>
    <n v="64.976759999999999"/>
    <n v="0"/>
    <x v="0"/>
    <n v="58.01"/>
  </r>
  <r>
    <x v="0"/>
    <x v="1"/>
    <x v="4"/>
    <x v="1"/>
    <x v="4"/>
    <x v="13"/>
    <s v="510L4-B"/>
    <n v="78.310199999999995"/>
    <n v="78.310199999999995"/>
    <n v="0"/>
    <x v="0"/>
    <n v="67.010000000000005"/>
  </r>
  <r>
    <x v="0"/>
    <x v="1"/>
    <x v="4"/>
    <x v="2"/>
    <x v="4"/>
    <x v="13"/>
    <s v="510L4-C"/>
    <n v="42.836640000000003"/>
    <n v="42.836640000000003"/>
    <n v="0"/>
    <x v="0"/>
    <n v="60.91"/>
  </r>
  <r>
    <x v="0"/>
    <x v="1"/>
    <x v="4"/>
    <x v="0"/>
    <x v="4"/>
    <x v="14"/>
    <s v="510L5-A"/>
    <n v="114.93156"/>
    <n v="114.93156"/>
    <n v="0"/>
    <x v="0"/>
    <n v="134.21"/>
  </r>
  <r>
    <x v="0"/>
    <x v="1"/>
    <x v="4"/>
    <x v="1"/>
    <x v="4"/>
    <x v="14"/>
    <s v="510L5-B"/>
    <n v="112.87963999999999"/>
    <n v="112.87963999999999"/>
    <n v="0"/>
    <x v="0"/>
    <n v="149.81"/>
  </r>
  <r>
    <x v="0"/>
    <x v="1"/>
    <x v="4"/>
    <x v="2"/>
    <x v="4"/>
    <x v="14"/>
    <s v="510L5-C"/>
    <n v="46.098559999999999"/>
    <n v="46.098559999999999"/>
    <n v="0"/>
    <x v="0"/>
    <n v="97.91"/>
  </r>
  <r>
    <x v="0"/>
    <x v="1"/>
    <x v="4"/>
    <x v="0"/>
    <x v="4"/>
    <x v="15"/>
    <s v="510L6-A"/>
    <n v="171.566"/>
    <n v="171.566"/>
    <n v="0"/>
    <x v="0"/>
    <n v="198.21"/>
  </r>
  <r>
    <x v="0"/>
    <x v="1"/>
    <x v="4"/>
    <x v="1"/>
    <x v="4"/>
    <x v="15"/>
    <s v="510L6-B"/>
    <n v="144.352"/>
    <n v="144.352"/>
    <n v="0"/>
    <x v="0"/>
    <n v="181.81"/>
  </r>
  <r>
    <x v="0"/>
    <x v="1"/>
    <x v="4"/>
    <x v="2"/>
    <x v="4"/>
    <x v="15"/>
    <s v="510L6-C"/>
    <n v="146.81950000000001"/>
    <n v="146.81950000000001"/>
    <n v="0"/>
    <x v="0"/>
    <n v="169.91"/>
  </r>
  <r>
    <x v="0"/>
    <x v="1"/>
    <x v="4"/>
    <x v="0"/>
    <x v="4"/>
    <x v="16"/>
    <s v="510L8-A"/>
    <n v="24.093720000000001"/>
    <n v="24.093720000000001"/>
    <n v="0"/>
    <x v="0"/>
    <n v="24.01"/>
  </r>
  <r>
    <x v="0"/>
    <x v="1"/>
    <x v="4"/>
    <x v="1"/>
    <x v="4"/>
    <x v="16"/>
    <s v="510L8-B"/>
    <n v="25.814699999999998"/>
    <n v="25.814699999999998"/>
    <n v="0"/>
    <x v="0"/>
    <n v="25.01"/>
  </r>
  <r>
    <x v="0"/>
    <x v="1"/>
    <x v="4"/>
    <x v="2"/>
    <x v="4"/>
    <x v="16"/>
    <s v="510L8-C"/>
    <n v="24.613040000000002"/>
    <n v="24.613040000000002"/>
    <n v="0"/>
    <x v="0"/>
    <n v="24.01"/>
  </r>
  <r>
    <x v="0"/>
    <x v="1"/>
    <x v="4"/>
    <x v="0"/>
    <x v="4"/>
    <x v="17"/>
    <s v="520WP-01-A"/>
    <n v="13.400399999999999"/>
    <n v="13.400399999999999"/>
    <n v="0"/>
    <x v="0"/>
    <n v="16"/>
  </r>
  <r>
    <x v="0"/>
    <x v="1"/>
    <x v="4"/>
    <x v="1"/>
    <x v="4"/>
    <x v="17"/>
    <s v="520WP-01-B"/>
    <n v="13.400399999999999"/>
    <n v="13.400399999999999"/>
    <n v="0"/>
    <x v="0"/>
    <n v="16"/>
  </r>
  <r>
    <x v="0"/>
    <x v="1"/>
    <x v="4"/>
    <x v="2"/>
    <x v="4"/>
    <x v="17"/>
    <s v="520WP-01-C"/>
    <n v="12.6"/>
    <n v="12.6"/>
    <n v="0"/>
    <x v="0"/>
    <n v="16"/>
  </r>
  <r>
    <x v="0"/>
    <x v="1"/>
    <x v="4"/>
    <x v="0"/>
    <x v="4"/>
    <x v="18"/>
    <s v="530NP-01-A"/>
    <n v="44.274459999999998"/>
    <n v="44.274459999999998"/>
    <n v="0"/>
    <x v="0"/>
    <n v="48"/>
  </r>
  <r>
    <x v="0"/>
    <x v="1"/>
    <x v="4"/>
    <x v="1"/>
    <x v="4"/>
    <x v="18"/>
    <s v="530NP-01-B"/>
    <n v="52.184199999999997"/>
    <n v="52.184199999999997"/>
    <n v="0"/>
    <x v="0"/>
    <n v="48"/>
  </r>
  <r>
    <x v="0"/>
    <x v="1"/>
    <x v="4"/>
    <x v="2"/>
    <x v="4"/>
    <x v="18"/>
    <s v="530NP-01-C"/>
    <n v="44.930999999999997"/>
    <n v="44.930999999999997"/>
    <n v="0"/>
    <x v="0"/>
    <n v="40"/>
  </r>
  <r>
    <x v="0"/>
    <x v="1"/>
    <x v="4"/>
    <x v="0"/>
    <x v="4"/>
    <x v="19"/>
    <s v="550LP-01-A"/>
    <n v="16.499700000000001"/>
    <n v="16.499700000000001"/>
    <n v="0"/>
    <x v="0"/>
    <n v="18"/>
  </r>
  <r>
    <x v="0"/>
    <x v="1"/>
    <x v="4"/>
    <x v="1"/>
    <x v="4"/>
    <x v="19"/>
    <s v="550LP-01-B"/>
    <n v="25.832879999999999"/>
    <n v="25.832879999999999"/>
    <n v="0"/>
    <x v="0"/>
    <n v="28"/>
  </r>
  <r>
    <x v="0"/>
    <x v="1"/>
    <x v="4"/>
    <x v="2"/>
    <x v="4"/>
    <x v="19"/>
    <s v="550LP-01-C"/>
    <n v="16.499700000000001"/>
    <n v="16.499700000000001"/>
    <n v="0"/>
    <x v="0"/>
    <n v="19"/>
  </r>
  <r>
    <x v="0"/>
    <x v="1"/>
    <x v="4"/>
    <x v="0"/>
    <x v="5"/>
    <x v="20"/>
    <s v="600WZ-01-A"/>
    <n v="1.1332899999999999"/>
    <n v="1.1332899999999999"/>
    <n v="0"/>
    <x v="0"/>
    <n v="16"/>
  </r>
  <r>
    <x v="0"/>
    <x v="1"/>
    <x v="4"/>
    <x v="1"/>
    <x v="5"/>
    <x v="20"/>
    <s v="600WZ-01-B"/>
    <n v="2.8290950000000001"/>
    <n v="2.8290950000000001"/>
    <n v="0"/>
    <x v="0"/>
    <n v="8"/>
  </r>
  <r>
    <x v="0"/>
    <x v="1"/>
    <x v="4"/>
    <x v="2"/>
    <x v="5"/>
    <x v="20"/>
    <s v="600WZ-01-C"/>
    <n v="0.76331000000000004"/>
    <n v="0.76331000000000004"/>
    <n v="0"/>
    <x v="0"/>
    <n v="8"/>
  </r>
  <r>
    <x v="0"/>
    <x v="1"/>
    <x v="5"/>
    <x v="0"/>
    <x v="0"/>
    <x v="0"/>
    <s v="100KT-01-A"/>
    <n v="5.6560199999999998"/>
    <n v="5.6560199999999998"/>
    <n v="0"/>
    <x v="0"/>
    <n v="40"/>
  </r>
  <r>
    <x v="0"/>
    <x v="1"/>
    <x v="5"/>
    <x v="1"/>
    <x v="0"/>
    <x v="0"/>
    <s v="100KT-01-B"/>
    <n v="2.54467"/>
    <n v="2.54467"/>
    <n v="0"/>
    <x v="0"/>
    <n v="16"/>
  </r>
  <r>
    <x v="0"/>
    <x v="1"/>
    <x v="5"/>
    <x v="2"/>
    <x v="0"/>
    <x v="0"/>
    <s v="100KT-01-C"/>
    <n v="4.9933550000000002"/>
    <n v="4.9933550000000002"/>
    <n v="0"/>
    <x v="0"/>
    <n v="24"/>
  </r>
  <r>
    <x v="0"/>
    <x v="1"/>
    <x v="5"/>
    <x v="0"/>
    <x v="0"/>
    <x v="0"/>
    <s v="100KT-02-A"/>
    <n v="21.53275"/>
    <n v="21.53275"/>
    <n v="0"/>
    <x v="0"/>
    <n v="32"/>
  </r>
  <r>
    <x v="0"/>
    <x v="1"/>
    <x v="5"/>
    <x v="1"/>
    <x v="0"/>
    <x v="0"/>
    <s v="100KT-02-B"/>
    <n v="20.01989"/>
    <n v="20.01989"/>
    <n v="0"/>
    <x v="0"/>
    <n v="48"/>
  </r>
  <r>
    <x v="0"/>
    <x v="1"/>
    <x v="5"/>
    <x v="2"/>
    <x v="0"/>
    <x v="0"/>
    <s v="100KT-02-C"/>
    <n v="22.512779999999999"/>
    <n v="22.512779999999999"/>
    <n v="0"/>
    <x v="0"/>
    <n v="48"/>
  </r>
  <r>
    <x v="0"/>
    <x v="1"/>
    <x v="5"/>
    <x v="0"/>
    <x v="0"/>
    <x v="0"/>
    <s v="100KT-03-A"/>
    <n v="19.475560000000002"/>
    <n v="19.475560000000002"/>
    <n v="0"/>
    <x v="0"/>
    <n v="40"/>
  </r>
  <r>
    <x v="0"/>
    <x v="1"/>
    <x v="5"/>
    <x v="1"/>
    <x v="0"/>
    <x v="0"/>
    <s v="100KT-03-B"/>
    <n v="12.91621"/>
    <n v="12.91621"/>
    <n v="0"/>
    <x v="0"/>
    <n v="40"/>
  </r>
  <r>
    <x v="0"/>
    <x v="1"/>
    <x v="5"/>
    <x v="2"/>
    <x v="0"/>
    <x v="0"/>
    <s v="100KT-03-C"/>
    <n v="23.273285000000001"/>
    <n v="23.273285000000001"/>
    <n v="0"/>
    <x v="0"/>
    <n v="24"/>
  </r>
  <r>
    <x v="0"/>
    <x v="1"/>
    <x v="5"/>
    <x v="0"/>
    <x v="0"/>
    <x v="0"/>
    <s v="100KT-04-A"/>
    <n v="9.7755299999999998"/>
    <n v="9.7755299999999998"/>
    <n v="0"/>
    <x v="0"/>
    <n v="16"/>
  </r>
  <r>
    <x v="0"/>
    <x v="1"/>
    <x v="5"/>
    <x v="1"/>
    <x v="0"/>
    <x v="0"/>
    <s v="100KT-04-B"/>
    <n v="11.170019999999999"/>
    <n v="11.170019999999999"/>
    <n v="0"/>
    <x v="0"/>
    <n v="16"/>
  </r>
  <r>
    <x v="0"/>
    <x v="1"/>
    <x v="5"/>
    <x v="2"/>
    <x v="0"/>
    <x v="0"/>
    <s v="100KT-04-C"/>
    <n v="7.8620700000000001"/>
    <n v="7.8620700000000001"/>
    <n v="0"/>
    <x v="0"/>
    <n v="8"/>
  </r>
  <r>
    <x v="0"/>
    <x v="1"/>
    <x v="5"/>
    <x v="0"/>
    <x v="0"/>
    <x v="0"/>
    <s v="100KT-05-A"/>
    <n v="0.25833"/>
    <n v="0.25833"/>
    <n v="0"/>
    <x v="0"/>
    <n v="31"/>
  </r>
  <r>
    <x v="0"/>
    <x v="1"/>
    <x v="5"/>
    <x v="1"/>
    <x v="0"/>
    <x v="0"/>
    <s v="100KT-05-B"/>
    <n v="0.90000999999999998"/>
    <n v="0.90000999999999998"/>
    <n v="0"/>
    <x v="0"/>
    <n v="23.5"/>
  </r>
  <r>
    <x v="0"/>
    <x v="1"/>
    <x v="5"/>
    <x v="0"/>
    <x v="0"/>
    <x v="0"/>
    <s v="100KT-06-A"/>
    <n v="5.5329999999999997E-2"/>
    <n v="5.5329999999999997E-2"/>
    <n v="0"/>
    <x v="0"/>
    <n v="8"/>
  </r>
  <r>
    <x v="0"/>
    <x v="1"/>
    <x v="5"/>
    <x v="0"/>
    <x v="0"/>
    <x v="0"/>
    <s v="100KT-07-A"/>
    <n v="13.11585"/>
    <n v="13.11585"/>
    <n v="0"/>
    <x v="0"/>
    <n v="16"/>
  </r>
  <r>
    <x v="0"/>
    <x v="1"/>
    <x v="5"/>
    <x v="1"/>
    <x v="0"/>
    <x v="0"/>
    <s v="100KT-07-B"/>
    <n v="17.243839999999999"/>
    <n v="17.243839999999999"/>
    <n v="0"/>
    <x v="0"/>
    <n v="16"/>
  </r>
  <r>
    <x v="0"/>
    <x v="1"/>
    <x v="5"/>
    <x v="2"/>
    <x v="0"/>
    <x v="0"/>
    <s v="100KT-07-C"/>
    <n v="9.9956600000000009"/>
    <n v="9.9956600000000009"/>
    <n v="0"/>
    <x v="0"/>
    <n v="8"/>
  </r>
  <r>
    <x v="0"/>
    <x v="1"/>
    <x v="5"/>
    <x v="0"/>
    <x v="0"/>
    <x v="1"/>
    <s v="110KS-01-A"/>
    <n v="8.8000000000000007"/>
    <n v="8.8000000000000007"/>
    <n v="0"/>
    <x v="0"/>
    <n v="16"/>
  </r>
  <r>
    <x v="0"/>
    <x v="1"/>
    <x v="5"/>
    <x v="1"/>
    <x v="0"/>
    <x v="1"/>
    <s v="110KS-01-B"/>
    <n v="8.8000000000000007"/>
    <n v="8.8000000000000007"/>
    <n v="0"/>
    <x v="0"/>
    <n v="16"/>
  </r>
  <r>
    <x v="0"/>
    <x v="1"/>
    <x v="5"/>
    <x v="0"/>
    <x v="0"/>
    <x v="1"/>
    <s v="110KS-02-A"/>
    <n v="8.8000000000000007"/>
    <n v="8.8000000000000007"/>
    <n v="0"/>
    <x v="0"/>
    <n v="16"/>
  </r>
  <r>
    <x v="0"/>
    <x v="1"/>
    <x v="5"/>
    <x v="1"/>
    <x v="0"/>
    <x v="1"/>
    <s v="110KS-02-B"/>
    <n v="10.314"/>
    <n v="10.314"/>
    <n v="0"/>
    <x v="0"/>
    <n v="16"/>
  </r>
  <r>
    <x v="0"/>
    <x v="1"/>
    <x v="5"/>
    <x v="2"/>
    <x v="0"/>
    <x v="1"/>
    <s v="110KS-02-C"/>
    <n v="9.68"/>
    <n v="9.68"/>
    <n v="0"/>
    <x v="0"/>
    <n v="16"/>
  </r>
  <r>
    <x v="0"/>
    <x v="1"/>
    <x v="5"/>
    <x v="0"/>
    <x v="0"/>
    <x v="1"/>
    <s v="110KS-03-A"/>
    <n v="2.2666599999999999"/>
    <n v="2.2666599999999999"/>
    <n v="0"/>
    <x v="0"/>
    <n v="16"/>
  </r>
  <r>
    <x v="0"/>
    <x v="1"/>
    <x v="5"/>
    <x v="2"/>
    <x v="0"/>
    <x v="1"/>
    <s v="110KS-03-C"/>
    <n v="1.1850000000000001"/>
    <n v="1.1850000000000001"/>
    <n v="0"/>
    <x v="0"/>
    <n v="8"/>
  </r>
  <r>
    <x v="0"/>
    <x v="1"/>
    <x v="5"/>
    <x v="0"/>
    <x v="1"/>
    <x v="2"/>
    <s v="210SL-01-A"/>
    <n v="20.606660000000002"/>
    <n v="20.606660000000002"/>
    <n v="0"/>
    <x v="0"/>
    <n v="24"/>
  </r>
  <r>
    <x v="0"/>
    <x v="1"/>
    <x v="5"/>
    <x v="1"/>
    <x v="1"/>
    <x v="2"/>
    <s v="210SL-01-B"/>
    <n v="22.710426999999999"/>
    <n v="22.710426999999999"/>
    <n v="0"/>
    <x v="0"/>
    <n v="28"/>
  </r>
  <r>
    <x v="0"/>
    <x v="1"/>
    <x v="5"/>
    <x v="2"/>
    <x v="1"/>
    <x v="2"/>
    <s v="210SL-01-C"/>
    <n v="42.344670000000001"/>
    <n v="42.344670000000001"/>
    <n v="0"/>
    <x v="0"/>
    <n v="48"/>
  </r>
  <r>
    <x v="0"/>
    <x v="1"/>
    <x v="5"/>
    <x v="0"/>
    <x v="1"/>
    <x v="2"/>
    <s v="210SL-02-A"/>
    <n v="35.333300000000001"/>
    <n v="35.333300000000001"/>
    <n v="0"/>
    <x v="0"/>
    <n v="40"/>
  </r>
  <r>
    <x v="0"/>
    <x v="1"/>
    <x v="5"/>
    <x v="1"/>
    <x v="1"/>
    <x v="2"/>
    <s v="210SL-02-B"/>
    <n v="45.93329"/>
    <n v="45.93329"/>
    <n v="0"/>
    <x v="0"/>
    <n v="50"/>
  </r>
  <r>
    <x v="0"/>
    <x v="1"/>
    <x v="5"/>
    <x v="0"/>
    <x v="1"/>
    <x v="3"/>
    <s v="220SE-0009"/>
    <n v="6.0352199999999998"/>
    <n v="6.0352199999999998"/>
    <n v="0"/>
    <x v="0"/>
    <n v="8"/>
  </r>
  <r>
    <x v="0"/>
    <x v="1"/>
    <x v="5"/>
    <x v="2"/>
    <x v="1"/>
    <x v="3"/>
    <s v="220SE-0079"/>
    <n v="6.4292800000000003"/>
    <n v="6.4292800000000003"/>
    <n v="0"/>
    <x v="0"/>
    <n v="8"/>
  </r>
  <r>
    <x v="0"/>
    <x v="1"/>
    <x v="5"/>
    <x v="2"/>
    <x v="1"/>
    <x v="3"/>
    <s v="220SE-0081"/>
    <n v="6.8333000000000004"/>
    <n v="6.8333000000000004"/>
    <n v="0"/>
    <x v="0"/>
    <n v="8"/>
  </r>
  <r>
    <x v="0"/>
    <x v="1"/>
    <x v="5"/>
    <x v="2"/>
    <x v="1"/>
    <x v="3"/>
    <s v="220SE-0114"/>
    <n v="6.7773000000000003"/>
    <n v="6.7773000000000003"/>
    <n v="0"/>
    <x v="0"/>
    <n v="8"/>
  </r>
  <r>
    <x v="0"/>
    <x v="1"/>
    <x v="5"/>
    <x v="0"/>
    <x v="1"/>
    <x v="3"/>
    <s v="220SE-0121"/>
    <n v="5.1093700000000002"/>
    <n v="5.1093700000000002"/>
    <n v="0.4304"/>
    <x v="0"/>
    <n v="8"/>
  </r>
  <r>
    <x v="0"/>
    <x v="1"/>
    <x v="5"/>
    <x v="0"/>
    <x v="1"/>
    <x v="3"/>
    <s v="220SE-0133"/>
    <n v="5.8261099999999999"/>
    <n v="5.8261099999999999"/>
    <n v="2.5000000000000001E-3"/>
    <x v="0"/>
    <n v="8"/>
  </r>
  <r>
    <x v="0"/>
    <x v="1"/>
    <x v="5"/>
    <x v="1"/>
    <x v="1"/>
    <x v="3"/>
    <s v="220SE-0150"/>
    <n v="7.7751200000000003"/>
    <n v="7.7751200000000003"/>
    <n v="0"/>
    <x v="0"/>
    <n v="8"/>
  </r>
  <r>
    <x v="0"/>
    <x v="1"/>
    <x v="5"/>
    <x v="1"/>
    <x v="1"/>
    <x v="3"/>
    <s v="220SE-0202"/>
    <n v="6.3598400000000002"/>
    <n v="6.3598400000000002"/>
    <n v="0"/>
    <x v="0"/>
    <n v="8"/>
  </r>
  <r>
    <x v="0"/>
    <x v="1"/>
    <x v="5"/>
    <x v="2"/>
    <x v="1"/>
    <x v="3"/>
    <s v="220SE-0212"/>
    <n v="7.7500600000000004"/>
    <n v="7.7500600000000004"/>
    <n v="0"/>
    <x v="0"/>
    <n v="8"/>
  </r>
  <r>
    <x v="0"/>
    <x v="1"/>
    <x v="5"/>
    <x v="2"/>
    <x v="1"/>
    <x v="3"/>
    <s v="220SE-0227"/>
    <n v="7.1626799999999999"/>
    <n v="7.1626799999999999"/>
    <n v="5.0000000000000001E-4"/>
    <x v="0"/>
    <n v="8"/>
  </r>
  <r>
    <x v="0"/>
    <x v="1"/>
    <x v="5"/>
    <x v="1"/>
    <x v="1"/>
    <x v="3"/>
    <s v="220SE-0233"/>
    <n v="4.7916400000000001"/>
    <n v="4.7916400000000001"/>
    <n v="0"/>
    <x v="0"/>
    <n v="8"/>
  </r>
  <r>
    <x v="0"/>
    <x v="1"/>
    <x v="5"/>
    <x v="1"/>
    <x v="1"/>
    <x v="3"/>
    <s v="220SE-0281"/>
    <n v="5.6478999999999999"/>
    <n v="5.6478999999999999"/>
    <n v="0"/>
    <x v="0"/>
    <n v="8"/>
  </r>
  <r>
    <x v="0"/>
    <x v="1"/>
    <x v="5"/>
    <x v="2"/>
    <x v="1"/>
    <x v="3"/>
    <s v="220SE-0294"/>
    <n v="5.8687300000000002"/>
    <n v="5.8687300000000002"/>
    <n v="0"/>
    <x v="0"/>
    <n v="7"/>
  </r>
  <r>
    <x v="0"/>
    <x v="1"/>
    <x v="5"/>
    <x v="1"/>
    <x v="1"/>
    <x v="3"/>
    <s v="220SE-0315"/>
    <n v="8.4277700000000006"/>
    <n v="8.4277700000000006"/>
    <n v="0"/>
    <x v="0"/>
    <n v="8"/>
  </r>
  <r>
    <x v="0"/>
    <x v="1"/>
    <x v="5"/>
    <x v="2"/>
    <x v="1"/>
    <x v="3"/>
    <s v="220SE-0359"/>
    <n v="7.5664199999999999"/>
    <n v="7.5664199999999999"/>
    <n v="0.01"/>
    <x v="0"/>
    <n v="8"/>
  </r>
  <r>
    <x v="0"/>
    <x v="1"/>
    <x v="5"/>
    <x v="2"/>
    <x v="1"/>
    <x v="3"/>
    <s v="220SE-0386"/>
    <n v="6.2447900000000001"/>
    <n v="6.2447900000000001"/>
    <n v="0"/>
    <x v="0"/>
    <n v="8"/>
  </r>
  <r>
    <x v="0"/>
    <x v="1"/>
    <x v="5"/>
    <x v="0"/>
    <x v="1"/>
    <x v="3"/>
    <s v="220SE-0409"/>
    <n v="6.2426599999999999"/>
    <n v="6.2426599999999999"/>
    <n v="0"/>
    <x v="0"/>
    <n v="8"/>
  </r>
  <r>
    <x v="0"/>
    <x v="1"/>
    <x v="5"/>
    <x v="1"/>
    <x v="1"/>
    <x v="3"/>
    <s v="220SE-0504"/>
    <n v="4.7408999999999999"/>
    <n v="4.7408999999999999"/>
    <n v="0"/>
    <x v="0"/>
    <n v="8"/>
  </r>
  <r>
    <x v="0"/>
    <x v="1"/>
    <x v="5"/>
    <x v="0"/>
    <x v="1"/>
    <x v="3"/>
    <s v="220SE-0639"/>
    <n v="6.3615899999999996"/>
    <n v="6.3615899999999996"/>
    <n v="3.3E-3"/>
    <x v="0"/>
    <n v="8"/>
  </r>
  <r>
    <x v="0"/>
    <x v="1"/>
    <x v="5"/>
    <x v="1"/>
    <x v="1"/>
    <x v="3"/>
    <s v="220SE-0640"/>
    <n v="5.7224599999999999"/>
    <n v="5.7224599999999999"/>
    <n v="0"/>
    <x v="0"/>
    <n v="8"/>
  </r>
  <r>
    <x v="0"/>
    <x v="1"/>
    <x v="5"/>
    <x v="0"/>
    <x v="1"/>
    <x v="3"/>
    <s v="220SE-0642"/>
    <n v="7.3433200000000003"/>
    <n v="7.3433200000000003"/>
    <n v="0"/>
    <x v="0"/>
    <n v="8"/>
  </r>
  <r>
    <x v="0"/>
    <x v="1"/>
    <x v="5"/>
    <x v="0"/>
    <x v="1"/>
    <x v="3"/>
    <s v="220SE-0677"/>
    <n v="4.5524800000000001"/>
    <n v="4.5524800000000001"/>
    <n v="6.3E-3"/>
    <x v="0"/>
    <n v="8"/>
  </r>
  <r>
    <x v="0"/>
    <x v="1"/>
    <x v="5"/>
    <x v="1"/>
    <x v="1"/>
    <x v="3"/>
    <s v="220SE-0682"/>
    <n v="6.5811900000000003"/>
    <n v="6.5811900000000003"/>
    <n v="0"/>
    <x v="0"/>
    <n v="8"/>
  </r>
  <r>
    <x v="0"/>
    <x v="1"/>
    <x v="5"/>
    <x v="1"/>
    <x v="1"/>
    <x v="3"/>
    <s v="220SE-0688"/>
    <n v="8.2767499999999998"/>
    <n v="8.2767499999999998"/>
    <n v="0"/>
    <x v="0"/>
    <n v="8"/>
  </r>
  <r>
    <x v="0"/>
    <x v="1"/>
    <x v="5"/>
    <x v="1"/>
    <x v="1"/>
    <x v="3"/>
    <s v="220SE-0690"/>
    <n v="6.5332299999999996"/>
    <n v="6.5332299999999996"/>
    <n v="0"/>
    <x v="0"/>
    <n v="8"/>
  </r>
  <r>
    <x v="0"/>
    <x v="1"/>
    <x v="5"/>
    <x v="0"/>
    <x v="1"/>
    <x v="3"/>
    <s v="220SE-0694"/>
    <n v="5.8126899999999999"/>
    <n v="5.8126899999999999"/>
    <n v="0"/>
    <x v="0"/>
    <n v="8"/>
  </r>
  <r>
    <x v="0"/>
    <x v="1"/>
    <x v="5"/>
    <x v="1"/>
    <x v="1"/>
    <x v="3"/>
    <s v="220SE-0700"/>
    <n v="5.8220700000000001"/>
    <n v="5.8220700000000001"/>
    <n v="0"/>
    <x v="0"/>
    <n v="8"/>
  </r>
  <r>
    <x v="0"/>
    <x v="1"/>
    <x v="5"/>
    <x v="1"/>
    <x v="1"/>
    <x v="3"/>
    <s v="220SE-0701"/>
    <n v="6.5551000000000004"/>
    <n v="6.5551000000000004"/>
    <n v="0"/>
    <x v="0"/>
    <n v="8"/>
  </r>
  <r>
    <x v="0"/>
    <x v="1"/>
    <x v="5"/>
    <x v="2"/>
    <x v="1"/>
    <x v="3"/>
    <s v="220SE-0708"/>
    <n v="6.9169499999999999"/>
    <n v="6.9169499999999999"/>
    <n v="0"/>
    <x v="0"/>
    <n v="8"/>
  </r>
  <r>
    <x v="0"/>
    <x v="1"/>
    <x v="5"/>
    <x v="1"/>
    <x v="1"/>
    <x v="3"/>
    <s v="220SE-0718"/>
    <n v="8.6493199999999995"/>
    <n v="8.6493199999999995"/>
    <n v="0"/>
    <x v="0"/>
    <n v="8"/>
  </r>
  <r>
    <x v="0"/>
    <x v="1"/>
    <x v="5"/>
    <x v="1"/>
    <x v="1"/>
    <x v="3"/>
    <s v="220SE-0734"/>
    <n v="7.0359100000000003"/>
    <n v="7.0359100000000003"/>
    <n v="0"/>
    <x v="0"/>
    <n v="8"/>
  </r>
  <r>
    <x v="0"/>
    <x v="1"/>
    <x v="5"/>
    <x v="1"/>
    <x v="1"/>
    <x v="3"/>
    <s v="220SE-0737"/>
    <n v="8.4662699999999997"/>
    <n v="8.4662699999999997"/>
    <n v="0"/>
    <x v="0"/>
    <n v="8"/>
  </r>
  <r>
    <x v="0"/>
    <x v="1"/>
    <x v="5"/>
    <x v="1"/>
    <x v="1"/>
    <x v="3"/>
    <s v="220SE-0739"/>
    <n v="5.3740199999999998"/>
    <n v="5.3740199999999998"/>
    <n v="0"/>
    <x v="0"/>
    <n v="8"/>
  </r>
  <r>
    <x v="0"/>
    <x v="1"/>
    <x v="5"/>
    <x v="1"/>
    <x v="1"/>
    <x v="3"/>
    <s v="220SE-0748"/>
    <n v="2.7028699999999999"/>
    <n v="2.7028699999999999"/>
    <n v="0"/>
    <x v="0"/>
    <n v="4"/>
  </r>
  <r>
    <x v="0"/>
    <x v="1"/>
    <x v="5"/>
    <x v="2"/>
    <x v="1"/>
    <x v="3"/>
    <s v="220SE-0754"/>
    <n v="5.7986199999999997"/>
    <n v="5.7986199999999997"/>
    <n v="0"/>
    <x v="0"/>
    <n v="8"/>
  </r>
  <r>
    <x v="0"/>
    <x v="1"/>
    <x v="5"/>
    <x v="2"/>
    <x v="1"/>
    <x v="3"/>
    <s v="220SE-0778"/>
    <n v="5.4354300000000002"/>
    <n v="5.4354300000000002"/>
    <n v="0"/>
    <x v="0"/>
    <n v="8"/>
  </r>
  <r>
    <x v="0"/>
    <x v="1"/>
    <x v="5"/>
    <x v="1"/>
    <x v="1"/>
    <x v="3"/>
    <s v="220SE-0786"/>
    <n v="1.1748700000000001"/>
    <n v="1.1748700000000001"/>
    <n v="0"/>
    <x v="0"/>
    <n v="0.5"/>
  </r>
  <r>
    <x v="0"/>
    <x v="1"/>
    <x v="5"/>
    <x v="0"/>
    <x v="1"/>
    <x v="3"/>
    <s v="220SE-0787"/>
    <n v="4.9327500000000004"/>
    <n v="4.9327500000000004"/>
    <n v="0"/>
    <x v="0"/>
    <n v="8"/>
  </r>
  <r>
    <x v="0"/>
    <x v="1"/>
    <x v="5"/>
    <x v="2"/>
    <x v="1"/>
    <x v="3"/>
    <s v="220SE-0795"/>
    <n v="5.9082600000000003"/>
    <n v="5.9082600000000003"/>
    <n v="0"/>
    <x v="0"/>
    <n v="8"/>
  </r>
  <r>
    <x v="0"/>
    <x v="1"/>
    <x v="5"/>
    <x v="1"/>
    <x v="1"/>
    <x v="3"/>
    <s v="220SE-0797"/>
    <n v="7.6367099999999999"/>
    <n v="7.6367099999999999"/>
    <n v="0"/>
    <x v="0"/>
    <n v="8"/>
  </r>
  <r>
    <x v="0"/>
    <x v="1"/>
    <x v="5"/>
    <x v="1"/>
    <x v="1"/>
    <x v="3"/>
    <s v="220SE-0800"/>
    <n v="6.8354499999999998"/>
    <n v="6.8354499999999998"/>
    <n v="0"/>
    <x v="0"/>
    <n v="8"/>
  </r>
  <r>
    <x v="0"/>
    <x v="1"/>
    <x v="5"/>
    <x v="2"/>
    <x v="1"/>
    <x v="3"/>
    <s v="220SE-0844"/>
    <n v="6.4444299999999997"/>
    <n v="6.4444299999999997"/>
    <n v="0"/>
    <x v="0"/>
    <n v="8"/>
  </r>
  <r>
    <x v="0"/>
    <x v="1"/>
    <x v="5"/>
    <x v="2"/>
    <x v="1"/>
    <x v="3"/>
    <s v="220SE-0901"/>
    <n v="4.4253299999999998"/>
    <n v="4.4253299999999998"/>
    <n v="0"/>
    <x v="0"/>
    <n v="8"/>
  </r>
  <r>
    <x v="0"/>
    <x v="1"/>
    <x v="5"/>
    <x v="1"/>
    <x v="1"/>
    <x v="3"/>
    <s v="220SE-0921"/>
    <n v="7.2290200000000002"/>
    <n v="7.2290200000000002"/>
    <n v="0"/>
    <x v="0"/>
    <n v="8"/>
  </r>
  <r>
    <x v="0"/>
    <x v="1"/>
    <x v="5"/>
    <x v="0"/>
    <x v="1"/>
    <x v="3"/>
    <s v="220SE-0923"/>
    <n v="6.2524499999999996"/>
    <n v="6.2524499999999996"/>
    <n v="0"/>
    <x v="0"/>
    <n v="8"/>
  </r>
  <r>
    <x v="0"/>
    <x v="1"/>
    <x v="5"/>
    <x v="2"/>
    <x v="1"/>
    <x v="3"/>
    <s v="220SE-1045"/>
    <n v="9.0389300000000006"/>
    <n v="9.0389300000000006"/>
    <n v="0"/>
    <x v="0"/>
    <n v="8"/>
  </r>
  <r>
    <x v="0"/>
    <x v="1"/>
    <x v="5"/>
    <x v="0"/>
    <x v="1"/>
    <x v="3"/>
    <s v="220SE-1218"/>
    <n v="6.4121600000000001"/>
    <n v="6.4121600000000001"/>
    <n v="2.24E-2"/>
    <x v="0"/>
    <n v="8"/>
  </r>
  <r>
    <x v="0"/>
    <x v="1"/>
    <x v="5"/>
    <x v="0"/>
    <x v="1"/>
    <x v="3"/>
    <s v="220SE-1219"/>
    <n v="6.8022"/>
    <n v="6.8022"/>
    <n v="2E-3"/>
    <x v="0"/>
    <n v="8"/>
  </r>
  <r>
    <x v="0"/>
    <x v="1"/>
    <x v="5"/>
    <x v="2"/>
    <x v="1"/>
    <x v="3"/>
    <s v="220SE-1220"/>
    <n v="5.4961200000000003"/>
    <n v="5.4961200000000003"/>
    <n v="2.2000000000000001E-3"/>
    <x v="0"/>
    <n v="7.5"/>
  </r>
  <r>
    <x v="0"/>
    <x v="1"/>
    <x v="5"/>
    <x v="1"/>
    <x v="1"/>
    <x v="3"/>
    <s v="220SE-1223"/>
    <n v="7.339556"/>
    <n v="7.339556"/>
    <n v="1.0800000000000001E-2"/>
    <x v="0"/>
    <n v="8"/>
  </r>
  <r>
    <x v="0"/>
    <x v="1"/>
    <x v="5"/>
    <x v="1"/>
    <x v="1"/>
    <x v="3"/>
    <s v="220SE-1282"/>
    <n v="5.5521099999999999"/>
    <n v="5.5521099999999999"/>
    <n v="0"/>
    <x v="0"/>
    <n v="8"/>
  </r>
  <r>
    <x v="0"/>
    <x v="1"/>
    <x v="5"/>
    <x v="1"/>
    <x v="1"/>
    <x v="3"/>
    <s v="220SE-1286"/>
    <n v="6.8020100000000001"/>
    <n v="6.8020100000000001"/>
    <n v="0"/>
    <x v="0"/>
    <n v="8"/>
  </r>
  <r>
    <x v="0"/>
    <x v="1"/>
    <x v="5"/>
    <x v="0"/>
    <x v="1"/>
    <x v="3"/>
    <s v="220SE-1290"/>
    <n v="7.5800799999999997"/>
    <n v="7.5800799999999997"/>
    <n v="0.41749999999999998"/>
    <x v="0"/>
    <n v="8"/>
  </r>
  <r>
    <x v="0"/>
    <x v="1"/>
    <x v="5"/>
    <x v="2"/>
    <x v="1"/>
    <x v="3"/>
    <s v="220SE-1679"/>
    <n v="6.9941899999999997"/>
    <n v="6.9941899999999997"/>
    <n v="0"/>
    <x v="0"/>
    <n v="8"/>
  </r>
  <r>
    <x v="0"/>
    <x v="1"/>
    <x v="5"/>
    <x v="1"/>
    <x v="1"/>
    <x v="3"/>
    <s v="220SE-1689"/>
    <n v="4.9043939999999999"/>
    <n v="4.9043939999999999"/>
    <n v="0.2422"/>
    <x v="0"/>
    <n v="7"/>
  </r>
  <r>
    <x v="0"/>
    <x v="1"/>
    <x v="5"/>
    <x v="2"/>
    <x v="1"/>
    <x v="3"/>
    <s v="220SE-1695"/>
    <n v="6.3349099999999998"/>
    <n v="6.3349099999999998"/>
    <n v="0"/>
    <x v="0"/>
    <n v="8"/>
  </r>
  <r>
    <x v="0"/>
    <x v="1"/>
    <x v="5"/>
    <x v="2"/>
    <x v="1"/>
    <x v="3"/>
    <s v="220SE-1696"/>
    <n v="5.9706400000000004"/>
    <n v="5.9706400000000004"/>
    <n v="0"/>
    <x v="0"/>
    <n v="8"/>
  </r>
  <r>
    <x v="0"/>
    <x v="1"/>
    <x v="5"/>
    <x v="0"/>
    <x v="1"/>
    <x v="3"/>
    <s v="220SE-1747"/>
    <n v="6.1112799999999998"/>
    <n v="6.1112799999999998"/>
    <n v="0.39400000000000002"/>
    <x v="0"/>
    <n v="7.5"/>
  </r>
  <r>
    <x v="0"/>
    <x v="1"/>
    <x v="5"/>
    <x v="2"/>
    <x v="1"/>
    <x v="3"/>
    <s v="220SE-1883"/>
    <n v="6.4585100000000004"/>
    <n v="6.4585100000000004"/>
    <n v="0"/>
    <x v="0"/>
    <n v="8"/>
  </r>
  <r>
    <x v="0"/>
    <x v="1"/>
    <x v="5"/>
    <x v="1"/>
    <x v="1"/>
    <x v="3"/>
    <s v="220SE-2033"/>
    <n v="6.4942099999999998"/>
    <n v="6.4942099999999998"/>
    <n v="0"/>
    <x v="0"/>
    <n v="8"/>
  </r>
  <r>
    <x v="0"/>
    <x v="1"/>
    <x v="5"/>
    <x v="0"/>
    <x v="1"/>
    <x v="3"/>
    <s v="220SE-2035"/>
    <n v="6.7964200000000003"/>
    <n v="6.7964200000000003"/>
    <n v="0"/>
    <x v="0"/>
    <n v="8"/>
  </r>
  <r>
    <x v="0"/>
    <x v="1"/>
    <x v="5"/>
    <x v="2"/>
    <x v="1"/>
    <x v="3"/>
    <s v="220SE-2036"/>
    <n v="9.9213100000000001"/>
    <n v="9.9213100000000001"/>
    <n v="0"/>
    <x v="0"/>
    <n v="12"/>
  </r>
  <r>
    <x v="0"/>
    <x v="1"/>
    <x v="5"/>
    <x v="0"/>
    <x v="1"/>
    <x v="3"/>
    <s v="220SE-2037"/>
    <n v="5.5219699999999996"/>
    <n v="5.5219699999999996"/>
    <n v="5.0000000000000001E-4"/>
    <x v="0"/>
    <n v="8"/>
  </r>
  <r>
    <x v="0"/>
    <x v="1"/>
    <x v="5"/>
    <x v="0"/>
    <x v="1"/>
    <x v="3"/>
    <s v="220SE-2038"/>
    <n v="6.8707900000000004"/>
    <n v="6.8707900000000004"/>
    <n v="0"/>
    <x v="0"/>
    <n v="8"/>
  </r>
  <r>
    <x v="0"/>
    <x v="1"/>
    <x v="5"/>
    <x v="1"/>
    <x v="1"/>
    <x v="3"/>
    <s v="220SE-2102"/>
    <n v="5.6890000000000001"/>
    <n v="5.6890000000000001"/>
    <n v="0"/>
    <x v="0"/>
    <n v="8"/>
  </r>
  <r>
    <x v="0"/>
    <x v="1"/>
    <x v="5"/>
    <x v="0"/>
    <x v="1"/>
    <x v="3"/>
    <s v="220SE-2103"/>
    <n v="5.6707599999999996"/>
    <n v="5.6707599999999996"/>
    <n v="4.3E-3"/>
    <x v="0"/>
    <n v="8"/>
  </r>
  <r>
    <x v="0"/>
    <x v="1"/>
    <x v="5"/>
    <x v="2"/>
    <x v="1"/>
    <x v="3"/>
    <s v="220SE-2104"/>
    <n v="7.2408400000000004"/>
    <n v="7.2408400000000004"/>
    <n v="0"/>
    <x v="0"/>
    <n v="8"/>
  </r>
  <r>
    <x v="0"/>
    <x v="1"/>
    <x v="5"/>
    <x v="0"/>
    <x v="1"/>
    <x v="3"/>
    <s v="220SE-2110"/>
    <n v="6.1485799999999999"/>
    <n v="6.1485799999999999"/>
    <n v="0"/>
    <x v="0"/>
    <n v="8"/>
  </r>
  <r>
    <x v="0"/>
    <x v="1"/>
    <x v="5"/>
    <x v="1"/>
    <x v="1"/>
    <x v="3"/>
    <s v="220SE-2116"/>
    <n v="6.30985"/>
    <n v="6.30985"/>
    <n v="0"/>
    <x v="0"/>
    <n v="8"/>
  </r>
  <r>
    <x v="0"/>
    <x v="1"/>
    <x v="5"/>
    <x v="2"/>
    <x v="1"/>
    <x v="3"/>
    <s v="220SE-2118"/>
    <n v="7.1596399999999996"/>
    <n v="7.1596399999999996"/>
    <n v="0"/>
    <x v="0"/>
    <n v="8"/>
  </r>
  <r>
    <x v="0"/>
    <x v="1"/>
    <x v="5"/>
    <x v="0"/>
    <x v="1"/>
    <x v="3"/>
    <s v="220SE-2125"/>
    <n v="6.7794100000000004"/>
    <n v="6.7794100000000004"/>
    <n v="0"/>
    <x v="0"/>
    <n v="8"/>
  </r>
  <r>
    <x v="0"/>
    <x v="1"/>
    <x v="5"/>
    <x v="0"/>
    <x v="1"/>
    <x v="3"/>
    <s v="220SE-2295"/>
    <n v="5.6689600000000002"/>
    <n v="5.6689600000000002"/>
    <n v="0"/>
    <x v="0"/>
    <n v="8"/>
  </r>
  <r>
    <x v="0"/>
    <x v="1"/>
    <x v="5"/>
    <x v="0"/>
    <x v="1"/>
    <x v="3"/>
    <s v="220SE-2349"/>
    <n v="5.4014300000000004"/>
    <n v="5.4014300000000004"/>
    <n v="0"/>
    <x v="0"/>
    <n v="8"/>
  </r>
  <r>
    <x v="0"/>
    <x v="1"/>
    <x v="5"/>
    <x v="1"/>
    <x v="1"/>
    <x v="3"/>
    <s v="220SE-2350"/>
    <n v="8.0322010000000006"/>
    <n v="8.0322010000000006"/>
    <n v="0"/>
    <x v="0"/>
    <n v="8"/>
  </r>
  <r>
    <x v="0"/>
    <x v="1"/>
    <x v="5"/>
    <x v="1"/>
    <x v="1"/>
    <x v="3"/>
    <s v="220SE-2353"/>
    <n v="7.2226900000000001"/>
    <n v="7.2226900000000001"/>
    <n v="0"/>
    <x v="0"/>
    <n v="8"/>
  </r>
  <r>
    <x v="0"/>
    <x v="1"/>
    <x v="5"/>
    <x v="2"/>
    <x v="1"/>
    <x v="3"/>
    <s v="220SE-2454"/>
    <n v="6.5422099999999999"/>
    <n v="6.5422099999999999"/>
    <n v="0"/>
    <x v="0"/>
    <n v="8"/>
  </r>
  <r>
    <x v="0"/>
    <x v="1"/>
    <x v="5"/>
    <x v="1"/>
    <x v="1"/>
    <x v="3"/>
    <s v="220SE-2455"/>
    <n v="7.7562800000000003"/>
    <n v="7.7562800000000003"/>
    <n v="0"/>
    <x v="0"/>
    <n v="8"/>
  </r>
  <r>
    <x v="0"/>
    <x v="1"/>
    <x v="5"/>
    <x v="1"/>
    <x v="1"/>
    <x v="3"/>
    <s v="220SE-2553"/>
    <n v="6.4287299999999998"/>
    <n v="6.4287299999999998"/>
    <n v="0"/>
    <x v="0"/>
    <n v="8"/>
  </r>
  <r>
    <x v="0"/>
    <x v="1"/>
    <x v="5"/>
    <x v="2"/>
    <x v="1"/>
    <x v="3"/>
    <s v="220SE-2769"/>
    <n v="5.9231800000000003"/>
    <n v="5.9231800000000003"/>
    <n v="5.1700000000000003E-2"/>
    <x v="0"/>
    <n v="8"/>
  </r>
  <r>
    <x v="0"/>
    <x v="1"/>
    <x v="5"/>
    <x v="0"/>
    <x v="1"/>
    <x v="3"/>
    <s v="220SE-2771"/>
    <n v="5.7162499999999996"/>
    <n v="5.7162499999999996"/>
    <n v="0"/>
    <x v="0"/>
    <n v="8"/>
  </r>
  <r>
    <x v="0"/>
    <x v="1"/>
    <x v="5"/>
    <x v="1"/>
    <x v="1"/>
    <x v="3"/>
    <s v="220SE-2775"/>
    <n v="5.2646800000000002"/>
    <n v="5.2646800000000002"/>
    <n v="0"/>
    <x v="0"/>
    <n v="8"/>
  </r>
  <r>
    <x v="0"/>
    <x v="1"/>
    <x v="5"/>
    <x v="2"/>
    <x v="1"/>
    <x v="3"/>
    <s v="220SE-2841"/>
    <n v="7.2658399999999999"/>
    <n v="7.2658399999999999"/>
    <n v="0"/>
    <x v="0"/>
    <n v="8"/>
  </r>
  <r>
    <x v="0"/>
    <x v="1"/>
    <x v="5"/>
    <x v="1"/>
    <x v="1"/>
    <x v="3"/>
    <s v="220SE-2842"/>
    <n v="6.04176"/>
    <n v="6.04176"/>
    <n v="0"/>
    <x v="0"/>
    <n v="8"/>
  </r>
  <r>
    <x v="0"/>
    <x v="1"/>
    <x v="5"/>
    <x v="0"/>
    <x v="1"/>
    <x v="3"/>
    <s v="220SE-2848"/>
    <n v="6.0668300000000004"/>
    <n v="6.0668300000000004"/>
    <n v="6.0000000000000001E-3"/>
    <x v="0"/>
    <n v="8"/>
  </r>
  <r>
    <x v="0"/>
    <x v="1"/>
    <x v="5"/>
    <x v="0"/>
    <x v="1"/>
    <x v="3"/>
    <s v="220SE-2892"/>
    <n v="4.8376999999999999"/>
    <n v="4.8376999999999999"/>
    <n v="0"/>
    <x v="0"/>
    <n v="8"/>
  </r>
  <r>
    <x v="0"/>
    <x v="1"/>
    <x v="5"/>
    <x v="1"/>
    <x v="1"/>
    <x v="3"/>
    <s v="220SE-2893"/>
    <n v="4.7046999999999999"/>
    <n v="4.7046999999999999"/>
    <n v="0"/>
    <x v="0"/>
    <n v="8"/>
  </r>
  <r>
    <x v="0"/>
    <x v="1"/>
    <x v="5"/>
    <x v="1"/>
    <x v="1"/>
    <x v="3"/>
    <s v="220SE-2897"/>
    <n v="5.8051199999999996"/>
    <n v="5.8051199999999996"/>
    <n v="0"/>
    <x v="0"/>
    <n v="8"/>
  </r>
  <r>
    <x v="0"/>
    <x v="1"/>
    <x v="5"/>
    <x v="0"/>
    <x v="1"/>
    <x v="3"/>
    <s v="220SE-2918"/>
    <n v="6.3739999999999997"/>
    <n v="6.3739999999999997"/>
    <n v="0"/>
    <x v="0"/>
    <n v="8"/>
  </r>
  <r>
    <x v="0"/>
    <x v="1"/>
    <x v="5"/>
    <x v="0"/>
    <x v="1"/>
    <x v="3"/>
    <s v="220SE-2924"/>
    <n v="6.6498600000000003"/>
    <n v="6.6498600000000003"/>
    <n v="1.29E-2"/>
    <x v="0"/>
    <n v="8"/>
  </r>
  <r>
    <x v="0"/>
    <x v="1"/>
    <x v="5"/>
    <x v="2"/>
    <x v="1"/>
    <x v="3"/>
    <s v="220SE-2926"/>
    <n v="6.4080700000000004"/>
    <n v="6.4080700000000004"/>
    <n v="0"/>
    <x v="0"/>
    <n v="8"/>
  </r>
  <r>
    <x v="0"/>
    <x v="1"/>
    <x v="5"/>
    <x v="0"/>
    <x v="1"/>
    <x v="3"/>
    <s v="220SE-2931"/>
    <n v="4.9391999999999996"/>
    <n v="4.9391999999999996"/>
    <n v="0"/>
    <x v="0"/>
    <n v="8"/>
  </r>
  <r>
    <x v="0"/>
    <x v="1"/>
    <x v="5"/>
    <x v="0"/>
    <x v="1"/>
    <x v="3"/>
    <s v="220SE-2983"/>
    <n v="7.0385400000000002"/>
    <n v="7.0385400000000002"/>
    <n v="0"/>
    <x v="0"/>
    <n v="8"/>
  </r>
  <r>
    <x v="0"/>
    <x v="1"/>
    <x v="5"/>
    <x v="2"/>
    <x v="1"/>
    <x v="3"/>
    <s v="220SE-3073"/>
    <n v="6.84626"/>
    <n v="6.84626"/>
    <n v="0"/>
    <x v="0"/>
    <n v="8"/>
  </r>
  <r>
    <x v="0"/>
    <x v="1"/>
    <x v="5"/>
    <x v="2"/>
    <x v="1"/>
    <x v="3"/>
    <s v="220SE-3261"/>
    <n v="6.68703"/>
    <n v="6.68703"/>
    <n v="1.06E-2"/>
    <x v="0"/>
    <n v="8"/>
  </r>
  <r>
    <x v="0"/>
    <x v="1"/>
    <x v="5"/>
    <x v="2"/>
    <x v="1"/>
    <x v="3"/>
    <s v="220SE-3332"/>
    <n v="6.89642"/>
    <n v="6.89642"/>
    <n v="3.1600000000000003E-2"/>
    <x v="0"/>
    <n v="8"/>
  </r>
  <r>
    <x v="0"/>
    <x v="1"/>
    <x v="5"/>
    <x v="2"/>
    <x v="1"/>
    <x v="3"/>
    <s v="220SE-3445"/>
    <n v="6.6794799999999999"/>
    <n v="6.6794799999999999"/>
    <n v="0"/>
    <x v="0"/>
    <n v="8"/>
  </r>
  <r>
    <x v="0"/>
    <x v="1"/>
    <x v="5"/>
    <x v="2"/>
    <x v="1"/>
    <x v="3"/>
    <s v="220SE-3447"/>
    <n v="5.5642500000000004"/>
    <n v="5.5642500000000004"/>
    <n v="1.83E-2"/>
    <x v="0"/>
    <n v="8"/>
  </r>
  <r>
    <x v="0"/>
    <x v="1"/>
    <x v="5"/>
    <x v="2"/>
    <x v="1"/>
    <x v="3"/>
    <s v="220SE-3462"/>
    <n v="5.6269499999999999"/>
    <n v="5.6269499999999999"/>
    <n v="0.23350000000000001"/>
    <x v="0"/>
    <n v="8"/>
  </r>
  <r>
    <x v="0"/>
    <x v="1"/>
    <x v="5"/>
    <x v="2"/>
    <x v="1"/>
    <x v="3"/>
    <s v="220SE-3468"/>
    <n v="5.2170500000000004"/>
    <n v="5.2170500000000004"/>
    <n v="0.91969999999999996"/>
    <x v="0"/>
    <n v="8"/>
  </r>
  <r>
    <x v="0"/>
    <x v="1"/>
    <x v="5"/>
    <x v="0"/>
    <x v="1"/>
    <x v="3"/>
    <s v="220SE-3566"/>
    <n v="6.0350900000000003"/>
    <n v="6.0350900000000003"/>
    <n v="7.9500000000000001E-2"/>
    <x v="0"/>
    <n v="8"/>
  </r>
  <r>
    <x v="0"/>
    <x v="1"/>
    <x v="5"/>
    <x v="1"/>
    <x v="1"/>
    <x v="3"/>
    <s v="220SE-3633"/>
    <n v="6.44529"/>
    <n v="6.44529"/>
    <n v="0"/>
    <x v="0"/>
    <n v="8"/>
  </r>
  <r>
    <x v="0"/>
    <x v="1"/>
    <x v="5"/>
    <x v="0"/>
    <x v="1"/>
    <x v="3"/>
    <s v="220SE-3678"/>
    <n v="3.8658899999999998"/>
    <n v="3.8658899999999998"/>
    <n v="0"/>
    <x v="0"/>
    <n v="8"/>
  </r>
  <r>
    <x v="0"/>
    <x v="1"/>
    <x v="5"/>
    <x v="1"/>
    <x v="1"/>
    <x v="3"/>
    <s v="220SE-3840"/>
    <n v="5.8042199999999999"/>
    <n v="5.8042199999999999"/>
    <n v="0"/>
    <x v="0"/>
    <n v="8"/>
  </r>
  <r>
    <x v="0"/>
    <x v="1"/>
    <x v="5"/>
    <x v="0"/>
    <x v="2"/>
    <x v="4"/>
    <s v="300OI-01-A"/>
    <n v="65.793199999999999"/>
    <n v="65.793199999999999"/>
    <n v="0"/>
    <x v="0"/>
    <n v="40"/>
  </r>
  <r>
    <x v="0"/>
    <x v="1"/>
    <x v="5"/>
    <x v="1"/>
    <x v="2"/>
    <x v="4"/>
    <s v="300OI-01-B"/>
    <n v="44.9694"/>
    <n v="44.9694"/>
    <n v="0"/>
    <x v="0"/>
    <n v="24"/>
  </r>
  <r>
    <x v="0"/>
    <x v="1"/>
    <x v="5"/>
    <x v="2"/>
    <x v="2"/>
    <x v="4"/>
    <s v="300OI-01-C"/>
    <n v="54.260399999999997"/>
    <n v="54.260399999999997"/>
    <n v="0"/>
    <x v="0"/>
    <n v="40"/>
  </r>
  <r>
    <x v="0"/>
    <x v="1"/>
    <x v="5"/>
    <x v="0"/>
    <x v="2"/>
    <x v="5"/>
    <s v="300OS-01-A"/>
    <n v="12.872450000000001"/>
    <n v="12.872450000000001"/>
    <n v="0"/>
    <x v="0"/>
    <n v="24"/>
  </r>
  <r>
    <x v="0"/>
    <x v="1"/>
    <x v="5"/>
    <x v="1"/>
    <x v="2"/>
    <x v="5"/>
    <s v="300OS-01-B"/>
    <n v="13.34971"/>
    <n v="13.34971"/>
    <n v="0"/>
    <x v="0"/>
    <n v="24"/>
  </r>
  <r>
    <x v="0"/>
    <x v="1"/>
    <x v="5"/>
    <x v="2"/>
    <x v="2"/>
    <x v="5"/>
    <s v="300OS-01-C"/>
    <n v="10.350009999999999"/>
    <n v="10.350009999999999"/>
    <n v="0"/>
    <x v="0"/>
    <n v="24"/>
  </r>
  <r>
    <x v="0"/>
    <x v="1"/>
    <x v="5"/>
    <x v="0"/>
    <x v="3"/>
    <x v="6"/>
    <s v="410MO-01-A"/>
    <n v="18.436679999999999"/>
    <n v="18.436679999999999"/>
    <n v="0"/>
    <x v="0"/>
    <n v="19.989999999999998"/>
  </r>
  <r>
    <x v="0"/>
    <x v="1"/>
    <x v="5"/>
    <x v="1"/>
    <x v="3"/>
    <x v="6"/>
    <s v="410MO-01-B"/>
    <n v="14.14385"/>
    <n v="14.14385"/>
    <n v="0"/>
    <x v="0"/>
    <n v="18.68"/>
  </r>
  <r>
    <x v="0"/>
    <x v="1"/>
    <x v="5"/>
    <x v="2"/>
    <x v="3"/>
    <x v="6"/>
    <s v="410MO-01-C"/>
    <n v="8.7660800000000005"/>
    <n v="8.7660800000000005"/>
    <n v="0"/>
    <x v="0"/>
    <n v="11.66"/>
  </r>
  <r>
    <x v="0"/>
    <x v="1"/>
    <x v="5"/>
    <x v="0"/>
    <x v="3"/>
    <x v="6"/>
    <s v="410MO-02-A"/>
    <n v="12.44516"/>
    <n v="12.44516"/>
    <n v="0"/>
    <x v="0"/>
    <n v="15.99"/>
  </r>
  <r>
    <x v="0"/>
    <x v="1"/>
    <x v="5"/>
    <x v="1"/>
    <x v="3"/>
    <x v="6"/>
    <s v="410MO-02-B"/>
    <n v="14.45696"/>
    <n v="14.45696"/>
    <n v="0"/>
    <x v="0"/>
    <n v="19.02"/>
  </r>
  <r>
    <x v="0"/>
    <x v="1"/>
    <x v="5"/>
    <x v="2"/>
    <x v="3"/>
    <x v="6"/>
    <s v="410MO-02-C"/>
    <n v="7.7511999999999999"/>
    <n v="7.7511999999999999"/>
    <n v="0"/>
    <x v="0"/>
    <n v="10.36"/>
  </r>
  <r>
    <x v="0"/>
    <x v="1"/>
    <x v="5"/>
    <x v="0"/>
    <x v="3"/>
    <x v="6"/>
    <s v="410MO-03-A"/>
    <n v="15.72668"/>
    <n v="15.72668"/>
    <n v="0"/>
    <x v="0"/>
    <n v="19.989999999999998"/>
  </r>
  <r>
    <x v="0"/>
    <x v="1"/>
    <x v="5"/>
    <x v="1"/>
    <x v="3"/>
    <x v="6"/>
    <s v="410MO-03-B"/>
    <n v="13.74254"/>
    <n v="13.74254"/>
    <n v="0"/>
    <x v="0"/>
    <n v="18.34"/>
  </r>
  <r>
    <x v="0"/>
    <x v="1"/>
    <x v="5"/>
    <x v="2"/>
    <x v="3"/>
    <x v="6"/>
    <s v="410MO-03-C"/>
    <n v="7.9966299999999997"/>
    <n v="7.9966299999999997"/>
    <n v="0"/>
    <x v="0"/>
    <n v="10.66"/>
  </r>
  <r>
    <x v="0"/>
    <x v="1"/>
    <x v="5"/>
    <x v="0"/>
    <x v="3"/>
    <x v="6"/>
    <s v="410MO-04-A"/>
    <n v="15.23255"/>
    <n v="15.23255"/>
    <n v="0"/>
    <x v="0"/>
    <n v="19.989999999999998"/>
  </r>
  <r>
    <x v="0"/>
    <x v="1"/>
    <x v="5"/>
    <x v="1"/>
    <x v="3"/>
    <x v="6"/>
    <s v="410MO-04-B"/>
    <n v="14.27833"/>
    <n v="14.27833"/>
    <n v="0"/>
    <x v="0"/>
    <n v="18.68"/>
  </r>
  <r>
    <x v="0"/>
    <x v="1"/>
    <x v="5"/>
    <x v="2"/>
    <x v="3"/>
    <x v="6"/>
    <s v="410MO-04-C"/>
    <n v="14.137230000000001"/>
    <n v="14.137230000000001"/>
    <n v="0"/>
    <x v="0"/>
    <n v="18.68"/>
  </r>
  <r>
    <x v="0"/>
    <x v="1"/>
    <x v="5"/>
    <x v="0"/>
    <x v="3"/>
    <x v="6"/>
    <s v="410MO-05-A"/>
    <n v="15.16868"/>
    <n v="15.16868"/>
    <n v="0"/>
    <x v="0"/>
    <n v="19.989999999999998"/>
  </r>
  <r>
    <x v="0"/>
    <x v="1"/>
    <x v="5"/>
    <x v="1"/>
    <x v="3"/>
    <x v="6"/>
    <s v="410MO-05-B"/>
    <n v="14.315340000000001"/>
    <n v="14.315340000000001"/>
    <n v="0"/>
    <x v="0"/>
    <n v="18.68"/>
  </r>
  <r>
    <x v="0"/>
    <x v="1"/>
    <x v="5"/>
    <x v="2"/>
    <x v="3"/>
    <x v="6"/>
    <s v="410MO-05-C"/>
    <n v="8.1103799999999993"/>
    <n v="8.1103799999999993"/>
    <n v="0"/>
    <x v="0"/>
    <n v="10.66"/>
  </r>
  <r>
    <x v="0"/>
    <x v="1"/>
    <x v="5"/>
    <x v="0"/>
    <x v="3"/>
    <x v="6"/>
    <s v="410MO-06-A"/>
    <n v="9.1515799999999992"/>
    <n v="9.1515799999999992"/>
    <n v="0"/>
    <x v="0"/>
    <n v="11.99"/>
  </r>
  <r>
    <x v="0"/>
    <x v="1"/>
    <x v="5"/>
    <x v="2"/>
    <x v="3"/>
    <x v="6"/>
    <s v="410MO-06-C"/>
    <n v="11.076499999999999"/>
    <n v="11.076499999999999"/>
    <n v="0"/>
    <x v="0"/>
    <n v="14.68"/>
  </r>
  <r>
    <x v="0"/>
    <x v="1"/>
    <x v="5"/>
    <x v="1"/>
    <x v="3"/>
    <x v="6"/>
    <s v="410MO-07-B"/>
    <n v="14.20546"/>
    <n v="14.20546"/>
    <n v="0"/>
    <x v="0"/>
    <n v="18.68"/>
  </r>
  <r>
    <x v="0"/>
    <x v="1"/>
    <x v="5"/>
    <x v="0"/>
    <x v="3"/>
    <x v="7"/>
    <s v="420TW-01-A"/>
    <n v="6.7631199999999998"/>
    <n v="6.7631199999999998"/>
    <n v="0"/>
    <x v="0"/>
    <n v="8.5"/>
  </r>
  <r>
    <x v="0"/>
    <x v="1"/>
    <x v="5"/>
    <x v="2"/>
    <x v="3"/>
    <x v="7"/>
    <s v="420TW-01-C"/>
    <n v="6.3581000000000003"/>
    <n v="6.3581000000000003"/>
    <n v="0"/>
    <x v="0"/>
    <n v="8.5"/>
  </r>
  <r>
    <x v="0"/>
    <x v="1"/>
    <x v="5"/>
    <x v="0"/>
    <x v="3"/>
    <x v="7"/>
    <s v="420TW-03-A"/>
    <n v="6.6417000000000002"/>
    <n v="6.6417000000000002"/>
    <n v="0"/>
    <x v="0"/>
    <n v="8.5"/>
  </r>
  <r>
    <x v="0"/>
    <x v="1"/>
    <x v="5"/>
    <x v="2"/>
    <x v="3"/>
    <x v="7"/>
    <s v="420TW-03-C"/>
    <n v="6.4566800000000004"/>
    <n v="6.4566800000000004"/>
    <n v="0"/>
    <x v="0"/>
    <n v="8.5"/>
  </r>
  <r>
    <x v="0"/>
    <x v="1"/>
    <x v="5"/>
    <x v="0"/>
    <x v="3"/>
    <x v="7"/>
    <s v="420TW-04-A"/>
    <n v="6.6013500000000001"/>
    <n v="6.6013500000000001"/>
    <n v="0"/>
    <x v="0"/>
    <n v="8.5"/>
  </r>
  <r>
    <x v="0"/>
    <x v="1"/>
    <x v="5"/>
    <x v="1"/>
    <x v="3"/>
    <x v="7"/>
    <s v="420TW-04-B"/>
    <n v="6.4908599999999996"/>
    <n v="6.4908599999999996"/>
    <n v="0"/>
    <x v="0"/>
    <n v="8.6"/>
  </r>
  <r>
    <x v="0"/>
    <x v="1"/>
    <x v="5"/>
    <x v="2"/>
    <x v="3"/>
    <x v="7"/>
    <s v="420TW-04-C"/>
    <n v="6.4471100000000003"/>
    <n v="6.4471100000000003"/>
    <n v="0"/>
    <x v="0"/>
    <n v="8.5"/>
  </r>
  <r>
    <x v="0"/>
    <x v="1"/>
    <x v="5"/>
    <x v="0"/>
    <x v="3"/>
    <x v="7"/>
    <s v="420TW-05-A"/>
    <n v="12.486560000000001"/>
    <n v="12.486560000000001"/>
    <n v="0"/>
    <x v="0"/>
    <n v="16.5"/>
  </r>
  <r>
    <x v="0"/>
    <x v="1"/>
    <x v="5"/>
    <x v="2"/>
    <x v="3"/>
    <x v="7"/>
    <s v="420TW-05-C"/>
    <n v="3.0150299999999999"/>
    <n v="3.0150299999999999"/>
    <n v="0"/>
    <x v="0"/>
    <n v="4"/>
  </r>
  <r>
    <x v="0"/>
    <x v="1"/>
    <x v="5"/>
    <x v="0"/>
    <x v="3"/>
    <x v="7"/>
    <s v="420TW-06-A"/>
    <n v="7.4783400000000002"/>
    <n v="7.4783400000000002"/>
    <n v="0"/>
    <x v="0"/>
    <n v="8.5"/>
  </r>
  <r>
    <x v="0"/>
    <x v="1"/>
    <x v="5"/>
    <x v="1"/>
    <x v="3"/>
    <x v="7"/>
    <s v="420TW-06-B"/>
    <n v="6.5314800000000002"/>
    <n v="6.5314800000000002"/>
    <n v="0"/>
    <x v="0"/>
    <n v="8.6"/>
  </r>
  <r>
    <x v="0"/>
    <x v="1"/>
    <x v="5"/>
    <x v="2"/>
    <x v="3"/>
    <x v="7"/>
    <s v="420TW-06-C"/>
    <n v="6.3993200000000003"/>
    <n v="6.3993200000000003"/>
    <n v="0"/>
    <x v="0"/>
    <n v="8.5"/>
  </r>
  <r>
    <x v="0"/>
    <x v="1"/>
    <x v="5"/>
    <x v="1"/>
    <x v="3"/>
    <x v="7"/>
    <s v="420TW-07-B"/>
    <n v="6.4126399999999997"/>
    <n v="6.4126399999999997"/>
    <n v="0"/>
    <x v="0"/>
    <n v="8.6"/>
  </r>
  <r>
    <x v="0"/>
    <x v="1"/>
    <x v="5"/>
    <x v="2"/>
    <x v="3"/>
    <x v="7"/>
    <s v="420TW-07-C"/>
    <n v="5.7450200000000002"/>
    <n v="5.7450200000000002"/>
    <n v="0"/>
    <x v="0"/>
    <n v="7.5"/>
  </r>
  <r>
    <x v="0"/>
    <x v="1"/>
    <x v="5"/>
    <x v="1"/>
    <x v="3"/>
    <x v="7"/>
    <s v="420TW-08-B"/>
    <n v="6.6516500000000001"/>
    <n v="6.6516500000000001"/>
    <n v="0"/>
    <x v="0"/>
    <n v="8.6"/>
  </r>
  <r>
    <x v="0"/>
    <x v="1"/>
    <x v="5"/>
    <x v="1"/>
    <x v="3"/>
    <x v="7"/>
    <s v="420TW-09-B"/>
    <n v="6.4650100000000004"/>
    <n v="6.4650100000000004"/>
    <n v="0"/>
    <x v="0"/>
    <n v="8.6"/>
  </r>
  <r>
    <x v="0"/>
    <x v="1"/>
    <x v="5"/>
    <x v="0"/>
    <x v="3"/>
    <x v="8"/>
    <s v="430TT-01-A"/>
    <n v="42.976149999999997"/>
    <n v="42.976149999999997"/>
    <n v="0"/>
    <x v="0"/>
    <n v="47.9"/>
  </r>
  <r>
    <x v="0"/>
    <x v="1"/>
    <x v="5"/>
    <x v="1"/>
    <x v="3"/>
    <x v="8"/>
    <s v="430TT-01-B"/>
    <n v="21.468440000000001"/>
    <n v="21.468440000000001"/>
    <n v="0"/>
    <x v="0"/>
    <n v="28.8"/>
  </r>
  <r>
    <x v="0"/>
    <x v="1"/>
    <x v="5"/>
    <x v="2"/>
    <x v="3"/>
    <x v="8"/>
    <s v="430TT-01-C"/>
    <n v="21.72062"/>
    <n v="21.72062"/>
    <n v="0"/>
    <x v="0"/>
    <n v="29"/>
  </r>
  <r>
    <x v="0"/>
    <x v="1"/>
    <x v="5"/>
    <x v="0"/>
    <x v="3"/>
    <x v="8"/>
    <s v="430TT-02-A"/>
    <n v="22.519860000000001"/>
    <n v="22.519860000000001"/>
    <n v="0"/>
    <x v="0"/>
    <n v="27.3"/>
  </r>
  <r>
    <x v="0"/>
    <x v="1"/>
    <x v="5"/>
    <x v="1"/>
    <x v="3"/>
    <x v="8"/>
    <s v="430TT-02-B"/>
    <n v="25.266010000000001"/>
    <n v="25.266010000000001"/>
    <n v="0"/>
    <x v="0"/>
    <n v="32.799999999999997"/>
  </r>
  <r>
    <x v="0"/>
    <x v="1"/>
    <x v="5"/>
    <x v="2"/>
    <x v="3"/>
    <x v="8"/>
    <s v="430TT-02-C"/>
    <n v="24.626390000000001"/>
    <n v="24.626390000000001"/>
    <n v="0"/>
    <x v="0"/>
    <n v="33"/>
  </r>
  <r>
    <x v="0"/>
    <x v="1"/>
    <x v="5"/>
    <x v="0"/>
    <x v="3"/>
    <x v="8"/>
    <s v="430TT-03-A"/>
    <n v="24.94436"/>
    <n v="24.94436"/>
    <n v="0"/>
    <x v="0"/>
    <n v="29.3"/>
  </r>
  <r>
    <x v="0"/>
    <x v="1"/>
    <x v="5"/>
    <x v="1"/>
    <x v="3"/>
    <x v="8"/>
    <s v="430TT-03-B"/>
    <n v="18.78134"/>
    <n v="18.78134"/>
    <n v="0"/>
    <x v="0"/>
    <n v="24.8"/>
  </r>
  <r>
    <x v="0"/>
    <x v="1"/>
    <x v="5"/>
    <x v="2"/>
    <x v="3"/>
    <x v="8"/>
    <s v="430TT-03-C"/>
    <n v="21.757919999999999"/>
    <n v="21.757919999999999"/>
    <n v="0"/>
    <x v="0"/>
    <n v="29"/>
  </r>
  <r>
    <x v="0"/>
    <x v="1"/>
    <x v="5"/>
    <x v="1"/>
    <x v="3"/>
    <x v="8"/>
    <s v="430TT-04-B"/>
    <n v="24.993839999999999"/>
    <n v="24.993839999999999"/>
    <n v="0"/>
    <x v="0"/>
    <n v="32.799999999999997"/>
  </r>
  <r>
    <x v="0"/>
    <x v="1"/>
    <x v="5"/>
    <x v="2"/>
    <x v="3"/>
    <x v="8"/>
    <s v="430TT-04-C"/>
    <n v="22.861789999999999"/>
    <n v="22.861789999999999"/>
    <n v="0"/>
    <x v="0"/>
    <n v="30"/>
  </r>
  <r>
    <x v="0"/>
    <x v="1"/>
    <x v="5"/>
    <x v="1"/>
    <x v="3"/>
    <x v="8"/>
    <s v="430TT-05-B"/>
    <n v="12.69979"/>
    <n v="12.69979"/>
    <n v="0"/>
    <x v="0"/>
    <n v="16.8"/>
  </r>
  <r>
    <x v="0"/>
    <x v="1"/>
    <x v="5"/>
    <x v="0"/>
    <x v="3"/>
    <x v="9"/>
    <s v="440TP-01-A"/>
    <n v="22.87499"/>
    <n v="22.87499"/>
    <n v="0"/>
    <x v="0"/>
    <n v="29"/>
  </r>
  <r>
    <x v="0"/>
    <x v="1"/>
    <x v="5"/>
    <x v="1"/>
    <x v="3"/>
    <x v="9"/>
    <s v="440TP-01-B"/>
    <n v="24.91996"/>
    <n v="24.91996"/>
    <n v="0"/>
    <x v="0"/>
    <n v="33"/>
  </r>
  <r>
    <x v="0"/>
    <x v="1"/>
    <x v="5"/>
    <x v="2"/>
    <x v="3"/>
    <x v="9"/>
    <s v="440TP-01-C"/>
    <n v="25.673359999999999"/>
    <n v="25.673359999999999"/>
    <n v="0"/>
    <x v="0"/>
    <n v="33"/>
  </r>
  <r>
    <x v="0"/>
    <x v="1"/>
    <x v="5"/>
    <x v="0"/>
    <x v="4"/>
    <x v="10"/>
    <s v="510L1-A"/>
    <n v="159.78360000000001"/>
    <n v="139.78360000000001"/>
    <n v="0"/>
    <x v="0"/>
    <n v="235.21"/>
  </r>
  <r>
    <x v="0"/>
    <x v="1"/>
    <x v="5"/>
    <x v="1"/>
    <x v="4"/>
    <x v="10"/>
    <s v="510L1-B"/>
    <n v="140.25417999999999"/>
    <n v="120.25418000000001"/>
    <n v="0"/>
    <x v="0"/>
    <n v="226.81"/>
  </r>
  <r>
    <x v="0"/>
    <x v="1"/>
    <x v="5"/>
    <x v="2"/>
    <x v="4"/>
    <x v="10"/>
    <s v="510L1-C"/>
    <n v="124.75997"/>
    <n v="104.75997"/>
    <n v="0"/>
    <x v="0"/>
    <n v="201.31"/>
  </r>
  <r>
    <x v="0"/>
    <x v="1"/>
    <x v="5"/>
    <x v="0"/>
    <x v="4"/>
    <x v="11"/>
    <s v="510L2-A"/>
    <n v="155.0429"/>
    <n v="155.0429"/>
    <n v="0"/>
    <x v="0"/>
    <n v="195.21"/>
  </r>
  <r>
    <x v="0"/>
    <x v="1"/>
    <x v="5"/>
    <x v="1"/>
    <x v="4"/>
    <x v="11"/>
    <s v="510L2-B"/>
    <n v="207.66749999999999"/>
    <n v="207.66749999999999"/>
    <n v="0"/>
    <x v="0"/>
    <n v="202.81"/>
  </r>
  <r>
    <x v="0"/>
    <x v="1"/>
    <x v="5"/>
    <x v="2"/>
    <x v="4"/>
    <x v="11"/>
    <s v="510L2-C"/>
    <n v="156.934"/>
    <n v="156.934"/>
    <n v="0"/>
    <x v="0"/>
    <n v="190.91"/>
  </r>
  <r>
    <x v="0"/>
    <x v="1"/>
    <x v="5"/>
    <x v="0"/>
    <x v="4"/>
    <x v="12"/>
    <s v="510L3-A"/>
    <n v="137.1541"/>
    <n v="137.1541"/>
    <n v="0"/>
    <x v="0"/>
    <n v="203.21"/>
  </r>
  <r>
    <x v="0"/>
    <x v="1"/>
    <x v="5"/>
    <x v="1"/>
    <x v="4"/>
    <x v="12"/>
    <s v="510L3-B"/>
    <n v="149.83080000000001"/>
    <n v="149.83080000000001"/>
    <n v="0"/>
    <x v="0"/>
    <n v="182.81"/>
  </r>
  <r>
    <x v="0"/>
    <x v="1"/>
    <x v="5"/>
    <x v="2"/>
    <x v="4"/>
    <x v="12"/>
    <s v="510L3-C"/>
    <n v="130.50102000000001"/>
    <n v="130.50102000000001"/>
    <n v="0"/>
    <x v="0"/>
    <n v="182.91"/>
  </r>
  <r>
    <x v="0"/>
    <x v="1"/>
    <x v="5"/>
    <x v="0"/>
    <x v="4"/>
    <x v="13"/>
    <s v="510L4-A"/>
    <n v="72.311679999999996"/>
    <n v="72.311679999999996"/>
    <n v="0"/>
    <x v="0"/>
    <n v="74.010000000000005"/>
  </r>
  <r>
    <x v="0"/>
    <x v="1"/>
    <x v="5"/>
    <x v="1"/>
    <x v="4"/>
    <x v="13"/>
    <s v="510L4-B"/>
    <n v="45.523800000000001"/>
    <n v="45.523800000000001"/>
    <n v="0"/>
    <x v="0"/>
    <n v="59.01"/>
  </r>
  <r>
    <x v="0"/>
    <x v="1"/>
    <x v="5"/>
    <x v="2"/>
    <x v="4"/>
    <x v="13"/>
    <s v="510L4-C"/>
    <n v="77.493740000000003"/>
    <n v="77.493740000000003"/>
    <n v="0"/>
    <x v="0"/>
    <n v="76.91"/>
  </r>
  <r>
    <x v="0"/>
    <x v="1"/>
    <x v="5"/>
    <x v="0"/>
    <x v="4"/>
    <x v="14"/>
    <s v="510L5-A"/>
    <n v="97.959440000000001"/>
    <n v="97.959440000000001"/>
    <n v="0"/>
    <x v="0"/>
    <n v="126.21"/>
  </r>
  <r>
    <x v="0"/>
    <x v="1"/>
    <x v="5"/>
    <x v="1"/>
    <x v="4"/>
    <x v="14"/>
    <s v="510L5-B"/>
    <n v="129.65219999999999"/>
    <n v="129.65219999999999"/>
    <n v="0"/>
    <x v="0"/>
    <n v="157.81"/>
  </r>
  <r>
    <x v="0"/>
    <x v="1"/>
    <x v="5"/>
    <x v="2"/>
    <x v="4"/>
    <x v="14"/>
    <s v="510L5-C"/>
    <n v="87.646420000000006"/>
    <n v="87.646420000000006"/>
    <n v="0"/>
    <x v="0"/>
    <n v="113.91"/>
  </r>
  <r>
    <x v="0"/>
    <x v="1"/>
    <x v="5"/>
    <x v="0"/>
    <x v="4"/>
    <x v="15"/>
    <s v="510L6-A"/>
    <n v="162.95000999999999"/>
    <n v="162.95000999999999"/>
    <n v="0"/>
    <x v="0"/>
    <n v="190.21"/>
  </r>
  <r>
    <x v="0"/>
    <x v="1"/>
    <x v="5"/>
    <x v="1"/>
    <x v="4"/>
    <x v="15"/>
    <s v="510L6-B"/>
    <n v="129.85369"/>
    <n v="129.85369"/>
    <n v="0"/>
    <x v="0"/>
    <n v="173.81"/>
  </r>
  <r>
    <x v="0"/>
    <x v="1"/>
    <x v="5"/>
    <x v="2"/>
    <x v="4"/>
    <x v="15"/>
    <s v="510L6-C"/>
    <n v="134.07499999999999"/>
    <n v="134.07499999999999"/>
    <n v="0"/>
    <x v="0"/>
    <n v="161.9"/>
  </r>
  <r>
    <x v="0"/>
    <x v="1"/>
    <x v="5"/>
    <x v="0"/>
    <x v="4"/>
    <x v="16"/>
    <s v="510L8-A"/>
    <n v="24.093720000000001"/>
    <n v="24.093720000000001"/>
    <n v="0"/>
    <x v="0"/>
    <n v="24.01"/>
  </r>
  <r>
    <x v="0"/>
    <x v="1"/>
    <x v="5"/>
    <x v="1"/>
    <x v="4"/>
    <x v="16"/>
    <s v="510L8-B"/>
    <n v="28.586680000000001"/>
    <n v="28.586680000000001"/>
    <n v="0"/>
    <x v="0"/>
    <n v="25.01"/>
  </r>
  <r>
    <x v="0"/>
    <x v="1"/>
    <x v="5"/>
    <x v="2"/>
    <x v="4"/>
    <x v="16"/>
    <s v="510L8-C"/>
    <n v="16.636140000000001"/>
    <n v="16.636140000000001"/>
    <n v="0"/>
    <x v="0"/>
    <n v="20"/>
  </r>
  <r>
    <x v="0"/>
    <x v="1"/>
    <x v="5"/>
    <x v="0"/>
    <x v="4"/>
    <x v="17"/>
    <s v="520WP-01-A"/>
    <n v="12.8"/>
    <n v="12.8"/>
    <n v="0"/>
    <x v="0"/>
    <n v="16"/>
  </r>
  <r>
    <x v="0"/>
    <x v="1"/>
    <x v="5"/>
    <x v="1"/>
    <x v="4"/>
    <x v="17"/>
    <s v="520WP-01-B"/>
    <n v="12.6"/>
    <n v="12.6"/>
    <n v="0"/>
    <x v="0"/>
    <n v="16"/>
  </r>
  <r>
    <x v="0"/>
    <x v="1"/>
    <x v="5"/>
    <x v="2"/>
    <x v="4"/>
    <x v="17"/>
    <s v="520WP-01-C"/>
    <n v="14.8"/>
    <n v="14.8"/>
    <n v="0"/>
    <x v="0"/>
    <n v="16"/>
  </r>
  <r>
    <x v="0"/>
    <x v="1"/>
    <x v="5"/>
    <x v="0"/>
    <x v="4"/>
    <x v="18"/>
    <s v="530NP-01-A"/>
    <n v="49.684919999999998"/>
    <n v="49.684919999999998"/>
    <n v="0"/>
    <x v="0"/>
    <n v="40"/>
  </r>
  <r>
    <x v="0"/>
    <x v="1"/>
    <x v="5"/>
    <x v="1"/>
    <x v="4"/>
    <x v="18"/>
    <s v="530NP-01-B"/>
    <n v="43.704079999999998"/>
    <n v="43.704079999999998"/>
    <n v="0"/>
    <x v="0"/>
    <n v="40"/>
  </r>
  <r>
    <x v="0"/>
    <x v="1"/>
    <x v="5"/>
    <x v="2"/>
    <x v="4"/>
    <x v="18"/>
    <s v="530NP-01-C"/>
    <n v="44.7102"/>
    <n v="44.7102"/>
    <n v="0"/>
    <x v="0"/>
    <n v="40"/>
  </r>
  <r>
    <x v="0"/>
    <x v="1"/>
    <x v="5"/>
    <x v="0"/>
    <x v="4"/>
    <x v="19"/>
    <s v="550LP-01-A"/>
    <n v="17.166360000000001"/>
    <n v="17.166360000000001"/>
    <n v="0"/>
    <x v="0"/>
    <n v="20"/>
  </r>
  <r>
    <x v="0"/>
    <x v="1"/>
    <x v="5"/>
    <x v="1"/>
    <x v="4"/>
    <x v="19"/>
    <s v="550LP-01-B"/>
    <n v="23.999639999999999"/>
    <n v="23.999639999999999"/>
    <n v="0"/>
    <x v="0"/>
    <n v="28"/>
  </r>
  <r>
    <x v="0"/>
    <x v="1"/>
    <x v="5"/>
    <x v="2"/>
    <x v="4"/>
    <x v="19"/>
    <s v="550LP-01-C"/>
    <n v="17.333159999999999"/>
    <n v="17.333159999999999"/>
    <n v="0"/>
    <x v="0"/>
    <n v="20"/>
  </r>
  <r>
    <x v="0"/>
    <x v="1"/>
    <x v="5"/>
    <x v="0"/>
    <x v="5"/>
    <x v="20"/>
    <s v="600WZ-01-A"/>
    <n v="1.11998"/>
    <n v="1.11998"/>
    <n v="0"/>
    <x v="0"/>
    <n v="8"/>
  </r>
  <r>
    <x v="0"/>
    <x v="1"/>
    <x v="5"/>
    <x v="1"/>
    <x v="5"/>
    <x v="20"/>
    <s v="600WZ-01-B"/>
    <n v="2.1603780000000001"/>
    <n v="2.1603780000000001"/>
    <n v="0"/>
    <x v="0"/>
    <n v="8"/>
  </r>
  <r>
    <x v="0"/>
    <x v="1"/>
    <x v="5"/>
    <x v="2"/>
    <x v="5"/>
    <x v="20"/>
    <s v="600WZ-01-C"/>
    <n v="3.02651"/>
    <n v="3.02651"/>
    <n v="0"/>
    <x v="0"/>
    <n v="8"/>
  </r>
  <r>
    <x v="0"/>
    <x v="1"/>
    <x v="6"/>
    <x v="0"/>
    <x v="0"/>
    <x v="0"/>
    <s v="100KT-01-A"/>
    <n v="4.98271"/>
    <n v="4.98271"/>
    <n v="0"/>
    <x v="0"/>
    <n v="40"/>
  </r>
  <r>
    <x v="0"/>
    <x v="1"/>
    <x v="6"/>
    <x v="1"/>
    <x v="0"/>
    <x v="0"/>
    <s v="100KT-01-B"/>
    <n v="3.5758299999999998"/>
    <n v="3.5758299999999998"/>
    <n v="0"/>
    <x v="0"/>
    <n v="16"/>
  </r>
  <r>
    <x v="0"/>
    <x v="1"/>
    <x v="6"/>
    <x v="2"/>
    <x v="0"/>
    <x v="0"/>
    <s v="100KT-01-C"/>
    <n v="4.9982199999999999"/>
    <n v="4.9982199999999999"/>
    <n v="0"/>
    <x v="0"/>
    <n v="24"/>
  </r>
  <r>
    <x v="0"/>
    <x v="1"/>
    <x v="6"/>
    <x v="0"/>
    <x v="0"/>
    <x v="0"/>
    <s v="100KT-02-A"/>
    <n v="18.354749999999999"/>
    <n v="18.354749999999999"/>
    <n v="0"/>
    <x v="0"/>
    <n v="32"/>
  </r>
  <r>
    <x v="0"/>
    <x v="1"/>
    <x v="6"/>
    <x v="1"/>
    <x v="0"/>
    <x v="0"/>
    <s v="100KT-02-B"/>
    <n v="20.08418"/>
    <n v="20.08418"/>
    <n v="0"/>
    <x v="0"/>
    <n v="48"/>
  </r>
  <r>
    <x v="0"/>
    <x v="1"/>
    <x v="6"/>
    <x v="2"/>
    <x v="0"/>
    <x v="0"/>
    <s v="100KT-02-C"/>
    <n v="13.586080000000001"/>
    <n v="13.586080000000001"/>
    <n v="0"/>
    <x v="0"/>
    <n v="48"/>
  </r>
  <r>
    <x v="0"/>
    <x v="1"/>
    <x v="6"/>
    <x v="0"/>
    <x v="0"/>
    <x v="0"/>
    <s v="100KT-03-A"/>
    <n v="14.809519999999999"/>
    <n v="14.809519999999999"/>
    <n v="0"/>
    <x v="0"/>
    <n v="40"/>
  </r>
  <r>
    <x v="0"/>
    <x v="1"/>
    <x v="6"/>
    <x v="1"/>
    <x v="0"/>
    <x v="0"/>
    <s v="100KT-03-B"/>
    <n v="12.994999999999999"/>
    <n v="12.994999999999999"/>
    <n v="0"/>
    <x v="0"/>
    <n v="40"/>
  </r>
  <r>
    <x v="0"/>
    <x v="1"/>
    <x v="6"/>
    <x v="2"/>
    <x v="0"/>
    <x v="0"/>
    <s v="100KT-03-C"/>
    <n v="13.874700000000001"/>
    <n v="13.874700000000001"/>
    <n v="0"/>
    <x v="0"/>
    <n v="24"/>
  </r>
  <r>
    <x v="0"/>
    <x v="1"/>
    <x v="6"/>
    <x v="0"/>
    <x v="0"/>
    <x v="0"/>
    <s v="100KT-04-A"/>
    <n v="12.91822"/>
    <n v="12.91822"/>
    <n v="0"/>
    <x v="0"/>
    <n v="16"/>
  </r>
  <r>
    <x v="0"/>
    <x v="1"/>
    <x v="6"/>
    <x v="1"/>
    <x v="0"/>
    <x v="0"/>
    <s v="100KT-04-B"/>
    <n v="14.788489999999999"/>
    <n v="14.788489999999999"/>
    <n v="0"/>
    <x v="0"/>
    <n v="16"/>
  </r>
  <r>
    <x v="0"/>
    <x v="1"/>
    <x v="6"/>
    <x v="2"/>
    <x v="0"/>
    <x v="0"/>
    <s v="100KT-04-C"/>
    <n v="9.7346699999999995"/>
    <n v="9.7346699999999995"/>
    <n v="0"/>
    <x v="0"/>
    <n v="8"/>
  </r>
  <r>
    <x v="0"/>
    <x v="1"/>
    <x v="6"/>
    <x v="0"/>
    <x v="0"/>
    <x v="0"/>
    <s v="100KT-05-A"/>
    <n v="6.0670000000000002E-2"/>
    <n v="6.0670000000000002E-2"/>
    <n v="0"/>
    <x v="0"/>
    <n v="31"/>
  </r>
  <r>
    <x v="0"/>
    <x v="1"/>
    <x v="6"/>
    <x v="1"/>
    <x v="0"/>
    <x v="0"/>
    <s v="100KT-05-B"/>
    <n v="7.0000000000000007E-2"/>
    <n v="7.0000000000000007E-2"/>
    <n v="0"/>
    <x v="0"/>
    <n v="16"/>
  </r>
  <r>
    <x v="0"/>
    <x v="1"/>
    <x v="6"/>
    <x v="2"/>
    <x v="0"/>
    <x v="0"/>
    <s v="100KT-05-C"/>
    <n v="6.8330000000000002E-2"/>
    <n v="6.8330000000000002E-2"/>
    <n v="0"/>
    <x v="0"/>
    <n v="16"/>
  </r>
  <r>
    <x v="0"/>
    <x v="1"/>
    <x v="6"/>
    <x v="0"/>
    <x v="0"/>
    <x v="0"/>
    <s v="100KT-06-A"/>
    <n v="0.7"/>
    <n v="0.7"/>
    <n v="0"/>
    <x v="0"/>
    <n v="16"/>
  </r>
  <r>
    <x v="0"/>
    <x v="1"/>
    <x v="6"/>
    <x v="0"/>
    <x v="0"/>
    <x v="0"/>
    <s v="100KT-07-A"/>
    <n v="11.205500000000001"/>
    <n v="11.205500000000001"/>
    <n v="0"/>
    <x v="0"/>
    <n v="16"/>
  </r>
  <r>
    <x v="0"/>
    <x v="1"/>
    <x v="6"/>
    <x v="1"/>
    <x v="0"/>
    <x v="0"/>
    <s v="100KT-07-B"/>
    <n v="12.67334"/>
    <n v="12.67334"/>
    <n v="0"/>
    <x v="0"/>
    <n v="16"/>
  </r>
  <r>
    <x v="0"/>
    <x v="1"/>
    <x v="6"/>
    <x v="2"/>
    <x v="0"/>
    <x v="0"/>
    <s v="100KT-07-C"/>
    <n v="13.730700000000001"/>
    <n v="13.730700000000001"/>
    <n v="0"/>
    <x v="0"/>
    <n v="8"/>
  </r>
  <r>
    <x v="0"/>
    <x v="1"/>
    <x v="6"/>
    <x v="0"/>
    <x v="0"/>
    <x v="1"/>
    <s v="110KS-01-A"/>
    <n v="8.8000000000000007"/>
    <n v="8.8000000000000007"/>
    <n v="0"/>
    <x v="0"/>
    <n v="16"/>
  </r>
  <r>
    <x v="0"/>
    <x v="1"/>
    <x v="6"/>
    <x v="1"/>
    <x v="0"/>
    <x v="1"/>
    <s v="110KS-01-B"/>
    <n v="8.8000000000000007"/>
    <n v="8.8000000000000007"/>
    <n v="0"/>
    <x v="0"/>
    <n v="16"/>
  </r>
  <r>
    <x v="0"/>
    <x v="1"/>
    <x v="6"/>
    <x v="0"/>
    <x v="0"/>
    <x v="1"/>
    <s v="110KS-02-A"/>
    <n v="8.8000000000000007"/>
    <n v="8.8000000000000007"/>
    <n v="0"/>
    <x v="0"/>
    <n v="16"/>
  </r>
  <r>
    <x v="0"/>
    <x v="1"/>
    <x v="6"/>
    <x v="1"/>
    <x v="0"/>
    <x v="1"/>
    <s v="110KS-02-B"/>
    <n v="8.8000000000000007"/>
    <n v="8.8000000000000007"/>
    <n v="0"/>
    <x v="0"/>
    <n v="16"/>
  </r>
  <r>
    <x v="0"/>
    <x v="1"/>
    <x v="6"/>
    <x v="2"/>
    <x v="0"/>
    <x v="1"/>
    <s v="110KS-02-C"/>
    <n v="8.8000000000000007"/>
    <n v="8.8000000000000007"/>
    <n v="0"/>
    <x v="0"/>
    <n v="16"/>
  </r>
  <r>
    <x v="0"/>
    <x v="1"/>
    <x v="6"/>
    <x v="0"/>
    <x v="0"/>
    <x v="1"/>
    <s v="110KS-03-A"/>
    <n v="1.97333"/>
    <n v="1.97333"/>
    <n v="0"/>
    <x v="0"/>
    <n v="16"/>
  </r>
  <r>
    <x v="0"/>
    <x v="1"/>
    <x v="6"/>
    <x v="1"/>
    <x v="0"/>
    <x v="1"/>
    <s v="110KS-03-B"/>
    <n v="0.8"/>
    <n v="0.8"/>
    <n v="0"/>
    <x v="0"/>
    <n v="8"/>
  </r>
  <r>
    <x v="0"/>
    <x v="1"/>
    <x v="6"/>
    <x v="2"/>
    <x v="0"/>
    <x v="1"/>
    <s v="110KS-03-C"/>
    <n v="1.64"/>
    <n v="1.64"/>
    <n v="0"/>
    <x v="0"/>
    <n v="8"/>
  </r>
  <r>
    <x v="0"/>
    <x v="1"/>
    <x v="6"/>
    <x v="0"/>
    <x v="1"/>
    <x v="2"/>
    <s v="210SL-01-A"/>
    <n v="21.583320000000001"/>
    <n v="21.583320000000001"/>
    <n v="0"/>
    <x v="0"/>
    <n v="24"/>
  </r>
  <r>
    <x v="0"/>
    <x v="1"/>
    <x v="6"/>
    <x v="1"/>
    <x v="1"/>
    <x v="2"/>
    <s v="210SL-01-B"/>
    <n v="23.55838"/>
    <n v="23.55838"/>
    <n v="0"/>
    <x v="0"/>
    <n v="28"/>
  </r>
  <r>
    <x v="0"/>
    <x v="1"/>
    <x v="6"/>
    <x v="2"/>
    <x v="1"/>
    <x v="2"/>
    <s v="210SL-01-C"/>
    <n v="43.306640000000002"/>
    <n v="43.306640000000002"/>
    <n v="0"/>
    <x v="0"/>
    <n v="48"/>
  </r>
  <r>
    <x v="0"/>
    <x v="1"/>
    <x v="6"/>
    <x v="0"/>
    <x v="1"/>
    <x v="2"/>
    <s v="210SL-02-A"/>
    <n v="20.86665"/>
    <n v="20.86665"/>
    <n v="0"/>
    <x v="0"/>
    <n v="24"/>
  </r>
  <r>
    <x v="0"/>
    <x v="1"/>
    <x v="6"/>
    <x v="1"/>
    <x v="1"/>
    <x v="2"/>
    <s v="210SL-02-B"/>
    <n v="41.7333"/>
    <n v="41.7333"/>
    <n v="0"/>
    <x v="0"/>
    <n v="52"/>
  </r>
  <r>
    <x v="0"/>
    <x v="1"/>
    <x v="6"/>
    <x v="3"/>
    <x v="1"/>
    <x v="3"/>
    <s v="220SE-0001"/>
    <n v="0.11559999999999999"/>
    <n v="0.11559999999999999"/>
    <n v="0"/>
    <x v="0"/>
    <n v="0.01"/>
  </r>
  <r>
    <x v="0"/>
    <x v="1"/>
    <x v="6"/>
    <x v="0"/>
    <x v="1"/>
    <x v="3"/>
    <s v="220SE-0009"/>
    <n v="6.8694100000000002"/>
    <n v="6.8694100000000002"/>
    <n v="2.5000000000000001E-3"/>
    <x v="0"/>
    <n v="8"/>
  </r>
  <r>
    <x v="0"/>
    <x v="1"/>
    <x v="6"/>
    <x v="2"/>
    <x v="1"/>
    <x v="3"/>
    <s v="220SE-0079"/>
    <n v="6.1036700000000002"/>
    <n v="6.1036700000000002"/>
    <n v="1.2999999999999999E-3"/>
    <x v="0"/>
    <n v="8"/>
  </r>
  <r>
    <x v="0"/>
    <x v="1"/>
    <x v="6"/>
    <x v="2"/>
    <x v="1"/>
    <x v="3"/>
    <s v="220SE-0081"/>
    <n v="6.6682699999999997"/>
    <n v="6.6682699999999997"/>
    <n v="0"/>
    <x v="0"/>
    <n v="8"/>
  </r>
  <r>
    <x v="0"/>
    <x v="1"/>
    <x v="6"/>
    <x v="2"/>
    <x v="1"/>
    <x v="3"/>
    <s v="220SE-0114"/>
    <n v="5.4988999999999999"/>
    <n v="5.4988999999999999"/>
    <n v="0"/>
    <x v="0"/>
    <n v="8"/>
  </r>
  <r>
    <x v="0"/>
    <x v="1"/>
    <x v="6"/>
    <x v="0"/>
    <x v="1"/>
    <x v="3"/>
    <s v="220SE-0121"/>
    <n v="5.5175299999999998"/>
    <n v="5.5175299999999998"/>
    <n v="0"/>
    <x v="0"/>
    <n v="8"/>
  </r>
  <r>
    <x v="0"/>
    <x v="1"/>
    <x v="6"/>
    <x v="0"/>
    <x v="1"/>
    <x v="3"/>
    <s v="220SE-0133"/>
    <n v="4.1828000000000003"/>
    <n v="4.1828000000000003"/>
    <n v="0"/>
    <x v="0"/>
    <n v="8"/>
  </r>
  <r>
    <x v="0"/>
    <x v="1"/>
    <x v="6"/>
    <x v="1"/>
    <x v="1"/>
    <x v="3"/>
    <s v="220SE-0150"/>
    <n v="6.6669700000000001"/>
    <n v="6.6669700000000001"/>
    <n v="0"/>
    <x v="0"/>
    <n v="8"/>
  </r>
  <r>
    <x v="0"/>
    <x v="1"/>
    <x v="6"/>
    <x v="1"/>
    <x v="1"/>
    <x v="3"/>
    <s v="220SE-0202"/>
    <n v="6.5194099999999997"/>
    <n v="6.5194099999999997"/>
    <n v="0"/>
    <x v="0"/>
    <n v="8"/>
  </r>
  <r>
    <x v="0"/>
    <x v="1"/>
    <x v="6"/>
    <x v="2"/>
    <x v="1"/>
    <x v="3"/>
    <s v="220SE-0212"/>
    <n v="8.7097899999999999"/>
    <n v="8.7097899999999999"/>
    <n v="1.0800000000000001E-2"/>
    <x v="0"/>
    <n v="8"/>
  </r>
  <r>
    <x v="0"/>
    <x v="1"/>
    <x v="6"/>
    <x v="2"/>
    <x v="1"/>
    <x v="3"/>
    <s v="220SE-0227"/>
    <n v="6.87826"/>
    <n v="6.87826"/>
    <n v="4.0000000000000001E-3"/>
    <x v="0"/>
    <n v="8"/>
  </r>
  <r>
    <x v="0"/>
    <x v="1"/>
    <x v="6"/>
    <x v="1"/>
    <x v="1"/>
    <x v="3"/>
    <s v="220SE-0233"/>
    <n v="4.8624200000000002"/>
    <n v="4.8624200000000002"/>
    <n v="0"/>
    <x v="0"/>
    <n v="8"/>
  </r>
  <r>
    <x v="0"/>
    <x v="1"/>
    <x v="6"/>
    <x v="1"/>
    <x v="1"/>
    <x v="3"/>
    <s v="220SE-0281"/>
    <n v="5.0390300000000003"/>
    <n v="5.0390300000000003"/>
    <n v="0"/>
    <x v="0"/>
    <n v="8"/>
  </r>
  <r>
    <x v="0"/>
    <x v="1"/>
    <x v="6"/>
    <x v="2"/>
    <x v="1"/>
    <x v="3"/>
    <s v="220SE-0294"/>
    <n v="5.3483700000000001"/>
    <n v="5.3483700000000001"/>
    <n v="0"/>
    <x v="0"/>
    <n v="7"/>
  </r>
  <r>
    <x v="0"/>
    <x v="1"/>
    <x v="6"/>
    <x v="1"/>
    <x v="1"/>
    <x v="3"/>
    <s v="220SE-0315"/>
    <n v="7.8789699999999998"/>
    <n v="7.8789699999999998"/>
    <n v="0"/>
    <x v="0"/>
    <n v="8"/>
  </r>
  <r>
    <x v="0"/>
    <x v="1"/>
    <x v="6"/>
    <x v="0"/>
    <x v="1"/>
    <x v="3"/>
    <s v="220SE-0350"/>
    <n v="4.3494000000000002"/>
    <n v="4.3494000000000002"/>
    <n v="0"/>
    <x v="0"/>
    <n v="8"/>
  </r>
  <r>
    <x v="0"/>
    <x v="1"/>
    <x v="6"/>
    <x v="2"/>
    <x v="1"/>
    <x v="3"/>
    <s v="220SE-0359"/>
    <n v="6.7941099999999999"/>
    <n v="6.7941099999999999"/>
    <n v="2E-3"/>
    <x v="0"/>
    <n v="8"/>
  </r>
  <r>
    <x v="0"/>
    <x v="1"/>
    <x v="6"/>
    <x v="2"/>
    <x v="1"/>
    <x v="3"/>
    <s v="220SE-0386"/>
    <n v="9.0324600000000004"/>
    <n v="9.0324600000000004"/>
    <n v="6.7000000000000002E-3"/>
    <x v="0"/>
    <n v="12"/>
  </r>
  <r>
    <x v="0"/>
    <x v="1"/>
    <x v="6"/>
    <x v="0"/>
    <x v="1"/>
    <x v="3"/>
    <s v="220SE-0409"/>
    <n v="5.5437200000000004"/>
    <n v="5.5437200000000004"/>
    <n v="0"/>
    <x v="0"/>
    <n v="8"/>
  </r>
  <r>
    <x v="0"/>
    <x v="1"/>
    <x v="6"/>
    <x v="1"/>
    <x v="1"/>
    <x v="3"/>
    <s v="220SE-0504"/>
    <n v="5.2095599999999997"/>
    <n v="5.2095599999999997"/>
    <n v="0"/>
    <x v="0"/>
    <n v="8"/>
  </r>
  <r>
    <x v="0"/>
    <x v="1"/>
    <x v="6"/>
    <x v="0"/>
    <x v="1"/>
    <x v="3"/>
    <s v="220SE-0639"/>
    <n v="5.4401299999999999"/>
    <n v="5.4401299999999999"/>
    <n v="0"/>
    <x v="0"/>
    <n v="8"/>
  </r>
  <r>
    <x v="0"/>
    <x v="1"/>
    <x v="6"/>
    <x v="1"/>
    <x v="1"/>
    <x v="3"/>
    <s v="220SE-0640"/>
    <n v="5.1505599999999996"/>
    <n v="5.1505599999999996"/>
    <n v="0"/>
    <x v="0"/>
    <n v="8"/>
  </r>
  <r>
    <x v="0"/>
    <x v="1"/>
    <x v="6"/>
    <x v="0"/>
    <x v="1"/>
    <x v="3"/>
    <s v="220SE-0642"/>
    <n v="5.4870400000000004"/>
    <n v="5.4870400000000004"/>
    <n v="0"/>
    <x v="0"/>
    <n v="8"/>
  </r>
  <r>
    <x v="0"/>
    <x v="1"/>
    <x v="6"/>
    <x v="0"/>
    <x v="1"/>
    <x v="3"/>
    <s v="220SE-0677"/>
    <n v="4.0310699999999997"/>
    <n v="4.0310699999999997"/>
    <n v="0"/>
    <x v="0"/>
    <n v="8"/>
  </r>
  <r>
    <x v="0"/>
    <x v="1"/>
    <x v="6"/>
    <x v="1"/>
    <x v="1"/>
    <x v="3"/>
    <s v="220SE-0682"/>
    <n v="5.5860300000000001"/>
    <n v="5.5860300000000001"/>
    <n v="0"/>
    <x v="0"/>
    <n v="8"/>
  </r>
  <r>
    <x v="0"/>
    <x v="1"/>
    <x v="6"/>
    <x v="1"/>
    <x v="1"/>
    <x v="3"/>
    <s v="220SE-0688"/>
    <n v="7.8075700000000001"/>
    <n v="7.8075700000000001"/>
    <n v="0"/>
    <x v="0"/>
    <n v="8"/>
  </r>
  <r>
    <x v="0"/>
    <x v="1"/>
    <x v="6"/>
    <x v="1"/>
    <x v="1"/>
    <x v="3"/>
    <s v="220SE-0690"/>
    <n v="4.9374500000000001"/>
    <n v="4.9374500000000001"/>
    <n v="0"/>
    <x v="0"/>
    <n v="8"/>
  </r>
  <r>
    <x v="0"/>
    <x v="1"/>
    <x v="6"/>
    <x v="0"/>
    <x v="1"/>
    <x v="3"/>
    <s v="220SE-0694"/>
    <n v="5.96"/>
    <n v="5.96"/>
    <n v="0"/>
    <x v="0"/>
    <n v="8"/>
  </r>
  <r>
    <x v="0"/>
    <x v="1"/>
    <x v="6"/>
    <x v="1"/>
    <x v="1"/>
    <x v="3"/>
    <s v="220SE-0701"/>
    <n v="6.0371199999999998"/>
    <n v="6.0371199999999998"/>
    <n v="0"/>
    <x v="0"/>
    <n v="8"/>
  </r>
  <r>
    <x v="0"/>
    <x v="1"/>
    <x v="6"/>
    <x v="2"/>
    <x v="1"/>
    <x v="3"/>
    <s v="220SE-0708"/>
    <n v="6.0920399999999999"/>
    <n v="6.0920399999999999"/>
    <n v="0"/>
    <x v="0"/>
    <n v="8"/>
  </r>
  <r>
    <x v="0"/>
    <x v="1"/>
    <x v="6"/>
    <x v="1"/>
    <x v="1"/>
    <x v="3"/>
    <s v="220SE-0718"/>
    <n v="7.1483400000000001"/>
    <n v="7.1483400000000001"/>
    <n v="0"/>
    <x v="0"/>
    <n v="8"/>
  </r>
  <r>
    <x v="0"/>
    <x v="1"/>
    <x v="6"/>
    <x v="1"/>
    <x v="1"/>
    <x v="3"/>
    <s v="220SE-0734"/>
    <n v="7.5977300000000003"/>
    <n v="7.5977300000000003"/>
    <n v="0"/>
    <x v="0"/>
    <n v="8"/>
  </r>
  <r>
    <x v="0"/>
    <x v="1"/>
    <x v="6"/>
    <x v="1"/>
    <x v="1"/>
    <x v="3"/>
    <s v="220SE-0737"/>
    <n v="7.36639"/>
    <n v="7.36639"/>
    <n v="0"/>
    <x v="0"/>
    <n v="8"/>
  </r>
  <r>
    <x v="0"/>
    <x v="1"/>
    <x v="6"/>
    <x v="1"/>
    <x v="1"/>
    <x v="3"/>
    <s v="220SE-0739"/>
    <n v="5.7092099999999997"/>
    <n v="5.7092099999999997"/>
    <n v="0"/>
    <x v="0"/>
    <n v="8"/>
  </r>
  <r>
    <x v="0"/>
    <x v="1"/>
    <x v="6"/>
    <x v="1"/>
    <x v="1"/>
    <x v="3"/>
    <s v="220SE-0748"/>
    <n v="2.45573"/>
    <n v="2.45573"/>
    <n v="0"/>
    <x v="0"/>
    <n v="4"/>
  </r>
  <r>
    <x v="0"/>
    <x v="1"/>
    <x v="6"/>
    <x v="2"/>
    <x v="1"/>
    <x v="3"/>
    <s v="220SE-0754"/>
    <n v="5.9987199999999996"/>
    <n v="5.9987199999999996"/>
    <n v="0"/>
    <x v="0"/>
    <n v="8"/>
  </r>
  <r>
    <x v="0"/>
    <x v="1"/>
    <x v="6"/>
    <x v="2"/>
    <x v="1"/>
    <x v="3"/>
    <s v="220SE-0778"/>
    <n v="6.3912800000000001"/>
    <n v="6.3912800000000001"/>
    <n v="0"/>
    <x v="0"/>
    <n v="8"/>
  </r>
  <r>
    <x v="0"/>
    <x v="1"/>
    <x v="6"/>
    <x v="1"/>
    <x v="1"/>
    <x v="3"/>
    <s v="220SE-0786"/>
    <n v="7.10562"/>
    <n v="7.10562"/>
    <n v="0"/>
    <x v="0"/>
    <n v="8"/>
  </r>
  <r>
    <x v="0"/>
    <x v="1"/>
    <x v="6"/>
    <x v="0"/>
    <x v="1"/>
    <x v="3"/>
    <s v="220SE-0787"/>
    <n v="6.5373400000000004"/>
    <n v="6.5373400000000004"/>
    <n v="0"/>
    <x v="0"/>
    <n v="8"/>
  </r>
  <r>
    <x v="0"/>
    <x v="1"/>
    <x v="6"/>
    <x v="2"/>
    <x v="1"/>
    <x v="3"/>
    <s v="220SE-0795"/>
    <n v="4.1066099999999999"/>
    <n v="4.1066099999999999"/>
    <n v="0"/>
    <x v="0"/>
    <n v="8"/>
  </r>
  <r>
    <x v="0"/>
    <x v="1"/>
    <x v="6"/>
    <x v="1"/>
    <x v="1"/>
    <x v="3"/>
    <s v="220SE-0797"/>
    <n v="6.92164"/>
    <n v="6.92164"/>
    <n v="0"/>
    <x v="0"/>
    <n v="8"/>
  </r>
  <r>
    <x v="0"/>
    <x v="1"/>
    <x v="6"/>
    <x v="1"/>
    <x v="1"/>
    <x v="3"/>
    <s v="220SE-0800"/>
    <n v="6.8432000000000004"/>
    <n v="6.8432000000000004"/>
    <n v="0"/>
    <x v="0"/>
    <n v="8"/>
  </r>
  <r>
    <x v="0"/>
    <x v="1"/>
    <x v="6"/>
    <x v="2"/>
    <x v="1"/>
    <x v="3"/>
    <s v="220SE-0844"/>
    <n v="7.6707999999999998"/>
    <n v="7.6707999999999998"/>
    <n v="0"/>
    <x v="0"/>
    <n v="8"/>
  </r>
  <r>
    <x v="0"/>
    <x v="1"/>
    <x v="6"/>
    <x v="2"/>
    <x v="1"/>
    <x v="3"/>
    <s v="220SE-0901"/>
    <n v="4.7022000000000004"/>
    <n v="4.7022000000000004"/>
    <n v="0"/>
    <x v="0"/>
    <n v="8"/>
  </r>
  <r>
    <x v="0"/>
    <x v="1"/>
    <x v="6"/>
    <x v="1"/>
    <x v="1"/>
    <x v="3"/>
    <s v="220SE-0921"/>
    <n v="5.8223900000000004"/>
    <n v="5.8223900000000004"/>
    <n v="0"/>
    <x v="0"/>
    <n v="8"/>
  </r>
  <r>
    <x v="0"/>
    <x v="1"/>
    <x v="6"/>
    <x v="0"/>
    <x v="1"/>
    <x v="3"/>
    <s v="220SE-0923"/>
    <n v="5.0934400000000002"/>
    <n v="5.0934400000000002"/>
    <n v="0"/>
    <x v="0"/>
    <n v="8"/>
  </r>
  <r>
    <x v="0"/>
    <x v="1"/>
    <x v="6"/>
    <x v="2"/>
    <x v="1"/>
    <x v="3"/>
    <s v="220SE-1045"/>
    <n v="8.1736500000000003"/>
    <n v="8.1736500000000003"/>
    <n v="0"/>
    <x v="0"/>
    <n v="8"/>
  </r>
  <r>
    <x v="0"/>
    <x v="1"/>
    <x v="6"/>
    <x v="0"/>
    <x v="1"/>
    <x v="3"/>
    <s v="220SE-1218"/>
    <n v="5.9279500000000001"/>
    <n v="5.9279500000000001"/>
    <n v="0"/>
    <x v="0"/>
    <n v="8"/>
  </r>
  <r>
    <x v="0"/>
    <x v="1"/>
    <x v="6"/>
    <x v="0"/>
    <x v="1"/>
    <x v="3"/>
    <s v="220SE-1219"/>
    <n v="5.3893599999999999"/>
    <n v="5.3893599999999999"/>
    <n v="0"/>
    <x v="0"/>
    <n v="8"/>
  </r>
  <r>
    <x v="0"/>
    <x v="1"/>
    <x v="6"/>
    <x v="2"/>
    <x v="1"/>
    <x v="3"/>
    <s v="220SE-1220"/>
    <n v="5.2645470000000003"/>
    <n v="5.2645470000000003"/>
    <n v="4.4000000000000003E-3"/>
    <x v="0"/>
    <n v="7.5"/>
  </r>
  <r>
    <x v="0"/>
    <x v="1"/>
    <x v="6"/>
    <x v="1"/>
    <x v="1"/>
    <x v="3"/>
    <s v="220SE-1223"/>
    <n v="6.9663000000000004"/>
    <n v="6.9663000000000004"/>
    <n v="0"/>
    <x v="0"/>
    <n v="8"/>
  </r>
  <r>
    <x v="0"/>
    <x v="1"/>
    <x v="6"/>
    <x v="1"/>
    <x v="1"/>
    <x v="3"/>
    <s v="220SE-1286"/>
    <n v="6.5125599999999997"/>
    <n v="6.5125599999999997"/>
    <n v="0"/>
    <x v="0"/>
    <n v="8"/>
  </r>
  <r>
    <x v="0"/>
    <x v="1"/>
    <x v="6"/>
    <x v="0"/>
    <x v="1"/>
    <x v="3"/>
    <s v="220SE-1290"/>
    <n v="7.3541600000000003"/>
    <n v="7.3541600000000003"/>
    <n v="5.0000000000000001E-4"/>
    <x v="0"/>
    <n v="8"/>
  </r>
  <r>
    <x v="0"/>
    <x v="1"/>
    <x v="6"/>
    <x v="2"/>
    <x v="1"/>
    <x v="3"/>
    <s v="220SE-1679"/>
    <n v="7.2545500000000001"/>
    <n v="7.2545500000000001"/>
    <n v="0"/>
    <x v="0"/>
    <n v="8"/>
  </r>
  <r>
    <x v="0"/>
    <x v="1"/>
    <x v="6"/>
    <x v="1"/>
    <x v="1"/>
    <x v="3"/>
    <s v="220SE-1689"/>
    <n v="4.9838500000000003"/>
    <n v="4.9838500000000003"/>
    <n v="0.45619999999999999"/>
    <x v="0"/>
    <n v="7"/>
  </r>
  <r>
    <x v="0"/>
    <x v="1"/>
    <x v="6"/>
    <x v="2"/>
    <x v="1"/>
    <x v="3"/>
    <s v="220SE-1695"/>
    <n v="6.9833699999999999"/>
    <n v="6.9833699999999999"/>
    <n v="0"/>
    <x v="0"/>
    <n v="8"/>
  </r>
  <r>
    <x v="0"/>
    <x v="1"/>
    <x v="6"/>
    <x v="2"/>
    <x v="1"/>
    <x v="3"/>
    <s v="220SE-1696"/>
    <n v="6.2186000000000003"/>
    <n v="6.2186000000000003"/>
    <n v="0"/>
    <x v="0"/>
    <n v="8"/>
  </r>
  <r>
    <x v="0"/>
    <x v="1"/>
    <x v="6"/>
    <x v="0"/>
    <x v="1"/>
    <x v="3"/>
    <s v="220SE-1747"/>
    <n v="5.5026000000000002"/>
    <n v="5.5026000000000002"/>
    <n v="1.2904"/>
    <x v="0"/>
    <n v="6.5"/>
  </r>
  <r>
    <x v="0"/>
    <x v="1"/>
    <x v="6"/>
    <x v="2"/>
    <x v="1"/>
    <x v="3"/>
    <s v="220SE-1883"/>
    <n v="6.6617499999999996"/>
    <n v="6.6617499999999996"/>
    <n v="0"/>
    <x v="0"/>
    <n v="8"/>
  </r>
  <r>
    <x v="0"/>
    <x v="1"/>
    <x v="6"/>
    <x v="1"/>
    <x v="1"/>
    <x v="3"/>
    <s v="220SE-2033"/>
    <n v="6.2131800000000004"/>
    <n v="6.2131800000000004"/>
    <n v="0"/>
    <x v="0"/>
    <n v="8"/>
  </r>
  <r>
    <x v="0"/>
    <x v="1"/>
    <x v="6"/>
    <x v="2"/>
    <x v="1"/>
    <x v="3"/>
    <s v="220SE-2036"/>
    <n v="8.5322399999999998"/>
    <n v="8.5322399999999998"/>
    <n v="0"/>
    <x v="0"/>
    <n v="12"/>
  </r>
  <r>
    <x v="0"/>
    <x v="1"/>
    <x v="6"/>
    <x v="0"/>
    <x v="1"/>
    <x v="3"/>
    <s v="220SE-2037"/>
    <n v="5.6597299999999997"/>
    <n v="5.6597299999999997"/>
    <n v="0"/>
    <x v="0"/>
    <n v="8"/>
  </r>
  <r>
    <x v="0"/>
    <x v="1"/>
    <x v="6"/>
    <x v="0"/>
    <x v="1"/>
    <x v="3"/>
    <s v="220SE-2038"/>
    <n v="7.24397"/>
    <n v="7.24397"/>
    <n v="0"/>
    <x v="0"/>
    <n v="8"/>
  </r>
  <r>
    <x v="0"/>
    <x v="1"/>
    <x v="6"/>
    <x v="1"/>
    <x v="1"/>
    <x v="3"/>
    <s v="220SE-2102"/>
    <n v="6.03904"/>
    <n v="6.03904"/>
    <n v="0"/>
    <x v="0"/>
    <n v="8"/>
  </r>
  <r>
    <x v="0"/>
    <x v="1"/>
    <x v="6"/>
    <x v="0"/>
    <x v="1"/>
    <x v="3"/>
    <s v="220SE-2103"/>
    <n v="5.0786199999999999"/>
    <n v="5.0786199999999999"/>
    <n v="0"/>
    <x v="0"/>
    <n v="8"/>
  </r>
  <r>
    <x v="0"/>
    <x v="1"/>
    <x v="6"/>
    <x v="2"/>
    <x v="1"/>
    <x v="3"/>
    <s v="220SE-2104"/>
    <n v="7.91716"/>
    <n v="7.91716"/>
    <n v="0"/>
    <x v="0"/>
    <n v="8"/>
  </r>
  <r>
    <x v="0"/>
    <x v="1"/>
    <x v="6"/>
    <x v="0"/>
    <x v="1"/>
    <x v="3"/>
    <s v="220SE-2110"/>
    <n v="6.0221999999999998"/>
    <n v="6.0221999999999998"/>
    <n v="0"/>
    <x v="0"/>
    <n v="8"/>
  </r>
  <r>
    <x v="0"/>
    <x v="1"/>
    <x v="6"/>
    <x v="1"/>
    <x v="1"/>
    <x v="3"/>
    <s v="220SE-2116"/>
    <n v="7.0233100000000004"/>
    <n v="7.0233100000000004"/>
    <n v="0"/>
    <x v="0"/>
    <n v="8"/>
  </r>
  <r>
    <x v="0"/>
    <x v="1"/>
    <x v="6"/>
    <x v="2"/>
    <x v="1"/>
    <x v="3"/>
    <s v="220SE-2118"/>
    <n v="7.4433800000000003"/>
    <n v="7.4433800000000003"/>
    <n v="0"/>
    <x v="0"/>
    <n v="8"/>
  </r>
  <r>
    <x v="0"/>
    <x v="1"/>
    <x v="6"/>
    <x v="0"/>
    <x v="1"/>
    <x v="3"/>
    <s v="220SE-2125"/>
    <n v="6.2439600000000004"/>
    <n v="6.2439600000000004"/>
    <n v="0"/>
    <x v="0"/>
    <n v="8"/>
  </r>
  <r>
    <x v="0"/>
    <x v="1"/>
    <x v="6"/>
    <x v="0"/>
    <x v="1"/>
    <x v="3"/>
    <s v="220SE-2295"/>
    <n v="5.5206200000000001"/>
    <n v="5.5206200000000001"/>
    <n v="0"/>
    <x v="0"/>
    <n v="8"/>
  </r>
  <r>
    <x v="0"/>
    <x v="1"/>
    <x v="6"/>
    <x v="0"/>
    <x v="1"/>
    <x v="3"/>
    <s v="220SE-2349"/>
    <n v="5.3871799999999999"/>
    <n v="5.3871799999999999"/>
    <n v="0"/>
    <x v="0"/>
    <n v="8"/>
  </r>
  <r>
    <x v="0"/>
    <x v="1"/>
    <x v="6"/>
    <x v="1"/>
    <x v="1"/>
    <x v="3"/>
    <s v="220SE-2350"/>
    <n v="6.8372799999999998"/>
    <n v="6.8372799999999998"/>
    <n v="4.1999999999999997E-3"/>
    <x v="0"/>
    <n v="8"/>
  </r>
  <r>
    <x v="0"/>
    <x v="1"/>
    <x v="6"/>
    <x v="1"/>
    <x v="1"/>
    <x v="3"/>
    <s v="220SE-2353"/>
    <n v="7.2993199999999998"/>
    <n v="7.2993199999999998"/>
    <n v="0"/>
    <x v="0"/>
    <n v="8"/>
  </r>
  <r>
    <x v="0"/>
    <x v="1"/>
    <x v="6"/>
    <x v="0"/>
    <x v="1"/>
    <x v="3"/>
    <s v="220SE-2415"/>
    <n v="3.6196100000000002"/>
    <n v="3.6196100000000002"/>
    <n v="1.46E-2"/>
    <x v="0"/>
    <n v="8"/>
  </r>
  <r>
    <x v="0"/>
    <x v="1"/>
    <x v="6"/>
    <x v="2"/>
    <x v="1"/>
    <x v="3"/>
    <s v="220SE-2454"/>
    <n v="5.0313800000000004"/>
    <n v="5.0313800000000004"/>
    <n v="0"/>
    <x v="0"/>
    <n v="8"/>
  </r>
  <r>
    <x v="0"/>
    <x v="1"/>
    <x v="6"/>
    <x v="1"/>
    <x v="1"/>
    <x v="3"/>
    <s v="220SE-2455"/>
    <n v="7.9789899999999996"/>
    <n v="7.9789899999999996"/>
    <n v="0"/>
    <x v="0"/>
    <n v="8"/>
  </r>
  <r>
    <x v="0"/>
    <x v="1"/>
    <x v="6"/>
    <x v="1"/>
    <x v="1"/>
    <x v="3"/>
    <s v="220SE-2553"/>
    <n v="6.2716099999999999"/>
    <n v="6.2716099999999999"/>
    <n v="0"/>
    <x v="0"/>
    <n v="8"/>
  </r>
  <r>
    <x v="0"/>
    <x v="1"/>
    <x v="6"/>
    <x v="2"/>
    <x v="1"/>
    <x v="3"/>
    <s v="220SE-2769"/>
    <n v="7.0725899999999999"/>
    <n v="7.0725899999999999"/>
    <n v="0"/>
    <x v="0"/>
    <n v="8"/>
  </r>
  <r>
    <x v="0"/>
    <x v="1"/>
    <x v="6"/>
    <x v="0"/>
    <x v="1"/>
    <x v="3"/>
    <s v="220SE-2771"/>
    <n v="6.6934100000000001"/>
    <n v="6.6934100000000001"/>
    <n v="3.3E-3"/>
    <x v="0"/>
    <n v="8"/>
  </r>
  <r>
    <x v="0"/>
    <x v="1"/>
    <x v="6"/>
    <x v="1"/>
    <x v="1"/>
    <x v="3"/>
    <s v="220SE-2775"/>
    <n v="5.8906200000000002"/>
    <n v="5.8906200000000002"/>
    <n v="0"/>
    <x v="0"/>
    <n v="8"/>
  </r>
  <r>
    <x v="0"/>
    <x v="1"/>
    <x v="6"/>
    <x v="2"/>
    <x v="1"/>
    <x v="3"/>
    <s v="220SE-2841"/>
    <n v="7.4532800000000003"/>
    <n v="7.4532800000000003"/>
    <n v="0"/>
    <x v="0"/>
    <n v="8"/>
  </r>
  <r>
    <x v="0"/>
    <x v="1"/>
    <x v="6"/>
    <x v="1"/>
    <x v="1"/>
    <x v="3"/>
    <s v="220SE-2842"/>
    <n v="4.80253"/>
    <n v="4.80253"/>
    <n v="0"/>
    <x v="0"/>
    <n v="8"/>
  </r>
  <r>
    <x v="0"/>
    <x v="1"/>
    <x v="6"/>
    <x v="0"/>
    <x v="1"/>
    <x v="3"/>
    <s v="220SE-2848"/>
    <n v="6.5048199999999996"/>
    <n v="6.5048199999999996"/>
    <n v="0"/>
    <x v="0"/>
    <n v="8"/>
  </r>
  <r>
    <x v="0"/>
    <x v="1"/>
    <x v="6"/>
    <x v="0"/>
    <x v="1"/>
    <x v="3"/>
    <s v="220SE-2892"/>
    <n v="5.2550400000000002"/>
    <n v="5.2550400000000002"/>
    <n v="0"/>
    <x v="0"/>
    <n v="8"/>
  </r>
  <r>
    <x v="0"/>
    <x v="1"/>
    <x v="6"/>
    <x v="1"/>
    <x v="1"/>
    <x v="3"/>
    <s v="220SE-2893"/>
    <n v="4.6439269999999997"/>
    <n v="4.6439269999999997"/>
    <n v="0"/>
    <x v="0"/>
    <n v="8"/>
  </r>
  <r>
    <x v="0"/>
    <x v="1"/>
    <x v="6"/>
    <x v="1"/>
    <x v="1"/>
    <x v="3"/>
    <s v="220SE-2897"/>
    <n v="5.5157699999999998"/>
    <n v="5.5157699999999998"/>
    <n v="0"/>
    <x v="0"/>
    <n v="8"/>
  </r>
  <r>
    <x v="0"/>
    <x v="1"/>
    <x v="6"/>
    <x v="0"/>
    <x v="1"/>
    <x v="3"/>
    <s v="220SE-2918"/>
    <n v="6.2773899999999996"/>
    <n v="6.2773899999999996"/>
    <n v="0"/>
    <x v="0"/>
    <n v="8"/>
  </r>
  <r>
    <x v="0"/>
    <x v="1"/>
    <x v="6"/>
    <x v="2"/>
    <x v="1"/>
    <x v="3"/>
    <s v="220SE-2926"/>
    <n v="6.5633059999999999"/>
    <n v="6.5633059999999999"/>
    <n v="1.3599999999999999E-2"/>
    <x v="0"/>
    <n v="8"/>
  </r>
  <r>
    <x v="0"/>
    <x v="1"/>
    <x v="6"/>
    <x v="0"/>
    <x v="1"/>
    <x v="3"/>
    <s v="220SE-2931"/>
    <n v="5.97363"/>
    <n v="5.97363"/>
    <n v="0"/>
    <x v="0"/>
    <n v="8"/>
  </r>
  <r>
    <x v="0"/>
    <x v="1"/>
    <x v="6"/>
    <x v="0"/>
    <x v="1"/>
    <x v="3"/>
    <s v="220SE-2983"/>
    <n v="6.3017399999999997"/>
    <n v="6.3017399999999997"/>
    <n v="0"/>
    <x v="0"/>
    <n v="8"/>
  </r>
  <r>
    <x v="0"/>
    <x v="1"/>
    <x v="6"/>
    <x v="2"/>
    <x v="1"/>
    <x v="3"/>
    <s v="220SE-3073"/>
    <n v="6.9819500000000003"/>
    <n v="6.9819500000000003"/>
    <n v="0"/>
    <x v="0"/>
    <n v="8"/>
  </r>
  <r>
    <x v="0"/>
    <x v="1"/>
    <x v="6"/>
    <x v="2"/>
    <x v="1"/>
    <x v="3"/>
    <s v="220SE-3261"/>
    <n v="6.7155699999999996"/>
    <n v="6.7155699999999996"/>
    <n v="5.0000000000000001E-3"/>
    <x v="0"/>
    <n v="8"/>
  </r>
  <r>
    <x v="0"/>
    <x v="1"/>
    <x v="6"/>
    <x v="2"/>
    <x v="1"/>
    <x v="3"/>
    <s v="220SE-3332"/>
    <n v="8.6590199999999999"/>
    <n v="8.6590199999999999"/>
    <n v="0"/>
    <x v="0"/>
    <n v="8"/>
  </r>
  <r>
    <x v="0"/>
    <x v="1"/>
    <x v="6"/>
    <x v="2"/>
    <x v="1"/>
    <x v="3"/>
    <s v="220SE-3445"/>
    <n v="7.7340999999999998"/>
    <n v="7.7340999999999998"/>
    <n v="0"/>
    <x v="0"/>
    <n v="8"/>
  </r>
  <r>
    <x v="0"/>
    <x v="1"/>
    <x v="6"/>
    <x v="2"/>
    <x v="1"/>
    <x v="3"/>
    <s v="220SE-3447"/>
    <n v="5.8352000000000004"/>
    <n v="5.8352000000000004"/>
    <n v="0.1173"/>
    <x v="0"/>
    <n v="8"/>
  </r>
  <r>
    <x v="0"/>
    <x v="1"/>
    <x v="6"/>
    <x v="2"/>
    <x v="1"/>
    <x v="3"/>
    <s v="220SE-3462"/>
    <n v="4.7979599999999998"/>
    <n v="4.7979599999999998"/>
    <n v="0"/>
    <x v="0"/>
    <n v="8"/>
  </r>
  <r>
    <x v="0"/>
    <x v="1"/>
    <x v="6"/>
    <x v="2"/>
    <x v="1"/>
    <x v="3"/>
    <s v="220SE-3468"/>
    <n v="5.3016300000000003"/>
    <n v="5.3016300000000003"/>
    <n v="0"/>
    <x v="0"/>
    <n v="8"/>
  </r>
  <r>
    <x v="0"/>
    <x v="1"/>
    <x v="6"/>
    <x v="1"/>
    <x v="1"/>
    <x v="3"/>
    <s v="220SE-3633"/>
    <n v="5.0915999999999997"/>
    <n v="5.0915999999999997"/>
    <n v="0"/>
    <x v="0"/>
    <n v="8"/>
  </r>
  <r>
    <x v="0"/>
    <x v="1"/>
    <x v="6"/>
    <x v="0"/>
    <x v="1"/>
    <x v="3"/>
    <s v="220SE-3678"/>
    <n v="3.3810899999999999"/>
    <n v="3.3810899999999999"/>
    <n v="0"/>
    <x v="0"/>
    <n v="8"/>
  </r>
  <r>
    <x v="0"/>
    <x v="1"/>
    <x v="6"/>
    <x v="1"/>
    <x v="1"/>
    <x v="3"/>
    <s v="220SE-3840"/>
    <n v="4.9723300000000004"/>
    <n v="4.9723300000000004"/>
    <n v="0"/>
    <x v="0"/>
    <n v="8"/>
  </r>
  <r>
    <x v="0"/>
    <x v="1"/>
    <x v="6"/>
    <x v="0"/>
    <x v="2"/>
    <x v="4"/>
    <s v="300OI-01-A"/>
    <n v="67.2"/>
    <n v="67.2"/>
    <n v="0"/>
    <x v="0"/>
    <n v="48"/>
  </r>
  <r>
    <x v="0"/>
    <x v="1"/>
    <x v="6"/>
    <x v="1"/>
    <x v="2"/>
    <x v="4"/>
    <s v="300OI-01-B"/>
    <n v="33.2502"/>
    <n v="33.2502"/>
    <n v="0"/>
    <x v="0"/>
    <n v="24"/>
  </r>
  <r>
    <x v="0"/>
    <x v="1"/>
    <x v="6"/>
    <x v="2"/>
    <x v="2"/>
    <x v="4"/>
    <s v="300OI-01-C"/>
    <n v="45.189579999999999"/>
    <n v="45.189579999999999"/>
    <n v="0"/>
    <x v="0"/>
    <n v="40"/>
  </r>
  <r>
    <x v="0"/>
    <x v="1"/>
    <x v="6"/>
    <x v="0"/>
    <x v="2"/>
    <x v="5"/>
    <s v="300OS-01-A"/>
    <n v="13.10167"/>
    <n v="13.10167"/>
    <n v="0"/>
    <x v="0"/>
    <n v="24"/>
  </r>
  <r>
    <x v="0"/>
    <x v="1"/>
    <x v="6"/>
    <x v="1"/>
    <x v="2"/>
    <x v="5"/>
    <s v="300OS-01-B"/>
    <n v="17.413910000000001"/>
    <n v="17.413910000000001"/>
    <n v="0"/>
    <x v="0"/>
    <n v="24"/>
  </r>
  <r>
    <x v="0"/>
    <x v="1"/>
    <x v="6"/>
    <x v="2"/>
    <x v="2"/>
    <x v="5"/>
    <s v="300OS-01-C"/>
    <n v="10.351129999999999"/>
    <n v="10.351129999999999"/>
    <n v="0"/>
    <x v="0"/>
    <n v="24"/>
  </r>
  <r>
    <x v="0"/>
    <x v="1"/>
    <x v="6"/>
    <x v="0"/>
    <x v="3"/>
    <x v="6"/>
    <s v="410MO-01-A"/>
    <n v="15.291679999999999"/>
    <n v="15.291679999999999"/>
    <n v="0"/>
    <x v="0"/>
    <n v="19.989999999999998"/>
  </r>
  <r>
    <x v="0"/>
    <x v="1"/>
    <x v="6"/>
    <x v="1"/>
    <x v="3"/>
    <x v="6"/>
    <s v="410MO-01-B"/>
    <n v="14.063129999999999"/>
    <n v="14.063129999999999"/>
    <n v="0"/>
    <x v="0"/>
    <n v="18.68"/>
  </r>
  <r>
    <x v="0"/>
    <x v="1"/>
    <x v="6"/>
    <x v="2"/>
    <x v="3"/>
    <x v="6"/>
    <s v="410MO-01-C"/>
    <n v="11.375220000000001"/>
    <n v="11.375220000000001"/>
    <n v="0"/>
    <x v="0"/>
    <n v="14.66"/>
  </r>
  <r>
    <x v="0"/>
    <x v="1"/>
    <x v="6"/>
    <x v="0"/>
    <x v="3"/>
    <x v="6"/>
    <s v="410MO-02-A"/>
    <n v="12.18139"/>
    <n v="12.18139"/>
    <n v="0"/>
    <x v="0"/>
    <n v="15.99"/>
  </r>
  <r>
    <x v="0"/>
    <x v="1"/>
    <x v="6"/>
    <x v="1"/>
    <x v="3"/>
    <x v="6"/>
    <s v="410MO-02-B"/>
    <n v="14.014570000000001"/>
    <n v="14.014570000000001"/>
    <n v="0"/>
    <x v="0"/>
    <n v="18.68"/>
  </r>
  <r>
    <x v="0"/>
    <x v="1"/>
    <x v="6"/>
    <x v="2"/>
    <x v="3"/>
    <x v="6"/>
    <s v="410MO-02-C"/>
    <n v="7.3733399999999998"/>
    <n v="7.3733399999999998"/>
    <n v="0"/>
    <x v="0"/>
    <n v="9.86"/>
  </r>
  <r>
    <x v="0"/>
    <x v="1"/>
    <x v="6"/>
    <x v="0"/>
    <x v="3"/>
    <x v="6"/>
    <s v="410MO-03-A"/>
    <n v="15.10834"/>
    <n v="15.10834"/>
    <n v="0"/>
    <x v="0"/>
    <n v="19.989999999999998"/>
  </r>
  <r>
    <x v="0"/>
    <x v="1"/>
    <x v="6"/>
    <x v="1"/>
    <x v="3"/>
    <x v="6"/>
    <s v="410MO-03-B"/>
    <n v="13.92422"/>
    <n v="13.92422"/>
    <n v="0"/>
    <x v="0"/>
    <n v="18.54"/>
  </r>
  <r>
    <x v="0"/>
    <x v="1"/>
    <x v="6"/>
    <x v="2"/>
    <x v="3"/>
    <x v="6"/>
    <s v="410MO-03-C"/>
    <n v="8.0113599999999998"/>
    <n v="8.0113599999999998"/>
    <n v="0"/>
    <x v="0"/>
    <n v="10.66"/>
  </r>
  <r>
    <x v="0"/>
    <x v="1"/>
    <x v="6"/>
    <x v="0"/>
    <x v="3"/>
    <x v="6"/>
    <s v="410MO-04-A"/>
    <n v="15.29171"/>
    <n v="15.29171"/>
    <n v="0"/>
    <x v="0"/>
    <n v="19.989999999999998"/>
  </r>
  <r>
    <x v="0"/>
    <x v="1"/>
    <x v="6"/>
    <x v="1"/>
    <x v="3"/>
    <x v="6"/>
    <s v="410MO-04-B"/>
    <n v="14.301920000000001"/>
    <n v="14.301920000000001"/>
    <n v="0"/>
    <x v="0"/>
    <n v="18.68"/>
  </r>
  <r>
    <x v="0"/>
    <x v="1"/>
    <x v="6"/>
    <x v="2"/>
    <x v="3"/>
    <x v="6"/>
    <s v="410MO-04-C"/>
    <n v="14.91534"/>
    <n v="14.91534"/>
    <n v="0"/>
    <x v="0"/>
    <n v="18.68"/>
  </r>
  <r>
    <x v="0"/>
    <x v="1"/>
    <x v="6"/>
    <x v="0"/>
    <x v="3"/>
    <x v="6"/>
    <s v="410MO-05-A"/>
    <n v="15.302899999999999"/>
    <n v="15.302899999999999"/>
    <n v="0"/>
    <x v="0"/>
    <n v="19.989999999999998"/>
  </r>
  <r>
    <x v="0"/>
    <x v="1"/>
    <x v="6"/>
    <x v="1"/>
    <x v="3"/>
    <x v="6"/>
    <s v="410MO-05-B"/>
    <n v="14.18108"/>
    <n v="14.18108"/>
    <n v="0"/>
    <x v="0"/>
    <n v="18.82"/>
  </r>
  <r>
    <x v="0"/>
    <x v="1"/>
    <x v="6"/>
    <x v="2"/>
    <x v="3"/>
    <x v="6"/>
    <s v="410MO-05-C"/>
    <n v="8.1242000000000001"/>
    <n v="8.1242000000000001"/>
    <n v="0"/>
    <x v="0"/>
    <n v="10.66"/>
  </r>
  <r>
    <x v="0"/>
    <x v="1"/>
    <x v="6"/>
    <x v="0"/>
    <x v="3"/>
    <x v="6"/>
    <s v="410MO-06-A"/>
    <n v="15.98321"/>
    <n v="15.98321"/>
    <n v="0"/>
    <x v="0"/>
    <n v="19.989999999999998"/>
  </r>
  <r>
    <x v="0"/>
    <x v="1"/>
    <x v="6"/>
    <x v="2"/>
    <x v="3"/>
    <x v="6"/>
    <s v="410MO-06-C"/>
    <n v="11.431319999999999"/>
    <n v="11.431319999999999"/>
    <n v="0"/>
    <x v="0"/>
    <n v="14.68"/>
  </r>
  <r>
    <x v="0"/>
    <x v="1"/>
    <x v="6"/>
    <x v="1"/>
    <x v="3"/>
    <x v="6"/>
    <s v="410MO-07-B"/>
    <n v="14.184089999999999"/>
    <n v="14.184089999999999"/>
    <n v="0"/>
    <x v="0"/>
    <n v="18.68"/>
  </r>
  <r>
    <x v="0"/>
    <x v="1"/>
    <x v="6"/>
    <x v="0"/>
    <x v="3"/>
    <x v="7"/>
    <s v="420TW-01-A"/>
    <n v="6.5598200000000002"/>
    <n v="6.5598200000000002"/>
    <n v="0"/>
    <x v="0"/>
    <n v="8.5"/>
  </r>
  <r>
    <x v="0"/>
    <x v="1"/>
    <x v="6"/>
    <x v="2"/>
    <x v="3"/>
    <x v="7"/>
    <s v="420TW-01-C"/>
    <n v="6.4123599999999996"/>
    <n v="6.4123599999999996"/>
    <n v="0"/>
    <x v="0"/>
    <n v="8.5"/>
  </r>
  <r>
    <x v="0"/>
    <x v="1"/>
    <x v="6"/>
    <x v="0"/>
    <x v="3"/>
    <x v="7"/>
    <s v="420TW-02-A"/>
    <n v="6.5943399999999999"/>
    <n v="6.5943399999999999"/>
    <n v="0"/>
    <x v="0"/>
    <n v="8.5"/>
  </r>
  <r>
    <x v="0"/>
    <x v="1"/>
    <x v="6"/>
    <x v="0"/>
    <x v="3"/>
    <x v="7"/>
    <s v="420TW-03-A"/>
    <n v="6.5032899999999998"/>
    <n v="6.5032899999999998"/>
    <n v="0"/>
    <x v="0"/>
    <n v="8.5"/>
  </r>
  <r>
    <x v="0"/>
    <x v="1"/>
    <x v="6"/>
    <x v="2"/>
    <x v="3"/>
    <x v="7"/>
    <s v="420TW-03-C"/>
    <n v="6.3606699999999998"/>
    <n v="6.3606699999999998"/>
    <n v="0"/>
    <x v="0"/>
    <n v="8.5"/>
  </r>
  <r>
    <x v="0"/>
    <x v="1"/>
    <x v="6"/>
    <x v="0"/>
    <x v="3"/>
    <x v="7"/>
    <s v="420TW-04-A"/>
    <n v="6.4460199999999999"/>
    <n v="6.4460199999999999"/>
    <n v="0"/>
    <x v="0"/>
    <n v="8.5"/>
  </r>
  <r>
    <x v="0"/>
    <x v="1"/>
    <x v="6"/>
    <x v="1"/>
    <x v="3"/>
    <x v="7"/>
    <s v="420TW-04-B"/>
    <n v="6.4293199999999997"/>
    <n v="6.4293199999999997"/>
    <n v="0"/>
    <x v="0"/>
    <n v="8.6"/>
  </r>
  <r>
    <x v="0"/>
    <x v="1"/>
    <x v="6"/>
    <x v="2"/>
    <x v="3"/>
    <x v="7"/>
    <s v="420TW-04-C"/>
    <n v="6.4661600000000004"/>
    <n v="6.4661600000000004"/>
    <n v="0"/>
    <x v="0"/>
    <n v="8.5"/>
  </r>
  <r>
    <x v="0"/>
    <x v="1"/>
    <x v="6"/>
    <x v="0"/>
    <x v="3"/>
    <x v="7"/>
    <s v="420TW-05-A"/>
    <n v="6.5204399999999998"/>
    <n v="6.5204399999999998"/>
    <n v="0"/>
    <x v="0"/>
    <n v="8.5"/>
  </r>
  <r>
    <x v="0"/>
    <x v="1"/>
    <x v="6"/>
    <x v="2"/>
    <x v="3"/>
    <x v="7"/>
    <s v="420TW-05-C"/>
    <n v="3.02813"/>
    <n v="3.02813"/>
    <n v="0"/>
    <x v="0"/>
    <n v="4"/>
  </r>
  <r>
    <x v="0"/>
    <x v="1"/>
    <x v="6"/>
    <x v="0"/>
    <x v="3"/>
    <x v="7"/>
    <s v="420TW-06-A"/>
    <n v="6.5946999999999996"/>
    <n v="6.5946999999999996"/>
    <n v="0"/>
    <x v="0"/>
    <n v="8.5"/>
  </r>
  <r>
    <x v="0"/>
    <x v="1"/>
    <x v="6"/>
    <x v="1"/>
    <x v="3"/>
    <x v="7"/>
    <s v="420TW-06-B"/>
    <n v="6.49519"/>
    <n v="6.49519"/>
    <n v="0"/>
    <x v="0"/>
    <n v="8.6"/>
  </r>
  <r>
    <x v="0"/>
    <x v="1"/>
    <x v="6"/>
    <x v="2"/>
    <x v="3"/>
    <x v="7"/>
    <s v="420TW-06-C"/>
    <n v="6.4933300000000003"/>
    <n v="6.4933300000000003"/>
    <n v="0"/>
    <x v="0"/>
    <n v="8.5"/>
  </r>
  <r>
    <x v="0"/>
    <x v="1"/>
    <x v="6"/>
    <x v="1"/>
    <x v="3"/>
    <x v="7"/>
    <s v="420TW-07-B"/>
    <n v="6.66594"/>
    <n v="6.66594"/>
    <n v="0"/>
    <x v="0"/>
    <n v="8.6"/>
  </r>
  <r>
    <x v="0"/>
    <x v="1"/>
    <x v="6"/>
    <x v="2"/>
    <x v="3"/>
    <x v="7"/>
    <s v="420TW-07-C"/>
    <n v="5.5850200000000001"/>
    <n v="5.5850200000000001"/>
    <n v="0"/>
    <x v="0"/>
    <n v="7.5"/>
  </r>
  <r>
    <x v="0"/>
    <x v="1"/>
    <x v="6"/>
    <x v="1"/>
    <x v="3"/>
    <x v="7"/>
    <s v="420TW-08-B"/>
    <n v="6.6168500000000003"/>
    <n v="6.6168500000000003"/>
    <n v="0"/>
    <x v="0"/>
    <n v="8.6"/>
  </r>
  <r>
    <x v="0"/>
    <x v="1"/>
    <x v="6"/>
    <x v="1"/>
    <x v="3"/>
    <x v="7"/>
    <s v="420TW-09-B"/>
    <n v="6.8066199999999997"/>
    <n v="6.8066199999999997"/>
    <n v="0"/>
    <x v="0"/>
    <n v="8.6"/>
  </r>
  <r>
    <x v="0"/>
    <x v="1"/>
    <x v="6"/>
    <x v="0"/>
    <x v="3"/>
    <x v="8"/>
    <s v="430TT-01-A"/>
    <n v="38.327559999999998"/>
    <n v="38.327559999999998"/>
    <n v="0"/>
    <x v="0"/>
    <n v="45.25"/>
  </r>
  <r>
    <x v="0"/>
    <x v="1"/>
    <x v="6"/>
    <x v="1"/>
    <x v="3"/>
    <x v="8"/>
    <s v="430TT-01-B"/>
    <n v="21.584299999999999"/>
    <n v="21.584299999999999"/>
    <n v="0"/>
    <x v="0"/>
    <n v="28.8"/>
  </r>
  <r>
    <x v="0"/>
    <x v="1"/>
    <x v="6"/>
    <x v="2"/>
    <x v="3"/>
    <x v="8"/>
    <s v="430TT-01-C"/>
    <n v="23.064"/>
    <n v="23.064"/>
    <n v="0"/>
    <x v="0"/>
    <n v="29"/>
  </r>
  <r>
    <x v="0"/>
    <x v="1"/>
    <x v="6"/>
    <x v="0"/>
    <x v="3"/>
    <x v="8"/>
    <s v="430TT-02-A"/>
    <n v="29.557220000000001"/>
    <n v="29.557220000000001"/>
    <n v="0"/>
    <x v="0"/>
    <n v="37.25"/>
  </r>
  <r>
    <x v="0"/>
    <x v="1"/>
    <x v="6"/>
    <x v="1"/>
    <x v="3"/>
    <x v="8"/>
    <s v="430TT-02-B"/>
    <n v="24.949179999999998"/>
    <n v="24.949179999999998"/>
    <n v="0"/>
    <x v="0"/>
    <n v="32.799999999999997"/>
  </r>
  <r>
    <x v="0"/>
    <x v="1"/>
    <x v="6"/>
    <x v="2"/>
    <x v="3"/>
    <x v="8"/>
    <s v="430TT-02-C"/>
    <n v="24.970030000000001"/>
    <n v="24.970030000000001"/>
    <n v="0"/>
    <x v="0"/>
    <n v="33"/>
  </r>
  <r>
    <x v="0"/>
    <x v="1"/>
    <x v="6"/>
    <x v="0"/>
    <x v="3"/>
    <x v="8"/>
    <s v="430TT-03-A"/>
    <n v="24.73489"/>
    <n v="24.73489"/>
    <n v="0"/>
    <x v="0"/>
    <n v="29.25"/>
  </r>
  <r>
    <x v="0"/>
    <x v="1"/>
    <x v="6"/>
    <x v="1"/>
    <x v="3"/>
    <x v="8"/>
    <s v="430TT-03-B"/>
    <n v="18.6113"/>
    <n v="18.6113"/>
    <n v="0"/>
    <x v="0"/>
    <n v="24.8"/>
  </r>
  <r>
    <x v="0"/>
    <x v="1"/>
    <x v="6"/>
    <x v="2"/>
    <x v="3"/>
    <x v="8"/>
    <s v="430TT-03-C"/>
    <n v="21.65333"/>
    <n v="21.65333"/>
    <n v="0"/>
    <x v="0"/>
    <n v="29"/>
  </r>
  <r>
    <x v="0"/>
    <x v="1"/>
    <x v="6"/>
    <x v="1"/>
    <x v="3"/>
    <x v="8"/>
    <s v="430TT-04-B"/>
    <n v="12.671670000000001"/>
    <n v="12.671670000000001"/>
    <n v="0"/>
    <x v="0"/>
    <n v="16.8"/>
  </r>
  <r>
    <x v="0"/>
    <x v="1"/>
    <x v="6"/>
    <x v="2"/>
    <x v="3"/>
    <x v="8"/>
    <s v="430TT-04-C"/>
    <n v="21.408349999999999"/>
    <n v="21.408349999999999"/>
    <n v="0"/>
    <x v="0"/>
    <n v="28.5"/>
  </r>
  <r>
    <x v="0"/>
    <x v="1"/>
    <x v="6"/>
    <x v="1"/>
    <x v="3"/>
    <x v="8"/>
    <s v="430TT-05-B"/>
    <n v="12.713329999999999"/>
    <n v="12.713329999999999"/>
    <n v="0"/>
    <x v="0"/>
    <n v="16.8"/>
  </r>
  <r>
    <x v="0"/>
    <x v="1"/>
    <x v="6"/>
    <x v="1"/>
    <x v="3"/>
    <x v="8"/>
    <s v="430TT-07-B"/>
    <n v="12.923069999999999"/>
    <n v="12.923069999999999"/>
    <n v="0"/>
    <x v="0"/>
    <n v="17"/>
  </r>
  <r>
    <x v="0"/>
    <x v="1"/>
    <x v="6"/>
    <x v="0"/>
    <x v="3"/>
    <x v="9"/>
    <s v="440TP-01-A"/>
    <n v="23.143319999999999"/>
    <n v="23.143319999999999"/>
    <n v="0"/>
    <x v="0"/>
    <n v="29.25"/>
  </r>
  <r>
    <x v="0"/>
    <x v="1"/>
    <x v="6"/>
    <x v="1"/>
    <x v="3"/>
    <x v="9"/>
    <s v="440TP-01-B"/>
    <n v="25.096589999999999"/>
    <n v="25.096589999999999"/>
    <n v="0"/>
    <x v="0"/>
    <n v="33"/>
  </r>
  <r>
    <x v="0"/>
    <x v="1"/>
    <x v="6"/>
    <x v="2"/>
    <x v="3"/>
    <x v="9"/>
    <s v="440TP-01-C"/>
    <n v="19.189830000000001"/>
    <n v="19.189830000000001"/>
    <n v="0"/>
    <x v="0"/>
    <n v="25"/>
  </r>
  <r>
    <x v="0"/>
    <x v="1"/>
    <x v="6"/>
    <x v="0"/>
    <x v="4"/>
    <x v="10"/>
    <s v="510L1-A"/>
    <n v="165.69399999999999"/>
    <n v="149.02733000000001"/>
    <n v="0"/>
    <x v="0"/>
    <n v="243.21"/>
  </r>
  <r>
    <x v="0"/>
    <x v="1"/>
    <x v="6"/>
    <x v="1"/>
    <x v="4"/>
    <x v="10"/>
    <s v="510L1-B"/>
    <n v="94.663629999999998"/>
    <n v="74.663629999999998"/>
    <n v="0"/>
    <x v="0"/>
    <n v="210.81"/>
  </r>
  <r>
    <x v="0"/>
    <x v="1"/>
    <x v="6"/>
    <x v="2"/>
    <x v="4"/>
    <x v="10"/>
    <s v="510L1-C"/>
    <n v="109.88549"/>
    <n v="89.885490000000004"/>
    <n v="0"/>
    <x v="0"/>
    <n v="197.31"/>
  </r>
  <r>
    <x v="0"/>
    <x v="1"/>
    <x v="6"/>
    <x v="0"/>
    <x v="4"/>
    <x v="11"/>
    <s v="510L2-A"/>
    <n v="210.73050000000001"/>
    <n v="210.73050000000001"/>
    <n v="0"/>
    <x v="0"/>
    <n v="203.21"/>
  </r>
  <r>
    <x v="0"/>
    <x v="1"/>
    <x v="6"/>
    <x v="1"/>
    <x v="4"/>
    <x v="11"/>
    <s v="510L2-B"/>
    <n v="243.54"/>
    <n v="243.54"/>
    <n v="0"/>
    <x v="0"/>
    <n v="202.81"/>
  </r>
  <r>
    <x v="0"/>
    <x v="1"/>
    <x v="6"/>
    <x v="2"/>
    <x v="4"/>
    <x v="11"/>
    <s v="510L2-C"/>
    <n v="232.60050000000001"/>
    <n v="232.60050000000001"/>
    <n v="0"/>
    <x v="0"/>
    <n v="206.91"/>
  </r>
  <r>
    <x v="0"/>
    <x v="1"/>
    <x v="6"/>
    <x v="0"/>
    <x v="4"/>
    <x v="12"/>
    <s v="510L3-A"/>
    <n v="142.28726"/>
    <n v="142.28726"/>
    <n v="0"/>
    <x v="0"/>
    <n v="175.21"/>
  </r>
  <r>
    <x v="0"/>
    <x v="1"/>
    <x v="6"/>
    <x v="1"/>
    <x v="4"/>
    <x v="12"/>
    <s v="510L3-B"/>
    <n v="131.001"/>
    <n v="131.001"/>
    <n v="0"/>
    <x v="0"/>
    <n v="162.81"/>
  </r>
  <r>
    <x v="0"/>
    <x v="1"/>
    <x v="6"/>
    <x v="2"/>
    <x v="4"/>
    <x v="12"/>
    <s v="510L3-C"/>
    <n v="102.65783999999999"/>
    <n v="102.65783999999999"/>
    <n v="0"/>
    <x v="0"/>
    <n v="162.91"/>
  </r>
  <r>
    <x v="0"/>
    <x v="1"/>
    <x v="6"/>
    <x v="0"/>
    <x v="4"/>
    <x v="13"/>
    <s v="510L4-A"/>
    <n v="70.669600000000003"/>
    <n v="70.669600000000003"/>
    <n v="0"/>
    <x v="0"/>
    <n v="66.010000000000005"/>
  </r>
  <r>
    <x v="0"/>
    <x v="1"/>
    <x v="6"/>
    <x v="1"/>
    <x v="4"/>
    <x v="13"/>
    <s v="510L4-B"/>
    <n v="38.523099999999999"/>
    <n v="38.523099999999999"/>
    <n v="0"/>
    <x v="0"/>
    <n v="43"/>
  </r>
  <r>
    <x v="0"/>
    <x v="1"/>
    <x v="6"/>
    <x v="2"/>
    <x v="4"/>
    <x v="13"/>
    <s v="510L4-C"/>
    <n v="47.006900000000002"/>
    <n v="47.006900000000002"/>
    <n v="0"/>
    <x v="0"/>
    <n v="44.91"/>
  </r>
  <r>
    <x v="0"/>
    <x v="1"/>
    <x v="6"/>
    <x v="0"/>
    <x v="4"/>
    <x v="14"/>
    <s v="510L5-A"/>
    <n v="121.86174"/>
    <n v="121.86174"/>
    <n v="0"/>
    <x v="0"/>
    <n v="130.21"/>
  </r>
  <r>
    <x v="0"/>
    <x v="1"/>
    <x v="6"/>
    <x v="1"/>
    <x v="4"/>
    <x v="14"/>
    <s v="510L5-B"/>
    <n v="131.71824000000001"/>
    <n v="131.71824000000001"/>
    <n v="0"/>
    <x v="0"/>
    <n v="161.81"/>
  </r>
  <r>
    <x v="0"/>
    <x v="1"/>
    <x v="6"/>
    <x v="2"/>
    <x v="4"/>
    <x v="14"/>
    <s v="510L5-C"/>
    <n v="107.47911999999999"/>
    <n v="107.47911999999999"/>
    <n v="0"/>
    <x v="0"/>
    <n v="133.91"/>
  </r>
  <r>
    <x v="0"/>
    <x v="1"/>
    <x v="6"/>
    <x v="0"/>
    <x v="4"/>
    <x v="15"/>
    <s v="510L6-A"/>
    <n v="174"/>
    <n v="174"/>
    <n v="0"/>
    <x v="0"/>
    <n v="198.21"/>
  </r>
  <r>
    <x v="0"/>
    <x v="1"/>
    <x v="6"/>
    <x v="1"/>
    <x v="4"/>
    <x v="15"/>
    <s v="510L6-B"/>
    <n v="156.8382"/>
    <n v="156.8382"/>
    <n v="0"/>
    <x v="0"/>
    <n v="181.81"/>
  </r>
  <r>
    <x v="0"/>
    <x v="1"/>
    <x v="6"/>
    <x v="2"/>
    <x v="4"/>
    <x v="15"/>
    <s v="510L6-C"/>
    <n v="133.90799999999999"/>
    <n v="133.90799999999999"/>
    <n v="0"/>
    <x v="0"/>
    <n v="153.9"/>
  </r>
  <r>
    <x v="0"/>
    <x v="1"/>
    <x v="6"/>
    <x v="0"/>
    <x v="4"/>
    <x v="16"/>
    <s v="510L8-A"/>
    <n v="24.093720000000001"/>
    <n v="24.093720000000001"/>
    <n v="0"/>
    <x v="0"/>
    <n v="24.01"/>
  </r>
  <r>
    <x v="0"/>
    <x v="1"/>
    <x v="6"/>
    <x v="1"/>
    <x v="4"/>
    <x v="16"/>
    <s v="510L8-B"/>
    <n v="25.814699999999998"/>
    <n v="25.814699999999998"/>
    <n v="0"/>
    <x v="0"/>
    <n v="25.01"/>
  </r>
  <r>
    <x v="0"/>
    <x v="1"/>
    <x v="6"/>
    <x v="2"/>
    <x v="4"/>
    <x v="16"/>
    <s v="510L8-C"/>
    <n v="27.006789999999999"/>
    <n v="27.006789999999999"/>
    <n v="0"/>
    <x v="0"/>
    <n v="24.01"/>
  </r>
  <r>
    <x v="0"/>
    <x v="1"/>
    <x v="6"/>
    <x v="0"/>
    <x v="4"/>
    <x v="17"/>
    <s v="520WP-01-A"/>
    <n v="12"/>
    <n v="12"/>
    <n v="0"/>
    <x v="0"/>
    <n v="16"/>
  </r>
  <r>
    <x v="0"/>
    <x v="1"/>
    <x v="6"/>
    <x v="1"/>
    <x v="4"/>
    <x v="17"/>
    <s v="520WP-01-B"/>
    <n v="14.4"/>
    <n v="14.4"/>
    <n v="0"/>
    <x v="0"/>
    <n v="16"/>
  </r>
  <r>
    <x v="0"/>
    <x v="1"/>
    <x v="6"/>
    <x v="2"/>
    <x v="4"/>
    <x v="17"/>
    <s v="520WP-01-C"/>
    <n v="14.4"/>
    <n v="14.4"/>
    <n v="0"/>
    <x v="0"/>
    <n v="16"/>
  </r>
  <r>
    <x v="0"/>
    <x v="1"/>
    <x v="6"/>
    <x v="0"/>
    <x v="4"/>
    <x v="18"/>
    <s v="530NP-01-A"/>
    <n v="52.672400000000003"/>
    <n v="52.672400000000003"/>
    <n v="0"/>
    <x v="0"/>
    <n v="48"/>
  </r>
  <r>
    <x v="0"/>
    <x v="1"/>
    <x v="6"/>
    <x v="1"/>
    <x v="4"/>
    <x v="18"/>
    <s v="530NP-01-B"/>
    <n v="43.184199999999997"/>
    <n v="43.184199999999997"/>
    <n v="0"/>
    <x v="0"/>
    <n v="40"/>
  </r>
  <r>
    <x v="0"/>
    <x v="1"/>
    <x v="6"/>
    <x v="2"/>
    <x v="4"/>
    <x v="18"/>
    <s v="530NP-01-C"/>
    <n v="45.234000000000002"/>
    <n v="45.234000000000002"/>
    <n v="0"/>
    <x v="0"/>
    <n v="40"/>
  </r>
  <r>
    <x v="0"/>
    <x v="1"/>
    <x v="6"/>
    <x v="0"/>
    <x v="4"/>
    <x v="19"/>
    <s v="550LP-01-A"/>
    <n v="28.453959999999999"/>
    <n v="28.453959999999999"/>
    <n v="0"/>
    <x v="0"/>
    <n v="32"/>
  </r>
  <r>
    <x v="0"/>
    <x v="1"/>
    <x v="6"/>
    <x v="1"/>
    <x v="4"/>
    <x v="19"/>
    <s v="550LP-01-B"/>
    <n v="27.332940000000001"/>
    <n v="27.332940000000001"/>
    <n v="0"/>
    <x v="0"/>
    <n v="28"/>
  </r>
  <r>
    <x v="0"/>
    <x v="1"/>
    <x v="6"/>
    <x v="2"/>
    <x v="4"/>
    <x v="19"/>
    <s v="550LP-01-C"/>
    <n v="13.493399999999999"/>
    <n v="13.493399999999999"/>
    <n v="0"/>
    <x v="0"/>
    <n v="16"/>
  </r>
  <r>
    <x v="0"/>
    <x v="1"/>
    <x v="6"/>
    <x v="0"/>
    <x v="5"/>
    <x v="20"/>
    <s v="600WZ-01-A"/>
    <n v="0.70999000000000001"/>
    <n v="0.70999000000000001"/>
    <n v="0"/>
    <x v="0"/>
    <n v="8"/>
  </r>
  <r>
    <x v="0"/>
    <x v="1"/>
    <x v="6"/>
    <x v="1"/>
    <x v="5"/>
    <x v="20"/>
    <s v="600WZ-01-B"/>
    <n v="2.4599799999999998"/>
    <n v="2.4599799999999998"/>
    <n v="0"/>
    <x v="0"/>
    <n v="8"/>
  </r>
  <r>
    <x v="0"/>
    <x v="1"/>
    <x v="6"/>
    <x v="2"/>
    <x v="5"/>
    <x v="20"/>
    <s v="600WZ-01-C"/>
    <n v="0.85331999999999997"/>
    <n v="0.85331999999999997"/>
    <n v="0"/>
    <x v="0"/>
    <n v="8"/>
  </r>
  <r>
    <x v="0"/>
    <x v="1"/>
    <x v="7"/>
    <x v="0"/>
    <x v="0"/>
    <x v="0"/>
    <s v="100KT-01-A"/>
    <n v="6.7783899999999999"/>
    <n v="6.7783899999999999"/>
    <n v="0"/>
    <x v="0"/>
    <n v="40"/>
  </r>
  <r>
    <x v="0"/>
    <x v="1"/>
    <x v="7"/>
    <x v="1"/>
    <x v="0"/>
    <x v="0"/>
    <s v="100KT-01-B"/>
    <n v="3.12202"/>
    <n v="3.12202"/>
    <n v="0"/>
    <x v="0"/>
    <n v="16"/>
  </r>
  <r>
    <x v="0"/>
    <x v="1"/>
    <x v="7"/>
    <x v="2"/>
    <x v="0"/>
    <x v="0"/>
    <s v="100KT-01-C"/>
    <n v="5.4395899999999999"/>
    <n v="5.4395899999999999"/>
    <n v="0"/>
    <x v="0"/>
    <n v="24"/>
  </r>
  <r>
    <x v="0"/>
    <x v="1"/>
    <x v="7"/>
    <x v="0"/>
    <x v="0"/>
    <x v="0"/>
    <s v="100KT-02-A"/>
    <n v="25.232040000000001"/>
    <n v="25.232040000000001"/>
    <n v="0"/>
    <x v="0"/>
    <n v="32"/>
  </r>
  <r>
    <x v="0"/>
    <x v="1"/>
    <x v="7"/>
    <x v="1"/>
    <x v="0"/>
    <x v="0"/>
    <s v="100KT-02-B"/>
    <n v="21.316240000000001"/>
    <n v="21.316240000000001"/>
    <n v="0"/>
    <x v="0"/>
    <n v="48"/>
  </r>
  <r>
    <x v="0"/>
    <x v="1"/>
    <x v="7"/>
    <x v="2"/>
    <x v="0"/>
    <x v="0"/>
    <s v="100KT-02-C"/>
    <n v="14.851305"/>
    <n v="14.851305"/>
    <n v="0"/>
    <x v="0"/>
    <n v="48"/>
  </r>
  <r>
    <x v="0"/>
    <x v="1"/>
    <x v="7"/>
    <x v="0"/>
    <x v="0"/>
    <x v="0"/>
    <s v="100KT-03-A"/>
    <n v="16.86318"/>
    <n v="16.86318"/>
    <n v="0"/>
    <x v="0"/>
    <n v="40"/>
  </r>
  <r>
    <x v="0"/>
    <x v="1"/>
    <x v="7"/>
    <x v="1"/>
    <x v="0"/>
    <x v="0"/>
    <s v="100KT-03-B"/>
    <n v="10.642289999999999"/>
    <n v="10.642289999999999"/>
    <n v="0"/>
    <x v="0"/>
    <n v="40"/>
  </r>
  <r>
    <x v="0"/>
    <x v="1"/>
    <x v="7"/>
    <x v="2"/>
    <x v="0"/>
    <x v="0"/>
    <s v="100KT-03-C"/>
    <n v="15.403"/>
    <n v="15.403"/>
    <n v="0"/>
    <x v="0"/>
    <n v="32"/>
  </r>
  <r>
    <x v="0"/>
    <x v="1"/>
    <x v="7"/>
    <x v="0"/>
    <x v="0"/>
    <x v="0"/>
    <s v="100KT-04-A"/>
    <n v="14.2462"/>
    <n v="14.2462"/>
    <n v="0"/>
    <x v="0"/>
    <n v="16"/>
  </r>
  <r>
    <x v="0"/>
    <x v="1"/>
    <x v="7"/>
    <x v="1"/>
    <x v="0"/>
    <x v="0"/>
    <s v="100KT-04-B"/>
    <n v="14.654339999999999"/>
    <n v="14.654339999999999"/>
    <n v="0"/>
    <x v="0"/>
    <n v="8"/>
  </r>
  <r>
    <x v="0"/>
    <x v="1"/>
    <x v="7"/>
    <x v="2"/>
    <x v="0"/>
    <x v="0"/>
    <s v="100KT-04-C"/>
    <n v="10.743690000000001"/>
    <n v="10.743690000000001"/>
    <n v="0"/>
    <x v="0"/>
    <n v="8"/>
  </r>
  <r>
    <x v="0"/>
    <x v="1"/>
    <x v="7"/>
    <x v="0"/>
    <x v="0"/>
    <x v="0"/>
    <s v="100KT-05-A"/>
    <n v="0.32868999999999998"/>
    <n v="0.32868999999999998"/>
    <n v="0"/>
    <x v="0"/>
    <n v="47"/>
  </r>
  <r>
    <x v="0"/>
    <x v="1"/>
    <x v="7"/>
    <x v="1"/>
    <x v="0"/>
    <x v="0"/>
    <s v="100KT-05-B"/>
    <n v="3.3329999999999999E-2"/>
    <n v="3.3329999999999999E-2"/>
    <n v="0"/>
    <x v="0"/>
    <n v="32"/>
  </r>
  <r>
    <x v="0"/>
    <x v="1"/>
    <x v="7"/>
    <x v="2"/>
    <x v="0"/>
    <x v="0"/>
    <s v="100KT-05-C"/>
    <n v="0.33467000000000002"/>
    <n v="0.33467000000000002"/>
    <n v="0"/>
    <x v="0"/>
    <n v="8"/>
  </r>
  <r>
    <x v="0"/>
    <x v="1"/>
    <x v="7"/>
    <x v="0"/>
    <x v="0"/>
    <x v="0"/>
    <s v="100KT-07-A"/>
    <n v="17.848890000000001"/>
    <n v="17.848890000000001"/>
    <n v="0"/>
    <x v="0"/>
    <n v="16"/>
  </r>
  <r>
    <x v="0"/>
    <x v="1"/>
    <x v="7"/>
    <x v="1"/>
    <x v="0"/>
    <x v="0"/>
    <s v="100KT-07-B"/>
    <n v="12.02168"/>
    <n v="12.02168"/>
    <n v="0"/>
    <x v="0"/>
    <n v="8"/>
  </r>
  <r>
    <x v="0"/>
    <x v="1"/>
    <x v="7"/>
    <x v="2"/>
    <x v="0"/>
    <x v="0"/>
    <s v="100KT-07-C"/>
    <n v="12.256690000000001"/>
    <n v="12.256690000000001"/>
    <n v="0"/>
    <x v="0"/>
    <n v="8"/>
  </r>
  <r>
    <x v="0"/>
    <x v="1"/>
    <x v="7"/>
    <x v="0"/>
    <x v="0"/>
    <x v="1"/>
    <s v="110KS-01-A"/>
    <n v="8.8000000000000007"/>
    <n v="8.8000000000000007"/>
    <n v="0"/>
    <x v="0"/>
    <n v="16"/>
  </r>
  <r>
    <x v="0"/>
    <x v="1"/>
    <x v="7"/>
    <x v="1"/>
    <x v="0"/>
    <x v="1"/>
    <s v="110KS-01-B"/>
    <n v="7.04"/>
    <n v="7.04"/>
    <n v="0"/>
    <x v="0"/>
    <n v="16"/>
  </r>
  <r>
    <x v="0"/>
    <x v="1"/>
    <x v="7"/>
    <x v="2"/>
    <x v="0"/>
    <x v="1"/>
    <s v="110KS-02-C"/>
    <n v="5.28"/>
    <n v="5.28"/>
    <n v="0"/>
    <x v="0"/>
    <n v="8"/>
  </r>
  <r>
    <x v="0"/>
    <x v="1"/>
    <x v="7"/>
    <x v="0"/>
    <x v="0"/>
    <x v="1"/>
    <s v="110KS-03-A"/>
    <n v="1.9275"/>
    <n v="1.9275"/>
    <n v="0"/>
    <x v="0"/>
    <n v="16"/>
  </r>
  <r>
    <x v="0"/>
    <x v="1"/>
    <x v="7"/>
    <x v="1"/>
    <x v="0"/>
    <x v="1"/>
    <s v="110KS-03-B"/>
    <n v="0.76"/>
    <n v="0.76"/>
    <n v="0"/>
    <x v="0"/>
    <n v="8"/>
  </r>
  <r>
    <x v="0"/>
    <x v="1"/>
    <x v="7"/>
    <x v="2"/>
    <x v="0"/>
    <x v="1"/>
    <s v="110KS-03-C"/>
    <n v="1.9503999999999999"/>
    <n v="1.9503999999999999"/>
    <n v="0"/>
    <x v="0"/>
    <n v="8"/>
  </r>
  <r>
    <x v="0"/>
    <x v="1"/>
    <x v="7"/>
    <x v="0"/>
    <x v="1"/>
    <x v="2"/>
    <s v="210SL-01-A"/>
    <n v="20.143329999999999"/>
    <n v="20.143329999999999"/>
    <n v="0"/>
    <x v="0"/>
    <n v="24"/>
  </r>
  <r>
    <x v="0"/>
    <x v="1"/>
    <x v="7"/>
    <x v="1"/>
    <x v="1"/>
    <x v="2"/>
    <s v="210SL-01-B"/>
    <n v="22.04767"/>
    <n v="22.04767"/>
    <n v="0"/>
    <x v="0"/>
    <n v="28"/>
  </r>
  <r>
    <x v="0"/>
    <x v="1"/>
    <x v="7"/>
    <x v="2"/>
    <x v="1"/>
    <x v="2"/>
    <s v="210SL-01-C"/>
    <n v="41.903100000000002"/>
    <n v="41.903100000000002"/>
    <n v="0"/>
    <x v="0"/>
    <n v="48"/>
  </r>
  <r>
    <x v="0"/>
    <x v="1"/>
    <x v="7"/>
    <x v="0"/>
    <x v="1"/>
    <x v="2"/>
    <s v="210SL-02-A"/>
    <n v="20.86665"/>
    <n v="20.86665"/>
    <n v="0"/>
    <x v="0"/>
    <n v="24"/>
  </r>
  <r>
    <x v="0"/>
    <x v="1"/>
    <x v="7"/>
    <x v="1"/>
    <x v="1"/>
    <x v="2"/>
    <s v="210SL-02-B"/>
    <n v="45.93329"/>
    <n v="45.93329"/>
    <n v="0"/>
    <x v="0"/>
    <n v="52"/>
  </r>
  <r>
    <x v="0"/>
    <x v="1"/>
    <x v="7"/>
    <x v="3"/>
    <x v="1"/>
    <x v="3"/>
    <s v="220SE-0001"/>
    <n v="0.38794000000000001"/>
    <n v="0.38794000000000001"/>
    <n v="0"/>
    <x v="0"/>
    <n v="0.01"/>
  </r>
  <r>
    <x v="0"/>
    <x v="1"/>
    <x v="7"/>
    <x v="0"/>
    <x v="1"/>
    <x v="3"/>
    <s v="220SE-0009"/>
    <n v="7.6537800000000002"/>
    <n v="7.6537800000000002"/>
    <n v="2.9999999999999997E-4"/>
    <x v="0"/>
    <n v="8"/>
  </r>
  <r>
    <x v="0"/>
    <x v="1"/>
    <x v="7"/>
    <x v="2"/>
    <x v="1"/>
    <x v="3"/>
    <s v="220SE-0079"/>
    <n v="7.2687099999999996"/>
    <n v="7.2687099999999996"/>
    <n v="1.2999999999999999E-3"/>
    <x v="0"/>
    <n v="8"/>
  </r>
  <r>
    <x v="0"/>
    <x v="1"/>
    <x v="7"/>
    <x v="2"/>
    <x v="1"/>
    <x v="3"/>
    <s v="220SE-0081"/>
    <n v="6.9522700000000004"/>
    <n v="6.9522700000000004"/>
    <n v="0"/>
    <x v="0"/>
    <n v="8"/>
  </r>
  <r>
    <x v="0"/>
    <x v="1"/>
    <x v="7"/>
    <x v="2"/>
    <x v="1"/>
    <x v="3"/>
    <s v="220SE-0114"/>
    <n v="6.4773699999999996"/>
    <n v="6.4773699999999996"/>
    <n v="0"/>
    <x v="0"/>
    <n v="8"/>
  </r>
  <r>
    <x v="0"/>
    <x v="1"/>
    <x v="7"/>
    <x v="0"/>
    <x v="1"/>
    <x v="3"/>
    <s v="220SE-0121"/>
    <n v="5.0820699999999999"/>
    <n v="5.0820699999999999"/>
    <n v="1.2999999999999999E-3"/>
    <x v="0"/>
    <n v="8"/>
  </r>
  <r>
    <x v="0"/>
    <x v="1"/>
    <x v="7"/>
    <x v="0"/>
    <x v="1"/>
    <x v="3"/>
    <s v="220SE-0133"/>
    <n v="5.3406399999999996"/>
    <n v="5.3406399999999996"/>
    <n v="0"/>
    <x v="0"/>
    <n v="8"/>
  </r>
  <r>
    <x v="0"/>
    <x v="1"/>
    <x v="7"/>
    <x v="1"/>
    <x v="1"/>
    <x v="3"/>
    <s v="220SE-0150"/>
    <n v="7.5551899999999996"/>
    <n v="7.5551899999999996"/>
    <n v="0"/>
    <x v="0"/>
    <n v="8"/>
  </r>
  <r>
    <x v="0"/>
    <x v="1"/>
    <x v="7"/>
    <x v="1"/>
    <x v="1"/>
    <x v="3"/>
    <s v="220SE-0202"/>
    <n v="6.5158800000000001"/>
    <n v="6.5158800000000001"/>
    <n v="0"/>
    <x v="0"/>
    <n v="8"/>
  </r>
  <r>
    <x v="0"/>
    <x v="1"/>
    <x v="7"/>
    <x v="2"/>
    <x v="1"/>
    <x v="3"/>
    <s v="220SE-0212"/>
    <n v="8.1307600000000004"/>
    <n v="8.1307600000000004"/>
    <n v="6.9099999999999995E-2"/>
    <x v="0"/>
    <n v="8"/>
  </r>
  <r>
    <x v="0"/>
    <x v="1"/>
    <x v="7"/>
    <x v="2"/>
    <x v="1"/>
    <x v="3"/>
    <s v="220SE-0227"/>
    <n v="7.2932699999999997"/>
    <n v="7.2932699999999997"/>
    <n v="1.6999999999999999E-3"/>
    <x v="0"/>
    <n v="8"/>
  </r>
  <r>
    <x v="0"/>
    <x v="1"/>
    <x v="7"/>
    <x v="1"/>
    <x v="1"/>
    <x v="3"/>
    <s v="220SE-0233"/>
    <n v="6.0746599999999997"/>
    <n v="6.0746599999999997"/>
    <n v="0"/>
    <x v="0"/>
    <n v="8"/>
  </r>
  <r>
    <x v="0"/>
    <x v="1"/>
    <x v="7"/>
    <x v="2"/>
    <x v="1"/>
    <x v="3"/>
    <s v="220SE-0294"/>
    <n v="5.4971899999999998"/>
    <n v="5.4971899999999998"/>
    <n v="0"/>
    <x v="0"/>
    <n v="7"/>
  </r>
  <r>
    <x v="0"/>
    <x v="1"/>
    <x v="7"/>
    <x v="1"/>
    <x v="1"/>
    <x v="3"/>
    <s v="220SE-0315"/>
    <n v="7.4418899999999999"/>
    <n v="7.4418899999999999"/>
    <n v="0"/>
    <x v="0"/>
    <n v="8"/>
  </r>
  <r>
    <x v="0"/>
    <x v="1"/>
    <x v="7"/>
    <x v="0"/>
    <x v="1"/>
    <x v="3"/>
    <s v="220SE-0350"/>
    <n v="5.3033900000000003"/>
    <n v="5.3033900000000003"/>
    <n v="0"/>
    <x v="0"/>
    <n v="8"/>
  </r>
  <r>
    <x v="0"/>
    <x v="1"/>
    <x v="7"/>
    <x v="2"/>
    <x v="1"/>
    <x v="3"/>
    <s v="220SE-0386"/>
    <n v="9.6700499999999998"/>
    <n v="9.6700499999999998"/>
    <n v="0"/>
    <x v="0"/>
    <n v="12"/>
  </r>
  <r>
    <x v="0"/>
    <x v="1"/>
    <x v="7"/>
    <x v="0"/>
    <x v="1"/>
    <x v="3"/>
    <s v="220SE-0409"/>
    <n v="6.4513999999999996"/>
    <n v="6.4513999999999996"/>
    <n v="0"/>
    <x v="0"/>
    <n v="8"/>
  </r>
  <r>
    <x v="0"/>
    <x v="1"/>
    <x v="7"/>
    <x v="1"/>
    <x v="1"/>
    <x v="3"/>
    <s v="220SE-0504"/>
    <n v="6.2545700000000002"/>
    <n v="6.2545700000000002"/>
    <n v="0.15920000000000001"/>
    <x v="0"/>
    <n v="8"/>
  </r>
  <r>
    <x v="0"/>
    <x v="1"/>
    <x v="7"/>
    <x v="0"/>
    <x v="1"/>
    <x v="3"/>
    <s v="220SE-0639"/>
    <n v="6.5057299999999998"/>
    <n v="6.5057299999999998"/>
    <n v="2E-3"/>
    <x v="0"/>
    <n v="8"/>
  </r>
  <r>
    <x v="0"/>
    <x v="1"/>
    <x v="7"/>
    <x v="1"/>
    <x v="1"/>
    <x v="3"/>
    <s v="220SE-0640"/>
    <n v="4.8442699999999999"/>
    <n v="4.8442699999999999"/>
    <n v="0"/>
    <x v="0"/>
    <n v="8"/>
  </r>
  <r>
    <x v="0"/>
    <x v="1"/>
    <x v="7"/>
    <x v="0"/>
    <x v="1"/>
    <x v="3"/>
    <s v="220SE-0642"/>
    <n v="7.3940000000000001"/>
    <n v="7.3940000000000001"/>
    <n v="0"/>
    <x v="0"/>
    <n v="8"/>
  </r>
  <r>
    <x v="0"/>
    <x v="1"/>
    <x v="7"/>
    <x v="0"/>
    <x v="1"/>
    <x v="3"/>
    <s v="220SE-0677"/>
    <n v="4.0219100000000001"/>
    <n v="4.0219100000000001"/>
    <n v="3.8E-3"/>
    <x v="0"/>
    <n v="8"/>
  </r>
  <r>
    <x v="0"/>
    <x v="1"/>
    <x v="7"/>
    <x v="1"/>
    <x v="1"/>
    <x v="3"/>
    <s v="220SE-0682"/>
    <n v="5.70085"/>
    <n v="5.70085"/>
    <n v="0"/>
    <x v="0"/>
    <n v="8"/>
  </r>
  <r>
    <x v="0"/>
    <x v="1"/>
    <x v="7"/>
    <x v="1"/>
    <x v="1"/>
    <x v="3"/>
    <s v="220SE-0688"/>
    <n v="7.4543200000000001"/>
    <n v="7.4543200000000001"/>
    <n v="0"/>
    <x v="0"/>
    <n v="8"/>
  </r>
  <r>
    <x v="0"/>
    <x v="1"/>
    <x v="7"/>
    <x v="1"/>
    <x v="1"/>
    <x v="3"/>
    <s v="220SE-0690"/>
    <n v="6.9972000000000003"/>
    <n v="6.9972000000000003"/>
    <n v="0"/>
    <x v="0"/>
    <n v="8"/>
  </r>
  <r>
    <x v="0"/>
    <x v="1"/>
    <x v="7"/>
    <x v="0"/>
    <x v="1"/>
    <x v="3"/>
    <s v="220SE-0694"/>
    <n v="5.39811"/>
    <n v="5.39811"/>
    <n v="0"/>
    <x v="0"/>
    <n v="8"/>
  </r>
  <r>
    <x v="0"/>
    <x v="1"/>
    <x v="7"/>
    <x v="1"/>
    <x v="1"/>
    <x v="3"/>
    <s v="220SE-0700"/>
    <n v="7.0371600000000001"/>
    <n v="7.0371600000000001"/>
    <n v="0"/>
    <x v="0"/>
    <n v="8"/>
  </r>
  <r>
    <x v="0"/>
    <x v="1"/>
    <x v="7"/>
    <x v="1"/>
    <x v="1"/>
    <x v="3"/>
    <s v="220SE-0701"/>
    <n v="6.3551799999999998"/>
    <n v="6.3551799999999998"/>
    <n v="0"/>
    <x v="0"/>
    <n v="8"/>
  </r>
  <r>
    <x v="0"/>
    <x v="1"/>
    <x v="7"/>
    <x v="2"/>
    <x v="1"/>
    <x v="3"/>
    <s v="220SE-0708"/>
    <n v="6.5588100000000003"/>
    <n v="6.5588100000000003"/>
    <n v="0"/>
    <x v="0"/>
    <n v="8"/>
  </r>
  <r>
    <x v="0"/>
    <x v="1"/>
    <x v="7"/>
    <x v="1"/>
    <x v="1"/>
    <x v="3"/>
    <s v="220SE-0718"/>
    <n v="7.8267699999999998"/>
    <n v="7.8267699999999998"/>
    <n v="0"/>
    <x v="0"/>
    <n v="8"/>
  </r>
  <r>
    <x v="0"/>
    <x v="1"/>
    <x v="7"/>
    <x v="1"/>
    <x v="1"/>
    <x v="3"/>
    <s v="220SE-0734"/>
    <n v="7.0178000000000003"/>
    <n v="7.0178000000000003"/>
    <n v="0"/>
    <x v="0"/>
    <n v="8"/>
  </r>
  <r>
    <x v="0"/>
    <x v="1"/>
    <x v="7"/>
    <x v="1"/>
    <x v="1"/>
    <x v="3"/>
    <s v="220SE-0737"/>
    <n v="5.9828099999999997"/>
    <n v="5.9828099999999997"/>
    <n v="0"/>
    <x v="0"/>
    <n v="8"/>
  </r>
  <r>
    <x v="0"/>
    <x v="1"/>
    <x v="7"/>
    <x v="1"/>
    <x v="1"/>
    <x v="3"/>
    <s v="220SE-0739"/>
    <n v="5.7944800000000001"/>
    <n v="5.7944800000000001"/>
    <n v="0"/>
    <x v="0"/>
    <n v="8"/>
  </r>
  <r>
    <x v="0"/>
    <x v="1"/>
    <x v="7"/>
    <x v="1"/>
    <x v="1"/>
    <x v="3"/>
    <s v="220SE-0748"/>
    <n v="3.18011"/>
    <n v="3.18011"/>
    <n v="0"/>
    <x v="0"/>
    <n v="4"/>
  </r>
  <r>
    <x v="0"/>
    <x v="1"/>
    <x v="7"/>
    <x v="2"/>
    <x v="1"/>
    <x v="3"/>
    <s v="220SE-0754"/>
    <n v="6.4032499999999999"/>
    <n v="6.4032499999999999"/>
    <n v="0"/>
    <x v="0"/>
    <n v="8"/>
  </r>
  <r>
    <x v="0"/>
    <x v="1"/>
    <x v="7"/>
    <x v="2"/>
    <x v="1"/>
    <x v="3"/>
    <s v="220SE-0778"/>
    <n v="5.3894599999999997"/>
    <n v="5.3894599999999997"/>
    <n v="5.0000000000000001E-4"/>
    <x v="0"/>
    <n v="8"/>
  </r>
  <r>
    <x v="0"/>
    <x v="1"/>
    <x v="7"/>
    <x v="1"/>
    <x v="1"/>
    <x v="3"/>
    <s v="220SE-0786"/>
    <n v="6.51959"/>
    <n v="6.51959"/>
    <n v="0"/>
    <x v="0"/>
    <n v="8"/>
  </r>
  <r>
    <x v="0"/>
    <x v="1"/>
    <x v="7"/>
    <x v="0"/>
    <x v="1"/>
    <x v="3"/>
    <s v="220SE-0787"/>
    <n v="6.20641"/>
    <n v="6.20641"/>
    <n v="0"/>
    <x v="0"/>
    <n v="8"/>
  </r>
  <r>
    <x v="0"/>
    <x v="1"/>
    <x v="7"/>
    <x v="2"/>
    <x v="1"/>
    <x v="3"/>
    <s v="220SE-0795"/>
    <n v="5.0816600000000003"/>
    <n v="5.0816600000000003"/>
    <n v="0"/>
    <x v="0"/>
    <n v="8"/>
  </r>
  <r>
    <x v="0"/>
    <x v="1"/>
    <x v="7"/>
    <x v="1"/>
    <x v="1"/>
    <x v="3"/>
    <s v="220SE-0800"/>
    <n v="8.1942000000000004"/>
    <n v="8.1942000000000004"/>
    <n v="0"/>
    <x v="0"/>
    <n v="8"/>
  </r>
  <r>
    <x v="0"/>
    <x v="1"/>
    <x v="7"/>
    <x v="2"/>
    <x v="1"/>
    <x v="3"/>
    <s v="220SE-0844"/>
    <n v="6.1180599999999998"/>
    <n v="6.1180599999999998"/>
    <n v="0.14019999999999999"/>
    <x v="0"/>
    <n v="8"/>
  </r>
  <r>
    <x v="0"/>
    <x v="1"/>
    <x v="7"/>
    <x v="2"/>
    <x v="1"/>
    <x v="3"/>
    <s v="220SE-0901"/>
    <n v="4.9638900000000001"/>
    <n v="4.9638900000000001"/>
    <n v="0"/>
    <x v="0"/>
    <n v="8"/>
  </r>
  <r>
    <x v="0"/>
    <x v="1"/>
    <x v="7"/>
    <x v="1"/>
    <x v="1"/>
    <x v="3"/>
    <s v="220SE-0921"/>
    <n v="7.1138700000000004"/>
    <n v="7.1138700000000004"/>
    <n v="1.34E-2"/>
    <x v="0"/>
    <n v="8"/>
  </r>
  <r>
    <x v="0"/>
    <x v="1"/>
    <x v="7"/>
    <x v="0"/>
    <x v="1"/>
    <x v="3"/>
    <s v="220SE-0923"/>
    <n v="5.7613899999999996"/>
    <n v="5.7613899999999996"/>
    <n v="0"/>
    <x v="0"/>
    <n v="8"/>
  </r>
  <r>
    <x v="0"/>
    <x v="1"/>
    <x v="7"/>
    <x v="2"/>
    <x v="1"/>
    <x v="3"/>
    <s v="220SE-1045"/>
    <n v="9.2570200000000007"/>
    <n v="9.2570200000000007"/>
    <n v="0"/>
    <x v="0"/>
    <n v="8"/>
  </r>
  <r>
    <x v="0"/>
    <x v="1"/>
    <x v="7"/>
    <x v="0"/>
    <x v="1"/>
    <x v="3"/>
    <s v="220SE-1218"/>
    <n v="7.7685399999999998"/>
    <n v="7.7685399999999998"/>
    <n v="1.1000000000000001E-3"/>
    <x v="0"/>
    <n v="8"/>
  </r>
  <r>
    <x v="0"/>
    <x v="1"/>
    <x v="7"/>
    <x v="0"/>
    <x v="1"/>
    <x v="3"/>
    <s v="220SE-1219"/>
    <n v="6.2526000000000002"/>
    <n v="6.2526000000000002"/>
    <n v="0"/>
    <x v="0"/>
    <n v="8"/>
  </r>
  <r>
    <x v="0"/>
    <x v="1"/>
    <x v="7"/>
    <x v="1"/>
    <x v="1"/>
    <x v="3"/>
    <s v="220SE-1223"/>
    <n v="6.9000199999999996"/>
    <n v="6.9000199999999996"/>
    <n v="0"/>
    <x v="0"/>
    <n v="8"/>
  </r>
  <r>
    <x v="0"/>
    <x v="1"/>
    <x v="7"/>
    <x v="1"/>
    <x v="1"/>
    <x v="3"/>
    <s v="220SE-1286"/>
    <n v="6.6215999999999999"/>
    <n v="6.6215999999999999"/>
    <n v="0"/>
    <x v="0"/>
    <n v="8"/>
  </r>
  <r>
    <x v="0"/>
    <x v="1"/>
    <x v="7"/>
    <x v="0"/>
    <x v="1"/>
    <x v="3"/>
    <s v="220SE-1290"/>
    <n v="8.2916699999999999"/>
    <n v="8.2916699999999999"/>
    <n v="2E-3"/>
    <x v="0"/>
    <n v="8"/>
  </r>
  <r>
    <x v="0"/>
    <x v="1"/>
    <x v="7"/>
    <x v="2"/>
    <x v="1"/>
    <x v="3"/>
    <s v="220SE-1505"/>
    <n v="2.9045200000000002"/>
    <n v="2.9045200000000002"/>
    <n v="0"/>
    <x v="0"/>
    <n v="4"/>
  </r>
  <r>
    <x v="0"/>
    <x v="1"/>
    <x v="7"/>
    <x v="2"/>
    <x v="1"/>
    <x v="3"/>
    <s v="220SE-1679"/>
    <n v="7.2353800000000001"/>
    <n v="7.2353800000000001"/>
    <n v="0"/>
    <x v="0"/>
    <n v="8"/>
  </r>
  <r>
    <x v="0"/>
    <x v="1"/>
    <x v="7"/>
    <x v="1"/>
    <x v="1"/>
    <x v="3"/>
    <s v="220SE-1689"/>
    <n v="5.8073100000000002"/>
    <n v="5.8073100000000002"/>
    <n v="0.22939999999999999"/>
    <x v="0"/>
    <n v="6.5"/>
  </r>
  <r>
    <x v="0"/>
    <x v="1"/>
    <x v="7"/>
    <x v="2"/>
    <x v="1"/>
    <x v="3"/>
    <s v="220SE-1695"/>
    <n v="8.52135"/>
    <n v="8.52135"/>
    <n v="0"/>
    <x v="0"/>
    <n v="8"/>
  </r>
  <r>
    <x v="0"/>
    <x v="1"/>
    <x v="7"/>
    <x v="2"/>
    <x v="1"/>
    <x v="3"/>
    <s v="220SE-1696"/>
    <n v="6.5873200000000001"/>
    <n v="6.5873200000000001"/>
    <n v="0.10249999999999999"/>
    <x v="0"/>
    <n v="8"/>
  </r>
  <r>
    <x v="0"/>
    <x v="1"/>
    <x v="7"/>
    <x v="0"/>
    <x v="1"/>
    <x v="3"/>
    <s v="220SE-1747"/>
    <n v="4.9052199999999999"/>
    <n v="4.9052199999999999"/>
    <n v="0.86029999999999995"/>
    <x v="0"/>
    <n v="7"/>
  </r>
  <r>
    <x v="0"/>
    <x v="1"/>
    <x v="7"/>
    <x v="2"/>
    <x v="1"/>
    <x v="3"/>
    <s v="220SE-1883"/>
    <n v="7.6476600000000001"/>
    <n v="7.6476600000000001"/>
    <n v="0"/>
    <x v="0"/>
    <n v="8"/>
  </r>
  <r>
    <x v="0"/>
    <x v="1"/>
    <x v="7"/>
    <x v="1"/>
    <x v="1"/>
    <x v="3"/>
    <s v="220SE-2033"/>
    <n v="6.1644199999999998"/>
    <n v="6.1644199999999998"/>
    <n v="0"/>
    <x v="0"/>
    <n v="8"/>
  </r>
  <r>
    <x v="0"/>
    <x v="1"/>
    <x v="7"/>
    <x v="2"/>
    <x v="1"/>
    <x v="3"/>
    <s v="220SE-2036"/>
    <n v="5.7107799999999997"/>
    <n v="5.7107799999999997"/>
    <n v="0"/>
    <x v="0"/>
    <n v="8"/>
  </r>
  <r>
    <x v="0"/>
    <x v="1"/>
    <x v="7"/>
    <x v="0"/>
    <x v="1"/>
    <x v="3"/>
    <s v="220SE-2037"/>
    <n v="5.43018"/>
    <n v="5.43018"/>
    <n v="0"/>
    <x v="0"/>
    <n v="8"/>
  </r>
  <r>
    <x v="0"/>
    <x v="1"/>
    <x v="7"/>
    <x v="0"/>
    <x v="1"/>
    <x v="3"/>
    <s v="220SE-2038"/>
    <n v="7.3566900000000004"/>
    <n v="7.3566900000000004"/>
    <n v="1.6999999999999999E-3"/>
    <x v="0"/>
    <n v="8"/>
  </r>
  <r>
    <x v="0"/>
    <x v="1"/>
    <x v="7"/>
    <x v="1"/>
    <x v="1"/>
    <x v="3"/>
    <s v="220SE-2102"/>
    <n v="6.6905799999999997"/>
    <n v="6.6905799999999997"/>
    <n v="0"/>
    <x v="0"/>
    <n v="8"/>
  </r>
  <r>
    <x v="0"/>
    <x v="1"/>
    <x v="7"/>
    <x v="0"/>
    <x v="1"/>
    <x v="3"/>
    <s v="220SE-2103"/>
    <n v="6.2412099999999997"/>
    <n v="6.2412099999999997"/>
    <n v="0"/>
    <x v="0"/>
    <n v="8"/>
  </r>
  <r>
    <x v="0"/>
    <x v="1"/>
    <x v="7"/>
    <x v="2"/>
    <x v="1"/>
    <x v="3"/>
    <s v="220SE-2104"/>
    <n v="6.9596400000000003"/>
    <n v="6.9596400000000003"/>
    <n v="1.9900000000000001E-2"/>
    <x v="0"/>
    <n v="8"/>
  </r>
  <r>
    <x v="0"/>
    <x v="1"/>
    <x v="7"/>
    <x v="0"/>
    <x v="1"/>
    <x v="3"/>
    <s v="220SE-2110"/>
    <n v="6.1967699999999999"/>
    <n v="6.1967699999999999"/>
    <n v="0"/>
    <x v="0"/>
    <n v="8"/>
  </r>
  <r>
    <x v="0"/>
    <x v="1"/>
    <x v="7"/>
    <x v="1"/>
    <x v="1"/>
    <x v="3"/>
    <s v="220SE-2116"/>
    <n v="5.7391699999999997"/>
    <n v="5.7391699999999997"/>
    <n v="0"/>
    <x v="0"/>
    <n v="8"/>
  </r>
  <r>
    <x v="0"/>
    <x v="1"/>
    <x v="7"/>
    <x v="2"/>
    <x v="1"/>
    <x v="3"/>
    <s v="220SE-2118"/>
    <n v="7.8767899999999997"/>
    <n v="7.8767899999999997"/>
    <n v="0"/>
    <x v="0"/>
    <n v="8"/>
  </r>
  <r>
    <x v="0"/>
    <x v="1"/>
    <x v="7"/>
    <x v="0"/>
    <x v="1"/>
    <x v="3"/>
    <s v="220SE-2125"/>
    <n v="5.4059600000000003"/>
    <n v="5.4059600000000003"/>
    <n v="0"/>
    <x v="0"/>
    <n v="8"/>
  </r>
  <r>
    <x v="0"/>
    <x v="1"/>
    <x v="7"/>
    <x v="0"/>
    <x v="1"/>
    <x v="3"/>
    <s v="220SE-2295"/>
    <n v="6.4489799999999997"/>
    <n v="6.4489799999999997"/>
    <n v="0"/>
    <x v="0"/>
    <n v="8"/>
  </r>
  <r>
    <x v="0"/>
    <x v="1"/>
    <x v="7"/>
    <x v="0"/>
    <x v="1"/>
    <x v="3"/>
    <s v="220SE-2349"/>
    <n v="6.6160800000000002"/>
    <n v="6.6160800000000002"/>
    <n v="0"/>
    <x v="0"/>
    <n v="8"/>
  </r>
  <r>
    <x v="0"/>
    <x v="1"/>
    <x v="7"/>
    <x v="1"/>
    <x v="1"/>
    <x v="3"/>
    <s v="220SE-2350"/>
    <n v="8.0703499999999995"/>
    <n v="8.0703499999999995"/>
    <n v="5.7000000000000002E-3"/>
    <x v="0"/>
    <n v="8"/>
  </r>
  <r>
    <x v="0"/>
    <x v="1"/>
    <x v="7"/>
    <x v="0"/>
    <x v="1"/>
    <x v="3"/>
    <s v="220SE-2415"/>
    <n v="4.7138099999999996"/>
    <n v="4.7138099999999996"/>
    <n v="0"/>
    <x v="0"/>
    <n v="8"/>
  </r>
  <r>
    <x v="0"/>
    <x v="1"/>
    <x v="7"/>
    <x v="2"/>
    <x v="1"/>
    <x v="3"/>
    <s v="220SE-2454"/>
    <n v="5.7553200000000002"/>
    <n v="5.7553200000000002"/>
    <n v="0"/>
    <x v="0"/>
    <n v="8"/>
  </r>
  <r>
    <x v="0"/>
    <x v="1"/>
    <x v="7"/>
    <x v="1"/>
    <x v="1"/>
    <x v="3"/>
    <s v="220SE-2455"/>
    <n v="8.3865300000000005"/>
    <n v="8.3865300000000005"/>
    <n v="0"/>
    <x v="0"/>
    <n v="8"/>
  </r>
  <r>
    <x v="0"/>
    <x v="1"/>
    <x v="7"/>
    <x v="1"/>
    <x v="1"/>
    <x v="3"/>
    <s v="220SE-2553"/>
    <n v="5.7335099999999999"/>
    <n v="5.7335099999999999"/>
    <n v="0"/>
    <x v="0"/>
    <n v="8"/>
  </r>
  <r>
    <x v="0"/>
    <x v="1"/>
    <x v="7"/>
    <x v="0"/>
    <x v="1"/>
    <x v="3"/>
    <s v="220SE-2771"/>
    <n v="5.7582899999999997"/>
    <n v="5.7582899999999997"/>
    <n v="2.3E-3"/>
    <x v="0"/>
    <n v="8"/>
  </r>
  <r>
    <x v="0"/>
    <x v="1"/>
    <x v="7"/>
    <x v="1"/>
    <x v="1"/>
    <x v="3"/>
    <s v="220SE-2775"/>
    <n v="4.6315799999999996"/>
    <n v="4.6315799999999996"/>
    <n v="0"/>
    <x v="0"/>
    <n v="8"/>
  </r>
  <r>
    <x v="0"/>
    <x v="1"/>
    <x v="7"/>
    <x v="2"/>
    <x v="1"/>
    <x v="3"/>
    <s v="220SE-2841"/>
    <n v="6.9823700000000004"/>
    <n v="6.9823700000000004"/>
    <n v="6.3E-2"/>
    <x v="0"/>
    <n v="8"/>
  </r>
  <r>
    <x v="0"/>
    <x v="1"/>
    <x v="7"/>
    <x v="1"/>
    <x v="1"/>
    <x v="3"/>
    <s v="220SE-2842"/>
    <n v="5.7132500000000004"/>
    <n v="5.7132500000000004"/>
    <n v="0"/>
    <x v="0"/>
    <n v="8"/>
  </r>
  <r>
    <x v="0"/>
    <x v="1"/>
    <x v="7"/>
    <x v="0"/>
    <x v="1"/>
    <x v="3"/>
    <s v="220SE-2848"/>
    <n v="6.3799400000000004"/>
    <n v="6.3799400000000004"/>
    <n v="0"/>
    <x v="0"/>
    <n v="8"/>
  </r>
  <r>
    <x v="0"/>
    <x v="1"/>
    <x v="7"/>
    <x v="0"/>
    <x v="1"/>
    <x v="3"/>
    <s v="220SE-2892"/>
    <n v="4.65062"/>
    <n v="4.65062"/>
    <n v="0"/>
    <x v="0"/>
    <n v="8"/>
  </r>
  <r>
    <x v="0"/>
    <x v="1"/>
    <x v="7"/>
    <x v="1"/>
    <x v="1"/>
    <x v="3"/>
    <s v="220SE-2893"/>
    <n v="5.0968400000000003"/>
    <n v="5.0968400000000003"/>
    <n v="0"/>
    <x v="0"/>
    <n v="8"/>
  </r>
  <r>
    <x v="0"/>
    <x v="1"/>
    <x v="7"/>
    <x v="1"/>
    <x v="1"/>
    <x v="3"/>
    <s v="220SE-2897"/>
    <n v="6.8531199999999997"/>
    <n v="6.8531199999999997"/>
    <n v="3.3E-3"/>
    <x v="0"/>
    <n v="8"/>
  </r>
  <r>
    <x v="0"/>
    <x v="1"/>
    <x v="7"/>
    <x v="0"/>
    <x v="1"/>
    <x v="3"/>
    <s v="220SE-2918"/>
    <n v="6.2582599999999999"/>
    <n v="6.2582599999999999"/>
    <n v="4.7999999999999996E-3"/>
    <x v="0"/>
    <n v="8"/>
  </r>
  <r>
    <x v="0"/>
    <x v="1"/>
    <x v="7"/>
    <x v="0"/>
    <x v="1"/>
    <x v="3"/>
    <s v="220SE-2924"/>
    <n v="6.2952899999999996"/>
    <n v="6.2952899999999996"/>
    <n v="0"/>
    <x v="0"/>
    <n v="8"/>
  </r>
  <r>
    <x v="0"/>
    <x v="1"/>
    <x v="7"/>
    <x v="0"/>
    <x v="1"/>
    <x v="3"/>
    <s v="220SE-2931"/>
    <n v="5.9849399999999999"/>
    <n v="5.9849399999999999"/>
    <n v="0"/>
    <x v="0"/>
    <n v="8"/>
  </r>
  <r>
    <x v="0"/>
    <x v="1"/>
    <x v="7"/>
    <x v="0"/>
    <x v="1"/>
    <x v="3"/>
    <s v="220SE-2983"/>
    <n v="5.9154999999999998"/>
    <n v="5.9154999999999998"/>
    <n v="0"/>
    <x v="0"/>
    <n v="8"/>
  </r>
  <r>
    <x v="0"/>
    <x v="1"/>
    <x v="7"/>
    <x v="2"/>
    <x v="1"/>
    <x v="3"/>
    <s v="220SE-3261"/>
    <n v="7.3996399999999998"/>
    <n v="7.3996399999999998"/>
    <n v="0"/>
    <x v="0"/>
    <n v="8"/>
  </r>
  <r>
    <x v="0"/>
    <x v="1"/>
    <x v="7"/>
    <x v="2"/>
    <x v="1"/>
    <x v="3"/>
    <s v="220SE-3332"/>
    <n v="8.1842400000000008"/>
    <n v="8.1842400000000008"/>
    <n v="4.02E-2"/>
    <x v="0"/>
    <n v="8"/>
  </r>
  <r>
    <x v="0"/>
    <x v="1"/>
    <x v="7"/>
    <x v="2"/>
    <x v="1"/>
    <x v="3"/>
    <s v="220SE-3445"/>
    <n v="7.4726999999999997"/>
    <n v="7.4726999999999997"/>
    <n v="8.3000000000000001E-3"/>
    <x v="0"/>
    <n v="8"/>
  </r>
  <r>
    <x v="0"/>
    <x v="1"/>
    <x v="7"/>
    <x v="2"/>
    <x v="1"/>
    <x v="3"/>
    <s v="220SE-3447"/>
    <n v="5.7109199999999998"/>
    <n v="5.7109199999999998"/>
    <n v="8.0000000000000004E-4"/>
    <x v="0"/>
    <n v="8"/>
  </r>
  <r>
    <x v="0"/>
    <x v="1"/>
    <x v="7"/>
    <x v="2"/>
    <x v="1"/>
    <x v="3"/>
    <s v="220SE-3462"/>
    <n v="5.3994499999999999"/>
    <n v="5.3994499999999999"/>
    <n v="0"/>
    <x v="0"/>
    <n v="8"/>
  </r>
  <r>
    <x v="0"/>
    <x v="1"/>
    <x v="7"/>
    <x v="2"/>
    <x v="1"/>
    <x v="3"/>
    <s v="220SE-3468"/>
    <n v="5.4471600000000002"/>
    <n v="5.4471600000000002"/>
    <n v="0.66830000000000001"/>
    <x v="0"/>
    <n v="8"/>
  </r>
  <r>
    <x v="0"/>
    <x v="1"/>
    <x v="7"/>
    <x v="1"/>
    <x v="1"/>
    <x v="3"/>
    <s v="220SE-3633"/>
    <n v="6.2122200000000003"/>
    <n v="6.2122200000000003"/>
    <n v="0"/>
    <x v="0"/>
    <n v="8"/>
  </r>
  <r>
    <x v="0"/>
    <x v="1"/>
    <x v="7"/>
    <x v="0"/>
    <x v="1"/>
    <x v="3"/>
    <s v="220SE-3678"/>
    <n v="4.4306900000000002"/>
    <n v="4.4306900000000002"/>
    <n v="0"/>
    <x v="0"/>
    <n v="8"/>
  </r>
  <r>
    <x v="0"/>
    <x v="1"/>
    <x v="7"/>
    <x v="1"/>
    <x v="1"/>
    <x v="3"/>
    <s v="220SE-3840"/>
    <n v="6.12758"/>
    <n v="6.12758"/>
    <n v="0"/>
    <x v="0"/>
    <n v="8"/>
  </r>
  <r>
    <x v="0"/>
    <x v="1"/>
    <x v="7"/>
    <x v="0"/>
    <x v="2"/>
    <x v="4"/>
    <s v="300OI-01-A"/>
    <n v="37.992800000000003"/>
    <n v="37.992800000000003"/>
    <n v="0"/>
    <x v="0"/>
    <n v="40"/>
  </r>
  <r>
    <x v="0"/>
    <x v="1"/>
    <x v="7"/>
    <x v="1"/>
    <x v="2"/>
    <x v="4"/>
    <s v="300OI-01-B"/>
    <n v="33.4786"/>
    <n v="33.4786"/>
    <n v="0"/>
    <x v="0"/>
    <n v="24"/>
  </r>
  <r>
    <x v="0"/>
    <x v="1"/>
    <x v="7"/>
    <x v="2"/>
    <x v="2"/>
    <x v="4"/>
    <s v="300OI-01-C"/>
    <n v="49.49"/>
    <n v="49.49"/>
    <n v="0"/>
    <x v="0"/>
    <n v="40"/>
  </r>
  <r>
    <x v="0"/>
    <x v="1"/>
    <x v="7"/>
    <x v="0"/>
    <x v="2"/>
    <x v="5"/>
    <s v="300OS-01-A"/>
    <n v="11.730510000000001"/>
    <n v="11.730510000000001"/>
    <n v="0"/>
    <x v="0"/>
    <n v="24"/>
  </r>
  <r>
    <x v="0"/>
    <x v="1"/>
    <x v="7"/>
    <x v="1"/>
    <x v="2"/>
    <x v="5"/>
    <s v="300OS-01-B"/>
    <n v="14.439920000000001"/>
    <n v="14.439920000000001"/>
    <n v="0"/>
    <x v="0"/>
    <n v="16"/>
  </r>
  <r>
    <x v="0"/>
    <x v="1"/>
    <x v="7"/>
    <x v="2"/>
    <x v="2"/>
    <x v="5"/>
    <s v="300OS-01-C"/>
    <n v="10.4741"/>
    <n v="10.4741"/>
    <n v="0"/>
    <x v="0"/>
    <n v="24"/>
  </r>
  <r>
    <x v="0"/>
    <x v="1"/>
    <x v="7"/>
    <x v="0"/>
    <x v="3"/>
    <x v="6"/>
    <s v="410MO-01-A"/>
    <n v="15.617800000000001"/>
    <n v="15.617800000000001"/>
    <n v="0"/>
    <x v="0"/>
    <n v="19.989999999999998"/>
  </r>
  <r>
    <x v="0"/>
    <x v="1"/>
    <x v="7"/>
    <x v="1"/>
    <x v="3"/>
    <x v="6"/>
    <s v="410MO-01-B"/>
    <n v="15.508010000000001"/>
    <n v="15.508010000000001"/>
    <n v="0"/>
    <x v="0"/>
    <n v="20.52"/>
  </r>
  <r>
    <x v="0"/>
    <x v="1"/>
    <x v="7"/>
    <x v="2"/>
    <x v="3"/>
    <x v="6"/>
    <s v="410MO-01-C"/>
    <n v="9.24803"/>
    <n v="9.24803"/>
    <n v="0"/>
    <x v="0"/>
    <n v="12"/>
  </r>
  <r>
    <x v="0"/>
    <x v="1"/>
    <x v="7"/>
    <x v="0"/>
    <x v="3"/>
    <x v="6"/>
    <s v="410MO-02-A"/>
    <n v="11.98701"/>
    <n v="11.98701"/>
    <n v="0"/>
    <x v="0"/>
    <n v="15.99"/>
  </r>
  <r>
    <x v="0"/>
    <x v="1"/>
    <x v="7"/>
    <x v="1"/>
    <x v="3"/>
    <x v="6"/>
    <s v="410MO-02-B"/>
    <n v="15.50859"/>
    <n v="15.50859"/>
    <n v="0"/>
    <x v="0"/>
    <n v="20.52"/>
  </r>
  <r>
    <x v="0"/>
    <x v="1"/>
    <x v="7"/>
    <x v="0"/>
    <x v="3"/>
    <x v="6"/>
    <s v="410MO-03-A"/>
    <n v="15.251289999999999"/>
    <n v="15.251289999999999"/>
    <n v="0"/>
    <x v="0"/>
    <n v="19.989999999999998"/>
  </r>
  <r>
    <x v="0"/>
    <x v="1"/>
    <x v="7"/>
    <x v="1"/>
    <x v="3"/>
    <x v="6"/>
    <s v="410MO-03-B"/>
    <n v="15.27713"/>
    <n v="15.27713"/>
    <n v="0"/>
    <x v="0"/>
    <n v="20.38"/>
  </r>
  <r>
    <x v="0"/>
    <x v="1"/>
    <x v="7"/>
    <x v="2"/>
    <x v="3"/>
    <x v="6"/>
    <s v="410MO-03-C"/>
    <n v="8.7250499999999995"/>
    <n v="8.7250499999999995"/>
    <n v="0"/>
    <x v="0"/>
    <n v="11.5"/>
  </r>
  <r>
    <x v="0"/>
    <x v="1"/>
    <x v="7"/>
    <x v="0"/>
    <x v="3"/>
    <x v="6"/>
    <s v="410MO-04-A"/>
    <n v="15.35327"/>
    <n v="15.35327"/>
    <n v="0"/>
    <x v="0"/>
    <n v="19.989999999999998"/>
  </r>
  <r>
    <x v="0"/>
    <x v="1"/>
    <x v="7"/>
    <x v="1"/>
    <x v="3"/>
    <x v="6"/>
    <s v="410MO-04-B"/>
    <n v="10.791679999999999"/>
    <n v="10.791679999999999"/>
    <n v="0"/>
    <x v="0"/>
    <n v="14.02"/>
  </r>
  <r>
    <x v="0"/>
    <x v="1"/>
    <x v="7"/>
    <x v="2"/>
    <x v="3"/>
    <x v="6"/>
    <s v="410MO-04-C"/>
    <n v="12.2163"/>
    <n v="12.2163"/>
    <n v="0"/>
    <x v="0"/>
    <n v="16"/>
  </r>
  <r>
    <x v="0"/>
    <x v="1"/>
    <x v="7"/>
    <x v="0"/>
    <x v="3"/>
    <x v="6"/>
    <s v="410MO-05-A"/>
    <n v="15.83164"/>
    <n v="15.83164"/>
    <n v="0"/>
    <x v="0"/>
    <n v="19.989999999999998"/>
  </r>
  <r>
    <x v="0"/>
    <x v="1"/>
    <x v="7"/>
    <x v="1"/>
    <x v="3"/>
    <x v="6"/>
    <s v="410MO-05-B"/>
    <n v="15.619669999999999"/>
    <n v="15.619669999999999"/>
    <n v="0"/>
    <x v="0"/>
    <n v="20.52"/>
  </r>
  <r>
    <x v="0"/>
    <x v="1"/>
    <x v="7"/>
    <x v="0"/>
    <x v="3"/>
    <x v="6"/>
    <s v="410MO-06-A"/>
    <n v="15.89"/>
    <n v="15.89"/>
    <n v="0"/>
    <x v="0"/>
    <n v="19.989999999999998"/>
  </r>
  <r>
    <x v="0"/>
    <x v="1"/>
    <x v="7"/>
    <x v="2"/>
    <x v="3"/>
    <x v="6"/>
    <s v="410MO-06-C"/>
    <n v="12.213509999999999"/>
    <n v="12.213509999999999"/>
    <n v="0"/>
    <x v="0"/>
    <n v="16"/>
  </r>
  <r>
    <x v="0"/>
    <x v="1"/>
    <x v="7"/>
    <x v="1"/>
    <x v="3"/>
    <x v="6"/>
    <s v="410MO-07-B"/>
    <n v="15.73488"/>
    <n v="15.73488"/>
    <n v="0"/>
    <x v="0"/>
    <n v="20.66"/>
  </r>
  <r>
    <x v="0"/>
    <x v="1"/>
    <x v="7"/>
    <x v="0"/>
    <x v="3"/>
    <x v="7"/>
    <s v="420TW-01-A"/>
    <n v="6.6078299999999999"/>
    <n v="6.6078299999999999"/>
    <n v="0"/>
    <x v="0"/>
    <n v="8.5"/>
  </r>
  <r>
    <x v="0"/>
    <x v="1"/>
    <x v="7"/>
    <x v="2"/>
    <x v="3"/>
    <x v="7"/>
    <s v="420TW-01-C"/>
    <n v="6.4273999999999996"/>
    <n v="6.4273999999999996"/>
    <n v="0"/>
    <x v="0"/>
    <n v="8.5"/>
  </r>
  <r>
    <x v="0"/>
    <x v="1"/>
    <x v="7"/>
    <x v="0"/>
    <x v="3"/>
    <x v="7"/>
    <s v="420TW-02-A"/>
    <n v="6.9825200000000001"/>
    <n v="6.9825200000000001"/>
    <n v="0"/>
    <x v="0"/>
    <n v="8.5"/>
  </r>
  <r>
    <x v="0"/>
    <x v="1"/>
    <x v="7"/>
    <x v="0"/>
    <x v="3"/>
    <x v="7"/>
    <s v="420TW-03-A"/>
    <n v="7.3461699999999999"/>
    <n v="7.3461699999999999"/>
    <n v="0"/>
    <x v="0"/>
    <n v="8.5"/>
  </r>
  <r>
    <x v="0"/>
    <x v="1"/>
    <x v="7"/>
    <x v="2"/>
    <x v="3"/>
    <x v="7"/>
    <s v="420TW-03-C"/>
    <n v="6.6188700000000003"/>
    <n v="6.6188700000000003"/>
    <n v="0"/>
    <x v="0"/>
    <n v="8.5"/>
  </r>
  <r>
    <x v="0"/>
    <x v="1"/>
    <x v="7"/>
    <x v="0"/>
    <x v="3"/>
    <x v="7"/>
    <s v="420TW-04-A"/>
    <n v="7.69916"/>
    <n v="7.69916"/>
    <n v="0"/>
    <x v="0"/>
    <n v="8.5"/>
  </r>
  <r>
    <x v="0"/>
    <x v="1"/>
    <x v="7"/>
    <x v="2"/>
    <x v="3"/>
    <x v="7"/>
    <s v="420TW-04-C"/>
    <n v="6.4818600000000002"/>
    <n v="6.4818600000000002"/>
    <n v="0"/>
    <x v="0"/>
    <n v="8.5"/>
  </r>
  <r>
    <x v="0"/>
    <x v="1"/>
    <x v="7"/>
    <x v="0"/>
    <x v="3"/>
    <x v="7"/>
    <s v="420TW-05-A"/>
    <n v="6.7605399999999998"/>
    <n v="6.7605399999999998"/>
    <n v="0"/>
    <x v="0"/>
    <n v="8.5"/>
  </r>
  <r>
    <x v="0"/>
    <x v="1"/>
    <x v="7"/>
    <x v="0"/>
    <x v="3"/>
    <x v="7"/>
    <s v="420TW-06-A"/>
    <n v="6.6695200000000003"/>
    <n v="6.6695200000000003"/>
    <n v="0"/>
    <x v="0"/>
    <n v="8.5"/>
  </r>
  <r>
    <x v="0"/>
    <x v="1"/>
    <x v="7"/>
    <x v="1"/>
    <x v="3"/>
    <x v="7"/>
    <s v="420TW-06-B"/>
    <n v="6.80464"/>
    <n v="6.80464"/>
    <n v="0"/>
    <x v="0"/>
    <n v="8.75"/>
  </r>
  <r>
    <x v="0"/>
    <x v="1"/>
    <x v="7"/>
    <x v="1"/>
    <x v="3"/>
    <x v="7"/>
    <s v="420TW-07-B"/>
    <n v="4.5783399999999999"/>
    <n v="4.5783399999999999"/>
    <n v="0"/>
    <x v="0"/>
    <n v="5.75"/>
  </r>
  <r>
    <x v="0"/>
    <x v="1"/>
    <x v="7"/>
    <x v="2"/>
    <x v="3"/>
    <x v="7"/>
    <s v="420TW-07-C"/>
    <n v="6.3226699999999996"/>
    <n v="6.3226699999999996"/>
    <n v="0"/>
    <x v="0"/>
    <n v="8.3000000000000007"/>
  </r>
  <r>
    <x v="0"/>
    <x v="1"/>
    <x v="7"/>
    <x v="1"/>
    <x v="3"/>
    <x v="7"/>
    <s v="420TW-08-B"/>
    <n v="6.8449400000000002"/>
    <n v="6.8449400000000002"/>
    <n v="0"/>
    <x v="0"/>
    <n v="8.75"/>
  </r>
  <r>
    <x v="0"/>
    <x v="1"/>
    <x v="7"/>
    <x v="1"/>
    <x v="3"/>
    <x v="7"/>
    <s v="420TW-09-B"/>
    <n v="6.7548300000000001"/>
    <n v="6.7548300000000001"/>
    <n v="0"/>
    <x v="0"/>
    <n v="8.75"/>
  </r>
  <r>
    <x v="0"/>
    <x v="1"/>
    <x v="7"/>
    <x v="0"/>
    <x v="3"/>
    <x v="8"/>
    <s v="430TT-01-A"/>
    <n v="38.288780000000003"/>
    <n v="38.288780000000003"/>
    <n v="0"/>
    <x v="0"/>
    <n v="42.5"/>
  </r>
  <r>
    <x v="0"/>
    <x v="1"/>
    <x v="7"/>
    <x v="1"/>
    <x v="3"/>
    <x v="8"/>
    <s v="430TT-01-B"/>
    <n v="20.65334"/>
    <n v="20.65334"/>
    <n v="0"/>
    <x v="0"/>
    <n v="26.8"/>
  </r>
  <r>
    <x v="0"/>
    <x v="1"/>
    <x v="7"/>
    <x v="2"/>
    <x v="3"/>
    <x v="8"/>
    <s v="430TT-01-C"/>
    <n v="23.00047"/>
    <n v="23.00047"/>
    <n v="0"/>
    <x v="0"/>
    <n v="30"/>
  </r>
  <r>
    <x v="0"/>
    <x v="1"/>
    <x v="7"/>
    <x v="0"/>
    <x v="3"/>
    <x v="8"/>
    <s v="430TT-02-A"/>
    <n v="25.179020000000001"/>
    <n v="25.179020000000001"/>
    <n v="0"/>
    <x v="0"/>
    <n v="32"/>
  </r>
  <r>
    <x v="0"/>
    <x v="1"/>
    <x v="7"/>
    <x v="1"/>
    <x v="3"/>
    <x v="8"/>
    <s v="430TT-02-B"/>
    <n v="23.448799999999999"/>
    <n v="23.448799999999999"/>
    <n v="0"/>
    <x v="0"/>
    <n v="30.8"/>
  </r>
  <r>
    <x v="0"/>
    <x v="1"/>
    <x v="7"/>
    <x v="2"/>
    <x v="3"/>
    <x v="8"/>
    <s v="430TT-02-C"/>
    <n v="18.88165"/>
    <n v="18.88165"/>
    <n v="0"/>
    <x v="0"/>
    <n v="25"/>
  </r>
  <r>
    <x v="0"/>
    <x v="1"/>
    <x v="7"/>
    <x v="0"/>
    <x v="3"/>
    <x v="8"/>
    <s v="430TT-03-A"/>
    <n v="25.999860000000002"/>
    <n v="25.999860000000002"/>
    <n v="0"/>
    <x v="0"/>
    <n v="33.25"/>
  </r>
  <r>
    <x v="0"/>
    <x v="1"/>
    <x v="7"/>
    <x v="1"/>
    <x v="3"/>
    <x v="8"/>
    <s v="430TT-03-B"/>
    <n v="18.992139999999999"/>
    <n v="18.992139999999999"/>
    <n v="0"/>
    <x v="0"/>
    <n v="24.8"/>
  </r>
  <r>
    <x v="0"/>
    <x v="1"/>
    <x v="7"/>
    <x v="2"/>
    <x v="3"/>
    <x v="8"/>
    <s v="430TT-03-C"/>
    <n v="19.123950000000001"/>
    <n v="19.123950000000001"/>
    <n v="0"/>
    <x v="0"/>
    <n v="25.5"/>
  </r>
  <r>
    <x v="0"/>
    <x v="1"/>
    <x v="7"/>
    <x v="1"/>
    <x v="3"/>
    <x v="8"/>
    <s v="430TT-04-B"/>
    <n v="18.561"/>
    <n v="18.561"/>
    <n v="0"/>
    <x v="0"/>
    <n v="24.8"/>
  </r>
  <r>
    <x v="0"/>
    <x v="1"/>
    <x v="7"/>
    <x v="2"/>
    <x v="3"/>
    <x v="8"/>
    <s v="430TT-04-C"/>
    <n v="16.69773"/>
    <n v="16.69773"/>
    <n v="0"/>
    <x v="0"/>
    <n v="22"/>
  </r>
  <r>
    <x v="0"/>
    <x v="1"/>
    <x v="7"/>
    <x v="1"/>
    <x v="3"/>
    <x v="8"/>
    <s v="430TT-05-B"/>
    <n v="12.26735"/>
    <n v="12.26735"/>
    <n v="0"/>
    <x v="0"/>
    <n v="16.8"/>
  </r>
  <r>
    <x v="0"/>
    <x v="1"/>
    <x v="7"/>
    <x v="1"/>
    <x v="3"/>
    <x v="8"/>
    <s v="430TT-07-B"/>
    <n v="12.937099999999999"/>
    <n v="12.937099999999999"/>
    <n v="0"/>
    <x v="0"/>
    <n v="17"/>
  </r>
  <r>
    <x v="0"/>
    <x v="1"/>
    <x v="7"/>
    <x v="0"/>
    <x v="3"/>
    <x v="9"/>
    <s v="440TP-01-A"/>
    <n v="28.840039999999998"/>
    <n v="28.840039999999998"/>
    <n v="0"/>
    <x v="0"/>
    <n v="33.25"/>
  </r>
  <r>
    <x v="0"/>
    <x v="1"/>
    <x v="7"/>
    <x v="1"/>
    <x v="3"/>
    <x v="9"/>
    <s v="440TP-01-B"/>
    <n v="20.813345000000002"/>
    <n v="20.813345000000002"/>
    <n v="0"/>
    <x v="0"/>
    <n v="25"/>
  </r>
  <r>
    <x v="0"/>
    <x v="1"/>
    <x v="7"/>
    <x v="2"/>
    <x v="3"/>
    <x v="9"/>
    <s v="440TP-01-C"/>
    <n v="21.806730000000002"/>
    <n v="21.806730000000002"/>
    <n v="0"/>
    <x v="0"/>
    <n v="29"/>
  </r>
  <r>
    <x v="0"/>
    <x v="1"/>
    <x v="7"/>
    <x v="0"/>
    <x v="4"/>
    <x v="10"/>
    <s v="510L1-A"/>
    <n v="130.26830000000001"/>
    <n v="130.26830000000001"/>
    <n v="0"/>
    <x v="0"/>
    <n v="235.21"/>
  </r>
  <r>
    <x v="0"/>
    <x v="1"/>
    <x v="7"/>
    <x v="1"/>
    <x v="4"/>
    <x v="10"/>
    <s v="510L1-B"/>
    <n v="131.28475"/>
    <n v="111.28475"/>
    <n v="0"/>
    <x v="0"/>
    <n v="218.81"/>
  </r>
  <r>
    <x v="0"/>
    <x v="1"/>
    <x v="7"/>
    <x v="2"/>
    <x v="4"/>
    <x v="10"/>
    <s v="510L1-C"/>
    <n v="125.71691"/>
    <n v="105.71691"/>
    <n v="0"/>
    <x v="0"/>
    <n v="201.31"/>
  </r>
  <r>
    <x v="0"/>
    <x v="1"/>
    <x v="7"/>
    <x v="0"/>
    <x v="4"/>
    <x v="11"/>
    <s v="510L2-A"/>
    <n v="202.82730000000001"/>
    <n v="202.82730000000001"/>
    <n v="0"/>
    <x v="0"/>
    <n v="199.21"/>
  </r>
  <r>
    <x v="0"/>
    <x v="1"/>
    <x v="7"/>
    <x v="1"/>
    <x v="4"/>
    <x v="11"/>
    <s v="510L2-B"/>
    <n v="225.53399999999999"/>
    <n v="225.53399999999999"/>
    <n v="0"/>
    <x v="0"/>
    <n v="210.81"/>
  </r>
  <r>
    <x v="0"/>
    <x v="1"/>
    <x v="7"/>
    <x v="2"/>
    <x v="4"/>
    <x v="11"/>
    <s v="510L2-C"/>
    <n v="248.8407"/>
    <n v="248.8407"/>
    <n v="0"/>
    <x v="0"/>
    <n v="222.91"/>
  </r>
  <r>
    <x v="0"/>
    <x v="1"/>
    <x v="7"/>
    <x v="0"/>
    <x v="4"/>
    <x v="12"/>
    <s v="510L3-A"/>
    <n v="185.15132"/>
    <n v="185.15132"/>
    <n v="0"/>
    <x v="0"/>
    <n v="195.21"/>
  </r>
  <r>
    <x v="0"/>
    <x v="1"/>
    <x v="7"/>
    <x v="1"/>
    <x v="4"/>
    <x v="12"/>
    <s v="510L3-B"/>
    <n v="136.23983999999999"/>
    <n v="136.23983999999999"/>
    <n v="0"/>
    <x v="0"/>
    <n v="178.81"/>
  </r>
  <r>
    <x v="0"/>
    <x v="1"/>
    <x v="7"/>
    <x v="2"/>
    <x v="4"/>
    <x v="12"/>
    <s v="510L3-C"/>
    <n v="124.46304000000001"/>
    <n v="124.46304000000001"/>
    <n v="0"/>
    <x v="0"/>
    <n v="202.91"/>
  </r>
  <r>
    <x v="0"/>
    <x v="1"/>
    <x v="7"/>
    <x v="0"/>
    <x v="4"/>
    <x v="13"/>
    <s v="510L4-A"/>
    <n v="72.016099999999994"/>
    <n v="72.016099999999994"/>
    <n v="0"/>
    <x v="0"/>
    <n v="66.010000000000005"/>
  </r>
  <r>
    <x v="0"/>
    <x v="1"/>
    <x v="7"/>
    <x v="1"/>
    <x v="4"/>
    <x v="13"/>
    <s v="510L4-B"/>
    <n v="55.880139999999997"/>
    <n v="55.880139999999997"/>
    <n v="0"/>
    <x v="0"/>
    <n v="51.01"/>
  </r>
  <r>
    <x v="0"/>
    <x v="1"/>
    <x v="7"/>
    <x v="2"/>
    <x v="4"/>
    <x v="13"/>
    <s v="510L4-C"/>
    <n v="39.937559999999998"/>
    <n v="39.937559999999998"/>
    <n v="0"/>
    <x v="0"/>
    <n v="38.9"/>
  </r>
  <r>
    <x v="0"/>
    <x v="1"/>
    <x v="7"/>
    <x v="0"/>
    <x v="4"/>
    <x v="14"/>
    <s v="510L5-A"/>
    <n v="139.78001"/>
    <n v="139.78001"/>
    <n v="0"/>
    <x v="0"/>
    <n v="142.21"/>
  </r>
  <r>
    <x v="0"/>
    <x v="1"/>
    <x v="7"/>
    <x v="1"/>
    <x v="4"/>
    <x v="14"/>
    <s v="510L5-B"/>
    <n v="116.09413000000001"/>
    <n v="116.09413000000001"/>
    <n v="0"/>
    <x v="0"/>
    <n v="137.81"/>
  </r>
  <r>
    <x v="0"/>
    <x v="1"/>
    <x v="7"/>
    <x v="0"/>
    <x v="4"/>
    <x v="15"/>
    <s v="510L6-A"/>
    <n v="164.14273"/>
    <n v="164.14273"/>
    <n v="0"/>
    <x v="0"/>
    <n v="178.21"/>
  </r>
  <r>
    <x v="0"/>
    <x v="1"/>
    <x v="7"/>
    <x v="1"/>
    <x v="4"/>
    <x v="15"/>
    <s v="510L6-B"/>
    <n v="128.18"/>
    <n v="128.18"/>
    <n v="0"/>
    <x v="0"/>
    <n v="165.8"/>
  </r>
  <r>
    <x v="0"/>
    <x v="1"/>
    <x v="7"/>
    <x v="2"/>
    <x v="4"/>
    <x v="15"/>
    <s v="510L6-C"/>
    <n v="165.54997"/>
    <n v="165.54997"/>
    <n v="0"/>
    <x v="0"/>
    <n v="186.91"/>
  </r>
  <r>
    <x v="0"/>
    <x v="1"/>
    <x v="7"/>
    <x v="0"/>
    <x v="4"/>
    <x v="16"/>
    <s v="510L8-A"/>
    <n v="18.750119999999999"/>
    <n v="18.750119999999999"/>
    <n v="0"/>
    <x v="0"/>
    <n v="16"/>
  </r>
  <r>
    <x v="0"/>
    <x v="1"/>
    <x v="7"/>
    <x v="1"/>
    <x v="4"/>
    <x v="16"/>
    <s v="510L8-B"/>
    <n v="26.283609999999999"/>
    <n v="26.283609999999999"/>
    <n v="0"/>
    <x v="0"/>
    <n v="25.01"/>
  </r>
  <r>
    <x v="0"/>
    <x v="1"/>
    <x v="7"/>
    <x v="2"/>
    <x v="4"/>
    <x v="16"/>
    <s v="510L8-C"/>
    <n v="28.544640000000001"/>
    <n v="28.544640000000001"/>
    <n v="0"/>
    <x v="0"/>
    <n v="24.01"/>
  </r>
  <r>
    <x v="0"/>
    <x v="1"/>
    <x v="7"/>
    <x v="0"/>
    <x v="4"/>
    <x v="17"/>
    <s v="520WP-01-A"/>
    <n v="12.4008"/>
    <n v="12.4008"/>
    <n v="0"/>
    <x v="0"/>
    <n v="16"/>
  </r>
  <r>
    <x v="0"/>
    <x v="1"/>
    <x v="7"/>
    <x v="1"/>
    <x v="4"/>
    <x v="17"/>
    <s v="520WP-01-B"/>
    <n v="13.567"/>
    <n v="13.567"/>
    <n v="0"/>
    <x v="0"/>
    <n v="16"/>
  </r>
  <r>
    <x v="0"/>
    <x v="1"/>
    <x v="7"/>
    <x v="2"/>
    <x v="4"/>
    <x v="17"/>
    <s v="520WP-01-C"/>
    <n v="13.434200000000001"/>
    <n v="13.434200000000001"/>
    <n v="0"/>
    <x v="0"/>
    <n v="16"/>
  </r>
  <r>
    <x v="0"/>
    <x v="1"/>
    <x v="7"/>
    <x v="0"/>
    <x v="4"/>
    <x v="18"/>
    <s v="530NP-01-A"/>
    <n v="53.9985"/>
    <n v="53.9985"/>
    <n v="0"/>
    <x v="0"/>
    <n v="48"/>
  </r>
  <r>
    <x v="0"/>
    <x v="1"/>
    <x v="7"/>
    <x v="1"/>
    <x v="4"/>
    <x v="18"/>
    <s v="530NP-01-B"/>
    <n v="52.3371"/>
    <n v="52.3371"/>
    <n v="0"/>
    <x v="0"/>
    <n v="48"/>
  </r>
  <r>
    <x v="0"/>
    <x v="1"/>
    <x v="7"/>
    <x v="2"/>
    <x v="4"/>
    <x v="18"/>
    <s v="530NP-01-C"/>
    <n v="40.811700000000002"/>
    <n v="40.811700000000002"/>
    <n v="0"/>
    <x v="0"/>
    <n v="40"/>
  </r>
  <r>
    <x v="0"/>
    <x v="1"/>
    <x v="7"/>
    <x v="0"/>
    <x v="4"/>
    <x v="19"/>
    <s v="550LP-01-A"/>
    <n v="18.913460000000001"/>
    <n v="18.913460000000001"/>
    <n v="0"/>
    <x v="0"/>
    <n v="20"/>
  </r>
  <r>
    <x v="0"/>
    <x v="1"/>
    <x v="7"/>
    <x v="1"/>
    <x v="4"/>
    <x v="19"/>
    <s v="550LP-01-B"/>
    <n v="34.614159999999998"/>
    <n v="34.614159999999998"/>
    <n v="0"/>
    <x v="0"/>
    <n v="36"/>
  </r>
  <r>
    <x v="0"/>
    <x v="1"/>
    <x v="7"/>
    <x v="0"/>
    <x v="5"/>
    <x v="20"/>
    <s v="600WZ-01-A"/>
    <n v="2.5766100000000001"/>
    <n v="2.5766100000000001"/>
    <n v="0"/>
    <x v="0"/>
    <n v="8"/>
  </r>
  <r>
    <x v="0"/>
    <x v="1"/>
    <x v="7"/>
    <x v="1"/>
    <x v="5"/>
    <x v="20"/>
    <s v="600WZ-01-B"/>
    <n v="1.18666"/>
    <n v="1.18666"/>
    <n v="0"/>
    <x v="0"/>
    <n v="8"/>
  </r>
  <r>
    <x v="0"/>
    <x v="1"/>
    <x v="7"/>
    <x v="2"/>
    <x v="5"/>
    <x v="20"/>
    <s v="600WZ-01-C"/>
    <n v="1.0699700000000001"/>
    <n v="1.0699700000000001"/>
    <n v="0"/>
    <x v="0"/>
    <n v="8"/>
  </r>
  <r>
    <x v="0"/>
    <x v="1"/>
    <x v="8"/>
    <x v="0"/>
    <x v="0"/>
    <x v="0"/>
    <s v="100KT-01-A"/>
    <n v="6.6581599999999996"/>
    <n v="6.6581599999999996"/>
    <n v="0"/>
    <x v="0"/>
    <n v="40"/>
  </r>
  <r>
    <x v="0"/>
    <x v="1"/>
    <x v="8"/>
    <x v="1"/>
    <x v="0"/>
    <x v="0"/>
    <s v="100KT-01-B"/>
    <n v="2.1281699999999999"/>
    <n v="2.1281699999999999"/>
    <n v="0"/>
    <x v="0"/>
    <n v="16"/>
  </r>
  <r>
    <x v="0"/>
    <x v="1"/>
    <x v="8"/>
    <x v="2"/>
    <x v="0"/>
    <x v="0"/>
    <s v="100KT-01-C"/>
    <n v="3.43"/>
    <n v="3.43"/>
    <n v="0"/>
    <x v="0"/>
    <n v="15"/>
  </r>
  <r>
    <x v="0"/>
    <x v="1"/>
    <x v="8"/>
    <x v="0"/>
    <x v="0"/>
    <x v="0"/>
    <s v="100KT-02-A"/>
    <n v="28.681640000000002"/>
    <n v="28.681640000000002"/>
    <n v="0"/>
    <x v="0"/>
    <n v="32"/>
  </r>
  <r>
    <x v="0"/>
    <x v="1"/>
    <x v="8"/>
    <x v="1"/>
    <x v="0"/>
    <x v="0"/>
    <s v="100KT-02-B"/>
    <n v="17.773119999999999"/>
    <n v="17.773119999999999"/>
    <n v="0"/>
    <x v="0"/>
    <n v="40"/>
  </r>
  <r>
    <x v="0"/>
    <x v="1"/>
    <x v="8"/>
    <x v="0"/>
    <x v="0"/>
    <x v="0"/>
    <s v="100KT-03-A"/>
    <n v="13.93099"/>
    <n v="13.93099"/>
    <n v="0"/>
    <x v="0"/>
    <n v="40"/>
  </r>
  <r>
    <x v="0"/>
    <x v="1"/>
    <x v="8"/>
    <x v="1"/>
    <x v="0"/>
    <x v="0"/>
    <s v="100KT-03-B"/>
    <n v="14.41391"/>
    <n v="14.41391"/>
    <n v="0"/>
    <x v="0"/>
    <n v="32"/>
  </r>
  <r>
    <x v="0"/>
    <x v="1"/>
    <x v="8"/>
    <x v="2"/>
    <x v="0"/>
    <x v="0"/>
    <s v="100KT-03-C"/>
    <n v="11.580500000000001"/>
    <n v="11.580500000000001"/>
    <n v="0"/>
    <x v="0"/>
    <n v="48"/>
  </r>
  <r>
    <x v="0"/>
    <x v="1"/>
    <x v="8"/>
    <x v="0"/>
    <x v="0"/>
    <x v="0"/>
    <s v="100KT-04-A"/>
    <n v="12.39601"/>
    <n v="12.39601"/>
    <n v="0"/>
    <x v="0"/>
    <n v="16"/>
  </r>
  <r>
    <x v="0"/>
    <x v="1"/>
    <x v="8"/>
    <x v="0"/>
    <x v="0"/>
    <x v="0"/>
    <s v="100KT-05-A"/>
    <n v="0.73799000000000003"/>
    <n v="0.73799000000000003"/>
    <n v="0"/>
    <x v="0"/>
    <n v="40"/>
  </r>
  <r>
    <x v="0"/>
    <x v="1"/>
    <x v="8"/>
    <x v="1"/>
    <x v="0"/>
    <x v="0"/>
    <s v="100KT-05-B"/>
    <n v="1.52"/>
    <n v="1.52"/>
    <n v="0"/>
    <x v="0"/>
    <n v="24"/>
  </r>
  <r>
    <x v="0"/>
    <x v="1"/>
    <x v="8"/>
    <x v="0"/>
    <x v="0"/>
    <x v="0"/>
    <s v="100KT-07-A"/>
    <n v="12.736789999999999"/>
    <n v="12.736789999999999"/>
    <n v="0"/>
    <x v="0"/>
    <n v="16"/>
  </r>
  <r>
    <x v="0"/>
    <x v="1"/>
    <x v="8"/>
    <x v="1"/>
    <x v="0"/>
    <x v="0"/>
    <s v="100KT-07-B"/>
    <n v="12.77054"/>
    <n v="12.77054"/>
    <n v="0"/>
    <x v="0"/>
    <n v="8"/>
  </r>
  <r>
    <x v="0"/>
    <x v="1"/>
    <x v="8"/>
    <x v="2"/>
    <x v="0"/>
    <x v="0"/>
    <s v="100KT-07-C"/>
    <n v="12.632020000000001"/>
    <n v="12.632020000000001"/>
    <n v="0"/>
    <x v="0"/>
    <n v="9"/>
  </r>
  <r>
    <x v="0"/>
    <x v="1"/>
    <x v="8"/>
    <x v="1"/>
    <x v="0"/>
    <x v="1"/>
    <s v="110KS-01-B"/>
    <n v="7.92"/>
    <n v="7.92"/>
    <n v="0"/>
    <x v="0"/>
    <n v="16"/>
  </r>
  <r>
    <x v="0"/>
    <x v="1"/>
    <x v="8"/>
    <x v="0"/>
    <x v="0"/>
    <x v="1"/>
    <s v="110KS-03-A"/>
    <n v="0.38333"/>
    <n v="0.38333"/>
    <n v="0"/>
    <x v="0"/>
    <n v="8"/>
  </r>
  <r>
    <x v="0"/>
    <x v="1"/>
    <x v="8"/>
    <x v="1"/>
    <x v="0"/>
    <x v="1"/>
    <s v="110KS-03-B"/>
    <n v="1.3333699999999999"/>
    <n v="1.3333699999999999"/>
    <n v="0"/>
    <x v="0"/>
    <n v="8"/>
  </r>
  <r>
    <x v="0"/>
    <x v="1"/>
    <x v="8"/>
    <x v="0"/>
    <x v="1"/>
    <x v="2"/>
    <s v="210SL-01-A"/>
    <n v="21.00665"/>
    <n v="21.00665"/>
    <n v="0"/>
    <x v="0"/>
    <n v="24"/>
  </r>
  <r>
    <x v="0"/>
    <x v="1"/>
    <x v="8"/>
    <x v="1"/>
    <x v="1"/>
    <x v="2"/>
    <s v="210SL-01-B"/>
    <n v="20.991574"/>
    <n v="20.991574"/>
    <n v="0"/>
    <x v="0"/>
    <n v="28"/>
  </r>
  <r>
    <x v="0"/>
    <x v="1"/>
    <x v="8"/>
    <x v="2"/>
    <x v="1"/>
    <x v="2"/>
    <s v="210SL-01-C"/>
    <n v="21.19998"/>
    <n v="21.19998"/>
    <n v="0"/>
    <x v="0"/>
    <n v="24"/>
  </r>
  <r>
    <x v="0"/>
    <x v="1"/>
    <x v="8"/>
    <x v="0"/>
    <x v="1"/>
    <x v="2"/>
    <s v="210SL-02-A"/>
    <n v="13.799989999999999"/>
    <n v="13.799989999999999"/>
    <n v="0"/>
    <x v="0"/>
    <n v="16"/>
  </r>
  <r>
    <x v="0"/>
    <x v="1"/>
    <x v="8"/>
    <x v="1"/>
    <x v="1"/>
    <x v="2"/>
    <s v="210SL-02-B"/>
    <n v="35.333300000000001"/>
    <n v="35.333300000000001"/>
    <n v="0"/>
    <x v="0"/>
    <n v="44"/>
  </r>
  <r>
    <x v="0"/>
    <x v="1"/>
    <x v="8"/>
    <x v="0"/>
    <x v="1"/>
    <x v="3"/>
    <s v="220SE-0009"/>
    <n v="7.6183899999999998"/>
    <n v="7.6183899999999998"/>
    <n v="1.6999999999999999E-3"/>
    <x v="0"/>
    <n v="8"/>
  </r>
  <r>
    <x v="0"/>
    <x v="1"/>
    <x v="8"/>
    <x v="2"/>
    <x v="1"/>
    <x v="3"/>
    <s v="220SE-0081"/>
    <n v="6.6014999999999997"/>
    <n v="6.6014999999999997"/>
    <n v="0"/>
    <x v="0"/>
    <n v="8"/>
  </r>
  <r>
    <x v="0"/>
    <x v="1"/>
    <x v="8"/>
    <x v="2"/>
    <x v="1"/>
    <x v="3"/>
    <s v="220SE-0114"/>
    <n v="7.0503999999999998"/>
    <n v="7.0503999999999998"/>
    <n v="0"/>
    <x v="0"/>
    <n v="8"/>
  </r>
  <r>
    <x v="0"/>
    <x v="1"/>
    <x v="8"/>
    <x v="0"/>
    <x v="1"/>
    <x v="3"/>
    <s v="220SE-0121"/>
    <n v="5.9310200000000002"/>
    <n v="5.9310200000000002"/>
    <n v="1.03E-2"/>
    <x v="0"/>
    <n v="8"/>
  </r>
  <r>
    <x v="0"/>
    <x v="1"/>
    <x v="8"/>
    <x v="0"/>
    <x v="1"/>
    <x v="3"/>
    <s v="220SE-0133"/>
    <n v="5.9536499999999997"/>
    <n v="5.9536499999999997"/>
    <n v="9.7100000000000006E-2"/>
    <x v="0"/>
    <n v="8"/>
  </r>
  <r>
    <x v="0"/>
    <x v="1"/>
    <x v="8"/>
    <x v="1"/>
    <x v="1"/>
    <x v="3"/>
    <s v="220SE-0202"/>
    <n v="6.4687200000000002"/>
    <n v="6.4687200000000002"/>
    <n v="0"/>
    <x v="0"/>
    <n v="8"/>
  </r>
  <r>
    <x v="0"/>
    <x v="1"/>
    <x v="8"/>
    <x v="2"/>
    <x v="1"/>
    <x v="3"/>
    <s v="220SE-0212"/>
    <n v="7.4788500000000004"/>
    <n v="7.4788500000000004"/>
    <n v="8.9200000000000002E-2"/>
    <x v="0"/>
    <n v="8"/>
  </r>
  <r>
    <x v="0"/>
    <x v="1"/>
    <x v="8"/>
    <x v="2"/>
    <x v="1"/>
    <x v="3"/>
    <s v="220SE-0227"/>
    <n v="7.3175100000000004"/>
    <n v="7.3175100000000004"/>
    <n v="1.8E-3"/>
    <x v="0"/>
    <n v="8"/>
  </r>
  <r>
    <x v="0"/>
    <x v="1"/>
    <x v="8"/>
    <x v="1"/>
    <x v="1"/>
    <x v="3"/>
    <s v="220SE-0233"/>
    <n v="6.6032200000000003"/>
    <n v="6.6032200000000003"/>
    <n v="0"/>
    <x v="0"/>
    <n v="8"/>
  </r>
  <r>
    <x v="0"/>
    <x v="1"/>
    <x v="8"/>
    <x v="1"/>
    <x v="1"/>
    <x v="3"/>
    <s v="220SE-0281"/>
    <n v="6.10907"/>
    <n v="6.10907"/>
    <n v="0"/>
    <x v="0"/>
    <n v="8"/>
  </r>
  <r>
    <x v="0"/>
    <x v="1"/>
    <x v="8"/>
    <x v="1"/>
    <x v="1"/>
    <x v="3"/>
    <s v="220SE-0315"/>
    <n v="9.1524199999999993"/>
    <n v="9.1524199999999993"/>
    <n v="0"/>
    <x v="0"/>
    <n v="8"/>
  </r>
  <r>
    <x v="0"/>
    <x v="1"/>
    <x v="8"/>
    <x v="0"/>
    <x v="1"/>
    <x v="3"/>
    <s v="220SE-0350"/>
    <n v="5.4063100000000004"/>
    <n v="5.4063100000000004"/>
    <n v="0"/>
    <x v="0"/>
    <n v="8"/>
  </r>
  <r>
    <x v="0"/>
    <x v="1"/>
    <x v="8"/>
    <x v="2"/>
    <x v="1"/>
    <x v="3"/>
    <s v="220SE-0386"/>
    <n v="7.5413399999999999"/>
    <n v="7.5413399999999999"/>
    <n v="0"/>
    <x v="0"/>
    <n v="8"/>
  </r>
  <r>
    <x v="0"/>
    <x v="1"/>
    <x v="8"/>
    <x v="0"/>
    <x v="1"/>
    <x v="3"/>
    <s v="220SE-0409"/>
    <n v="5.9123599999999996"/>
    <n v="5.9123599999999996"/>
    <n v="0"/>
    <x v="0"/>
    <n v="8"/>
  </r>
  <r>
    <x v="0"/>
    <x v="1"/>
    <x v="8"/>
    <x v="1"/>
    <x v="1"/>
    <x v="3"/>
    <s v="220SE-0504"/>
    <n v="4.8466100000000001"/>
    <n v="4.8466100000000001"/>
    <n v="0"/>
    <x v="0"/>
    <n v="8"/>
  </r>
  <r>
    <x v="0"/>
    <x v="1"/>
    <x v="8"/>
    <x v="0"/>
    <x v="1"/>
    <x v="3"/>
    <s v="220SE-0642"/>
    <n v="5.5655200000000002"/>
    <n v="5.5655200000000002"/>
    <n v="0"/>
    <x v="0"/>
    <n v="8"/>
  </r>
  <r>
    <x v="0"/>
    <x v="1"/>
    <x v="8"/>
    <x v="0"/>
    <x v="1"/>
    <x v="3"/>
    <s v="220SE-0677"/>
    <n v="4.1215999999999999"/>
    <n v="4.1215999999999999"/>
    <n v="3.7000000000000002E-3"/>
    <x v="0"/>
    <n v="8"/>
  </r>
  <r>
    <x v="0"/>
    <x v="1"/>
    <x v="8"/>
    <x v="1"/>
    <x v="1"/>
    <x v="3"/>
    <s v="220SE-0682"/>
    <n v="5.9046900000000004"/>
    <n v="5.9046900000000004"/>
    <n v="0"/>
    <x v="0"/>
    <n v="8"/>
  </r>
  <r>
    <x v="0"/>
    <x v="1"/>
    <x v="8"/>
    <x v="1"/>
    <x v="1"/>
    <x v="3"/>
    <s v="220SE-0688"/>
    <n v="8.0594900000000003"/>
    <n v="8.0594900000000003"/>
    <n v="0"/>
    <x v="0"/>
    <n v="8"/>
  </r>
  <r>
    <x v="0"/>
    <x v="1"/>
    <x v="8"/>
    <x v="1"/>
    <x v="1"/>
    <x v="3"/>
    <s v="220SE-0690"/>
    <n v="7.4567300000000003"/>
    <n v="7.4567300000000003"/>
    <n v="0"/>
    <x v="0"/>
    <n v="8"/>
  </r>
  <r>
    <x v="0"/>
    <x v="1"/>
    <x v="8"/>
    <x v="0"/>
    <x v="1"/>
    <x v="3"/>
    <s v="220SE-0694"/>
    <n v="5.3458699999999997"/>
    <n v="5.3458699999999997"/>
    <n v="7.0000000000000001E-3"/>
    <x v="0"/>
    <n v="8"/>
  </r>
  <r>
    <x v="0"/>
    <x v="1"/>
    <x v="8"/>
    <x v="1"/>
    <x v="1"/>
    <x v="3"/>
    <s v="220SE-0700"/>
    <n v="6.0889699999999998"/>
    <n v="6.0889699999999998"/>
    <n v="0"/>
    <x v="0"/>
    <n v="8"/>
  </r>
  <r>
    <x v="0"/>
    <x v="1"/>
    <x v="8"/>
    <x v="1"/>
    <x v="1"/>
    <x v="3"/>
    <s v="220SE-0701"/>
    <n v="6.6871200000000002"/>
    <n v="6.6871200000000002"/>
    <n v="0"/>
    <x v="0"/>
    <n v="8"/>
  </r>
  <r>
    <x v="0"/>
    <x v="1"/>
    <x v="8"/>
    <x v="1"/>
    <x v="1"/>
    <x v="3"/>
    <s v="220SE-0718"/>
    <n v="8.0297400000000003"/>
    <n v="8.0297400000000003"/>
    <n v="0"/>
    <x v="0"/>
    <n v="8"/>
  </r>
  <r>
    <x v="0"/>
    <x v="1"/>
    <x v="8"/>
    <x v="1"/>
    <x v="1"/>
    <x v="3"/>
    <s v="220SE-0734"/>
    <n v="6.8464600000000004"/>
    <n v="6.8464600000000004"/>
    <n v="0"/>
    <x v="0"/>
    <n v="8"/>
  </r>
  <r>
    <x v="0"/>
    <x v="1"/>
    <x v="8"/>
    <x v="1"/>
    <x v="1"/>
    <x v="3"/>
    <s v="220SE-0739"/>
    <n v="5.7815300000000001"/>
    <n v="5.7815300000000001"/>
    <n v="0"/>
    <x v="0"/>
    <n v="8"/>
  </r>
  <r>
    <x v="0"/>
    <x v="1"/>
    <x v="8"/>
    <x v="1"/>
    <x v="1"/>
    <x v="3"/>
    <s v="220SE-0748"/>
    <n v="2.5807600000000002"/>
    <n v="2.5807600000000002"/>
    <n v="0"/>
    <x v="0"/>
    <n v="8"/>
  </r>
  <r>
    <x v="0"/>
    <x v="1"/>
    <x v="8"/>
    <x v="2"/>
    <x v="1"/>
    <x v="3"/>
    <s v="220SE-0778"/>
    <n v="5.8051599999999999"/>
    <n v="5.8051599999999999"/>
    <n v="2E-3"/>
    <x v="0"/>
    <n v="8"/>
  </r>
  <r>
    <x v="0"/>
    <x v="1"/>
    <x v="8"/>
    <x v="1"/>
    <x v="1"/>
    <x v="3"/>
    <s v="220SE-0786"/>
    <n v="6.92014"/>
    <n v="6.92014"/>
    <n v="0"/>
    <x v="0"/>
    <n v="8"/>
  </r>
  <r>
    <x v="0"/>
    <x v="1"/>
    <x v="8"/>
    <x v="0"/>
    <x v="1"/>
    <x v="3"/>
    <s v="220SE-0787"/>
    <n v="5.6162599999999996"/>
    <n v="5.6162599999999996"/>
    <n v="0"/>
    <x v="0"/>
    <n v="8"/>
  </r>
  <r>
    <x v="0"/>
    <x v="1"/>
    <x v="8"/>
    <x v="2"/>
    <x v="1"/>
    <x v="3"/>
    <s v="220SE-0795"/>
    <n v="6.3321500000000004"/>
    <n v="6.3321500000000004"/>
    <n v="0"/>
    <x v="0"/>
    <n v="8"/>
  </r>
  <r>
    <x v="0"/>
    <x v="1"/>
    <x v="8"/>
    <x v="1"/>
    <x v="1"/>
    <x v="3"/>
    <s v="220SE-0800"/>
    <n v="7.2879800000000001"/>
    <n v="7.2879800000000001"/>
    <n v="0"/>
    <x v="0"/>
    <n v="8"/>
  </r>
  <r>
    <x v="0"/>
    <x v="1"/>
    <x v="8"/>
    <x v="2"/>
    <x v="1"/>
    <x v="3"/>
    <s v="220SE-0844"/>
    <n v="6.0643599999999998"/>
    <n v="6.0643599999999998"/>
    <n v="4.0000000000000001E-3"/>
    <x v="0"/>
    <n v="8"/>
  </r>
  <r>
    <x v="0"/>
    <x v="1"/>
    <x v="8"/>
    <x v="1"/>
    <x v="1"/>
    <x v="3"/>
    <s v="220SE-0921"/>
    <n v="7.3765999999999998"/>
    <n v="7.3765999999999998"/>
    <n v="0"/>
    <x v="0"/>
    <n v="8"/>
  </r>
  <r>
    <x v="0"/>
    <x v="1"/>
    <x v="8"/>
    <x v="0"/>
    <x v="1"/>
    <x v="3"/>
    <s v="220SE-0923"/>
    <n v="6.7078600000000002"/>
    <n v="6.7078600000000002"/>
    <n v="0"/>
    <x v="0"/>
    <n v="8"/>
  </r>
  <r>
    <x v="0"/>
    <x v="1"/>
    <x v="8"/>
    <x v="2"/>
    <x v="1"/>
    <x v="3"/>
    <s v="220SE-1045"/>
    <n v="7.9757800000000003"/>
    <n v="7.9757800000000003"/>
    <n v="0"/>
    <x v="0"/>
    <n v="8"/>
  </r>
  <r>
    <x v="0"/>
    <x v="1"/>
    <x v="8"/>
    <x v="0"/>
    <x v="1"/>
    <x v="3"/>
    <s v="220SE-1218"/>
    <n v="6.9364100000000004"/>
    <n v="6.9364100000000004"/>
    <n v="7.5800000000000006E-2"/>
    <x v="0"/>
    <n v="8"/>
  </r>
  <r>
    <x v="0"/>
    <x v="1"/>
    <x v="8"/>
    <x v="0"/>
    <x v="1"/>
    <x v="3"/>
    <s v="220SE-1219"/>
    <n v="5.44435"/>
    <n v="5.44435"/>
    <n v="3.7000000000000002E-3"/>
    <x v="0"/>
    <n v="8"/>
  </r>
  <r>
    <x v="0"/>
    <x v="1"/>
    <x v="8"/>
    <x v="1"/>
    <x v="1"/>
    <x v="3"/>
    <s v="220SE-1223"/>
    <n v="6.9994699999999996"/>
    <n v="6.9994699999999996"/>
    <n v="0"/>
    <x v="0"/>
    <n v="8"/>
  </r>
  <r>
    <x v="0"/>
    <x v="1"/>
    <x v="8"/>
    <x v="1"/>
    <x v="1"/>
    <x v="3"/>
    <s v="220SE-1286"/>
    <n v="6.1592700000000002"/>
    <n v="6.1592700000000002"/>
    <n v="3.0000000000000001E-3"/>
    <x v="0"/>
    <n v="8"/>
  </r>
  <r>
    <x v="0"/>
    <x v="1"/>
    <x v="8"/>
    <x v="0"/>
    <x v="1"/>
    <x v="3"/>
    <s v="220SE-1290"/>
    <n v="7.4752599999999996"/>
    <n v="7.4752599999999996"/>
    <n v="0"/>
    <x v="0"/>
    <n v="8"/>
  </r>
  <r>
    <x v="0"/>
    <x v="1"/>
    <x v="8"/>
    <x v="2"/>
    <x v="1"/>
    <x v="3"/>
    <s v="220SE-1505"/>
    <n v="6.7021600000000001"/>
    <n v="6.7021600000000001"/>
    <n v="4.4200000000000003E-2"/>
    <x v="0"/>
    <n v="12"/>
  </r>
  <r>
    <x v="0"/>
    <x v="1"/>
    <x v="8"/>
    <x v="2"/>
    <x v="1"/>
    <x v="3"/>
    <s v="220SE-1679"/>
    <n v="7.6185499999999999"/>
    <n v="7.6185499999999999"/>
    <n v="0"/>
    <x v="0"/>
    <n v="8"/>
  </r>
  <r>
    <x v="0"/>
    <x v="1"/>
    <x v="8"/>
    <x v="1"/>
    <x v="1"/>
    <x v="3"/>
    <s v="220SE-1689"/>
    <n v="5.06046"/>
    <n v="5.06046"/>
    <n v="1.9800000000000002E-2"/>
    <x v="0"/>
    <n v="7"/>
  </r>
  <r>
    <x v="0"/>
    <x v="1"/>
    <x v="8"/>
    <x v="2"/>
    <x v="1"/>
    <x v="3"/>
    <s v="220SE-1695"/>
    <n v="7.5396700000000001"/>
    <n v="7.5396700000000001"/>
    <n v="0"/>
    <x v="0"/>
    <n v="8"/>
  </r>
  <r>
    <x v="0"/>
    <x v="1"/>
    <x v="8"/>
    <x v="1"/>
    <x v="1"/>
    <x v="3"/>
    <s v="220SE-2033"/>
    <n v="0.82169999999999999"/>
    <n v="0.82169999999999999"/>
    <n v="0"/>
    <x v="0"/>
    <n v="8"/>
  </r>
  <r>
    <x v="0"/>
    <x v="1"/>
    <x v="8"/>
    <x v="0"/>
    <x v="1"/>
    <x v="3"/>
    <s v="220SE-2037"/>
    <n v="5.2706600000000003"/>
    <n v="5.2706600000000003"/>
    <n v="0"/>
    <x v="0"/>
    <n v="8"/>
  </r>
  <r>
    <x v="0"/>
    <x v="1"/>
    <x v="8"/>
    <x v="1"/>
    <x v="1"/>
    <x v="3"/>
    <s v="220SE-2102"/>
    <n v="5.63"/>
    <n v="5.63"/>
    <n v="0"/>
    <x v="0"/>
    <n v="8"/>
  </r>
  <r>
    <x v="0"/>
    <x v="1"/>
    <x v="8"/>
    <x v="0"/>
    <x v="1"/>
    <x v="3"/>
    <s v="220SE-2103"/>
    <n v="6.7169100000000004"/>
    <n v="6.7169100000000004"/>
    <n v="0"/>
    <x v="0"/>
    <n v="8"/>
  </r>
  <r>
    <x v="0"/>
    <x v="1"/>
    <x v="8"/>
    <x v="2"/>
    <x v="1"/>
    <x v="3"/>
    <s v="220SE-2104"/>
    <n v="8.1769400000000001"/>
    <n v="8.1769400000000001"/>
    <n v="0"/>
    <x v="0"/>
    <n v="8"/>
  </r>
  <r>
    <x v="0"/>
    <x v="1"/>
    <x v="8"/>
    <x v="0"/>
    <x v="1"/>
    <x v="3"/>
    <s v="220SE-2110"/>
    <n v="6.2221200000000003"/>
    <n v="6.2221200000000003"/>
    <n v="0"/>
    <x v="0"/>
    <n v="8"/>
  </r>
  <r>
    <x v="0"/>
    <x v="1"/>
    <x v="8"/>
    <x v="1"/>
    <x v="1"/>
    <x v="3"/>
    <s v="220SE-2116"/>
    <n v="6.10114"/>
    <n v="6.10114"/>
    <n v="0"/>
    <x v="0"/>
    <n v="8"/>
  </r>
  <r>
    <x v="0"/>
    <x v="1"/>
    <x v="8"/>
    <x v="2"/>
    <x v="1"/>
    <x v="3"/>
    <s v="220SE-2118"/>
    <n v="7.0439400000000001"/>
    <n v="7.0439400000000001"/>
    <n v="2.5000000000000001E-3"/>
    <x v="0"/>
    <n v="8"/>
  </r>
  <r>
    <x v="0"/>
    <x v="1"/>
    <x v="8"/>
    <x v="0"/>
    <x v="1"/>
    <x v="3"/>
    <s v="220SE-2125"/>
    <n v="6.2228500000000002"/>
    <n v="6.2228500000000002"/>
    <n v="0"/>
    <x v="0"/>
    <n v="8"/>
  </r>
  <r>
    <x v="0"/>
    <x v="1"/>
    <x v="8"/>
    <x v="0"/>
    <x v="1"/>
    <x v="3"/>
    <s v="220SE-2349"/>
    <n v="5.9796699999999996"/>
    <n v="5.9796699999999996"/>
    <n v="0"/>
    <x v="0"/>
    <n v="8"/>
  </r>
  <r>
    <x v="0"/>
    <x v="1"/>
    <x v="8"/>
    <x v="1"/>
    <x v="1"/>
    <x v="3"/>
    <s v="220SE-2350"/>
    <n v="6.8792600000000004"/>
    <n v="6.8792600000000004"/>
    <n v="2.5000000000000001E-3"/>
    <x v="0"/>
    <n v="8"/>
  </r>
  <r>
    <x v="0"/>
    <x v="1"/>
    <x v="8"/>
    <x v="0"/>
    <x v="1"/>
    <x v="3"/>
    <s v="220SE-2415"/>
    <n v="4.8861400000000001"/>
    <n v="4.8861400000000001"/>
    <n v="6.6E-3"/>
    <x v="0"/>
    <n v="8"/>
  </r>
  <r>
    <x v="0"/>
    <x v="1"/>
    <x v="8"/>
    <x v="1"/>
    <x v="1"/>
    <x v="3"/>
    <s v="220SE-2455"/>
    <n v="8.5123300000000004"/>
    <n v="8.5123300000000004"/>
    <n v="0"/>
    <x v="0"/>
    <n v="8"/>
  </r>
  <r>
    <x v="0"/>
    <x v="1"/>
    <x v="8"/>
    <x v="1"/>
    <x v="1"/>
    <x v="3"/>
    <s v="220SE-2553"/>
    <n v="7.1315400000000002"/>
    <n v="7.1315400000000002"/>
    <n v="0"/>
    <x v="0"/>
    <n v="8"/>
  </r>
  <r>
    <x v="0"/>
    <x v="1"/>
    <x v="8"/>
    <x v="0"/>
    <x v="1"/>
    <x v="3"/>
    <s v="220SE-2771"/>
    <n v="5.3795500000000001"/>
    <n v="5.3795500000000001"/>
    <n v="0"/>
    <x v="0"/>
    <n v="8"/>
  </r>
  <r>
    <x v="0"/>
    <x v="1"/>
    <x v="8"/>
    <x v="1"/>
    <x v="1"/>
    <x v="3"/>
    <s v="220SE-2775"/>
    <n v="6.0631700000000004"/>
    <n v="6.0631700000000004"/>
    <n v="0"/>
    <x v="0"/>
    <n v="8"/>
  </r>
  <r>
    <x v="0"/>
    <x v="1"/>
    <x v="8"/>
    <x v="0"/>
    <x v="1"/>
    <x v="3"/>
    <s v="220SE-2848"/>
    <n v="6.8175100000000004"/>
    <n v="6.8175100000000004"/>
    <n v="0"/>
    <x v="0"/>
    <n v="8"/>
  </r>
  <r>
    <x v="0"/>
    <x v="1"/>
    <x v="8"/>
    <x v="0"/>
    <x v="1"/>
    <x v="3"/>
    <s v="220SE-2892"/>
    <n v="4.7319000000000004"/>
    <n v="4.7319000000000004"/>
    <n v="4.0399999999999998E-2"/>
    <x v="0"/>
    <n v="7.5"/>
  </r>
  <r>
    <x v="0"/>
    <x v="1"/>
    <x v="8"/>
    <x v="1"/>
    <x v="1"/>
    <x v="3"/>
    <s v="220SE-2893"/>
    <n v="5.1554099999999998"/>
    <n v="5.1554099999999998"/>
    <n v="0"/>
    <x v="0"/>
    <n v="8"/>
  </r>
  <r>
    <x v="0"/>
    <x v="1"/>
    <x v="8"/>
    <x v="0"/>
    <x v="1"/>
    <x v="3"/>
    <s v="220SE-2918"/>
    <n v="6.9727100000000002"/>
    <n v="6.9727100000000002"/>
    <n v="0"/>
    <x v="0"/>
    <n v="8"/>
  </r>
  <r>
    <x v="0"/>
    <x v="1"/>
    <x v="8"/>
    <x v="0"/>
    <x v="1"/>
    <x v="3"/>
    <s v="220SE-2924"/>
    <n v="7.1955999999999998"/>
    <n v="7.1955999999999998"/>
    <n v="0"/>
    <x v="0"/>
    <n v="8"/>
  </r>
  <r>
    <x v="0"/>
    <x v="1"/>
    <x v="8"/>
    <x v="0"/>
    <x v="1"/>
    <x v="3"/>
    <s v="220SE-2983"/>
    <n v="6.9146099999999997"/>
    <n v="6.9146099999999997"/>
    <n v="8.5599999999999996E-2"/>
    <x v="0"/>
    <n v="8"/>
  </r>
  <r>
    <x v="0"/>
    <x v="1"/>
    <x v="8"/>
    <x v="2"/>
    <x v="1"/>
    <x v="3"/>
    <s v="220SE-3073"/>
    <n v="5.7954800000000004"/>
    <n v="5.7954800000000004"/>
    <n v="0"/>
    <x v="0"/>
    <n v="6"/>
  </r>
  <r>
    <x v="0"/>
    <x v="1"/>
    <x v="8"/>
    <x v="2"/>
    <x v="1"/>
    <x v="3"/>
    <s v="220SE-3332"/>
    <n v="7.4639699999999998"/>
    <n v="7.4639699999999998"/>
    <n v="0"/>
    <x v="0"/>
    <n v="8"/>
  </r>
  <r>
    <x v="0"/>
    <x v="1"/>
    <x v="8"/>
    <x v="2"/>
    <x v="1"/>
    <x v="3"/>
    <s v="220SE-3445"/>
    <n v="8.6226000000000003"/>
    <n v="8.6226000000000003"/>
    <n v="1.6999999999999999E-3"/>
    <x v="0"/>
    <n v="8"/>
  </r>
  <r>
    <x v="0"/>
    <x v="1"/>
    <x v="8"/>
    <x v="2"/>
    <x v="1"/>
    <x v="3"/>
    <s v="220SE-3462"/>
    <n v="5.64107"/>
    <n v="5.64107"/>
    <n v="3.3E-3"/>
    <x v="0"/>
    <n v="8"/>
  </r>
  <r>
    <x v="0"/>
    <x v="1"/>
    <x v="8"/>
    <x v="2"/>
    <x v="1"/>
    <x v="3"/>
    <s v="220SE-3468"/>
    <n v="5.6268320000000003"/>
    <n v="5.6268320000000003"/>
    <n v="0.49109999999999998"/>
    <x v="0"/>
    <n v="8"/>
  </r>
  <r>
    <x v="0"/>
    <x v="1"/>
    <x v="8"/>
    <x v="1"/>
    <x v="1"/>
    <x v="3"/>
    <s v="220SE-3633"/>
    <n v="6.7810300000000003"/>
    <n v="6.7810300000000003"/>
    <n v="0"/>
    <x v="0"/>
    <n v="8"/>
  </r>
  <r>
    <x v="0"/>
    <x v="1"/>
    <x v="8"/>
    <x v="0"/>
    <x v="1"/>
    <x v="3"/>
    <s v="220SE-3678"/>
    <n v="3.7851599999999999"/>
    <n v="3.7851599999999999"/>
    <n v="0"/>
    <x v="0"/>
    <n v="8"/>
  </r>
  <r>
    <x v="0"/>
    <x v="1"/>
    <x v="8"/>
    <x v="1"/>
    <x v="1"/>
    <x v="3"/>
    <s v="220SE-3840"/>
    <n v="6.4650299999999996"/>
    <n v="6.4650299999999996"/>
    <n v="0"/>
    <x v="0"/>
    <n v="8"/>
  </r>
  <r>
    <x v="0"/>
    <x v="1"/>
    <x v="8"/>
    <x v="0"/>
    <x v="2"/>
    <x v="4"/>
    <s v="300OI-01-A"/>
    <n v="50.039200000000001"/>
    <n v="50.039200000000001"/>
    <n v="0"/>
    <x v="0"/>
    <n v="40"/>
  </r>
  <r>
    <x v="0"/>
    <x v="1"/>
    <x v="8"/>
    <x v="0"/>
    <x v="2"/>
    <x v="5"/>
    <s v="300OS-01-A"/>
    <n v="10.622"/>
    <n v="10.622"/>
    <n v="0"/>
    <x v="0"/>
    <n v="24"/>
  </r>
  <r>
    <x v="0"/>
    <x v="1"/>
    <x v="8"/>
    <x v="0"/>
    <x v="3"/>
    <x v="6"/>
    <s v="410MO-01-A"/>
    <n v="8.8346999999999998"/>
    <n v="8.8346999999999998"/>
    <n v="0"/>
    <x v="0"/>
    <n v="10"/>
  </r>
  <r>
    <x v="0"/>
    <x v="1"/>
    <x v="8"/>
    <x v="1"/>
    <x v="3"/>
    <x v="6"/>
    <s v="410MO-01-B"/>
    <n v="14.00597"/>
    <n v="14.00597"/>
    <n v="0"/>
    <x v="0"/>
    <n v="18"/>
  </r>
  <r>
    <x v="0"/>
    <x v="1"/>
    <x v="8"/>
    <x v="0"/>
    <x v="3"/>
    <x v="6"/>
    <s v="410MO-02-A"/>
    <n v="12.240869999999999"/>
    <n v="12.240869999999999"/>
    <n v="0"/>
    <x v="0"/>
    <n v="14"/>
  </r>
  <r>
    <x v="0"/>
    <x v="1"/>
    <x v="8"/>
    <x v="1"/>
    <x v="3"/>
    <x v="6"/>
    <s v="410MO-02-B"/>
    <n v="7.8902999999999999"/>
    <n v="7.8902999999999999"/>
    <n v="0"/>
    <x v="0"/>
    <n v="10"/>
  </r>
  <r>
    <x v="0"/>
    <x v="1"/>
    <x v="8"/>
    <x v="0"/>
    <x v="3"/>
    <x v="6"/>
    <s v="410MO-04-A"/>
    <n v="8.9526500000000002"/>
    <n v="8.9526500000000002"/>
    <n v="0"/>
    <x v="0"/>
    <n v="10"/>
  </r>
  <r>
    <x v="0"/>
    <x v="1"/>
    <x v="8"/>
    <x v="1"/>
    <x v="3"/>
    <x v="6"/>
    <s v="410MO-04-B"/>
    <n v="7.53735"/>
    <n v="7.53735"/>
    <n v="0"/>
    <x v="0"/>
    <n v="10"/>
  </r>
  <r>
    <x v="0"/>
    <x v="1"/>
    <x v="8"/>
    <x v="0"/>
    <x v="3"/>
    <x v="6"/>
    <s v="410MO-06-A"/>
    <n v="15.11003"/>
    <n v="15.11003"/>
    <n v="0"/>
    <x v="0"/>
    <n v="18"/>
  </r>
  <r>
    <x v="0"/>
    <x v="1"/>
    <x v="8"/>
    <x v="1"/>
    <x v="3"/>
    <x v="6"/>
    <s v="410MO-07-B"/>
    <n v="14.04121"/>
    <n v="14.04121"/>
    <n v="0"/>
    <x v="0"/>
    <n v="18"/>
  </r>
  <r>
    <x v="0"/>
    <x v="1"/>
    <x v="8"/>
    <x v="0"/>
    <x v="3"/>
    <x v="7"/>
    <s v="420TW-01-A"/>
    <n v="25.46856"/>
    <n v="25.46856"/>
    <n v="0"/>
    <x v="0"/>
    <n v="32"/>
  </r>
  <r>
    <x v="0"/>
    <x v="1"/>
    <x v="8"/>
    <x v="1"/>
    <x v="3"/>
    <x v="7"/>
    <s v="420TW-06-B"/>
    <n v="6.64032"/>
    <n v="6.64032"/>
    <n v="0"/>
    <x v="0"/>
    <n v="8.75"/>
  </r>
  <r>
    <x v="0"/>
    <x v="1"/>
    <x v="8"/>
    <x v="1"/>
    <x v="3"/>
    <x v="7"/>
    <s v="420TW-07-B"/>
    <n v="6.7600100000000003"/>
    <n v="6.7600100000000003"/>
    <n v="0"/>
    <x v="0"/>
    <n v="8.75"/>
  </r>
  <r>
    <x v="0"/>
    <x v="1"/>
    <x v="8"/>
    <x v="1"/>
    <x v="3"/>
    <x v="7"/>
    <s v="420TW-08-B"/>
    <n v="6.6653500000000001"/>
    <n v="6.6653500000000001"/>
    <n v="0"/>
    <x v="0"/>
    <n v="8.75"/>
  </r>
  <r>
    <x v="0"/>
    <x v="1"/>
    <x v="8"/>
    <x v="1"/>
    <x v="3"/>
    <x v="7"/>
    <s v="420TW-09-B"/>
    <n v="6.5461200000000002"/>
    <n v="6.5461200000000002"/>
    <n v="0"/>
    <x v="0"/>
    <n v="8.75"/>
  </r>
  <r>
    <x v="0"/>
    <x v="1"/>
    <x v="8"/>
    <x v="0"/>
    <x v="3"/>
    <x v="8"/>
    <s v="430TT-01-A"/>
    <n v="24.608740000000001"/>
    <n v="24.608740000000001"/>
    <n v="0"/>
    <x v="0"/>
    <n v="32"/>
  </r>
  <r>
    <x v="0"/>
    <x v="1"/>
    <x v="8"/>
    <x v="1"/>
    <x v="3"/>
    <x v="8"/>
    <s v="430TT-01-B"/>
    <n v="23.76126"/>
    <n v="23.76126"/>
    <n v="0"/>
    <x v="0"/>
    <n v="31.5"/>
  </r>
  <r>
    <x v="0"/>
    <x v="1"/>
    <x v="8"/>
    <x v="0"/>
    <x v="3"/>
    <x v="8"/>
    <s v="430TT-02-A"/>
    <n v="13.48203"/>
    <n v="13.48203"/>
    <n v="0"/>
    <x v="0"/>
    <n v="16"/>
  </r>
  <r>
    <x v="0"/>
    <x v="1"/>
    <x v="8"/>
    <x v="1"/>
    <x v="3"/>
    <x v="8"/>
    <s v="430TT-02-B"/>
    <n v="11.46733"/>
    <n v="11.46733"/>
    <n v="0"/>
    <x v="0"/>
    <n v="15"/>
  </r>
  <r>
    <x v="0"/>
    <x v="1"/>
    <x v="8"/>
    <x v="0"/>
    <x v="3"/>
    <x v="8"/>
    <s v="430TT-03-A"/>
    <n v="12.286659999999999"/>
    <n v="12.286659999999999"/>
    <n v="0"/>
    <x v="0"/>
    <n v="16"/>
  </r>
  <r>
    <x v="0"/>
    <x v="1"/>
    <x v="8"/>
    <x v="1"/>
    <x v="3"/>
    <x v="8"/>
    <s v="430TT-03-B"/>
    <n v="24.972069999999999"/>
    <n v="24.972069999999999"/>
    <n v="0"/>
    <x v="0"/>
    <n v="33"/>
  </r>
  <r>
    <x v="0"/>
    <x v="1"/>
    <x v="8"/>
    <x v="1"/>
    <x v="3"/>
    <x v="8"/>
    <s v="430TT-05-B"/>
    <n v="13.00324"/>
    <n v="13.00324"/>
    <n v="0"/>
    <x v="0"/>
    <n v="17"/>
  </r>
  <r>
    <x v="0"/>
    <x v="1"/>
    <x v="8"/>
    <x v="0"/>
    <x v="3"/>
    <x v="9"/>
    <s v="440TP-01-A"/>
    <n v="25.819980000000001"/>
    <n v="25.819980000000001"/>
    <n v="0"/>
    <x v="0"/>
    <n v="32"/>
  </r>
  <r>
    <x v="0"/>
    <x v="1"/>
    <x v="8"/>
    <x v="1"/>
    <x v="3"/>
    <x v="9"/>
    <s v="440TP-01-B"/>
    <n v="11.60341"/>
    <n v="11.60341"/>
    <n v="0"/>
    <x v="0"/>
    <n v="15"/>
  </r>
  <r>
    <x v="0"/>
    <x v="1"/>
    <x v="8"/>
    <x v="0"/>
    <x v="4"/>
    <x v="10"/>
    <s v="510L1-A"/>
    <n v="71.087549999999993"/>
    <n v="51.08755"/>
    <n v="0"/>
    <x v="0"/>
    <n v="108.01"/>
  </r>
  <r>
    <x v="0"/>
    <x v="1"/>
    <x v="8"/>
    <x v="1"/>
    <x v="4"/>
    <x v="10"/>
    <s v="510L1-B"/>
    <n v="118.01109"/>
    <n v="98.011089999999996"/>
    <n v="0"/>
    <x v="0"/>
    <n v="235.51"/>
  </r>
  <r>
    <x v="0"/>
    <x v="1"/>
    <x v="8"/>
    <x v="0"/>
    <x v="4"/>
    <x v="11"/>
    <s v="510L2-A"/>
    <n v="204.02"/>
    <n v="204.02"/>
    <n v="0"/>
    <x v="0"/>
    <n v="194.01"/>
  </r>
  <r>
    <x v="0"/>
    <x v="1"/>
    <x v="8"/>
    <x v="1"/>
    <x v="4"/>
    <x v="11"/>
    <s v="510L2-B"/>
    <n v="214.46039999999999"/>
    <n v="214.46039999999999"/>
    <n v="0"/>
    <x v="0"/>
    <n v="195.51"/>
  </r>
  <r>
    <x v="0"/>
    <x v="1"/>
    <x v="8"/>
    <x v="0"/>
    <x v="4"/>
    <x v="13"/>
    <s v="510L4-A"/>
    <n v="39.166980000000002"/>
    <n v="39.166980000000002"/>
    <n v="0"/>
    <x v="0"/>
    <n v="35.020000000000003"/>
  </r>
  <r>
    <x v="0"/>
    <x v="1"/>
    <x v="8"/>
    <x v="1"/>
    <x v="4"/>
    <x v="13"/>
    <s v="510L4-B"/>
    <n v="65.300420000000003"/>
    <n v="65.300420000000003"/>
    <n v="0"/>
    <x v="0"/>
    <n v="59.01"/>
  </r>
  <r>
    <x v="0"/>
    <x v="1"/>
    <x v="8"/>
    <x v="1"/>
    <x v="4"/>
    <x v="14"/>
    <s v="510L5-B"/>
    <n v="105.44667"/>
    <n v="105.44667"/>
    <n v="0"/>
    <x v="0"/>
    <n v="122.51"/>
  </r>
  <r>
    <x v="0"/>
    <x v="1"/>
    <x v="8"/>
    <x v="0"/>
    <x v="4"/>
    <x v="15"/>
    <s v="510L6-A"/>
    <n v="60"/>
    <n v="60"/>
    <n v="0"/>
    <x v="0"/>
    <n v="63.01"/>
  </r>
  <r>
    <x v="0"/>
    <x v="1"/>
    <x v="8"/>
    <x v="1"/>
    <x v="4"/>
    <x v="15"/>
    <s v="510L6-B"/>
    <n v="76"/>
    <n v="76"/>
    <n v="0"/>
    <x v="0"/>
    <n v="86.5"/>
  </r>
  <r>
    <x v="0"/>
    <x v="1"/>
    <x v="8"/>
    <x v="1"/>
    <x v="4"/>
    <x v="16"/>
    <s v="510L8-B"/>
    <n v="25.814699999999998"/>
    <n v="25.814699999999998"/>
    <n v="0"/>
    <x v="0"/>
    <n v="25.01"/>
  </r>
  <r>
    <x v="0"/>
    <x v="1"/>
    <x v="8"/>
    <x v="0"/>
    <x v="4"/>
    <x v="17"/>
    <s v="520WP-01-A"/>
    <n v="12.6004"/>
    <n v="12.6004"/>
    <n v="0"/>
    <x v="0"/>
    <n v="16"/>
  </r>
  <r>
    <x v="0"/>
    <x v="1"/>
    <x v="8"/>
    <x v="1"/>
    <x v="4"/>
    <x v="17"/>
    <s v="520WP-01-B"/>
    <n v="12.4008"/>
    <n v="12.4008"/>
    <n v="0"/>
    <x v="0"/>
    <n v="16"/>
  </r>
  <r>
    <x v="0"/>
    <x v="1"/>
    <x v="8"/>
    <x v="1"/>
    <x v="4"/>
    <x v="18"/>
    <s v="530NP-01-B"/>
    <n v="44.323369999999997"/>
    <n v="44.323369999999997"/>
    <n v="0"/>
    <x v="0"/>
    <n v="40"/>
  </r>
  <r>
    <x v="0"/>
    <x v="1"/>
    <x v="8"/>
    <x v="1"/>
    <x v="4"/>
    <x v="19"/>
    <s v="550LP-01-B"/>
    <n v="31.887339999999998"/>
    <n v="31.887339999999998"/>
    <n v="0"/>
    <x v="0"/>
    <n v="36"/>
  </r>
  <r>
    <x v="0"/>
    <x v="1"/>
    <x v="8"/>
    <x v="0"/>
    <x v="5"/>
    <x v="20"/>
    <s v="600WZ-01-A"/>
    <n v="0.63997999999999999"/>
    <n v="0.63997999999999999"/>
    <n v="0"/>
    <x v="0"/>
    <n v="8"/>
  </r>
  <r>
    <x v="0"/>
    <x v="1"/>
    <x v="8"/>
    <x v="1"/>
    <x v="5"/>
    <x v="20"/>
    <s v="600WZ-01-B"/>
    <n v="3.4665979999999998"/>
    <n v="3.4665979999999998"/>
    <n v="0"/>
    <x v="0"/>
    <n v="8"/>
  </r>
  <r>
    <x v="0"/>
    <x v="1"/>
    <x v="9"/>
    <x v="0"/>
    <x v="2"/>
    <x v="5"/>
    <s v="300OS-01-A"/>
    <n v="0.75000999999999995"/>
    <n v="0.75000999999999995"/>
    <n v="0"/>
    <x v="0"/>
    <n v="4"/>
  </r>
  <r>
    <x v="0"/>
    <x v="2"/>
    <x v="10"/>
    <x v="0"/>
    <x v="0"/>
    <x v="0"/>
    <s v="100KT-01-A"/>
    <n v="3.9135300000000002"/>
    <n v="3.9135300000000002"/>
    <n v="0"/>
    <x v="0"/>
    <n v="40"/>
  </r>
  <r>
    <x v="0"/>
    <x v="2"/>
    <x v="10"/>
    <x v="1"/>
    <x v="0"/>
    <x v="0"/>
    <s v="100KT-01-B"/>
    <n v="3.60684"/>
    <n v="3.60684"/>
    <n v="0"/>
    <x v="0"/>
    <n v="13"/>
  </r>
  <r>
    <x v="0"/>
    <x v="2"/>
    <x v="10"/>
    <x v="2"/>
    <x v="0"/>
    <x v="0"/>
    <s v="100KT-01-C"/>
    <n v="4.9680099999999996"/>
    <n v="4.9680099999999996"/>
    <n v="0"/>
    <x v="0"/>
    <n v="30.5"/>
  </r>
  <r>
    <x v="0"/>
    <x v="2"/>
    <x v="10"/>
    <x v="0"/>
    <x v="0"/>
    <x v="0"/>
    <s v="100KT-02-A"/>
    <n v="20.214590000000001"/>
    <n v="20.214590000000001"/>
    <n v="0"/>
    <x v="0"/>
    <n v="32"/>
  </r>
  <r>
    <x v="0"/>
    <x v="2"/>
    <x v="10"/>
    <x v="1"/>
    <x v="0"/>
    <x v="0"/>
    <s v="100KT-02-B"/>
    <n v="18.592860000000002"/>
    <n v="18.592860000000002"/>
    <n v="0"/>
    <x v="0"/>
    <n v="40"/>
  </r>
  <r>
    <x v="0"/>
    <x v="2"/>
    <x v="10"/>
    <x v="2"/>
    <x v="0"/>
    <x v="0"/>
    <s v="100KT-02-C"/>
    <n v="9.2266899999999996"/>
    <n v="9.2266899999999996"/>
    <n v="0"/>
    <x v="0"/>
    <n v="56"/>
  </r>
  <r>
    <x v="0"/>
    <x v="2"/>
    <x v="10"/>
    <x v="0"/>
    <x v="0"/>
    <x v="0"/>
    <s v="100KT-03-A"/>
    <n v="15.10726"/>
    <n v="15.10726"/>
    <n v="0"/>
    <x v="0"/>
    <n v="40"/>
  </r>
  <r>
    <x v="0"/>
    <x v="2"/>
    <x v="10"/>
    <x v="1"/>
    <x v="0"/>
    <x v="0"/>
    <s v="100KT-03-B"/>
    <n v="10.532349999999999"/>
    <n v="10.532349999999999"/>
    <n v="0"/>
    <x v="0"/>
    <n v="39"/>
  </r>
  <r>
    <x v="0"/>
    <x v="2"/>
    <x v="10"/>
    <x v="2"/>
    <x v="0"/>
    <x v="0"/>
    <s v="100KT-03-C"/>
    <n v="10.439819999999999"/>
    <n v="10.439819999999999"/>
    <n v="0"/>
    <x v="0"/>
    <n v="16"/>
  </r>
  <r>
    <x v="0"/>
    <x v="2"/>
    <x v="10"/>
    <x v="0"/>
    <x v="0"/>
    <x v="0"/>
    <s v="100KT-04-A"/>
    <n v="12.31448"/>
    <n v="12.31448"/>
    <n v="0"/>
    <x v="0"/>
    <n v="16"/>
  </r>
  <r>
    <x v="0"/>
    <x v="2"/>
    <x v="10"/>
    <x v="1"/>
    <x v="0"/>
    <x v="0"/>
    <s v="100KT-04-B"/>
    <n v="14.465"/>
    <n v="14.465"/>
    <n v="0"/>
    <x v="0"/>
    <n v="8"/>
  </r>
  <r>
    <x v="0"/>
    <x v="2"/>
    <x v="10"/>
    <x v="2"/>
    <x v="0"/>
    <x v="0"/>
    <s v="100KT-04-C"/>
    <n v="10.526149999999999"/>
    <n v="10.526149999999999"/>
    <n v="0"/>
    <x v="0"/>
    <n v="8"/>
  </r>
  <r>
    <x v="0"/>
    <x v="2"/>
    <x v="10"/>
    <x v="0"/>
    <x v="0"/>
    <x v="0"/>
    <s v="100KT-05-A"/>
    <n v="0.26166"/>
    <n v="0.26166"/>
    <n v="0"/>
    <x v="0"/>
    <n v="16"/>
  </r>
  <r>
    <x v="0"/>
    <x v="2"/>
    <x v="10"/>
    <x v="1"/>
    <x v="0"/>
    <x v="0"/>
    <s v="100KT-05-B"/>
    <n v="3.02"/>
    <n v="3.02"/>
    <n v="0"/>
    <x v="0"/>
    <n v="41"/>
  </r>
  <r>
    <x v="0"/>
    <x v="2"/>
    <x v="10"/>
    <x v="2"/>
    <x v="0"/>
    <x v="0"/>
    <s v="100KT-05-C"/>
    <n v="0.13067000000000001"/>
    <n v="0.13067000000000001"/>
    <n v="0"/>
    <x v="0"/>
    <n v="16"/>
  </r>
  <r>
    <x v="0"/>
    <x v="2"/>
    <x v="10"/>
    <x v="0"/>
    <x v="0"/>
    <x v="0"/>
    <s v="100KT-07-A"/>
    <n v="15.638350000000001"/>
    <n v="15.638350000000001"/>
    <n v="0"/>
    <x v="0"/>
    <n v="16"/>
  </r>
  <r>
    <x v="0"/>
    <x v="2"/>
    <x v="10"/>
    <x v="1"/>
    <x v="0"/>
    <x v="0"/>
    <s v="100KT-07-B"/>
    <n v="11.88302"/>
    <n v="11.88302"/>
    <n v="0"/>
    <x v="0"/>
    <n v="16"/>
  </r>
  <r>
    <x v="0"/>
    <x v="2"/>
    <x v="10"/>
    <x v="2"/>
    <x v="0"/>
    <x v="0"/>
    <s v="100KT-07-C"/>
    <n v="12.103009999999999"/>
    <n v="12.103009999999999"/>
    <n v="0"/>
    <x v="0"/>
    <n v="8"/>
  </r>
  <r>
    <x v="0"/>
    <x v="2"/>
    <x v="10"/>
    <x v="0"/>
    <x v="0"/>
    <x v="1"/>
    <s v="110KS-01-A"/>
    <n v="8.8000000000000007"/>
    <n v="8.8000000000000007"/>
    <n v="0"/>
    <x v="0"/>
    <n v="16"/>
  </r>
  <r>
    <x v="0"/>
    <x v="2"/>
    <x v="10"/>
    <x v="1"/>
    <x v="0"/>
    <x v="1"/>
    <s v="110KS-01-B"/>
    <n v="8.8000000000000007"/>
    <n v="8.8000000000000007"/>
    <n v="0"/>
    <x v="0"/>
    <n v="16"/>
  </r>
  <r>
    <x v="0"/>
    <x v="2"/>
    <x v="10"/>
    <x v="2"/>
    <x v="0"/>
    <x v="1"/>
    <s v="110KS-02-C"/>
    <n v="8.8000000000000007"/>
    <n v="8.8000000000000007"/>
    <n v="0"/>
    <x v="0"/>
    <n v="16"/>
  </r>
  <r>
    <x v="0"/>
    <x v="2"/>
    <x v="10"/>
    <x v="0"/>
    <x v="0"/>
    <x v="1"/>
    <s v="110KS-03-A"/>
    <n v="2.8276699999999999"/>
    <n v="2.8276699999999999"/>
    <n v="0"/>
    <x v="0"/>
    <n v="16"/>
  </r>
  <r>
    <x v="0"/>
    <x v="2"/>
    <x v="10"/>
    <x v="1"/>
    <x v="0"/>
    <x v="1"/>
    <s v="110KS-03-B"/>
    <n v="0.55084"/>
    <n v="0.55084"/>
    <n v="0"/>
    <x v="0"/>
    <n v="8"/>
  </r>
  <r>
    <x v="0"/>
    <x v="2"/>
    <x v="10"/>
    <x v="0"/>
    <x v="1"/>
    <x v="2"/>
    <s v="210SL-01-A"/>
    <n v="14.133319999999999"/>
    <n v="14.133319999999999"/>
    <n v="0"/>
    <x v="0"/>
    <n v="16"/>
  </r>
  <r>
    <x v="0"/>
    <x v="2"/>
    <x v="10"/>
    <x v="1"/>
    <x v="1"/>
    <x v="2"/>
    <s v="210SL-01-B"/>
    <n v="13.86571"/>
    <n v="13.86571"/>
    <n v="0"/>
    <x v="0"/>
    <n v="15"/>
  </r>
  <r>
    <x v="0"/>
    <x v="2"/>
    <x v="10"/>
    <x v="2"/>
    <x v="1"/>
    <x v="2"/>
    <s v="210SL-01-C"/>
    <n v="42.57264"/>
    <n v="42.57264"/>
    <n v="0"/>
    <x v="0"/>
    <n v="48"/>
  </r>
  <r>
    <x v="0"/>
    <x v="2"/>
    <x v="10"/>
    <x v="0"/>
    <x v="1"/>
    <x v="2"/>
    <s v="210SL-02-A"/>
    <n v="21.19998"/>
    <n v="21.19998"/>
    <n v="0"/>
    <x v="0"/>
    <n v="24"/>
  </r>
  <r>
    <x v="0"/>
    <x v="2"/>
    <x v="10"/>
    <x v="1"/>
    <x v="1"/>
    <x v="2"/>
    <s v="210SL-02-B"/>
    <n v="49.466619999999999"/>
    <n v="49.466619999999999"/>
    <n v="0"/>
    <x v="0"/>
    <n v="56"/>
  </r>
  <r>
    <x v="0"/>
    <x v="2"/>
    <x v="10"/>
    <x v="3"/>
    <x v="1"/>
    <x v="3"/>
    <s v="220SE-0001"/>
    <n v="0.45240000000000002"/>
    <n v="0.45240000000000002"/>
    <n v="0"/>
    <x v="0"/>
    <n v="0.01"/>
  </r>
  <r>
    <x v="0"/>
    <x v="2"/>
    <x v="10"/>
    <x v="0"/>
    <x v="1"/>
    <x v="3"/>
    <s v="220SE-0009"/>
    <n v="7.1711499999999999"/>
    <n v="7.1711499999999999"/>
    <n v="0"/>
    <x v="0"/>
    <n v="8"/>
  </r>
  <r>
    <x v="0"/>
    <x v="2"/>
    <x v="10"/>
    <x v="2"/>
    <x v="1"/>
    <x v="3"/>
    <s v="220SE-0079"/>
    <n v="5.87174"/>
    <n v="5.87174"/>
    <n v="0"/>
    <x v="0"/>
    <n v="8"/>
  </r>
  <r>
    <x v="0"/>
    <x v="2"/>
    <x v="10"/>
    <x v="2"/>
    <x v="1"/>
    <x v="3"/>
    <s v="220SE-0081"/>
    <n v="6.4273699999999998"/>
    <n v="6.4273699999999998"/>
    <n v="0"/>
    <x v="0"/>
    <n v="8"/>
  </r>
  <r>
    <x v="0"/>
    <x v="2"/>
    <x v="10"/>
    <x v="2"/>
    <x v="1"/>
    <x v="3"/>
    <s v="220SE-0114"/>
    <n v="6.9715199999999999"/>
    <n v="6.9715199999999999"/>
    <n v="0"/>
    <x v="0"/>
    <n v="8"/>
  </r>
  <r>
    <x v="0"/>
    <x v="2"/>
    <x v="10"/>
    <x v="0"/>
    <x v="1"/>
    <x v="3"/>
    <s v="220SE-0121"/>
    <n v="6.19937"/>
    <n v="6.19937"/>
    <n v="0"/>
    <x v="0"/>
    <n v="8"/>
  </r>
  <r>
    <x v="0"/>
    <x v="2"/>
    <x v="10"/>
    <x v="0"/>
    <x v="1"/>
    <x v="3"/>
    <s v="220SE-0133"/>
    <n v="6.4381899999999996"/>
    <n v="6.4381899999999996"/>
    <n v="0"/>
    <x v="0"/>
    <n v="8"/>
  </r>
  <r>
    <x v="0"/>
    <x v="2"/>
    <x v="10"/>
    <x v="1"/>
    <x v="1"/>
    <x v="3"/>
    <s v="220SE-0150"/>
    <n v="7.6363700000000003"/>
    <n v="7.6363700000000003"/>
    <n v="0"/>
    <x v="0"/>
    <n v="8"/>
  </r>
  <r>
    <x v="0"/>
    <x v="2"/>
    <x v="10"/>
    <x v="1"/>
    <x v="1"/>
    <x v="3"/>
    <s v="220SE-0202"/>
    <n v="6.2725900000000001"/>
    <n v="6.2725900000000001"/>
    <n v="0"/>
    <x v="0"/>
    <n v="8"/>
  </r>
  <r>
    <x v="0"/>
    <x v="2"/>
    <x v="10"/>
    <x v="2"/>
    <x v="1"/>
    <x v="3"/>
    <s v="220SE-0212"/>
    <n v="7.9441300000000004"/>
    <n v="7.9441300000000004"/>
    <n v="3.1399999999999997E-2"/>
    <x v="0"/>
    <n v="8"/>
  </r>
  <r>
    <x v="0"/>
    <x v="2"/>
    <x v="10"/>
    <x v="2"/>
    <x v="1"/>
    <x v="3"/>
    <s v="220SE-0227"/>
    <n v="7.2038000000000002"/>
    <n v="7.2038000000000002"/>
    <n v="5.0000000000000001E-4"/>
    <x v="0"/>
    <n v="8"/>
  </r>
  <r>
    <x v="0"/>
    <x v="2"/>
    <x v="10"/>
    <x v="1"/>
    <x v="1"/>
    <x v="3"/>
    <s v="220SE-0233"/>
    <n v="6.71462"/>
    <n v="6.71462"/>
    <n v="0"/>
    <x v="0"/>
    <n v="8"/>
  </r>
  <r>
    <x v="0"/>
    <x v="2"/>
    <x v="10"/>
    <x v="1"/>
    <x v="1"/>
    <x v="3"/>
    <s v="220SE-0281"/>
    <n v="5.5745300000000002"/>
    <n v="5.5745300000000002"/>
    <n v="0"/>
    <x v="0"/>
    <n v="10"/>
  </r>
  <r>
    <x v="0"/>
    <x v="2"/>
    <x v="10"/>
    <x v="2"/>
    <x v="1"/>
    <x v="3"/>
    <s v="220SE-0294"/>
    <n v="5.3643900000000002"/>
    <n v="5.3643900000000002"/>
    <n v="0"/>
    <x v="0"/>
    <n v="7"/>
  </r>
  <r>
    <x v="0"/>
    <x v="2"/>
    <x v="10"/>
    <x v="1"/>
    <x v="1"/>
    <x v="3"/>
    <s v="220SE-0315"/>
    <n v="3.5715699999999999"/>
    <n v="3.5715699999999999"/>
    <n v="0"/>
    <x v="0"/>
    <n v="6"/>
  </r>
  <r>
    <x v="0"/>
    <x v="2"/>
    <x v="10"/>
    <x v="0"/>
    <x v="1"/>
    <x v="3"/>
    <s v="220SE-0350"/>
    <n v="5.6165399999999996"/>
    <n v="5.6165399999999996"/>
    <n v="0"/>
    <x v="0"/>
    <n v="8"/>
  </r>
  <r>
    <x v="0"/>
    <x v="2"/>
    <x v="10"/>
    <x v="2"/>
    <x v="1"/>
    <x v="3"/>
    <s v="220SE-0359"/>
    <n v="7.3266580000000001"/>
    <n v="7.3266580000000001"/>
    <n v="1.2500000000000001E-2"/>
    <x v="0"/>
    <n v="8"/>
  </r>
  <r>
    <x v="0"/>
    <x v="2"/>
    <x v="10"/>
    <x v="2"/>
    <x v="1"/>
    <x v="3"/>
    <s v="220SE-0386"/>
    <n v="7.5040199999999997"/>
    <n v="3.5873499999999998"/>
    <n v="3.5097"/>
    <x v="0"/>
    <n v="8"/>
  </r>
  <r>
    <x v="0"/>
    <x v="2"/>
    <x v="10"/>
    <x v="0"/>
    <x v="1"/>
    <x v="3"/>
    <s v="220SE-0409"/>
    <n v="6.35114"/>
    <n v="6.35114"/>
    <n v="0.38250000000000001"/>
    <x v="0"/>
    <n v="7"/>
  </r>
  <r>
    <x v="0"/>
    <x v="2"/>
    <x v="10"/>
    <x v="1"/>
    <x v="1"/>
    <x v="3"/>
    <s v="220SE-0640"/>
    <n v="5.8384099999999997"/>
    <n v="5.8384099999999997"/>
    <n v="0"/>
    <x v="0"/>
    <n v="8"/>
  </r>
  <r>
    <x v="0"/>
    <x v="2"/>
    <x v="10"/>
    <x v="0"/>
    <x v="1"/>
    <x v="3"/>
    <s v="220SE-0642"/>
    <n v="7.1759899999999996"/>
    <n v="7.1759899999999996"/>
    <n v="0"/>
    <x v="0"/>
    <n v="8"/>
  </r>
  <r>
    <x v="0"/>
    <x v="2"/>
    <x v="10"/>
    <x v="0"/>
    <x v="1"/>
    <x v="3"/>
    <s v="220SE-0677"/>
    <n v="5.0823299999999998"/>
    <n v="5.0823299999999998"/>
    <n v="0"/>
    <x v="0"/>
    <n v="8"/>
  </r>
  <r>
    <x v="0"/>
    <x v="2"/>
    <x v="10"/>
    <x v="1"/>
    <x v="1"/>
    <x v="3"/>
    <s v="220SE-0682"/>
    <n v="5.3333399999999997"/>
    <n v="5.3333399999999997"/>
    <n v="0"/>
    <x v="0"/>
    <n v="8"/>
  </r>
  <r>
    <x v="0"/>
    <x v="2"/>
    <x v="10"/>
    <x v="1"/>
    <x v="1"/>
    <x v="3"/>
    <s v="220SE-0688"/>
    <n v="4.0505500000000003"/>
    <n v="4.0505500000000003"/>
    <n v="0"/>
    <x v="0"/>
    <n v="3"/>
  </r>
  <r>
    <x v="0"/>
    <x v="2"/>
    <x v="10"/>
    <x v="1"/>
    <x v="1"/>
    <x v="3"/>
    <s v="220SE-0690"/>
    <n v="6.6593299999999997"/>
    <n v="6.6593299999999997"/>
    <n v="0"/>
    <x v="0"/>
    <n v="8"/>
  </r>
  <r>
    <x v="0"/>
    <x v="2"/>
    <x v="10"/>
    <x v="0"/>
    <x v="1"/>
    <x v="3"/>
    <s v="220SE-0694"/>
    <n v="6.0917700000000004"/>
    <n v="6.0917700000000004"/>
    <n v="3.7000000000000002E-3"/>
    <x v="0"/>
    <n v="8"/>
  </r>
  <r>
    <x v="0"/>
    <x v="2"/>
    <x v="10"/>
    <x v="1"/>
    <x v="1"/>
    <x v="3"/>
    <s v="220SE-0700"/>
    <n v="7.1546900000000004"/>
    <n v="7.1546900000000004"/>
    <n v="0"/>
    <x v="0"/>
    <n v="8"/>
  </r>
  <r>
    <x v="0"/>
    <x v="2"/>
    <x v="10"/>
    <x v="1"/>
    <x v="1"/>
    <x v="3"/>
    <s v="220SE-0701"/>
    <n v="6.23658"/>
    <n v="6.23658"/>
    <n v="0"/>
    <x v="0"/>
    <n v="8"/>
  </r>
  <r>
    <x v="0"/>
    <x v="2"/>
    <x v="10"/>
    <x v="2"/>
    <x v="1"/>
    <x v="3"/>
    <s v="220SE-0708"/>
    <n v="5.8696000000000002"/>
    <n v="5.8696000000000002"/>
    <n v="4.3849999999999998"/>
    <x v="0"/>
    <n v="8"/>
  </r>
  <r>
    <x v="0"/>
    <x v="2"/>
    <x v="10"/>
    <x v="1"/>
    <x v="1"/>
    <x v="3"/>
    <s v="220SE-0718"/>
    <n v="7.2799199999999997"/>
    <n v="7.2799199999999997"/>
    <n v="0"/>
    <x v="0"/>
    <n v="8"/>
  </r>
  <r>
    <x v="0"/>
    <x v="2"/>
    <x v="10"/>
    <x v="1"/>
    <x v="1"/>
    <x v="3"/>
    <s v="220SE-0734"/>
    <n v="5.8132000000000001"/>
    <n v="5.8132000000000001"/>
    <n v="0"/>
    <x v="0"/>
    <n v="8"/>
  </r>
  <r>
    <x v="0"/>
    <x v="2"/>
    <x v="10"/>
    <x v="1"/>
    <x v="1"/>
    <x v="3"/>
    <s v="220SE-0737"/>
    <n v="8.5937999999999999"/>
    <n v="8.5937999999999999"/>
    <n v="0"/>
    <x v="0"/>
    <n v="8"/>
  </r>
  <r>
    <x v="0"/>
    <x v="2"/>
    <x v="10"/>
    <x v="1"/>
    <x v="1"/>
    <x v="3"/>
    <s v="220SE-0739"/>
    <n v="4.9628199999999998"/>
    <n v="4.9628199999999998"/>
    <n v="0"/>
    <x v="0"/>
    <n v="8"/>
  </r>
  <r>
    <x v="0"/>
    <x v="2"/>
    <x v="10"/>
    <x v="1"/>
    <x v="1"/>
    <x v="3"/>
    <s v="220SE-0748"/>
    <n v="2.8278400000000001"/>
    <n v="2.8278400000000001"/>
    <n v="0"/>
    <x v="0"/>
    <n v="4"/>
  </r>
  <r>
    <x v="0"/>
    <x v="2"/>
    <x v="10"/>
    <x v="2"/>
    <x v="1"/>
    <x v="3"/>
    <s v="220SE-0754"/>
    <n v="6.83012"/>
    <n v="6.83012"/>
    <n v="0"/>
    <x v="0"/>
    <n v="8"/>
  </r>
  <r>
    <x v="0"/>
    <x v="2"/>
    <x v="10"/>
    <x v="2"/>
    <x v="1"/>
    <x v="3"/>
    <s v="220SE-0778"/>
    <n v="5.95932"/>
    <n v="5.95932"/>
    <n v="0"/>
    <x v="0"/>
    <n v="8"/>
  </r>
  <r>
    <x v="0"/>
    <x v="2"/>
    <x v="10"/>
    <x v="1"/>
    <x v="1"/>
    <x v="3"/>
    <s v="220SE-0786"/>
    <n v="6.5833700000000004"/>
    <n v="6.5833700000000004"/>
    <n v="0"/>
    <x v="0"/>
    <n v="8"/>
  </r>
  <r>
    <x v="0"/>
    <x v="2"/>
    <x v="10"/>
    <x v="0"/>
    <x v="1"/>
    <x v="3"/>
    <s v="220SE-0787"/>
    <n v="5.4774500000000002"/>
    <n v="5.4774500000000002"/>
    <n v="0"/>
    <x v="0"/>
    <n v="8"/>
  </r>
  <r>
    <x v="0"/>
    <x v="2"/>
    <x v="10"/>
    <x v="2"/>
    <x v="1"/>
    <x v="3"/>
    <s v="220SE-0795"/>
    <n v="5.6359599999999999"/>
    <n v="5.6359599999999999"/>
    <n v="0"/>
    <x v="0"/>
    <n v="8"/>
  </r>
  <r>
    <x v="0"/>
    <x v="2"/>
    <x v="10"/>
    <x v="1"/>
    <x v="1"/>
    <x v="3"/>
    <s v="220SE-0800"/>
    <n v="7.7798400000000001"/>
    <n v="7.7798400000000001"/>
    <n v="0"/>
    <x v="0"/>
    <n v="8"/>
  </r>
  <r>
    <x v="0"/>
    <x v="2"/>
    <x v="10"/>
    <x v="2"/>
    <x v="1"/>
    <x v="3"/>
    <s v="220SE-0844"/>
    <n v="6.3789899999999999"/>
    <n v="6.3789899999999999"/>
    <n v="0"/>
    <x v="0"/>
    <n v="8"/>
  </r>
  <r>
    <x v="0"/>
    <x v="2"/>
    <x v="10"/>
    <x v="2"/>
    <x v="1"/>
    <x v="3"/>
    <s v="220SE-0901"/>
    <n v="4.7171799999999999"/>
    <n v="4.7171799999999999"/>
    <n v="0"/>
    <x v="0"/>
    <n v="8"/>
  </r>
  <r>
    <x v="0"/>
    <x v="2"/>
    <x v="10"/>
    <x v="1"/>
    <x v="1"/>
    <x v="3"/>
    <s v="220SE-0921"/>
    <n v="6.9393900000000004"/>
    <n v="6.9393900000000004"/>
    <n v="0"/>
    <x v="0"/>
    <n v="8"/>
  </r>
  <r>
    <x v="0"/>
    <x v="2"/>
    <x v="10"/>
    <x v="0"/>
    <x v="1"/>
    <x v="3"/>
    <s v="220SE-0923"/>
    <n v="6.7372899999999998"/>
    <n v="6.7372899999999998"/>
    <n v="7.7700000000000005E-2"/>
    <x v="0"/>
    <n v="8"/>
  </r>
  <r>
    <x v="0"/>
    <x v="2"/>
    <x v="10"/>
    <x v="2"/>
    <x v="1"/>
    <x v="3"/>
    <s v="220SE-1045"/>
    <n v="8.97241"/>
    <n v="8.97241"/>
    <n v="0"/>
    <x v="0"/>
    <n v="8"/>
  </r>
  <r>
    <x v="0"/>
    <x v="2"/>
    <x v="10"/>
    <x v="0"/>
    <x v="1"/>
    <x v="3"/>
    <s v="220SE-1218"/>
    <n v="6.7014199999999997"/>
    <n v="6.7014199999999997"/>
    <n v="0"/>
    <x v="0"/>
    <n v="8"/>
  </r>
  <r>
    <x v="0"/>
    <x v="2"/>
    <x v="10"/>
    <x v="0"/>
    <x v="1"/>
    <x v="3"/>
    <s v="220SE-1219"/>
    <n v="4.9214799999999999"/>
    <n v="4.9214799999999999"/>
    <n v="0"/>
    <x v="0"/>
    <n v="8"/>
  </r>
  <r>
    <x v="0"/>
    <x v="2"/>
    <x v="10"/>
    <x v="1"/>
    <x v="1"/>
    <x v="3"/>
    <s v="220SE-1223"/>
    <n v="6.7299600000000002"/>
    <n v="6.7299600000000002"/>
    <n v="5.0000000000000001E-3"/>
    <x v="0"/>
    <n v="8"/>
  </r>
  <r>
    <x v="0"/>
    <x v="2"/>
    <x v="10"/>
    <x v="1"/>
    <x v="1"/>
    <x v="3"/>
    <s v="220SE-1286"/>
    <n v="6.0512699999999997"/>
    <n v="6.0512699999999997"/>
    <n v="0"/>
    <x v="0"/>
    <n v="8"/>
  </r>
  <r>
    <x v="0"/>
    <x v="2"/>
    <x v="10"/>
    <x v="0"/>
    <x v="1"/>
    <x v="3"/>
    <s v="220SE-1290"/>
    <n v="6.9049199999999997"/>
    <n v="6.9049199999999997"/>
    <n v="1.2E-2"/>
    <x v="0"/>
    <n v="8"/>
  </r>
  <r>
    <x v="0"/>
    <x v="2"/>
    <x v="10"/>
    <x v="2"/>
    <x v="1"/>
    <x v="3"/>
    <s v="220SE-1679"/>
    <n v="7.1538199999999996"/>
    <n v="7.1538199999999996"/>
    <n v="0.30120000000000002"/>
    <x v="0"/>
    <n v="8"/>
  </r>
  <r>
    <x v="0"/>
    <x v="2"/>
    <x v="10"/>
    <x v="1"/>
    <x v="1"/>
    <x v="3"/>
    <s v="220SE-1689"/>
    <n v="4.4721970000000004"/>
    <n v="4.4721970000000004"/>
    <n v="0.4294"/>
    <x v="0"/>
    <n v="6"/>
  </r>
  <r>
    <x v="0"/>
    <x v="2"/>
    <x v="10"/>
    <x v="2"/>
    <x v="1"/>
    <x v="3"/>
    <s v="220SE-1696"/>
    <n v="5.5054049999999997"/>
    <n v="5.5054049999999997"/>
    <n v="0"/>
    <x v="0"/>
    <n v="8"/>
  </r>
  <r>
    <x v="0"/>
    <x v="2"/>
    <x v="10"/>
    <x v="2"/>
    <x v="1"/>
    <x v="3"/>
    <s v="220SE-1883"/>
    <n v="7.29237"/>
    <n v="7.29237"/>
    <n v="0"/>
    <x v="0"/>
    <n v="8"/>
  </r>
  <r>
    <x v="0"/>
    <x v="2"/>
    <x v="10"/>
    <x v="1"/>
    <x v="1"/>
    <x v="3"/>
    <s v="220SE-2033"/>
    <n v="6.6223799999999997"/>
    <n v="6.6223799999999997"/>
    <n v="0"/>
    <x v="0"/>
    <n v="8"/>
  </r>
  <r>
    <x v="0"/>
    <x v="2"/>
    <x v="10"/>
    <x v="2"/>
    <x v="1"/>
    <x v="3"/>
    <s v="220SE-2036"/>
    <n v="5.5951199999999996"/>
    <n v="5.5951199999999996"/>
    <n v="0"/>
    <x v="0"/>
    <n v="8"/>
  </r>
  <r>
    <x v="0"/>
    <x v="2"/>
    <x v="10"/>
    <x v="0"/>
    <x v="1"/>
    <x v="3"/>
    <s v="220SE-2037"/>
    <n v="6.2139800000000003"/>
    <n v="6.2139800000000003"/>
    <n v="0"/>
    <x v="0"/>
    <n v="8"/>
  </r>
  <r>
    <x v="0"/>
    <x v="2"/>
    <x v="10"/>
    <x v="0"/>
    <x v="1"/>
    <x v="3"/>
    <s v="220SE-2038"/>
    <n v="7.2084099999999998"/>
    <n v="7.2084099999999998"/>
    <n v="0"/>
    <x v="0"/>
    <n v="8"/>
  </r>
  <r>
    <x v="0"/>
    <x v="2"/>
    <x v="10"/>
    <x v="1"/>
    <x v="1"/>
    <x v="3"/>
    <s v="220SE-2102"/>
    <n v="6.3981700000000004"/>
    <n v="6.3981700000000004"/>
    <n v="0"/>
    <x v="0"/>
    <n v="8"/>
  </r>
  <r>
    <x v="0"/>
    <x v="2"/>
    <x v="10"/>
    <x v="2"/>
    <x v="1"/>
    <x v="3"/>
    <s v="220SE-2104"/>
    <n v="7.2887500000000003"/>
    <n v="7.2887500000000003"/>
    <n v="0"/>
    <x v="0"/>
    <n v="8"/>
  </r>
  <r>
    <x v="0"/>
    <x v="2"/>
    <x v="10"/>
    <x v="2"/>
    <x v="1"/>
    <x v="3"/>
    <s v="220SE-2107"/>
    <n v="6.4011300000000002"/>
    <n v="6.4011300000000002"/>
    <n v="0"/>
    <x v="0"/>
    <n v="8"/>
  </r>
  <r>
    <x v="0"/>
    <x v="2"/>
    <x v="10"/>
    <x v="0"/>
    <x v="1"/>
    <x v="3"/>
    <s v="220SE-2110"/>
    <n v="6.26593"/>
    <n v="6.26593"/>
    <n v="0"/>
    <x v="0"/>
    <n v="8"/>
  </r>
  <r>
    <x v="0"/>
    <x v="2"/>
    <x v="10"/>
    <x v="1"/>
    <x v="1"/>
    <x v="3"/>
    <s v="220SE-2116"/>
    <n v="6.1407299999999996"/>
    <n v="6.1407299999999996"/>
    <n v="7.7999999999999996E-3"/>
    <x v="0"/>
    <n v="8"/>
  </r>
  <r>
    <x v="0"/>
    <x v="2"/>
    <x v="10"/>
    <x v="2"/>
    <x v="1"/>
    <x v="3"/>
    <s v="220SE-2118"/>
    <n v="7.1381600000000001"/>
    <n v="7.1381600000000001"/>
    <n v="0"/>
    <x v="0"/>
    <n v="8"/>
  </r>
  <r>
    <x v="0"/>
    <x v="2"/>
    <x v="10"/>
    <x v="0"/>
    <x v="1"/>
    <x v="3"/>
    <s v="220SE-2125"/>
    <n v="7.1924200000000003"/>
    <n v="7.1924200000000003"/>
    <n v="0"/>
    <x v="0"/>
    <n v="8"/>
  </r>
  <r>
    <x v="0"/>
    <x v="2"/>
    <x v="10"/>
    <x v="0"/>
    <x v="1"/>
    <x v="3"/>
    <s v="220SE-2295"/>
    <n v="6.98421"/>
    <n v="6.98421"/>
    <n v="0"/>
    <x v="0"/>
    <n v="8"/>
  </r>
  <r>
    <x v="0"/>
    <x v="2"/>
    <x v="10"/>
    <x v="0"/>
    <x v="1"/>
    <x v="3"/>
    <s v="220SE-2349"/>
    <n v="7.4684200000000001"/>
    <n v="7.4684200000000001"/>
    <n v="0"/>
    <x v="0"/>
    <n v="8"/>
  </r>
  <r>
    <x v="0"/>
    <x v="2"/>
    <x v="10"/>
    <x v="1"/>
    <x v="1"/>
    <x v="3"/>
    <s v="220SE-2350"/>
    <n v="8.1086399999999994"/>
    <n v="8.1086399999999994"/>
    <n v="1.83E-2"/>
    <x v="0"/>
    <n v="8"/>
  </r>
  <r>
    <x v="0"/>
    <x v="2"/>
    <x v="10"/>
    <x v="1"/>
    <x v="1"/>
    <x v="3"/>
    <s v="220SE-2353"/>
    <n v="7.4750300000000003"/>
    <n v="7.4750300000000003"/>
    <n v="0"/>
    <x v="0"/>
    <n v="8"/>
  </r>
  <r>
    <x v="0"/>
    <x v="2"/>
    <x v="10"/>
    <x v="0"/>
    <x v="1"/>
    <x v="3"/>
    <s v="220SE-2415"/>
    <n v="4.7044699999999997"/>
    <n v="4.7044699999999997"/>
    <n v="0"/>
    <x v="0"/>
    <n v="8"/>
  </r>
  <r>
    <x v="0"/>
    <x v="2"/>
    <x v="10"/>
    <x v="2"/>
    <x v="1"/>
    <x v="3"/>
    <s v="220SE-2454"/>
    <n v="6.0883500000000002"/>
    <n v="6.0883500000000002"/>
    <n v="0"/>
    <x v="0"/>
    <n v="8"/>
  </r>
  <r>
    <x v="0"/>
    <x v="2"/>
    <x v="10"/>
    <x v="1"/>
    <x v="1"/>
    <x v="3"/>
    <s v="220SE-2455"/>
    <n v="7.3541800000000004"/>
    <n v="7.3541800000000004"/>
    <n v="0"/>
    <x v="0"/>
    <n v="10"/>
  </r>
  <r>
    <x v="0"/>
    <x v="2"/>
    <x v="10"/>
    <x v="1"/>
    <x v="1"/>
    <x v="3"/>
    <s v="220SE-2553"/>
    <n v="6.7069900000000002"/>
    <n v="6.7069900000000002"/>
    <n v="0"/>
    <x v="0"/>
    <n v="8"/>
  </r>
  <r>
    <x v="0"/>
    <x v="2"/>
    <x v="10"/>
    <x v="2"/>
    <x v="1"/>
    <x v="3"/>
    <s v="220SE-2769"/>
    <n v="5.6687700000000003"/>
    <n v="5.6687700000000003"/>
    <n v="0.58950000000000002"/>
    <x v="0"/>
    <n v="7.5"/>
  </r>
  <r>
    <x v="0"/>
    <x v="2"/>
    <x v="10"/>
    <x v="1"/>
    <x v="1"/>
    <x v="3"/>
    <s v="220SE-2775"/>
    <n v="4.5531899999999998"/>
    <n v="4.5531899999999998"/>
    <n v="0"/>
    <x v="0"/>
    <n v="10"/>
  </r>
  <r>
    <x v="0"/>
    <x v="2"/>
    <x v="10"/>
    <x v="1"/>
    <x v="1"/>
    <x v="3"/>
    <s v="220SE-2818"/>
    <n v="6.9648399999999997"/>
    <n v="6.9648399999999997"/>
    <n v="0"/>
    <x v="0"/>
    <n v="10"/>
  </r>
  <r>
    <x v="0"/>
    <x v="2"/>
    <x v="10"/>
    <x v="2"/>
    <x v="1"/>
    <x v="3"/>
    <s v="220SE-2841"/>
    <n v="6.6762899999999998"/>
    <n v="6.6762899999999998"/>
    <n v="0"/>
    <x v="0"/>
    <n v="8"/>
  </r>
  <r>
    <x v="0"/>
    <x v="2"/>
    <x v="10"/>
    <x v="1"/>
    <x v="1"/>
    <x v="3"/>
    <s v="220SE-2842"/>
    <n v="3.57891"/>
    <n v="3.57891"/>
    <n v="0"/>
    <x v="0"/>
    <n v="8"/>
  </r>
  <r>
    <x v="0"/>
    <x v="2"/>
    <x v="10"/>
    <x v="0"/>
    <x v="1"/>
    <x v="3"/>
    <s v="220SE-2848"/>
    <n v="6.3256199999999998"/>
    <n v="6.3256199999999998"/>
    <n v="0"/>
    <x v="0"/>
    <n v="8"/>
  </r>
  <r>
    <x v="0"/>
    <x v="2"/>
    <x v="10"/>
    <x v="0"/>
    <x v="1"/>
    <x v="3"/>
    <s v="220SE-2892"/>
    <n v="5.6440900000000003"/>
    <n v="5.6440900000000003"/>
    <n v="0"/>
    <x v="0"/>
    <n v="8"/>
  </r>
  <r>
    <x v="0"/>
    <x v="2"/>
    <x v="10"/>
    <x v="1"/>
    <x v="1"/>
    <x v="3"/>
    <s v="220SE-2893"/>
    <n v="4.59476"/>
    <n v="4.59476"/>
    <n v="0"/>
    <x v="0"/>
    <n v="8"/>
  </r>
  <r>
    <x v="0"/>
    <x v="2"/>
    <x v="10"/>
    <x v="1"/>
    <x v="1"/>
    <x v="3"/>
    <s v="220SE-2897"/>
    <n v="4.9319100000000002"/>
    <n v="4.9319100000000002"/>
    <n v="0"/>
    <x v="0"/>
    <n v="8"/>
  </r>
  <r>
    <x v="0"/>
    <x v="2"/>
    <x v="10"/>
    <x v="0"/>
    <x v="1"/>
    <x v="3"/>
    <s v="220SE-2918"/>
    <n v="6.8685299999999998"/>
    <n v="6.8685299999999998"/>
    <n v="3.0000000000000001E-3"/>
    <x v="0"/>
    <n v="8"/>
  </r>
  <r>
    <x v="0"/>
    <x v="2"/>
    <x v="10"/>
    <x v="0"/>
    <x v="1"/>
    <x v="3"/>
    <s v="220SE-2924"/>
    <n v="6.6954799999999999"/>
    <n v="6.6954799999999999"/>
    <n v="0"/>
    <x v="0"/>
    <n v="8"/>
  </r>
  <r>
    <x v="0"/>
    <x v="2"/>
    <x v="10"/>
    <x v="2"/>
    <x v="1"/>
    <x v="3"/>
    <s v="220SE-2926"/>
    <n v="1.5389999999999999"/>
    <n v="1.5389999999999999"/>
    <n v="0"/>
    <x v="0"/>
    <n v="1.5"/>
  </r>
  <r>
    <x v="0"/>
    <x v="2"/>
    <x v="10"/>
    <x v="0"/>
    <x v="1"/>
    <x v="3"/>
    <s v="220SE-2931"/>
    <n v="6.01417"/>
    <n v="6.01417"/>
    <n v="0"/>
    <x v="0"/>
    <n v="8"/>
  </r>
  <r>
    <x v="0"/>
    <x v="2"/>
    <x v="10"/>
    <x v="0"/>
    <x v="1"/>
    <x v="3"/>
    <s v="220SE-2983"/>
    <n v="5.5026099999999998"/>
    <n v="5.5026099999999998"/>
    <n v="0.1085"/>
    <x v="0"/>
    <n v="8"/>
  </r>
  <r>
    <x v="0"/>
    <x v="2"/>
    <x v="10"/>
    <x v="2"/>
    <x v="1"/>
    <x v="3"/>
    <s v="220SE-3261"/>
    <n v="6.9486699999999999"/>
    <n v="6.9486699999999999"/>
    <n v="0"/>
    <x v="0"/>
    <n v="8"/>
  </r>
  <r>
    <x v="0"/>
    <x v="2"/>
    <x v="10"/>
    <x v="2"/>
    <x v="1"/>
    <x v="3"/>
    <s v="220SE-3332"/>
    <n v="7.0297499999999999"/>
    <n v="7.0297499999999999"/>
    <n v="0"/>
    <x v="0"/>
    <n v="8"/>
  </r>
  <r>
    <x v="0"/>
    <x v="2"/>
    <x v="10"/>
    <x v="2"/>
    <x v="1"/>
    <x v="3"/>
    <s v="220SE-3445"/>
    <n v="9.0083800000000007"/>
    <n v="9.0083800000000007"/>
    <n v="0"/>
    <x v="0"/>
    <n v="8"/>
  </r>
  <r>
    <x v="0"/>
    <x v="2"/>
    <x v="10"/>
    <x v="2"/>
    <x v="1"/>
    <x v="3"/>
    <s v="220SE-3447"/>
    <n v="5.9013799999999996"/>
    <n v="5.9013799999999996"/>
    <n v="2.5000000000000001E-3"/>
    <x v="0"/>
    <n v="8"/>
  </r>
  <r>
    <x v="0"/>
    <x v="2"/>
    <x v="10"/>
    <x v="2"/>
    <x v="1"/>
    <x v="3"/>
    <s v="220SE-3462"/>
    <n v="4.87622"/>
    <n v="4.87622"/>
    <n v="0"/>
    <x v="0"/>
    <n v="8"/>
  </r>
  <r>
    <x v="0"/>
    <x v="2"/>
    <x v="10"/>
    <x v="2"/>
    <x v="1"/>
    <x v="3"/>
    <s v="220SE-3468"/>
    <n v="4.9641500000000001"/>
    <n v="4.9641500000000001"/>
    <n v="0.66620000000000001"/>
    <x v="0"/>
    <n v="8"/>
  </r>
  <r>
    <x v="0"/>
    <x v="2"/>
    <x v="10"/>
    <x v="0"/>
    <x v="1"/>
    <x v="3"/>
    <s v="220SE-3566"/>
    <n v="6.8054300000000003"/>
    <n v="6.8054300000000003"/>
    <n v="0"/>
    <x v="0"/>
    <n v="8"/>
  </r>
  <r>
    <x v="0"/>
    <x v="2"/>
    <x v="10"/>
    <x v="1"/>
    <x v="1"/>
    <x v="3"/>
    <s v="220SE-3633"/>
    <n v="5.5810500000000003"/>
    <n v="5.5810500000000003"/>
    <n v="0"/>
    <x v="0"/>
    <n v="8"/>
  </r>
  <r>
    <x v="0"/>
    <x v="2"/>
    <x v="10"/>
    <x v="0"/>
    <x v="1"/>
    <x v="3"/>
    <s v="220SE-3678"/>
    <n v="4.9330600000000002"/>
    <n v="4.9330600000000002"/>
    <n v="0"/>
    <x v="0"/>
    <n v="8"/>
  </r>
  <r>
    <x v="0"/>
    <x v="2"/>
    <x v="10"/>
    <x v="1"/>
    <x v="1"/>
    <x v="3"/>
    <s v="220SE-3840"/>
    <n v="6.24552"/>
    <n v="6.24552"/>
    <n v="0"/>
    <x v="0"/>
    <n v="8"/>
  </r>
  <r>
    <x v="0"/>
    <x v="2"/>
    <x v="10"/>
    <x v="1"/>
    <x v="2"/>
    <x v="4"/>
    <s v="300OI-01-B"/>
    <n v="47.592199999999998"/>
    <n v="47.592199999999998"/>
    <n v="0"/>
    <x v="0"/>
    <n v="40"/>
  </r>
  <r>
    <x v="0"/>
    <x v="2"/>
    <x v="10"/>
    <x v="2"/>
    <x v="2"/>
    <x v="4"/>
    <s v="300OI-01-C"/>
    <n v="66.936400000000006"/>
    <n v="66.936400000000006"/>
    <n v="0"/>
    <x v="0"/>
    <n v="40"/>
  </r>
  <r>
    <x v="0"/>
    <x v="2"/>
    <x v="10"/>
    <x v="0"/>
    <x v="2"/>
    <x v="5"/>
    <s v="300OS-01-A"/>
    <n v="6.8033200000000003"/>
    <n v="6.8033200000000003"/>
    <n v="0"/>
    <x v="0"/>
    <n v="18"/>
  </r>
  <r>
    <x v="0"/>
    <x v="2"/>
    <x v="10"/>
    <x v="1"/>
    <x v="2"/>
    <x v="5"/>
    <s v="300OS-01-B"/>
    <n v="12.5114"/>
    <n v="12.5114"/>
    <n v="0"/>
    <x v="0"/>
    <n v="24"/>
  </r>
  <r>
    <x v="0"/>
    <x v="2"/>
    <x v="10"/>
    <x v="2"/>
    <x v="2"/>
    <x v="5"/>
    <s v="300OS-01-C"/>
    <n v="12.70326"/>
    <n v="12.70326"/>
    <n v="0"/>
    <x v="0"/>
    <n v="24"/>
  </r>
  <r>
    <x v="0"/>
    <x v="2"/>
    <x v="10"/>
    <x v="0"/>
    <x v="3"/>
    <x v="6"/>
    <s v="410MO-01-A"/>
    <n v="16.07938"/>
    <n v="16.07938"/>
    <n v="0"/>
    <x v="0"/>
    <n v="20.8"/>
  </r>
  <r>
    <x v="0"/>
    <x v="2"/>
    <x v="10"/>
    <x v="1"/>
    <x v="3"/>
    <x v="6"/>
    <s v="410MO-01-B"/>
    <n v="8.0661699999999996"/>
    <n v="8.0661699999999996"/>
    <n v="0"/>
    <x v="0"/>
    <n v="10.68"/>
  </r>
  <r>
    <x v="0"/>
    <x v="2"/>
    <x v="10"/>
    <x v="2"/>
    <x v="3"/>
    <x v="6"/>
    <s v="410MO-01-C"/>
    <n v="14.958930000000001"/>
    <n v="14.958930000000001"/>
    <n v="0"/>
    <x v="0"/>
    <n v="18.66"/>
  </r>
  <r>
    <x v="0"/>
    <x v="2"/>
    <x v="10"/>
    <x v="0"/>
    <x v="3"/>
    <x v="6"/>
    <s v="410MO-02-A"/>
    <n v="12.806990000000001"/>
    <n v="12.806990000000001"/>
    <n v="0"/>
    <x v="0"/>
    <n v="16.8"/>
  </r>
  <r>
    <x v="0"/>
    <x v="2"/>
    <x v="10"/>
    <x v="1"/>
    <x v="3"/>
    <x v="6"/>
    <s v="410MO-02-B"/>
    <n v="8.0221699999999991"/>
    <n v="8.0221699999999991"/>
    <n v="0"/>
    <x v="0"/>
    <n v="10.68"/>
  </r>
  <r>
    <x v="0"/>
    <x v="2"/>
    <x v="10"/>
    <x v="2"/>
    <x v="3"/>
    <x v="6"/>
    <s v="410MO-02-C"/>
    <n v="8.2703100000000003"/>
    <n v="8.2703100000000003"/>
    <n v="0"/>
    <x v="0"/>
    <n v="10.66"/>
  </r>
  <r>
    <x v="0"/>
    <x v="2"/>
    <x v="10"/>
    <x v="0"/>
    <x v="3"/>
    <x v="6"/>
    <s v="410MO-03-A"/>
    <n v="14.88317"/>
    <n v="14.88317"/>
    <n v="0"/>
    <x v="0"/>
    <n v="20.8"/>
  </r>
  <r>
    <x v="0"/>
    <x v="2"/>
    <x v="10"/>
    <x v="1"/>
    <x v="3"/>
    <x v="6"/>
    <s v="410MO-03-B"/>
    <n v="12.500909999999999"/>
    <n v="12.500909999999999"/>
    <n v="0"/>
    <x v="0"/>
    <n v="16.68"/>
  </r>
  <r>
    <x v="0"/>
    <x v="2"/>
    <x v="10"/>
    <x v="2"/>
    <x v="3"/>
    <x v="6"/>
    <s v="410MO-03-C"/>
    <n v="8.5756800000000002"/>
    <n v="8.5756800000000002"/>
    <n v="0"/>
    <x v="0"/>
    <n v="10.66"/>
  </r>
  <r>
    <x v="0"/>
    <x v="2"/>
    <x v="10"/>
    <x v="0"/>
    <x v="3"/>
    <x v="6"/>
    <s v="410MO-04-A"/>
    <n v="21.899509999999999"/>
    <n v="21.899509999999999"/>
    <n v="0"/>
    <x v="0"/>
    <n v="28.8"/>
  </r>
  <r>
    <x v="0"/>
    <x v="2"/>
    <x v="10"/>
    <x v="1"/>
    <x v="3"/>
    <x v="6"/>
    <s v="410MO-04-B"/>
    <n v="14.31456"/>
    <n v="14.31456"/>
    <n v="0"/>
    <x v="0"/>
    <n v="18.68"/>
  </r>
  <r>
    <x v="0"/>
    <x v="2"/>
    <x v="10"/>
    <x v="2"/>
    <x v="3"/>
    <x v="6"/>
    <s v="410MO-04-C"/>
    <n v="14.33132"/>
    <n v="14.33132"/>
    <n v="0"/>
    <x v="0"/>
    <n v="18.68"/>
  </r>
  <r>
    <x v="0"/>
    <x v="2"/>
    <x v="10"/>
    <x v="0"/>
    <x v="3"/>
    <x v="6"/>
    <s v="410MO-05-A"/>
    <n v="15.987869999999999"/>
    <n v="15.987869999999999"/>
    <n v="0"/>
    <x v="0"/>
    <n v="20.8"/>
  </r>
  <r>
    <x v="0"/>
    <x v="2"/>
    <x v="10"/>
    <x v="1"/>
    <x v="3"/>
    <x v="6"/>
    <s v="410MO-05-B"/>
    <n v="14.214449999999999"/>
    <n v="14.214449999999999"/>
    <n v="0"/>
    <x v="0"/>
    <n v="18.68"/>
  </r>
  <r>
    <x v="0"/>
    <x v="2"/>
    <x v="10"/>
    <x v="2"/>
    <x v="3"/>
    <x v="6"/>
    <s v="410MO-05-C"/>
    <n v="11.07597"/>
    <n v="11.07597"/>
    <n v="0"/>
    <x v="0"/>
    <n v="14.66"/>
  </r>
  <r>
    <x v="0"/>
    <x v="2"/>
    <x v="10"/>
    <x v="2"/>
    <x v="3"/>
    <x v="6"/>
    <s v="410MO-06-C"/>
    <n v="11.26174"/>
    <n v="11.26174"/>
    <n v="0"/>
    <x v="0"/>
    <n v="14.68"/>
  </r>
  <r>
    <x v="0"/>
    <x v="2"/>
    <x v="10"/>
    <x v="1"/>
    <x v="3"/>
    <x v="6"/>
    <s v="410MO-07-B"/>
    <n v="14.1837"/>
    <n v="14.1837"/>
    <n v="0"/>
    <x v="0"/>
    <n v="18.68"/>
  </r>
  <r>
    <x v="0"/>
    <x v="2"/>
    <x v="10"/>
    <x v="0"/>
    <x v="3"/>
    <x v="7"/>
    <s v="420TW-01-A"/>
    <n v="6.4320300000000001"/>
    <n v="6.4320300000000001"/>
    <n v="0"/>
    <x v="0"/>
    <n v="8.5"/>
  </r>
  <r>
    <x v="0"/>
    <x v="2"/>
    <x v="10"/>
    <x v="1"/>
    <x v="3"/>
    <x v="7"/>
    <s v="420TW-01-B"/>
    <n v="9.75352"/>
    <n v="9.75352"/>
    <n v="0"/>
    <x v="0"/>
    <n v="12.5"/>
  </r>
  <r>
    <x v="0"/>
    <x v="2"/>
    <x v="10"/>
    <x v="2"/>
    <x v="3"/>
    <x v="7"/>
    <s v="420TW-01-C"/>
    <n v="6.4173299999999998"/>
    <n v="6.4173299999999998"/>
    <n v="0"/>
    <x v="0"/>
    <n v="8.5"/>
  </r>
  <r>
    <x v="0"/>
    <x v="2"/>
    <x v="10"/>
    <x v="0"/>
    <x v="3"/>
    <x v="7"/>
    <s v="420TW-02-A"/>
    <n v="6.6331300000000004"/>
    <n v="6.6331300000000004"/>
    <n v="0"/>
    <x v="0"/>
    <n v="8.5"/>
  </r>
  <r>
    <x v="0"/>
    <x v="2"/>
    <x v="10"/>
    <x v="1"/>
    <x v="3"/>
    <x v="7"/>
    <s v="420TW-02-B"/>
    <n v="5.7839999999999998"/>
    <n v="5.7839999999999998"/>
    <n v="0"/>
    <x v="0"/>
    <n v="7.5"/>
  </r>
  <r>
    <x v="0"/>
    <x v="2"/>
    <x v="10"/>
    <x v="2"/>
    <x v="3"/>
    <x v="7"/>
    <s v="420TW-02-C"/>
    <n v="6.6406599999999996"/>
    <n v="6.6406599999999996"/>
    <n v="0"/>
    <x v="0"/>
    <n v="8.5"/>
  </r>
  <r>
    <x v="0"/>
    <x v="2"/>
    <x v="10"/>
    <x v="0"/>
    <x v="3"/>
    <x v="7"/>
    <s v="420TW-03-A"/>
    <n v="6.4613500000000004"/>
    <n v="6.4613500000000004"/>
    <n v="0"/>
    <x v="0"/>
    <n v="8.5"/>
  </r>
  <r>
    <x v="0"/>
    <x v="2"/>
    <x v="10"/>
    <x v="2"/>
    <x v="3"/>
    <x v="7"/>
    <s v="420TW-03-C"/>
    <n v="6.4628199999999998"/>
    <n v="6.4628199999999998"/>
    <n v="0"/>
    <x v="0"/>
    <n v="8.5"/>
  </r>
  <r>
    <x v="0"/>
    <x v="2"/>
    <x v="10"/>
    <x v="2"/>
    <x v="3"/>
    <x v="7"/>
    <s v="420TW-04-C"/>
    <n v="7.72133"/>
    <n v="7.72133"/>
    <n v="0"/>
    <x v="0"/>
    <n v="8.5"/>
  </r>
  <r>
    <x v="0"/>
    <x v="2"/>
    <x v="10"/>
    <x v="0"/>
    <x v="3"/>
    <x v="7"/>
    <s v="420TW-05-A"/>
    <n v="12.55904"/>
    <n v="12.55904"/>
    <n v="0"/>
    <x v="0"/>
    <n v="16.5"/>
  </r>
  <r>
    <x v="0"/>
    <x v="2"/>
    <x v="10"/>
    <x v="2"/>
    <x v="3"/>
    <x v="7"/>
    <s v="420TW-05-C"/>
    <n v="3.07897"/>
    <n v="3.07897"/>
    <n v="0"/>
    <x v="0"/>
    <n v="4"/>
  </r>
  <r>
    <x v="0"/>
    <x v="2"/>
    <x v="10"/>
    <x v="0"/>
    <x v="3"/>
    <x v="7"/>
    <s v="420TW-06-A"/>
    <n v="6.4518399999999998"/>
    <n v="6.4518399999999998"/>
    <n v="0"/>
    <x v="0"/>
    <n v="8.5"/>
  </r>
  <r>
    <x v="0"/>
    <x v="2"/>
    <x v="10"/>
    <x v="1"/>
    <x v="3"/>
    <x v="7"/>
    <s v="420TW-06-B"/>
    <n v="6.4993499999999997"/>
    <n v="6.4993499999999997"/>
    <n v="0"/>
    <x v="0"/>
    <n v="8.5"/>
  </r>
  <r>
    <x v="0"/>
    <x v="2"/>
    <x v="10"/>
    <x v="1"/>
    <x v="3"/>
    <x v="7"/>
    <s v="420TW-07-B"/>
    <n v="6.7898399999999999"/>
    <n v="6.7898399999999999"/>
    <n v="0"/>
    <x v="0"/>
    <n v="8.5"/>
  </r>
  <r>
    <x v="0"/>
    <x v="2"/>
    <x v="10"/>
    <x v="2"/>
    <x v="3"/>
    <x v="7"/>
    <s v="420TW-07-C"/>
    <n v="7.4497799999999996"/>
    <n v="7.4497799999999996"/>
    <n v="0"/>
    <x v="0"/>
    <n v="8.5"/>
  </r>
  <r>
    <x v="0"/>
    <x v="2"/>
    <x v="10"/>
    <x v="1"/>
    <x v="3"/>
    <x v="7"/>
    <s v="420TW-08-B"/>
    <n v="6.7055300000000004"/>
    <n v="6.7055300000000004"/>
    <n v="0"/>
    <x v="0"/>
    <n v="8.5"/>
  </r>
  <r>
    <x v="0"/>
    <x v="2"/>
    <x v="10"/>
    <x v="1"/>
    <x v="3"/>
    <x v="7"/>
    <s v="420TW-09-B"/>
    <n v="6.4295200000000001"/>
    <n v="6.4295200000000001"/>
    <n v="0"/>
    <x v="0"/>
    <n v="8.5"/>
  </r>
  <r>
    <x v="0"/>
    <x v="2"/>
    <x v="10"/>
    <x v="0"/>
    <x v="3"/>
    <x v="8"/>
    <s v="430TT-01-A"/>
    <n v="31.077940000000002"/>
    <n v="31.077940000000002"/>
    <n v="0"/>
    <x v="0"/>
    <n v="41.37"/>
  </r>
  <r>
    <x v="0"/>
    <x v="2"/>
    <x v="10"/>
    <x v="1"/>
    <x v="3"/>
    <x v="8"/>
    <s v="430TT-01-B"/>
    <n v="22.829029999999999"/>
    <n v="22.829029999999999"/>
    <n v="0"/>
    <x v="0"/>
    <n v="29"/>
  </r>
  <r>
    <x v="0"/>
    <x v="2"/>
    <x v="10"/>
    <x v="2"/>
    <x v="3"/>
    <x v="8"/>
    <s v="430TT-01-C"/>
    <n v="19.847049999999999"/>
    <n v="19.847049999999999"/>
    <n v="0"/>
    <x v="0"/>
    <n v="22.5"/>
  </r>
  <r>
    <x v="0"/>
    <x v="2"/>
    <x v="10"/>
    <x v="0"/>
    <x v="3"/>
    <x v="8"/>
    <s v="430TT-02-A"/>
    <n v="25.256889999999999"/>
    <n v="25.256889999999999"/>
    <n v="0"/>
    <x v="0"/>
    <n v="33.369999999999997"/>
  </r>
  <r>
    <x v="0"/>
    <x v="2"/>
    <x v="10"/>
    <x v="1"/>
    <x v="3"/>
    <x v="8"/>
    <s v="430TT-02-B"/>
    <n v="23.076460000000001"/>
    <n v="23.076460000000001"/>
    <n v="0"/>
    <x v="0"/>
    <n v="30.5"/>
  </r>
  <r>
    <x v="0"/>
    <x v="2"/>
    <x v="10"/>
    <x v="2"/>
    <x v="3"/>
    <x v="8"/>
    <s v="430TT-02-C"/>
    <n v="25.879010000000001"/>
    <n v="25.879010000000001"/>
    <n v="0"/>
    <x v="0"/>
    <n v="33"/>
  </r>
  <r>
    <x v="0"/>
    <x v="2"/>
    <x v="10"/>
    <x v="0"/>
    <x v="3"/>
    <x v="8"/>
    <s v="430TT-03-A"/>
    <n v="24.816500000000001"/>
    <n v="24.816500000000001"/>
    <n v="0"/>
    <x v="0"/>
    <n v="33"/>
  </r>
  <r>
    <x v="0"/>
    <x v="2"/>
    <x v="10"/>
    <x v="1"/>
    <x v="3"/>
    <x v="8"/>
    <s v="430TT-03-B"/>
    <n v="23.18505"/>
    <n v="23.18505"/>
    <n v="0"/>
    <x v="0"/>
    <n v="32.75"/>
  </r>
  <r>
    <x v="0"/>
    <x v="2"/>
    <x v="10"/>
    <x v="2"/>
    <x v="3"/>
    <x v="8"/>
    <s v="430TT-03-C"/>
    <n v="13.688599999999999"/>
    <n v="13.688599999999999"/>
    <n v="0"/>
    <x v="0"/>
    <n v="17.5"/>
  </r>
  <r>
    <x v="0"/>
    <x v="2"/>
    <x v="10"/>
    <x v="1"/>
    <x v="3"/>
    <x v="8"/>
    <s v="430TT-04-B"/>
    <n v="16.223839999999999"/>
    <n v="16.223839999999999"/>
    <n v="0"/>
    <x v="0"/>
    <n v="21"/>
  </r>
  <r>
    <x v="0"/>
    <x v="2"/>
    <x v="10"/>
    <x v="2"/>
    <x v="3"/>
    <x v="8"/>
    <s v="430TT-04-C"/>
    <n v="19.908529999999999"/>
    <n v="19.908529999999999"/>
    <n v="0"/>
    <x v="0"/>
    <n v="24.5"/>
  </r>
  <r>
    <x v="0"/>
    <x v="2"/>
    <x v="10"/>
    <x v="1"/>
    <x v="3"/>
    <x v="8"/>
    <s v="430TT-05-B"/>
    <n v="13.32198"/>
    <n v="13.32198"/>
    <n v="0"/>
    <x v="0"/>
    <n v="17.75"/>
  </r>
  <r>
    <x v="0"/>
    <x v="2"/>
    <x v="10"/>
    <x v="1"/>
    <x v="3"/>
    <x v="8"/>
    <s v="430TT-07-B"/>
    <n v="12.86702"/>
    <n v="12.86702"/>
    <n v="0"/>
    <x v="0"/>
    <n v="16.75"/>
  </r>
  <r>
    <x v="0"/>
    <x v="2"/>
    <x v="10"/>
    <x v="0"/>
    <x v="3"/>
    <x v="9"/>
    <s v="440TP-01-A"/>
    <n v="21.780069999999998"/>
    <n v="21.780069999999998"/>
    <n v="0"/>
    <x v="0"/>
    <n v="25.78"/>
  </r>
  <r>
    <x v="0"/>
    <x v="2"/>
    <x v="10"/>
    <x v="1"/>
    <x v="3"/>
    <x v="9"/>
    <s v="440TP-01-B"/>
    <n v="27.510020000000001"/>
    <n v="27.510020000000001"/>
    <n v="0"/>
    <x v="0"/>
    <n v="33"/>
  </r>
  <r>
    <x v="0"/>
    <x v="2"/>
    <x v="10"/>
    <x v="2"/>
    <x v="3"/>
    <x v="9"/>
    <s v="440TP-01-C"/>
    <n v="26.370059999999999"/>
    <n v="26.370059999999999"/>
    <n v="0"/>
    <x v="0"/>
    <n v="33"/>
  </r>
  <r>
    <x v="0"/>
    <x v="2"/>
    <x v="10"/>
    <x v="1"/>
    <x v="4"/>
    <x v="10"/>
    <s v="510L1-B"/>
    <n v="144.51156"/>
    <n v="124.51156"/>
    <n v="0"/>
    <x v="0"/>
    <n v="217.61"/>
  </r>
  <r>
    <x v="0"/>
    <x v="2"/>
    <x v="10"/>
    <x v="2"/>
    <x v="4"/>
    <x v="10"/>
    <s v="510L1-C"/>
    <n v="111.72161"/>
    <n v="91.721609999999998"/>
    <n v="0"/>
    <x v="0"/>
    <n v="209.31"/>
  </r>
  <r>
    <x v="0"/>
    <x v="2"/>
    <x v="10"/>
    <x v="1"/>
    <x v="4"/>
    <x v="11"/>
    <s v="510L2-B"/>
    <n v="224.11969999999999"/>
    <n v="224.11969999999999"/>
    <n v="0"/>
    <x v="0"/>
    <n v="225.61"/>
  </r>
  <r>
    <x v="0"/>
    <x v="2"/>
    <x v="10"/>
    <x v="2"/>
    <x v="4"/>
    <x v="11"/>
    <s v="510L2-C"/>
    <n v="221.49430000000001"/>
    <n v="221.49430000000001"/>
    <n v="0"/>
    <x v="0"/>
    <n v="206.91"/>
  </r>
  <r>
    <x v="0"/>
    <x v="2"/>
    <x v="10"/>
    <x v="1"/>
    <x v="4"/>
    <x v="12"/>
    <s v="510L3-B"/>
    <n v="123.4134"/>
    <n v="123.4134"/>
    <n v="0"/>
    <x v="0"/>
    <n v="185.61"/>
  </r>
  <r>
    <x v="0"/>
    <x v="2"/>
    <x v="10"/>
    <x v="2"/>
    <x v="4"/>
    <x v="12"/>
    <s v="510L3-C"/>
    <n v="138.8272"/>
    <n v="138.8272"/>
    <n v="0"/>
    <x v="0"/>
    <n v="178.91"/>
  </r>
  <r>
    <x v="0"/>
    <x v="2"/>
    <x v="10"/>
    <x v="1"/>
    <x v="4"/>
    <x v="13"/>
    <s v="510L4-B"/>
    <n v="62.800400000000003"/>
    <n v="62.800400000000003"/>
    <n v="0"/>
    <x v="0"/>
    <n v="58.01"/>
  </r>
  <r>
    <x v="0"/>
    <x v="2"/>
    <x v="10"/>
    <x v="2"/>
    <x v="4"/>
    <x v="13"/>
    <s v="510L4-C"/>
    <n v="54.466999999999999"/>
    <n v="54.466999999999999"/>
    <n v="0"/>
    <x v="0"/>
    <n v="52.91"/>
  </r>
  <r>
    <x v="0"/>
    <x v="2"/>
    <x v="10"/>
    <x v="1"/>
    <x v="4"/>
    <x v="14"/>
    <s v="510L5-B"/>
    <n v="87.039779999999993"/>
    <n v="87.039779999999993"/>
    <n v="0"/>
    <x v="0"/>
    <n v="132.61000000000001"/>
  </r>
  <r>
    <x v="0"/>
    <x v="2"/>
    <x v="10"/>
    <x v="2"/>
    <x v="4"/>
    <x v="14"/>
    <s v="510L5-C"/>
    <n v="113.44343000000001"/>
    <n v="113.44343000000001"/>
    <n v="0"/>
    <x v="0"/>
    <n v="133.91"/>
  </r>
  <r>
    <x v="0"/>
    <x v="2"/>
    <x v="10"/>
    <x v="1"/>
    <x v="4"/>
    <x v="15"/>
    <s v="510L6-B"/>
    <n v="89.396720000000002"/>
    <n v="89.396720000000002"/>
    <n v="0"/>
    <x v="0"/>
    <n v="140.6"/>
  </r>
  <r>
    <x v="0"/>
    <x v="2"/>
    <x v="10"/>
    <x v="2"/>
    <x v="4"/>
    <x v="15"/>
    <s v="510L6-C"/>
    <n v="111.46"/>
    <n v="111.46"/>
    <n v="0"/>
    <x v="0"/>
    <n v="145.91"/>
  </r>
  <r>
    <x v="0"/>
    <x v="2"/>
    <x v="10"/>
    <x v="1"/>
    <x v="4"/>
    <x v="16"/>
    <s v="510L8-B"/>
    <n v="28.450199999999999"/>
    <n v="28.450199999999999"/>
    <n v="0"/>
    <x v="0"/>
    <n v="24.01"/>
  </r>
  <r>
    <x v="0"/>
    <x v="2"/>
    <x v="10"/>
    <x v="2"/>
    <x v="4"/>
    <x v="16"/>
    <s v="510L8-C"/>
    <n v="25.133459999999999"/>
    <n v="25.133459999999999"/>
    <n v="0"/>
    <x v="0"/>
    <n v="24.01"/>
  </r>
  <r>
    <x v="0"/>
    <x v="2"/>
    <x v="10"/>
    <x v="1"/>
    <x v="4"/>
    <x v="17"/>
    <s v="520WP-01-B"/>
    <n v="19.6008"/>
    <n v="19.6008"/>
    <n v="0"/>
    <x v="0"/>
    <n v="24"/>
  </r>
  <r>
    <x v="0"/>
    <x v="2"/>
    <x v="10"/>
    <x v="2"/>
    <x v="4"/>
    <x v="17"/>
    <s v="520WP-01-C"/>
    <n v="14.1006"/>
    <n v="14.1006"/>
    <n v="0"/>
    <x v="0"/>
    <n v="16"/>
  </r>
  <r>
    <x v="0"/>
    <x v="2"/>
    <x v="10"/>
    <x v="1"/>
    <x v="4"/>
    <x v="18"/>
    <s v="530NP-01-B"/>
    <n v="40.036200000000001"/>
    <n v="40.036200000000001"/>
    <n v="0"/>
    <x v="0"/>
    <n v="40"/>
  </r>
  <r>
    <x v="0"/>
    <x v="2"/>
    <x v="10"/>
    <x v="2"/>
    <x v="4"/>
    <x v="18"/>
    <s v="530NP-01-C"/>
    <n v="53.048400000000001"/>
    <n v="53.048400000000001"/>
    <n v="0"/>
    <x v="0"/>
    <n v="48"/>
  </r>
  <r>
    <x v="0"/>
    <x v="2"/>
    <x v="10"/>
    <x v="1"/>
    <x v="4"/>
    <x v="19"/>
    <s v="550LP-01-B"/>
    <n v="20.536159999999999"/>
    <n v="20.536159999999999"/>
    <n v="0"/>
    <x v="0"/>
    <n v="24"/>
  </r>
  <r>
    <x v="0"/>
    <x v="2"/>
    <x v="10"/>
    <x v="0"/>
    <x v="5"/>
    <x v="20"/>
    <s v="600WZ-01-A"/>
    <n v="2.51661"/>
    <n v="2.51661"/>
    <n v="0"/>
    <x v="0"/>
    <n v="8"/>
  </r>
  <r>
    <x v="0"/>
    <x v="2"/>
    <x v="10"/>
    <x v="1"/>
    <x v="5"/>
    <x v="20"/>
    <s v="600WZ-01-B"/>
    <n v="5.9272929999999997"/>
    <n v="5.9272929999999997"/>
    <n v="0"/>
    <x v="0"/>
    <n v="8"/>
  </r>
  <r>
    <x v="0"/>
    <x v="2"/>
    <x v="10"/>
    <x v="2"/>
    <x v="5"/>
    <x v="20"/>
    <s v="600WZ-01-C"/>
    <n v="6.2266700000000004"/>
    <n v="6.2266700000000004"/>
    <n v="0"/>
    <x v="0"/>
    <n v="16"/>
  </r>
  <r>
    <x v="0"/>
    <x v="2"/>
    <x v="11"/>
    <x v="0"/>
    <x v="0"/>
    <x v="0"/>
    <s v="100KT-01-A"/>
    <n v="5.0610499999999998"/>
    <n v="5.0610499999999998"/>
    <n v="0"/>
    <x v="0"/>
    <n v="40"/>
  </r>
  <r>
    <x v="0"/>
    <x v="2"/>
    <x v="11"/>
    <x v="1"/>
    <x v="0"/>
    <x v="0"/>
    <s v="100KT-01-B"/>
    <n v="3.7416700000000001"/>
    <n v="3.7416700000000001"/>
    <n v="0"/>
    <x v="0"/>
    <n v="16"/>
  </r>
  <r>
    <x v="0"/>
    <x v="2"/>
    <x v="11"/>
    <x v="2"/>
    <x v="0"/>
    <x v="0"/>
    <s v="100KT-01-C"/>
    <n v="6.1803249999999998"/>
    <n v="6.1803249999999998"/>
    <n v="0"/>
    <x v="0"/>
    <n v="32"/>
  </r>
  <r>
    <x v="0"/>
    <x v="2"/>
    <x v="11"/>
    <x v="0"/>
    <x v="0"/>
    <x v="0"/>
    <s v="100KT-02-A"/>
    <n v="15.554435"/>
    <n v="15.554435"/>
    <n v="0"/>
    <x v="0"/>
    <n v="32"/>
  </r>
  <r>
    <x v="0"/>
    <x v="2"/>
    <x v="11"/>
    <x v="1"/>
    <x v="0"/>
    <x v="0"/>
    <s v="100KT-02-B"/>
    <n v="30.269829999999999"/>
    <n v="30.269829999999999"/>
    <n v="0"/>
    <x v="0"/>
    <n v="40"/>
  </r>
  <r>
    <x v="0"/>
    <x v="2"/>
    <x v="11"/>
    <x v="2"/>
    <x v="0"/>
    <x v="0"/>
    <s v="100KT-02-C"/>
    <n v="12.484505"/>
    <n v="12.484505"/>
    <n v="0"/>
    <x v="0"/>
    <n v="48"/>
  </r>
  <r>
    <x v="0"/>
    <x v="2"/>
    <x v="11"/>
    <x v="0"/>
    <x v="0"/>
    <x v="0"/>
    <s v="100KT-03-A"/>
    <n v="14.862360000000001"/>
    <n v="14.862360000000001"/>
    <n v="0"/>
    <x v="0"/>
    <n v="40"/>
  </r>
  <r>
    <x v="0"/>
    <x v="2"/>
    <x v="11"/>
    <x v="1"/>
    <x v="0"/>
    <x v="0"/>
    <s v="100KT-03-B"/>
    <n v="14.134080000000001"/>
    <n v="14.134080000000001"/>
    <n v="0"/>
    <x v="0"/>
    <n v="40"/>
  </r>
  <r>
    <x v="0"/>
    <x v="2"/>
    <x v="11"/>
    <x v="2"/>
    <x v="0"/>
    <x v="0"/>
    <s v="100KT-03-C"/>
    <n v="12.71866"/>
    <n v="12.71866"/>
    <n v="0"/>
    <x v="0"/>
    <n v="24"/>
  </r>
  <r>
    <x v="0"/>
    <x v="2"/>
    <x v="11"/>
    <x v="0"/>
    <x v="0"/>
    <x v="0"/>
    <s v="100KT-04-A"/>
    <n v="12.454879999999999"/>
    <n v="12.454879999999999"/>
    <n v="0"/>
    <x v="0"/>
    <n v="16"/>
  </r>
  <r>
    <x v="0"/>
    <x v="2"/>
    <x v="11"/>
    <x v="1"/>
    <x v="0"/>
    <x v="0"/>
    <s v="100KT-04-B"/>
    <n v="14.567679999999999"/>
    <n v="14.567679999999999"/>
    <n v="0"/>
    <x v="0"/>
    <n v="8"/>
  </r>
  <r>
    <x v="0"/>
    <x v="2"/>
    <x v="11"/>
    <x v="2"/>
    <x v="0"/>
    <x v="0"/>
    <s v="100KT-04-C"/>
    <n v="11.10017"/>
    <n v="11.10017"/>
    <n v="0"/>
    <x v="0"/>
    <n v="8"/>
  </r>
  <r>
    <x v="0"/>
    <x v="2"/>
    <x v="11"/>
    <x v="0"/>
    <x v="0"/>
    <x v="0"/>
    <s v="100KT-05-A"/>
    <n v="1.08168"/>
    <n v="1.08168"/>
    <n v="0"/>
    <x v="0"/>
    <n v="32"/>
  </r>
  <r>
    <x v="0"/>
    <x v="2"/>
    <x v="11"/>
    <x v="1"/>
    <x v="0"/>
    <x v="0"/>
    <s v="100KT-05-B"/>
    <n v="1.88419"/>
    <n v="1.88419"/>
    <n v="0"/>
    <x v="0"/>
    <n v="39.5"/>
  </r>
  <r>
    <x v="0"/>
    <x v="2"/>
    <x v="11"/>
    <x v="2"/>
    <x v="0"/>
    <x v="0"/>
    <s v="100KT-05-C"/>
    <n v="0.27800999999999998"/>
    <n v="0.27800999999999998"/>
    <n v="0"/>
    <x v="0"/>
    <n v="16"/>
  </r>
  <r>
    <x v="0"/>
    <x v="2"/>
    <x v="11"/>
    <x v="0"/>
    <x v="0"/>
    <x v="0"/>
    <s v="100KT-06-A"/>
    <n v="0.09"/>
    <n v="0.09"/>
    <n v="0"/>
    <x v="0"/>
    <n v="8"/>
  </r>
  <r>
    <x v="0"/>
    <x v="2"/>
    <x v="11"/>
    <x v="0"/>
    <x v="0"/>
    <x v="0"/>
    <s v="100KT-07-A"/>
    <n v="12.70055"/>
    <n v="12.70055"/>
    <n v="0"/>
    <x v="0"/>
    <n v="16"/>
  </r>
  <r>
    <x v="0"/>
    <x v="2"/>
    <x v="11"/>
    <x v="1"/>
    <x v="0"/>
    <x v="0"/>
    <s v="100KT-07-B"/>
    <n v="10.53284"/>
    <n v="10.53284"/>
    <n v="0"/>
    <x v="0"/>
    <n v="16"/>
  </r>
  <r>
    <x v="0"/>
    <x v="2"/>
    <x v="11"/>
    <x v="2"/>
    <x v="0"/>
    <x v="0"/>
    <s v="100KT-07-C"/>
    <n v="12.507490000000001"/>
    <n v="12.507490000000001"/>
    <n v="0"/>
    <x v="0"/>
    <n v="8"/>
  </r>
  <r>
    <x v="0"/>
    <x v="2"/>
    <x v="11"/>
    <x v="0"/>
    <x v="0"/>
    <x v="1"/>
    <s v="110KS-01-A"/>
    <n v="7.92"/>
    <n v="7.92"/>
    <n v="0"/>
    <x v="0"/>
    <n v="16"/>
  </r>
  <r>
    <x v="0"/>
    <x v="2"/>
    <x v="11"/>
    <x v="1"/>
    <x v="0"/>
    <x v="1"/>
    <s v="110KS-01-B"/>
    <n v="10.8004"/>
    <n v="10.8004"/>
    <n v="0"/>
    <x v="0"/>
    <n v="16"/>
  </r>
  <r>
    <x v="0"/>
    <x v="2"/>
    <x v="11"/>
    <x v="2"/>
    <x v="0"/>
    <x v="1"/>
    <s v="110KS-02-C"/>
    <n v="7.92"/>
    <n v="7.92"/>
    <n v="0"/>
    <x v="0"/>
    <n v="16"/>
  </r>
  <r>
    <x v="0"/>
    <x v="2"/>
    <x v="11"/>
    <x v="0"/>
    <x v="0"/>
    <x v="1"/>
    <s v="110KS-03-A"/>
    <n v="2.4582999999999999"/>
    <n v="2.4582999999999999"/>
    <n v="0"/>
    <x v="0"/>
    <n v="8"/>
  </r>
  <r>
    <x v="0"/>
    <x v="2"/>
    <x v="11"/>
    <x v="1"/>
    <x v="0"/>
    <x v="1"/>
    <s v="110KS-03-B"/>
    <n v="0.76080000000000003"/>
    <n v="0.76080000000000003"/>
    <n v="0"/>
    <x v="0"/>
    <n v="8"/>
  </r>
  <r>
    <x v="0"/>
    <x v="2"/>
    <x v="11"/>
    <x v="0"/>
    <x v="1"/>
    <x v="2"/>
    <s v="210SL-01-A"/>
    <n v="13.959989999999999"/>
    <n v="13.959989999999999"/>
    <n v="0"/>
    <x v="0"/>
    <n v="16"/>
  </r>
  <r>
    <x v="0"/>
    <x v="2"/>
    <x v="11"/>
    <x v="1"/>
    <x v="1"/>
    <x v="2"/>
    <s v="210SL-01-B"/>
    <n v="17.646823999999999"/>
    <n v="17.646823999999999"/>
    <n v="0"/>
    <x v="0"/>
    <n v="20"/>
  </r>
  <r>
    <x v="0"/>
    <x v="2"/>
    <x v="11"/>
    <x v="2"/>
    <x v="1"/>
    <x v="2"/>
    <s v="210SL-01-C"/>
    <n v="38.999969999999998"/>
    <n v="38.999969999999998"/>
    <n v="0"/>
    <x v="0"/>
    <n v="48"/>
  </r>
  <r>
    <x v="0"/>
    <x v="2"/>
    <x v="11"/>
    <x v="0"/>
    <x v="1"/>
    <x v="2"/>
    <s v="210SL-02-A"/>
    <n v="21.02665"/>
    <n v="21.02665"/>
    <n v="0"/>
    <x v="0"/>
    <n v="24"/>
  </r>
  <r>
    <x v="0"/>
    <x v="2"/>
    <x v="11"/>
    <x v="1"/>
    <x v="1"/>
    <x v="2"/>
    <s v="210SL-02-B"/>
    <n v="56.533279999999998"/>
    <n v="56.533279999999998"/>
    <n v="0"/>
    <x v="0"/>
    <n v="64"/>
  </r>
  <r>
    <x v="0"/>
    <x v="2"/>
    <x v="11"/>
    <x v="0"/>
    <x v="1"/>
    <x v="3"/>
    <s v="220SE-0009"/>
    <n v="7.5507600000000004"/>
    <n v="7.5507600000000004"/>
    <n v="2.9999999999999997E-4"/>
    <x v="0"/>
    <n v="8"/>
  </r>
  <r>
    <x v="0"/>
    <x v="2"/>
    <x v="11"/>
    <x v="2"/>
    <x v="1"/>
    <x v="3"/>
    <s v="220SE-0079"/>
    <n v="6.9129800000000001"/>
    <n v="6.9129800000000001"/>
    <n v="1.83E-2"/>
    <x v="0"/>
    <n v="8"/>
  </r>
  <r>
    <x v="0"/>
    <x v="2"/>
    <x v="11"/>
    <x v="2"/>
    <x v="1"/>
    <x v="3"/>
    <s v="220SE-0081"/>
    <n v="6.66221"/>
    <n v="6.66221"/>
    <n v="0"/>
    <x v="0"/>
    <n v="8"/>
  </r>
  <r>
    <x v="0"/>
    <x v="2"/>
    <x v="11"/>
    <x v="2"/>
    <x v="1"/>
    <x v="3"/>
    <s v="220SE-0114"/>
    <n v="6.9190699999999996"/>
    <n v="6.9190699999999996"/>
    <n v="0"/>
    <x v="0"/>
    <n v="8"/>
  </r>
  <r>
    <x v="0"/>
    <x v="2"/>
    <x v="11"/>
    <x v="0"/>
    <x v="1"/>
    <x v="3"/>
    <s v="220SE-0121"/>
    <n v="7.11592"/>
    <n v="7.11592"/>
    <n v="0"/>
    <x v="0"/>
    <n v="8"/>
  </r>
  <r>
    <x v="0"/>
    <x v="2"/>
    <x v="11"/>
    <x v="0"/>
    <x v="1"/>
    <x v="3"/>
    <s v="220SE-0133"/>
    <n v="6.3038800000000004"/>
    <n v="6.3038800000000004"/>
    <n v="0"/>
    <x v="0"/>
    <n v="8"/>
  </r>
  <r>
    <x v="0"/>
    <x v="2"/>
    <x v="11"/>
    <x v="1"/>
    <x v="1"/>
    <x v="3"/>
    <s v="220SE-0150"/>
    <n v="8.0978600000000007"/>
    <n v="8.0978600000000007"/>
    <n v="0"/>
    <x v="0"/>
    <n v="8"/>
  </r>
  <r>
    <x v="0"/>
    <x v="2"/>
    <x v="11"/>
    <x v="1"/>
    <x v="1"/>
    <x v="3"/>
    <s v="220SE-0202"/>
    <n v="6.3108000000000004"/>
    <n v="6.3108000000000004"/>
    <n v="0"/>
    <x v="0"/>
    <n v="8"/>
  </r>
  <r>
    <x v="0"/>
    <x v="2"/>
    <x v="11"/>
    <x v="2"/>
    <x v="1"/>
    <x v="3"/>
    <s v="220SE-0212"/>
    <n v="7.7836400000000001"/>
    <n v="7.7836400000000001"/>
    <n v="8.6999999999999994E-3"/>
    <x v="0"/>
    <n v="8"/>
  </r>
  <r>
    <x v="0"/>
    <x v="2"/>
    <x v="11"/>
    <x v="2"/>
    <x v="1"/>
    <x v="3"/>
    <s v="220SE-0227"/>
    <n v="6.9170499999999997"/>
    <n v="6.9170499999999997"/>
    <n v="1.8100000000000002E-2"/>
    <x v="0"/>
    <n v="8"/>
  </r>
  <r>
    <x v="0"/>
    <x v="2"/>
    <x v="11"/>
    <x v="1"/>
    <x v="1"/>
    <x v="3"/>
    <s v="220SE-0233"/>
    <n v="5.6437999999999997"/>
    <n v="5.6437999999999997"/>
    <n v="0"/>
    <x v="0"/>
    <n v="8"/>
  </r>
  <r>
    <x v="0"/>
    <x v="2"/>
    <x v="11"/>
    <x v="1"/>
    <x v="1"/>
    <x v="3"/>
    <s v="220SE-0281"/>
    <n v="8.4815900000000006"/>
    <n v="8.4815900000000006"/>
    <n v="0"/>
    <x v="0"/>
    <n v="12"/>
  </r>
  <r>
    <x v="0"/>
    <x v="2"/>
    <x v="11"/>
    <x v="2"/>
    <x v="1"/>
    <x v="3"/>
    <s v="220SE-0294"/>
    <n v="5.1038699999999997"/>
    <n v="5.1038699999999997"/>
    <n v="0"/>
    <x v="0"/>
    <n v="7"/>
  </r>
  <r>
    <x v="0"/>
    <x v="2"/>
    <x v="11"/>
    <x v="1"/>
    <x v="1"/>
    <x v="3"/>
    <s v="220SE-0315"/>
    <n v="3.507606"/>
    <n v="3.507606"/>
    <n v="0"/>
    <x v="0"/>
    <n v="2"/>
  </r>
  <r>
    <x v="0"/>
    <x v="2"/>
    <x v="11"/>
    <x v="0"/>
    <x v="1"/>
    <x v="3"/>
    <s v="220SE-0350"/>
    <n v="5.4370700000000003"/>
    <n v="5.4370700000000003"/>
    <n v="0"/>
    <x v="0"/>
    <n v="8"/>
  </r>
  <r>
    <x v="0"/>
    <x v="2"/>
    <x v="11"/>
    <x v="2"/>
    <x v="1"/>
    <x v="3"/>
    <s v="220SE-0359"/>
    <n v="6.7625599999999997"/>
    <n v="6.7625599999999997"/>
    <n v="4.0000000000000001E-3"/>
    <x v="0"/>
    <n v="8"/>
  </r>
  <r>
    <x v="0"/>
    <x v="2"/>
    <x v="11"/>
    <x v="2"/>
    <x v="1"/>
    <x v="3"/>
    <s v="220SE-0386"/>
    <n v="7.3593299999999999"/>
    <n v="4.5259999999999998"/>
    <n v="3.8060999999999998"/>
    <x v="0"/>
    <n v="8"/>
  </r>
  <r>
    <x v="0"/>
    <x v="2"/>
    <x v="11"/>
    <x v="0"/>
    <x v="1"/>
    <x v="3"/>
    <s v="220SE-0409"/>
    <n v="5.1617899999999999"/>
    <n v="5.1617899999999999"/>
    <n v="0"/>
    <x v="0"/>
    <n v="8"/>
  </r>
  <r>
    <x v="0"/>
    <x v="2"/>
    <x v="11"/>
    <x v="0"/>
    <x v="1"/>
    <x v="3"/>
    <s v="220SE-0639"/>
    <n v="10.376329999999999"/>
    <n v="10.376329999999999"/>
    <n v="3.7000000000000002E-3"/>
    <x v="0"/>
    <n v="12"/>
  </r>
  <r>
    <x v="0"/>
    <x v="2"/>
    <x v="11"/>
    <x v="1"/>
    <x v="1"/>
    <x v="3"/>
    <s v="220SE-0640"/>
    <n v="6.2540399999999998"/>
    <n v="6.2540399999999998"/>
    <n v="0"/>
    <x v="0"/>
    <n v="8"/>
  </r>
  <r>
    <x v="0"/>
    <x v="2"/>
    <x v="11"/>
    <x v="0"/>
    <x v="1"/>
    <x v="3"/>
    <s v="220SE-0677"/>
    <n v="3.90062"/>
    <n v="3.90062"/>
    <n v="0"/>
    <x v="0"/>
    <n v="8"/>
  </r>
  <r>
    <x v="0"/>
    <x v="2"/>
    <x v="11"/>
    <x v="1"/>
    <x v="1"/>
    <x v="3"/>
    <s v="220SE-0682"/>
    <n v="5.4611900000000002"/>
    <n v="5.4611900000000002"/>
    <n v="0"/>
    <x v="0"/>
    <n v="8"/>
  </r>
  <r>
    <x v="0"/>
    <x v="2"/>
    <x v="11"/>
    <x v="1"/>
    <x v="1"/>
    <x v="3"/>
    <s v="220SE-0688"/>
    <n v="7.60581"/>
    <n v="7.60581"/>
    <n v="0"/>
    <x v="0"/>
    <n v="8"/>
  </r>
  <r>
    <x v="0"/>
    <x v="2"/>
    <x v="11"/>
    <x v="1"/>
    <x v="1"/>
    <x v="3"/>
    <s v="220SE-0690"/>
    <n v="5.8010299999999999"/>
    <n v="5.8010299999999999"/>
    <n v="0"/>
    <x v="0"/>
    <n v="8"/>
  </r>
  <r>
    <x v="0"/>
    <x v="2"/>
    <x v="11"/>
    <x v="0"/>
    <x v="1"/>
    <x v="3"/>
    <s v="220SE-0694"/>
    <n v="6.6600200000000003"/>
    <n v="6.6600200000000003"/>
    <n v="0"/>
    <x v="0"/>
    <n v="8"/>
  </r>
  <r>
    <x v="0"/>
    <x v="2"/>
    <x v="11"/>
    <x v="1"/>
    <x v="1"/>
    <x v="3"/>
    <s v="220SE-0700"/>
    <n v="5.7441300000000002"/>
    <n v="5.7441300000000002"/>
    <n v="0"/>
    <x v="0"/>
    <n v="8"/>
  </r>
  <r>
    <x v="0"/>
    <x v="2"/>
    <x v="11"/>
    <x v="1"/>
    <x v="1"/>
    <x v="3"/>
    <s v="220SE-0701"/>
    <n v="5.3939300000000001"/>
    <n v="5.3939300000000001"/>
    <n v="0"/>
    <x v="0"/>
    <n v="8"/>
  </r>
  <r>
    <x v="0"/>
    <x v="2"/>
    <x v="11"/>
    <x v="2"/>
    <x v="1"/>
    <x v="3"/>
    <s v="220SE-0708"/>
    <n v="5.94278"/>
    <n v="5.94278"/>
    <n v="0.81889999999999996"/>
    <x v="0"/>
    <n v="8"/>
  </r>
  <r>
    <x v="0"/>
    <x v="2"/>
    <x v="11"/>
    <x v="1"/>
    <x v="1"/>
    <x v="3"/>
    <s v="220SE-0718"/>
    <n v="7.5897600000000001"/>
    <n v="7.5897600000000001"/>
    <n v="0"/>
    <x v="0"/>
    <n v="8"/>
  </r>
  <r>
    <x v="0"/>
    <x v="2"/>
    <x v="11"/>
    <x v="1"/>
    <x v="1"/>
    <x v="3"/>
    <s v="220SE-0734"/>
    <n v="6.4056600000000001"/>
    <n v="6.4056600000000001"/>
    <n v="0"/>
    <x v="0"/>
    <n v="8"/>
  </r>
  <r>
    <x v="0"/>
    <x v="2"/>
    <x v="11"/>
    <x v="1"/>
    <x v="1"/>
    <x v="3"/>
    <s v="220SE-0737"/>
    <n v="7.3522400000000001"/>
    <n v="7.3522400000000001"/>
    <n v="0"/>
    <x v="0"/>
    <n v="8"/>
  </r>
  <r>
    <x v="0"/>
    <x v="2"/>
    <x v="11"/>
    <x v="1"/>
    <x v="1"/>
    <x v="3"/>
    <s v="220SE-0739"/>
    <n v="5.9374200000000004"/>
    <n v="5.9374200000000004"/>
    <n v="0"/>
    <x v="0"/>
    <n v="8"/>
  </r>
  <r>
    <x v="0"/>
    <x v="2"/>
    <x v="11"/>
    <x v="1"/>
    <x v="1"/>
    <x v="3"/>
    <s v="220SE-0748"/>
    <n v="3.7371500000000002"/>
    <n v="3.7371500000000002"/>
    <n v="0"/>
    <x v="0"/>
    <n v="4"/>
  </r>
  <r>
    <x v="0"/>
    <x v="2"/>
    <x v="11"/>
    <x v="2"/>
    <x v="1"/>
    <x v="3"/>
    <s v="220SE-0754"/>
    <n v="6.0732699999999999"/>
    <n v="6.0732699999999999"/>
    <n v="0"/>
    <x v="0"/>
    <n v="8"/>
  </r>
  <r>
    <x v="0"/>
    <x v="2"/>
    <x v="11"/>
    <x v="2"/>
    <x v="1"/>
    <x v="3"/>
    <s v="220SE-0778"/>
    <n v="6.0464700000000002"/>
    <n v="6.0464700000000002"/>
    <n v="0"/>
    <x v="0"/>
    <n v="8"/>
  </r>
  <r>
    <x v="0"/>
    <x v="2"/>
    <x v="11"/>
    <x v="1"/>
    <x v="1"/>
    <x v="3"/>
    <s v="220SE-0786"/>
    <n v="5.9852699999999999"/>
    <n v="5.9852699999999999"/>
    <n v="0"/>
    <x v="0"/>
    <n v="8"/>
  </r>
  <r>
    <x v="0"/>
    <x v="2"/>
    <x v="11"/>
    <x v="0"/>
    <x v="1"/>
    <x v="3"/>
    <s v="220SE-0787"/>
    <n v="5.8259999999999996"/>
    <n v="5.8259999999999996"/>
    <n v="0"/>
    <x v="0"/>
    <n v="8"/>
  </r>
  <r>
    <x v="0"/>
    <x v="2"/>
    <x v="11"/>
    <x v="2"/>
    <x v="1"/>
    <x v="3"/>
    <s v="220SE-0795"/>
    <n v="5.9865500000000003"/>
    <n v="5.9865500000000003"/>
    <n v="0"/>
    <x v="0"/>
    <n v="8"/>
  </r>
  <r>
    <x v="0"/>
    <x v="2"/>
    <x v="11"/>
    <x v="1"/>
    <x v="1"/>
    <x v="3"/>
    <s v="220SE-0797"/>
    <n v="7.37704"/>
    <n v="7.37704"/>
    <n v="0"/>
    <x v="0"/>
    <n v="8"/>
  </r>
  <r>
    <x v="0"/>
    <x v="2"/>
    <x v="11"/>
    <x v="1"/>
    <x v="1"/>
    <x v="3"/>
    <s v="220SE-0800"/>
    <n v="7.1772400000000003"/>
    <n v="7.1772400000000003"/>
    <n v="0"/>
    <x v="0"/>
    <n v="8"/>
  </r>
  <r>
    <x v="0"/>
    <x v="2"/>
    <x v="11"/>
    <x v="2"/>
    <x v="1"/>
    <x v="3"/>
    <s v="220SE-0844"/>
    <n v="7.10771"/>
    <n v="7.10771"/>
    <n v="1.9199999999999998E-2"/>
    <x v="0"/>
    <n v="8"/>
  </r>
  <r>
    <x v="0"/>
    <x v="2"/>
    <x v="11"/>
    <x v="2"/>
    <x v="1"/>
    <x v="3"/>
    <s v="220SE-0901"/>
    <n v="5.1788400000000001"/>
    <n v="5.1788400000000001"/>
    <n v="0"/>
    <x v="0"/>
    <n v="8"/>
  </r>
  <r>
    <x v="0"/>
    <x v="2"/>
    <x v="11"/>
    <x v="1"/>
    <x v="1"/>
    <x v="3"/>
    <s v="220SE-0921"/>
    <n v="5.6218199999999996"/>
    <n v="5.6218199999999996"/>
    <n v="0"/>
    <x v="0"/>
    <n v="8"/>
  </r>
  <r>
    <x v="0"/>
    <x v="2"/>
    <x v="11"/>
    <x v="0"/>
    <x v="1"/>
    <x v="3"/>
    <s v="220SE-0923"/>
    <n v="5.5722199999999997"/>
    <n v="5.5722199999999997"/>
    <n v="0"/>
    <x v="0"/>
    <n v="8"/>
  </r>
  <r>
    <x v="0"/>
    <x v="2"/>
    <x v="11"/>
    <x v="2"/>
    <x v="1"/>
    <x v="3"/>
    <s v="220SE-1045"/>
    <n v="6.590935"/>
    <n v="6.590935"/>
    <n v="2.2000000000000001E-3"/>
    <x v="0"/>
    <n v="8"/>
  </r>
  <r>
    <x v="0"/>
    <x v="2"/>
    <x v="11"/>
    <x v="0"/>
    <x v="1"/>
    <x v="3"/>
    <s v="220SE-1218"/>
    <n v="6.3068200000000001"/>
    <n v="6.3068200000000001"/>
    <n v="0"/>
    <x v="0"/>
    <n v="8"/>
  </r>
  <r>
    <x v="0"/>
    <x v="2"/>
    <x v="11"/>
    <x v="0"/>
    <x v="1"/>
    <x v="3"/>
    <s v="220SE-1219"/>
    <n v="5.5401699999999998"/>
    <n v="5.5401699999999998"/>
    <n v="3.8E-3"/>
    <x v="0"/>
    <n v="8"/>
  </r>
  <r>
    <x v="0"/>
    <x v="2"/>
    <x v="11"/>
    <x v="1"/>
    <x v="1"/>
    <x v="3"/>
    <s v="220SE-1223"/>
    <n v="4.8324999999999996"/>
    <n v="4.8324999999999996"/>
    <n v="0"/>
    <x v="0"/>
    <n v="5.5"/>
  </r>
  <r>
    <x v="0"/>
    <x v="2"/>
    <x v="11"/>
    <x v="1"/>
    <x v="1"/>
    <x v="3"/>
    <s v="220SE-1286"/>
    <n v="5.6918899999999999"/>
    <n v="5.6918899999999999"/>
    <n v="0"/>
    <x v="0"/>
    <n v="8"/>
  </r>
  <r>
    <x v="0"/>
    <x v="2"/>
    <x v="11"/>
    <x v="0"/>
    <x v="1"/>
    <x v="3"/>
    <s v="220SE-1290"/>
    <n v="6.8622100000000001"/>
    <n v="6.8622100000000001"/>
    <n v="0"/>
    <x v="0"/>
    <n v="8"/>
  </r>
  <r>
    <x v="0"/>
    <x v="2"/>
    <x v="11"/>
    <x v="2"/>
    <x v="1"/>
    <x v="3"/>
    <s v="220SE-1679"/>
    <n v="7.3459300000000001"/>
    <n v="7.3459300000000001"/>
    <n v="0"/>
    <x v="0"/>
    <n v="8"/>
  </r>
  <r>
    <x v="0"/>
    <x v="2"/>
    <x v="11"/>
    <x v="1"/>
    <x v="1"/>
    <x v="3"/>
    <s v="220SE-1689"/>
    <n v="4.3372000000000002"/>
    <n v="4.3372000000000002"/>
    <n v="0.74339999999999995"/>
    <x v="0"/>
    <n v="6"/>
  </r>
  <r>
    <x v="0"/>
    <x v="2"/>
    <x v="11"/>
    <x v="2"/>
    <x v="1"/>
    <x v="3"/>
    <s v="220SE-1695"/>
    <n v="7.0547250000000004"/>
    <n v="7.0547250000000004"/>
    <n v="0.50129999999999997"/>
    <x v="0"/>
    <n v="8"/>
  </r>
  <r>
    <x v="0"/>
    <x v="2"/>
    <x v="11"/>
    <x v="1"/>
    <x v="1"/>
    <x v="3"/>
    <s v="220SE-2033"/>
    <n v="5.84938"/>
    <n v="5.84938"/>
    <n v="0"/>
    <x v="0"/>
    <n v="8"/>
  </r>
  <r>
    <x v="0"/>
    <x v="2"/>
    <x v="11"/>
    <x v="2"/>
    <x v="1"/>
    <x v="3"/>
    <s v="220SE-2036"/>
    <n v="7.0933599999999997"/>
    <n v="7.0933599999999997"/>
    <n v="8.0500000000000002E-2"/>
    <x v="0"/>
    <n v="8"/>
  </r>
  <r>
    <x v="0"/>
    <x v="2"/>
    <x v="11"/>
    <x v="0"/>
    <x v="1"/>
    <x v="3"/>
    <s v="220SE-2037"/>
    <n v="4.97567"/>
    <n v="4.97567"/>
    <n v="0"/>
    <x v="0"/>
    <n v="8"/>
  </r>
  <r>
    <x v="0"/>
    <x v="2"/>
    <x v="11"/>
    <x v="0"/>
    <x v="1"/>
    <x v="3"/>
    <s v="220SE-2038"/>
    <n v="7.1976800000000001"/>
    <n v="7.1976800000000001"/>
    <n v="0"/>
    <x v="0"/>
    <n v="8"/>
  </r>
  <r>
    <x v="0"/>
    <x v="2"/>
    <x v="11"/>
    <x v="1"/>
    <x v="1"/>
    <x v="3"/>
    <s v="220SE-2102"/>
    <n v="6.7517899999999997"/>
    <n v="6.7517899999999997"/>
    <n v="0"/>
    <x v="0"/>
    <n v="8"/>
  </r>
  <r>
    <x v="0"/>
    <x v="2"/>
    <x v="11"/>
    <x v="0"/>
    <x v="1"/>
    <x v="3"/>
    <s v="220SE-2103"/>
    <n v="5.6183100000000001"/>
    <n v="5.6183100000000001"/>
    <n v="0"/>
    <x v="0"/>
    <n v="8"/>
  </r>
  <r>
    <x v="0"/>
    <x v="2"/>
    <x v="11"/>
    <x v="2"/>
    <x v="1"/>
    <x v="3"/>
    <s v="220SE-2104"/>
    <n v="7.0565300000000004"/>
    <n v="7.0565300000000004"/>
    <n v="4.4999999999999997E-3"/>
    <x v="0"/>
    <n v="8"/>
  </r>
  <r>
    <x v="0"/>
    <x v="2"/>
    <x v="11"/>
    <x v="2"/>
    <x v="1"/>
    <x v="3"/>
    <s v="220SE-2107"/>
    <n v="6.8669900000000004"/>
    <n v="6.8669900000000004"/>
    <n v="0"/>
    <x v="0"/>
    <n v="8"/>
  </r>
  <r>
    <x v="0"/>
    <x v="2"/>
    <x v="11"/>
    <x v="0"/>
    <x v="1"/>
    <x v="3"/>
    <s v="220SE-2110"/>
    <n v="4.0487200000000003"/>
    <n v="4.0487200000000003"/>
    <n v="0"/>
    <x v="0"/>
    <n v="8"/>
  </r>
  <r>
    <x v="0"/>
    <x v="2"/>
    <x v="11"/>
    <x v="1"/>
    <x v="1"/>
    <x v="3"/>
    <s v="220SE-2116"/>
    <n v="6.0099400000000003"/>
    <n v="6.0099400000000003"/>
    <n v="0"/>
    <x v="0"/>
    <n v="8"/>
  </r>
  <r>
    <x v="0"/>
    <x v="2"/>
    <x v="11"/>
    <x v="2"/>
    <x v="1"/>
    <x v="3"/>
    <s v="220SE-2118"/>
    <n v="7.1564899999999998"/>
    <n v="7.1564899999999998"/>
    <n v="0"/>
    <x v="0"/>
    <n v="8"/>
  </r>
  <r>
    <x v="0"/>
    <x v="2"/>
    <x v="11"/>
    <x v="0"/>
    <x v="1"/>
    <x v="3"/>
    <s v="220SE-2125"/>
    <n v="7.6620999999999997"/>
    <n v="7.6620999999999997"/>
    <n v="0"/>
    <x v="0"/>
    <n v="8"/>
  </r>
  <r>
    <x v="0"/>
    <x v="2"/>
    <x v="11"/>
    <x v="0"/>
    <x v="1"/>
    <x v="3"/>
    <s v="220SE-2295"/>
    <n v="6.5292399999999997"/>
    <n v="6.5292399999999997"/>
    <n v="0"/>
    <x v="0"/>
    <n v="8"/>
  </r>
  <r>
    <x v="0"/>
    <x v="2"/>
    <x v="11"/>
    <x v="0"/>
    <x v="1"/>
    <x v="3"/>
    <s v="220SE-2349"/>
    <n v="6.9228899999999998"/>
    <n v="6.9228899999999998"/>
    <n v="0"/>
    <x v="0"/>
    <n v="8"/>
  </r>
  <r>
    <x v="0"/>
    <x v="2"/>
    <x v="11"/>
    <x v="1"/>
    <x v="1"/>
    <x v="3"/>
    <s v="220SE-2350"/>
    <n v="6.6746600000000003"/>
    <n v="6.6746600000000003"/>
    <n v="6.4999999999999997E-3"/>
    <x v="0"/>
    <n v="8"/>
  </r>
  <r>
    <x v="0"/>
    <x v="2"/>
    <x v="11"/>
    <x v="1"/>
    <x v="1"/>
    <x v="3"/>
    <s v="220SE-2353"/>
    <n v="6.2124800000000002"/>
    <n v="6.2124800000000002"/>
    <n v="0"/>
    <x v="0"/>
    <n v="8"/>
  </r>
  <r>
    <x v="0"/>
    <x v="2"/>
    <x v="11"/>
    <x v="0"/>
    <x v="1"/>
    <x v="3"/>
    <s v="220SE-2415"/>
    <n v="4.8270999999999997"/>
    <n v="4.8270999999999997"/>
    <n v="0"/>
    <x v="0"/>
    <n v="8"/>
  </r>
  <r>
    <x v="0"/>
    <x v="2"/>
    <x v="11"/>
    <x v="2"/>
    <x v="1"/>
    <x v="3"/>
    <s v="220SE-2454"/>
    <n v="4.9547749999999997"/>
    <n v="4.9547749999999997"/>
    <n v="0"/>
    <x v="0"/>
    <n v="8"/>
  </r>
  <r>
    <x v="0"/>
    <x v="2"/>
    <x v="11"/>
    <x v="1"/>
    <x v="1"/>
    <x v="3"/>
    <s v="220SE-2455"/>
    <n v="10.33661"/>
    <n v="10.33661"/>
    <n v="2.0799999999999999E-2"/>
    <x v="0"/>
    <n v="12"/>
  </r>
  <r>
    <x v="0"/>
    <x v="2"/>
    <x v="11"/>
    <x v="1"/>
    <x v="1"/>
    <x v="3"/>
    <s v="220SE-2553"/>
    <n v="5.5372700000000004"/>
    <n v="5.5372700000000004"/>
    <n v="0"/>
    <x v="0"/>
    <n v="8"/>
  </r>
  <r>
    <x v="0"/>
    <x v="2"/>
    <x v="11"/>
    <x v="0"/>
    <x v="1"/>
    <x v="3"/>
    <s v="220SE-2771"/>
    <n v="6.3306699999999996"/>
    <n v="6.3306699999999996"/>
    <n v="3.0000000000000001E-3"/>
    <x v="0"/>
    <n v="8"/>
  </r>
  <r>
    <x v="0"/>
    <x v="2"/>
    <x v="11"/>
    <x v="1"/>
    <x v="1"/>
    <x v="3"/>
    <s v="220SE-2775"/>
    <n v="10.40706"/>
    <n v="10.40706"/>
    <n v="0"/>
    <x v="0"/>
    <n v="12"/>
  </r>
  <r>
    <x v="0"/>
    <x v="2"/>
    <x v="11"/>
    <x v="1"/>
    <x v="1"/>
    <x v="3"/>
    <s v="220SE-2818"/>
    <n v="9.5604700000000005"/>
    <n v="9.5604700000000005"/>
    <n v="0"/>
    <x v="0"/>
    <n v="12"/>
  </r>
  <r>
    <x v="0"/>
    <x v="2"/>
    <x v="11"/>
    <x v="2"/>
    <x v="1"/>
    <x v="3"/>
    <s v="220SE-2841"/>
    <n v="7.3782800000000002"/>
    <n v="7.3782800000000002"/>
    <n v="0"/>
    <x v="0"/>
    <n v="8"/>
  </r>
  <r>
    <x v="0"/>
    <x v="2"/>
    <x v="11"/>
    <x v="1"/>
    <x v="1"/>
    <x v="3"/>
    <s v="220SE-2842"/>
    <n v="5.0394500000000004"/>
    <n v="5.0394500000000004"/>
    <n v="0"/>
    <x v="0"/>
    <n v="8"/>
  </r>
  <r>
    <x v="0"/>
    <x v="2"/>
    <x v="11"/>
    <x v="0"/>
    <x v="1"/>
    <x v="3"/>
    <s v="220SE-2848"/>
    <n v="5.8166200000000003"/>
    <n v="5.8166200000000003"/>
    <n v="0"/>
    <x v="0"/>
    <n v="8"/>
  </r>
  <r>
    <x v="0"/>
    <x v="2"/>
    <x v="11"/>
    <x v="0"/>
    <x v="1"/>
    <x v="3"/>
    <s v="220SE-2892"/>
    <n v="4.5421199999999997"/>
    <n v="4.5421199999999997"/>
    <n v="7.0699999999999999E-2"/>
    <x v="0"/>
    <n v="8"/>
  </r>
  <r>
    <x v="0"/>
    <x v="2"/>
    <x v="11"/>
    <x v="1"/>
    <x v="1"/>
    <x v="3"/>
    <s v="220SE-2893"/>
    <n v="5.5315300000000001"/>
    <n v="5.5315300000000001"/>
    <n v="0"/>
    <x v="0"/>
    <n v="8"/>
  </r>
  <r>
    <x v="0"/>
    <x v="2"/>
    <x v="11"/>
    <x v="1"/>
    <x v="1"/>
    <x v="3"/>
    <s v="220SE-2897"/>
    <n v="5.5275100000000004"/>
    <n v="5.5275100000000004"/>
    <n v="0"/>
    <x v="0"/>
    <n v="8"/>
  </r>
  <r>
    <x v="0"/>
    <x v="2"/>
    <x v="11"/>
    <x v="0"/>
    <x v="1"/>
    <x v="3"/>
    <s v="220SE-2918"/>
    <n v="5.8945600000000002"/>
    <n v="5.8945600000000002"/>
    <n v="4.7000000000000002E-3"/>
    <x v="0"/>
    <n v="8"/>
  </r>
  <r>
    <x v="0"/>
    <x v="2"/>
    <x v="11"/>
    <x v="0"/>
    <x v="1"/>
    <x v="3"/>
    <s v="220SE-2924"/>
    <n v="4.9944800000000003"/>
    <n v="4.9944800000000003"/>
    <n v="2.3E-2"/>
    <x v="0"/>
    <n v="8"/>
  </r>
  <r>
    <x v="0"/>
    <x v="2"/>
    <x v="11"/>
    <x v="0"/>
    <x v="1"/>
    <x v="3"/>
    <s v="220SE-2931"/>
    <n v="5.2514700000000003"/>
    <n v="5.2514700000000003"/>
    <n v="0.10879999999999999"/>
    <x v="0"/>
    <n v="8"/>
  </r>
  <r>
    <x v="0"/>
    <x v="2"/>
    <x v="11"/>
    <x v="0"/>
    <x v="1"/>
    <x v="3"/>
    <s v="220SE-2983"/>
    <n v="5.1244100000000001"/>
    <n v="5.1244100000000001"/>
    <n v="0"/>
    <x v="0"/>
    <n v="8"/>
  </r>
  <r>
    <x v="0"/>
    <x v="2"/>
    <x v="11"/>
    <x v="2"/>
    <x v="1"/>
    <x v="3"/>
    <s v="220SE-3073"/>
    <n v="5.3393990000000002"/>
    <n v="5.3393990000000002"/>
    <n v="2.5000000000000001E-3"/>
    <x v="0"/>
    <n v="8"/>
  </r>
  <r>
    <x v="0"/>
    <x v="2"/>
    <x v="11"/>
    <x v="2"/>
    <x v="1"/>
    <x v="3"/>
    <s v="220SE-3261"/>
    <n v="6.2861000000000002"/>
    <n v="6.2861000000000002"/>
    <n v="7.7799999999999994E-2"/>
    <x v="0"/>
    <n v="8"/>
  </r>
  <r>
    <x v="0"/>
    <x v="2"/>
    <x v="11"/>
    <x v="2"/>
    <x v="1"/>
    <x v="3"/>
    <s v="220SE-3332"/>
    <n v="7.3773200000000001"/>
    <n v="7.3773200000000001"/>
    <n v="0"/>
    <x v="0"/>
    <n v="8"/>
  </r>
  <r>
    <x v="0"/>
    <x v="2"/>
    <x v="11"/>
    <x v="2"/>
    <x v="1"/>
    <x v="3"/>
    <s v="220SE-3445"/>
    <n v="8.7398699999999998"/>
    <n v="8.7398699999999998"/>
    <n v="8.5000000000000006E-3"/>
    <x v="0"/>
    <n v="8"/>
  </r>
  <r>
    <x v="0"/>
    <x v="2"/>
    <x v="11"/>
    <x v="2"/>
    <x v="1"/>
    <x v="3"/>
    <s v="220SE-3447"/>
    <n v="6.2462730000000004"/>
    <n v="6.2462730000000004"/>
    <n v="6.9800000000000001E-2"/>
    <x v="0"/>
    <n v="8"/>
  </r>
  <r>
    <x v="0"/>
    <x v="2"/>
    <x v="11"/>
    <x v="2"/>
    <x v="1"/>
    <x v="3"/>
    <s v="220SE-3462"/>
    <n v="4.5740999999999996"/>
    <n v="4.5740999999999996"/>
    <n v="0"/>
    <x v="0"/>
    <n v="8"/>
  </r>
  <r>
    <x v="0"/>
    <x v="2"/>
    <x v="11"/>
    <x v="2"/>
    <x v="1"/>
    <x v="3"/>
    <s v="220SE-3468"/>
    <n v="4.6227999999999998"/>
    <n v="4.6227999999999998"/>
    <n v="0"/>
    <x v="0"/>
    <n v="8"/>
  </r>
  <r>
    <x v="0"/>
    <x v="2"/>
    <x v="11"/>
    <x v="1"/>
    <x v="1"/>
    <x v="3"/>
    <s v="220SE-3633"/>
    <n v="5.67692"/>
    <n v="5.67692"/>
    <n v="0"/>
    <x v="0"/>
    <n v="8"/>
  </r>
  <r>
    <x v="0"/>
    <x v="2"/>
    <x v="11"/>
    <x v="0"/>
    <x v="1"/>
    <x v="3"/>
    <s v="220SE-3678"/>
    <n v="3.8180999999999998"/>
    <n v="3.8180999999999998"/>
    <n v="0"/>
    <x v="0"/>
    <n v="8"/>
  </r>
  <r>
    <x v="0"/>
    <x v="2"/>
    <x v="11"/>
    <x v="1"/>
    <x v="1"/>
    <x v="3"/>
    <s v="220SE-3840"/>
    <n v="5.3675899999999999"/>
    <n v="5.3675899999999999"/>
    <n v="0"/>
    <x v="0"/>
    <n v="8"/>
  </r>
  <r>
    <x v="0"/>
    <x v="2"/>
    <x v="11"/>
    <x v="0"/>
    <x v="2"/>
    <x v="4"/>
    <s v="300OI-01-A"/>
    <n v="49.286650000000002"/>
    <n v="49.286650000000002"/>
    <n v="0"/>
    <x v="0"/>
    <n v="32"/>
  </r>
  <r>
    <x v="0"/>
    <x v="2"/>
    <x v="11"/>
    <x v="1"/>
    <x v="2"/>
    <x v="4"/>
    <s v="300OI-01-B"/>
    <n v="42.145600000000002"/>
    <n v="42.145600000000002"/>
    <n v="0"/>
    <x v="0"/>
    <n v="40"/>
  </r>
  <r>
    <x v="0"/>
    <x v="2"/>
    <x v="11"/>
    <x v="2"/>
    <x v="2"/>
    <x v="4"/>
    <s v="300OI-01-C"/>
    <n v="68.986000000000004"/>
    <n v="68.986000000000004"/>
    <n v="0"/>
    <x v="0"/>
    <n v="32"/>
  </r>
  <r>
    <x v="0"/>
    <x v="2"/>
    <x v="11"/>
    <x v="0"/>
    <x v="2"/>
    <x v="5"/>
    <s v="300OS-01-A"/>
    <n v="11.59826"/>
    <n v="11.59826"/>
    <n v="0"/>
    <x v="0"/>
    <n v="24"/>
  </r>
  <r>
    <x v="0"/>
    <x v="2"/>
    <x v="11"/>
    <x v="1"/>
    <x v="2"/>
    <x v="5"/>
    <s v="300OS-01-B"/>
    <n v="15.42601"/>
    <n v="15.42601"/>
    <n v="0"/>
    <x v="0"/>
    <n v="24"/>
  </r>
  <r>
    <x v="0"/>
    <x v="2"/>
    <x v="11"/>
    <x v="2"/>
    <x v="2"/>
    <x v="5"/>
    <s v="300OS-01-C"/>
    <n v="10.991300000000001"/>
    <n v="10.991300000000001"/>
    <n v="0"/>
    <x v="0"/>
    <n v="16"/>
  </r>
  <r>
    <x v="0"/>
    <x v="2"/>
    <x v="11"/>
    <x v="0"/>
    <x v="3"/>
    <x v="6"/>
    <s v="410MO-01-A"/>
    <n v="15.41574"/>
    <n v="15.41574"/>
    <n v="0"/>
    <x v="0"/>
    <n v="19.989999999999998"/>
  </r>
  <r>
    <x v="0"/>
    <x v="2"/>
    <x v="11"/>
    <x v="1"/>
    <x v="3"/>
    <x v="6"/>
    <s v="410MO-01-B"/>
    <n v="14.013500000000001"/>
    <n v="14.013500000000001"/>
    <n v="0"/>
    <x v="0"/>
    <n v="18.68"/>
  </r>
  <r>
    <x v="0"/>
    <x v="2"/>
    <x v="11"/>
    <x v="2"/>
    <x v="3"/>
    <x v="6"/>
    <s v="410MO-01-C"/>
    <n v="11.214040000000001"/>
    <n v="11.214040000000001"/>
    <n v="0"/>
    <x v="0"/>
    <n v="14.66"/>
  </r>
  <r>
    <x v="0"/>
    <x v="2"/>
    <x v="11"/>
    <x v="0"/>
    <x v="3"/>
    <x v="6"/>
    <s v="410MO-02-A"/>
    <n v="18.393090000000001"/>
    <n v="18.393090000000001"/>
    <n v="0"/>
    <x v="0"/>
    <n v="23.99"/>
  </r>
  <r>
    <x v="0"/>
    <x v="2"/>
    <x v="11"/>
    <x v="1"/>
    <x v="3"/>
    <x v="6"/>
    <s v="410MO-02-B"/>
    <n v="14.463839999999999"/>
    <n v="14.463839999999999"/>
    <n v="0"/>
    <x v="0"/>
    <n v="18.68"/>
  </r>
  <r>
    <x v="0"/>
    <x v="2"/>
    <x v="11"/>
    <x v="2"/>
    <x v="3"/>
    <x v="6"/>
    <s v="410MO-02-C"/>
    <n v="15.64682"/>
    <n v="15.64682"/>
    <n v="0"/>
    <x v="0"/>
    <n v="19.66"/>
  </r>
  <r>
    <x v="0"/>
    <x v="2"/>
    <x v="11"/>
    <x v="0"/>
    <x v="3"/>
    <x v="6"/>
    <s v="410MO-03-A"/>
    <n v="15.359360000000001"/>
    <n v="15.359360000000001"/>
    <n v="0"/>
    <x v="0"/>
    <n v="19.989999999999998"/>
  </r>
  <r>
    <x v="0"/>
    <x v="2"/>
    <x v="11"/>
    <x v="1"/>
    <x v="3"/>
    <x v="6"/>
    <s v="410MO-03-B"/>
    <n v="14.176690000000001"/>
    <n v="14.176690000000001"/>
    <n v="0"/>
    <x v="0"/>
    <n v="18.68"/>
  </r>
  <r>
    <x v="0"/>
    <x v="2"/>
    <x v="11"/>
    <x v="2"/>
    <x v="3"/>
    <x v="6"/>
    <s v="410MO-03-C"/>
    <n v="8.3601799999999997"/>
    <n v="8.3601799999999997"/>
    <n v="0"/>
    <x v="0"/>
    <n v="10.66"/>
  </r>
  <r>
    <x v="0"/>
    <x v="2"/>
    <x v="11"/>
    <x v="0"/>
    <x v="3"/>
    <x v="6"/>
    <s v="410MO-04-A"/>
    <n v="15.25211"/>
    <n v="15.25211"/>
    <n v="0"/>
    <x v="0"/>
    <n v="19.989999999999998"/>
  </r>
  <r>
    <x v="0"/>
    <x v="2"/>
    <x v="11"/>
    <x v="1"/>
    <x v="3"/>
    <x v="6"/>
    <s v="410MO-04-B"/>
    <n v="14.345969999999999"/>
    <n v="14.345969999999999"/>
    <n v="0"/>
    <x v="0"/>
    <n v="18.68"/>
  </r>
  <r>
    <x v="0"/>
    <x v="2"/>
    <x v="11"/>
    <x v="2"/>
    <x v="3"/>
    <x v="6"/>
    <s v="410MO-04-C"/>
    <n v="14.210710000000001"/>
    <n v="14.210710000000001"/>
    <n v="0"/>
    <x v="0"/>
    <n v="18.18"/>
  </r>
  <r>
    <x v="0"/>
    <x v="2"/>
    <x v="11"/>
    <x v="0"/>
    <x v="3"/>
    <x v="6"/>
    <s v="410MO-05-A"/>
    <n v="15.55026"/>
    <n v="15.55026"/>
    <n v="0"/>
    <x v="0"/>
    <n v="19.989999999999998"/>
  </r>
  <r>
    <x v="0"/>
    <x v="2"/>
    <x v="11"/>
    <x v="1"/>
    <x v="3"/>
    <x v="6"/>
    <s v="410MO-05-B"/>
    <n v="14.27087"/>
    <n v="14.27087"/>
    <n v="0"/>
    <x v="0"/>
    <n v="18.68"/>
  </r>
  <r>
    <x v="0"/>
    <x v="2"/>
    <x v="11"/>
    <x v="2"/>
    <x v="3"/>
    <x v="6"/>
    <s v="410MO-05-C"/>
    <n v="8.1907499999999995"/>
    <n v="8.1907499999999995"/>
    <n v="0"/>
    <x v="0"/>
    <n v="10.66"/>
  </r>
  <r>
    <x v="0"/>
    <x v="2"/>
    <x v="11"/>
    <x v="0"/>
    <x v="3"/>
    <x v="6"/>
    <s v="410MO-06-A"/>
    <n v="8.5473300000000005"/>
    <n v="8.5473300000000005"/>
    <n v="0"/>
    <x v="0"/>
    <n v="10.99"/>
  </r>
  <r>
    <x v="0"/>
    <x v="2"/>
    <x v="11"/>
    <x v="2"/>
    <x v="3"/>
    <x v="6"/>
    <s v="410MO-06-C"/>
    <n v="11.055020000000001"/>
    <n v="11.055020000000001"/>
    <n v="0"/>
    <x v="0"/>
    <n v="14.18"/>
  </r>
  <r>
    <x v="0"/>
    <x v="2"/>
    <x v="11"/>
    <x v="1"/>
    <x v="3"/>
    <x v="6"/>
    <s v="410MO-07-B"/>
    <n v="14.05237"/>
    <n v="14.05237"/>
    <n v="0"/>
    <x v="0"/>
    <n v="18.68"/>
  </r>
  <r>
    <x v="0"/>
    <x v="2"/>
    <x v="11"/>
    <x v="0"/>
    <x v="3"/>
    <x v="7"/>
    <s v="420TW-01-A"/>
    <n v="6.4677100000000003"/>
    <n v="6.4677100000000003"/>
    <n v="0"/>
    <x v="0"/>
    <n v="8.5"/>
  </r>
  <r>
    <x v="0"/>
    <x v="2"/>
    <x v="11"/>
    <x v="1"/>
    <x v="3"/>
    <x v="7"/>
    <s v="420TW-01-B"/>
    <n v="9.4958100000000005"/>
    <n v="9.4958100000000005"/>
    <n v="0"/>
    <x v="0"/>
    <n v="12.5"/>
  </r>
  <r>
    <x v="0"/>
    <x v="2"/>
    <x v="11"/>
    <x v="2"/>
    <x v="3"/>
    <x v="7"/>
    <s v="420TW-01-C"/>
    <n v="6.31332"/>
    <n v="6.31332"/>
    <n v="0"/>
    <x v="0"/>
    <n v="8"/>
  </r>
  <r>
    <x v="0"/>
    <x v="2"/>
    <x v="11"/>
    <x v="0"/>
    <x v="3"/>
    <x v="7"/>
    <s v="420TW-02-A"/>
    <n v="6.6253399999999996"/>
    <n v="6.6253399999999996"/>
    <n v="0"/>
    <x v="0"/>
    <n v="8.5"/>
  </r>
  <r>
    <x v="0"/>
    <x v="2"/>
    <x v="11"/>
    <x v="1"/>
    <x v="3"/>
    <x v="7"/>
    <s v="420TW-02-B"/>
    <n v="6.39785"/>
    <n v="6.39785"/>
    <n v="0"/>
    <x v="0"/>
    <n v="8.5"/>
  </r>
  <r>
    <x v="0"/>
    <x v="2"/>
    <x v="11"/>
    <x v="2"/>
    <x v="3"/>
    <x v="7"/>
    <s v="420TW-02-C"/>
    <n v="6.4847599999999996"/>
    <n v="6.4847599999999996"/>
    <n v="0"/>
    <x v="0"/>
    <n v="8.5"/>
  </r>
  <r>
    <x v="0"/>
    <x v="2"/>
    <x v="11"/>
    <x v="0"/>
    <x v="3"/>
    <x v="7"/>
    <s v="420TW-03-A"/>
    <n v="6.3928399999999996"/>
    <n v="6.3928399999999996"/>
    <n v="0"/>
    <x v="0"/>
    <n v="8.5"/>
  </r>
  <r>
    <x v="0"/>
    <x v="2"/>
    <x v="11"/>
    <x v="0"/>
    <x v="3"/>
    <x v="7"/>
    <s v="420TW-04-A"/>
    <n v="7.12493"/>
    <n v="7.12493"/>
    <n v="0"/>
    <x v="0"/>
    <n v="8.5"/>
  </r>
  <r>
    <x v="0"/>
    <x v="2"/>
    <x v="11"/>
    <x v="2"/>
    <x v="3"/>
    <x v="7"/>
    <s v="420TW-04-C"/>
    <n v="6.5765099999999999"/>
    <n v="6.5765099999999999"/>
    <n v="0"/>
    <x v="0"/>
    <n v="8.5"/>
  </r>
  <r>
    <x v="0"/>
    <x v="2"/>
    <x v="11"/>
    <x v="0"/>
    <x v="3"/>
    <x v="7"/>
    <s v="420TW-05-A"/>
    <n v="6.4608499999999998"/>
    <n v="6.4608499999999998"/>
    <n v="0"/>
    <x v="0"/>
    <n v="8.5"/>
  </r>
  <r>
    <x v="0"/>
    <x v="2"/>
    <x v="11"/>
    <x v="2"/>
    <x v="3"/>
    <x v="7"/>
    <s v="420TW-05-C"/>
    <n v="3.1"/>
    <n v="3.1"/>
    <n v="0"/>
    <x v="0"/>
    <n v="4"/>
  </r>
  <r>
    <x v="0"/>
    <x v="2"/>
    <x v="11"/>
    <x v="0"/>
    <x v="3"/>
    <x v="7"/>
    <s v="420TW-06-A"/>
    <n v="6.4234099999999996"/>
    <n v="6.4234099999999996"/>
    <n v="0"/>
    <x v="0"/>
    <n v="8.5"/>
  </r>
  <r>
    <x v="0"/>
    <x v="2"/>
    <x v="11"/>
    <x v="1"/>
    <x v="3"/>
    <x v="7"/>
    <s v="420TW-06-B"/>
    <n v="6.5821800000000001"/>
    <n v="6.5821800000000001"/>
    <n v="0"/>
    <x v="0"/>
    <n v="8.5"/>
  </r>
  <r>
    <x v="0"/>
    <x v="2"/>
    <x v="11"/>
    <x v="2"/>
    <x v="3"/>
    <x v="7"/>
    <s v="420TW-06-C"/>
    <n v="6.3711700000000002"/>
    <n v="6.3711700000000002"/>
    <n v="0"/>
    <x v="0"/>
    <n v="8.5"/>
  </r>
  <r>
    <x v="0"/>
    <x v="2"/>
    <x v="11"/>
    <x v="1"/>
    <x v="3"/>
    <x v="7"/>
    <s v="420TW-07-B"/>
    <n v="6.6981999999999999"/>
    <n v="6.6981999999999999"/>
    <n v="0"/>
    <x v="0"/>
    <n v="8.5"/>
  </r>
  <r>
    <x v="0"/>
    <x v="2"/>
    <x v="11"/>
    <x v="2"/>
    <x v="3"/>
    <x v="7"/>
    <s v="420TW-07-C"/>
    <n v="9.2466799999999996"/>
    <n v="9.2466799999999996"/>
    <n v="0"/>
    <x v="0"/>
    <n v="11.9"/>
  </r>
  <r>
    <x v="0"/>
    <x v="2"/>
    <x v="11"/>
    <x v="1"/>
    <x v="3"/>
    <x v="7"/>
    <s v="420TW-08-B"/>
    <n v="6.4583300000000001"/>
    <n v="6.4583300000000001"/>
    <n v="0"/>
    <x v="0"/>
    <n v="8.5"/>
  </r>
  <r>
    <x v="0"/>
    <x v="2"/>
    <x v="11"/>
    <x v="1"/>
    <x v="3"/>
    <x v="7"/>
    <s v="420TW-09-B"/>
    <n v="6.51274"/>
    <n v="6.51274"/>
    <n v="0"/>
    <x v="0"/>
    <n v="8.5"/>
  </r>
  <r>
    <x v="0"/>
    <x v="2"/>
    <x v="11"/>
    <x v="0"/>
    <x v="3"/>
    <x v="8"/>
    <s v="430TT-01-A"/>
    <n v="24.987030000000001"/>
    <n v="24.987030000000001"/>
    <n v="0"/>
    <x v="0"/>
    <n v="33"/>
  </r>
  <r>
    <x v="0"/>
    <x v="2"/>
    <x v="11"/>
    <x v="1"/>
    <x v="3"/>
    <x v="8"/>
    <s v="430TT-01-B"/>
    <n v="24.814309999999999"/>
    <n v="24.814309999999999"/>
    <n v="0"/>
    <x v="0"/>
    <n v="32.659999999999997"/>
  </r>
  <r>
    <x v="0"/>
    <x v="2"/>
    <x v="11"/>
    <x v="2"/>
    <x v="3"/>
    <x v="8"/>
    <s v="430TT-01-C"/>
    <n v="18.521339999999999"/>
    <n v="18.521339999999999"/>
    <n v="0"/>
    <x v="0"/>
    <n v="22.5"/>
  </r>
  <r>
    <x v="0"/>
    <x v="2"/>
    <x v="11"/>
    <x v="0"/>
    <x v="3"/>
    <x v="8"/>
    <s v="430TT-02-A"/>
    <n v="24.907250000000001"/>
    <n v="24.907250000000001"/>
    <n v="0"/>
    <x v="0"/>
    <n v="33"/>
  </r>
  <r>
    <x v="0"/>
    <x v="2"/>
    <x v="11"/>
    <x v="1"/>
    <x v="3"/>
    <x v="8"/>
    <s v="430TT-02-B"/>
    <n v="25.203340000000001"/>
    <n v="25.203340000000001"/>
    <n v="0"/>
    <x v="0"/>
    <n v="32.659999999999997"/>
  </r>
  <r>
    <x v="0"/>
    <x v="2"/>
    <x v="11"/>
    <x v="2"/>
    <x v="3"/>
    <x v="8"/>
    <s v="430TT-02-C"/>
    <n v="26.93028"/>
    <n v="26.93028"/>
    <n v="0"/>
    <x v="0"/>
    <n v="33"/>
  </r>
  <r>
    <x v="0"/>
    <x v="2"/>
    <x v="11"/>
    <x v="0"/>
    <x v="3"/>
    <x v="8"/>
    <s v="430TT-03-A"/>
    <n v="23.797239999999999"/>
    <n v="23.797239999999999"/>
    <n v="0"/>
    <x v="0"/>
    <n v="32.5"/>
  </r>
  <r>
    <x v="0"/>
    <x v="2"/>
    <x v="11"/>
    <x v="1"/>
    <x v="3"/>
    <x v="8"/>
    <s v="430TT-03-B"/>
    <n v="18.479949999999999"/>
    <n v="18.479949999999999"/>
    <n v="0"/>
    <x v="0"/>
    <n v="24.66"/>
  </r>
  <r>
    <x v="0"/>
    <x v="2"/>
    <x v="11"/>
    <x v="2"/>
    <x v="3"/>
    <x v="8"/>
    <s v="430TT-03-C"/>
    <n v="20.66114"/>
    <n v="20.66114"/>
    <n v="0"/>
    <x v="0"/>
    <n v="25"/>
  </r>
  <r>
    <x v="0"/>
    <x v="2"/>
    <x v="11"/>
    <x v="0"/>
    <x v="3"/>
    <x v="8"/>
    <s v="430TT-04-A"/>
    <n v="16.198139999999999"/>
    <n v="16.198139999999999"/>
    <n v="0"/>
    <x v="0"/>
    <n v="21"/>
  </r>
  <r>
    <x v="0"/>
    <x v="2"/>
    <x v="11"/>
    <x v="1"/>
    <x v="3"/>
    <x v="8"/>
    <s v="430TT-04-B"/>
    <n v="18.648029999999999"/>
    <n v="18.648029999999999"/>
    <n v="0"/>
    <x v="0"/>
    <n v="24.66"/>
  </r>
  <r>
    <x v="0"/>
    <x v="2"/>
    <x v="11"/>
    <x v="2"/>
    <x v="3"/>
    <x v="8"/>
    <s v="430TT-04-C"/>
    <n v="26.270849999999999"/>
    <n v="26.270849999999999"/>
    <n v="0"/>
    <x v="0"/>
    <n v="33"/>
  </r>
  <r>
    <x v="0"/>
    <x v="2"/>
    <x v="11"/>
    <x v="1"/>
    <x v="3"/>
    <x v="8"/>
    <s v="430TT-05-B"/>
    <n v="15.529"/>
    <n v="15.529"/>
    <n v="0"/>
    <x v="0"/>
    <n v="20.66"/>
  </r>
  <r>
    <x v="0"/>
    <x v="2"/>
    <x v="11"/>
    <x v="1"/>
    <x v="3"/>
    <x v="8"/>
    <s v="430TT-07-B"/>
    <n v="15.816660000000001"/>
    <n v="15.816660000000001"/>
    <n v="0"/>
    <x v="0"/>
    <n v="20.66"/>
  </r>
  <r>
    <x v="0"/>
    <x v="2"/>
    <x v="11"/>
    <x v="0"/>
    <x v="3"/>
    <x v="9"/>
    <s v="440TP-01-A"/>
    <n v="28.023399999999999"/>
    <n v="28.023399999999999"/>
    <n v="0"/>
    <x v="0"/>
    <n v="33.5"/>
  </r>
  <r>
    <x v="0"/>
    <x v="2"/>
    <x v="11"/>
    <x v="1"/>
    <x v="3"/>
    <x v="9"/>
    <s v="440TP-01-B"/>
    <n v="26.283349999999999"/>
    <n v="26.283349999999999"/>
    <n v="0"/>
    <x v="0"/>
    <n v="33"/>
  </r>
  <r>
    <x v="0"/>
    <x v="2"/>
    <x v="11"/>
    <x v="2"/>
    <x v="3"/>
    <x v="9"/>
    <s v="440TP-01-C"/>
    <n v="23.263359999999999"/>
    <n v="23.263359999999999"/>
    <n v="0"/>
    <x v="0"/>
    <n v="29.6"/>
  </r>
  <r>
    <x v="0"/>
    <x v="2"/>
    <x v="11"/>
    <x v="0"/>
    <x v="4"/>
    <x v="10"/>
    <s v="510L1-A"/>
    <n v="127.21005"/>
    <n v="107.21005"/>
    <n v="0"/>
    <x v="0"/>
    <n v="211.21"/>
  </r>
  <r>
    <x v="0"/>
    <x v="2"/>
    <x v="11"/>
    <x v="1"/>
    <x v="4"/>
    <x v="10"/>
    <s v="510L1-B"/>
    <n v="117.95679"/>
    <n v="97.956789999999998"/>
    <n v="0"/>
    <x v="0"/>
    <n v="218.81"/>
  </r>
  <r>
    <x v="0"/>
    <x v="2"/>
    <x v="11"/>
    <x v="2"/>
    <x v="4"/>
    <x v="10"/>
    <s v="510L1-C"/>
    <n v="107.27485"/>
    <n v="87.274850000000001"/>
    <n v="0"/>
    <x v="0"/>
    <n v="209.31"/>
  </r>
  <r>
    <x v="0"/>
    <x v="2"/>
    <x v="11"/>
    <x v="0"/>
    <x v="4"/>
    <x v="11"/>
    <s v="510L2-A"/>
    <n v="217.23929999999999"/>
    <n v="217.23929999999999"/>
    <n v="0"/>
    <x v="0"/>
    <n v="187.21"/>
  </r>
  <r>
    <x v="0"/>
    <x v="2"/>
    <x v="11"/>
    <x v="1"/>
    <x v="4"/>
    <x v="11"/>
    <s v="510L2-B"/>
    <n v="215.9742"/>
    <n v="215.9742"/>
    <n v="0"/>
    <x v="0"/>
    <n v="210.81"/>
  </r>
  <r>
    <x v="0"/>
    <x v="2"/>
    <x v="11"/>
    <x v="2"/>
    <x v="4"/>
    <x v="11"/>
    <s v="510L2-C"/>
    <n v="207.66749999999999"/>
    <n v="207.66749999999999"/>
    <n v="0"/>
    <x v="0"/>
    <n v="206.91"/>
  </r>
  <r>
    <x v="0"/>
    <x v="2"/>
    <x v="11"/>
    <x v="0"/>
    <x v="4"/>
    <x v="12"/>
    <s v="510L3-A"/>
    <n v="147.20166"/>
    <n v="147.20166"/>
    <n v="0"/>
    <x v="0"/>
    <n v="179.21"/>
  </r>
  <r>
    <x v="0"/>
    <x v="2"/>
    <x v="11"/>
    <x v="1"/>
    <x v="4"/>
    <x v="12"/>
    <s v="510L3-B"/>
    <n v="171.63248999999999"/>
    <n v="171.63248999999999"/>
    <n v="0"/>
    <x v="0"/>
    <n v="190.81"/>
  </r>
  <r>
    <x v="0"/>
    <x v="2"/>
    <x v="11"/>
    <x v="2"/>
    <x v="4"/>
    <x v="12"/>
    <s v="510L3-C"/>
    <n v="111.70161"/>
    <n v="111.70161"/>
    <n v="0"/>
    <x v="0"/>
    <n v="146.91"/>
  </r>
  <r>
    <x v="0"/>
    <x v="2"/>
    <x v="11"/>
    <x v="0"/>
    <x v="4"/>
    <x v="13"/>
    <s v="510L4-A"/>
    <n v="48.466920000000002"/>
    <n v="48.466920000000002"/>
    <n v="0"/>
    <x v="0"/>
    <n v="42.01"/>
  </r>
  <r>
    <x v="0"/>
    <x v="2"/>
    <x v="11"/>
    <x v="1"/>
    <x v="4"/>
    <x v="13"/>
    <s v="510L4-B"/>
    <n v="70.810140000000004"/>
    <n v="70.810140000000004"/>
    <n v="0"/>
    <x v="0"/>
    <n v="59.01"/>
  </r>
  <r>
    <x v="0"/>
    <x v="2"/>
    <x v="11"/>
    <x v="2"/>
    <x v="4"/>
    <x v="13"/>
    <s v="510L4-C"/>
    <n v="80.000640000000004"/>
    <n v="80.000640000000004"/>
    <n v="0"/>
    <x v="0"/>
    <n v="76.91"/>
  </r>
  <r>
    <x v="0"/>
    <x v="2"/>
    <x v="11"/>
    <x v="0"/>
    <x v="4"/>
    <x v="14"/>
    <s v="510L5-A"/>
    <n v="121.5996"/>
    <n v="121.5996"/>
    <n v="0"/>
    <x v="0"/>
    <n v="138.21"/>
  </r>
  <r>
    <x v="0"/>
    <x v="2"/>
    <x v="11"/>
    <x v="1"/>
    <x v="4"/>
    <x v="14"/>
    <s v="510L5-B"/>
    <n v="130.61328"/>
    <n v="130.61328"/>
    <n v="0"/>
    <x v="0"/>
    <n v="153.81"/>
  </r>
  <r>
    <x v="0"/>
    <x v="2"/>
    <x v="11"/>
    <x v="2"/>
    <x v="4"/>
    <x v="14"/>
    <s v="510L5-C"/>
    <n v="107.41298"/>
    <n v="107.41298"/>
    <n v="0"/>
    <x v="0"/>
    <n v="141.91"/>
  </r>
  <r>
    <x v="0"/>
    <x v="2"/>
    <x v="11"/>
    <x v="0"/>
    <x v="4"/>
    <x v="15"/>
    <s v="510L6-A"/>
    <n v="144.24108000000001"/>
    <n v="144.24108000000001"/>
    <n v="0"/>
    <x v="0"/>
    <n v="190.21"/>
  </r>
  <r>
    <x v="0"/>
    <x v="2"/>
    <x v="11"/>
    <x v="1"/>
    <x v="4"/>
    <x v="15"/>
    <s v="510L6-B"/>
    <n v="118.51345000000001"/>
    <n v="118.51345000000001"/>
    <n v="0"/>
    <x v="0"/>
    <n v="165.81"/>
  </r>
  <r>
    <x v="0"/>
    <x v="2"/>
    <x v="11"/>
    <x v="2"/>
    <x v="4"/>
    <x v="15"/>
    <s v="510L6-C"/>
    <n v="75.635750000000002"/>
    <n v="75.635750000000002"/>
    <n v="0"/>
    <x v="0"/>
    <n v="113.91"/>
  </r>
  <r>
    <x v="0"/>
    <x v="2"/>
    <x v="11"/>
    <x v="0"/>
    <x v="4"/>
    <x v="16"/>
    <s v="510L8-A"/>
    <n v="15.833500000000001"/>
    <n v="15.833500000000001"/>
    <n v="0"/>
    <x v="0"/>
    <n v="16.010000000000002"/>
  </r>
  <r>
    <x v="0"/>
    <x v="2"/>
    <x v="11"/>
    <x v="1"/>
    <x v="4"/>
    <x v="16"/>
    <s v="510L8-B"/>
    <n v="25.814699999999998"/>
    <n v="25.814699999999998"/>
    <n v="0"/>
    <x v="0"/>
    <n v="25.01"/>
  </r>
  <r>
    <x v="0"/>
    <x v="2"/>
    <x v="11"/>
    <x v="2"/>
    <x v="4"/>
    <x v="16"/>
    <s v="510L8-C"/>
    <n v="22.399239999999999"/>
    <n v="22.399239999999999"/>
    <n v="0"/>
    <x v="0"/>
    <n v="24.01"/>
  </r>
  <r>
    <x v="0"/>
    <x v="2"/>
    <x v="11"/>
    <x v="0"/>
    <x v="4"/>
    <x v="17"/>
    <s v="520WP-01-A"/>
    <n v="12"/>
    <n v="12"/>
    <n v="0"/>
    <x v="0"/>
    <n v="16"/>
  </r>
  <r>
    <x v="0"/>
    <x v="2"/>
    <x v="11"/>
    <x v="1"/>
    <x v="4"/>
    <x v="17"/>
    <s v="520WP-01-B"/>
    <n v="18.500599999999999"/>
    <n v="18.500599999999999"/>
    <n v="0"/>
    <x v="0"/>
    <n v="24"/>
  </r>
  <r>
    <x v="0"/>
    <x v="2"/>
    <x v="11"/>
    <x v="2"/>
    <x v="4"/>
    <x v="17"/>
    <s v="520WP-01-C"/>
    <n v="13.400399999999999"/>
    <n v="13.400399999999999"/>
    <n v="0"/>
    <x v="0"/>
    <n v="16"/>
  </r>
  <r>
    <x v="0"/>
    <x v="2"/>
    <x v="11"/>
    <x v="0"/>
    <x v="4"/>
    <x v="18"/>
    <s v="530NP-01-A"/>
    <n v="40.276699999999998"/>
    <n v="40.276699999999998"/>
    <n v="0"/>
    <x v="0"/>
    <n v="48"/>
  </r>
  <r>
    <x v="0"/>
    <x v="2"/>
    <x v="11"/>
    <x v="1"/>
    <x v="4"/>
    <x v="18"/>
    <s v="530NP-01-B"/>
    <n v="50.77843"/>
    <n v="50.77843"/>
    <n v="0"/>
    <x v="0"/>
    <n v="48"/>
  </r>
  <r>
    <x v="0"/>
    <x v="2"/>
    <x v="11"/>
    <x v="2"/>
    <x v="4"/>
    <x v="18"/>
    <s v="530NP-01-C"/>
    <n v="36.250340000000001"/>
    <n v="36.250340000000001"/>
    <n v="0"/>
    <x v="0"/>
    <n v="40"/>
  </r>
  <r>
    <x v="0"/>
    <x v="2"/>
    <x v="11"/>
    <x v="0"/>
    <x v="4"/>
    <x v="19"/>
    <s v="550LP-01-A"/>
    <n v="12.81648"/>
    <n v="12.81648"/>
    <n v="0"/>
    <x v="0"/>
    <n v="14"/>
  </r>
  <r>
    <x v="0"/>
    <x v="2"/>
    <x v="11"/>
    <x v="1"/>
    <x v="4"/>
    <x v="19"/>
    <s v="550LP-01-B"/>
    <n v="24.46632"/>
    <n v="24.46632"/>
    <n v="0"/>
    <x v="0"/>
    <n v="28"/>
  </r>
  <r>
    <x v="0"/>
    <x v="2"/>
    <x v="11"/>
    <x v="2"/>
    <x v="4"/>
    <x v="19"/>
    <s v="550LP-01-C"/>
    <n v="17.99982"/>
    <n v="17.99982"/>
    <n v="0"/>
    <x v="0"/>
    <n v="21"/>
  </r>
  <r>
    <x v="0"/>
    <x v="2"/>
    <x v="11"/>
    <x v="0"/>
    <x v="5"/>
    <x v="20"/>
    <s v="600WZ-01-A"/>
    <n v="0.29665999999999998"/>
    <n v="0.29665999999999998"/>
    <n v="0"/>
    <x v="0"/>
    <n v="8"/>
  </r>
  <r>
    <x v="0"/>
    <x v="2"/>
    <x v="11"/>
    <x v="1"/>
    <x v="5"/>
    <x v="20"/>
    <s v="600WZ-01-B"/>
    <n v="2.2166700000000001"/>
    <n v="2.2166700000000001"/>
    <n v="0"/>
    <x v="0"/>
    <n v="8"/>
  </r>
  <r>
    <x v="0"/>
    <x v="2"/>
    <x v="11"/>
    <x v="2"/>
    <x v="5"/>
    <x v="20"/>
    <s v="600WZ-01-C"/>
    <n v="0.22666"/>
    <n v="0.22666"/>
    <n v="0"/>
    <x v="0"/>
    <n v="16"/>
  </r>
  <r>
    <x v="0"/>
    <x v="2"/>
    <x v="12"/>
    <x v="0"/>
    <x v="0"/>
    <x v="0"/>
    <s v="100KT-01-A"/>
    <n v="2.8650000000000002"/>
    <n v="2.8650000000000002"/>
    <n v="0"/>
    <x v="0"/>
    <n v="40"/>
  </r>
  <r>
    <x v="0"/>
    <x v="2"/>
    <x v="12"/>
    <x v="1"/>
    <x v="0"/>
    <x v="0"/>
    <s v="100KT-01-B"/>
    <n v="6.3664500000000004"/>
    <n v="6.3664500000000004"/>
    <n v="0"/>
    <x v="0"/>
    <n v="16"/>
  </r>
  <r>
    <x v="0"/>
    <x v="2"/>
    <x v="12"/>
    <x v="2"/>
    <x v="0"/>
    <x v="0"/>
    <s v="100KT-01-C"/>
    <n v="4.5937900000000003"/>
    <n v="4.5937900000000003"/>
    <n v="0"/>
    <x v="0"/>
    <n v="24"/>
  </r>
  <r>
    <x v="0"/>
    <x v="2"/>
    <x v="12"/>
    <x v="0"/>
    <x v="0"/>
    <x v="0"/>
    <s v="100KT-02-A"/>
    <n v="35.944139999999997"/>
    <n v="35.944139999999997"/>
    <n v="0"/>
    <x v="0"/>
    <n v="32"/>
  </r>
  <r>
    <x v="0"/>
    <x v="2"/>
    <x v="12"/>
    <x v="1"/>
    <x v="0"/>
    <x v="0"/>
    <s v="100KT-02-B"/>
    <n v="20.88813"/>
    <n v="20.88813"/>
    <n v="0"/>
    <x v="0"/>
    <n v="40"/>
  </r>
  <r>
    <x v="0"/>
    <x v="2"/>
    <x v="12"/>
    <x v="2"/>
    <x v="0"/>
    <x v="0"/>
    <s v="100KT-02-C"/>
    <n v="15.375590000000001"/>
    <n v="15.375590000000001"/>
    <n v="0"/>
    <x v="0"/>
    <n v="48"/>
  </r>
  <r>
    <x v="0"/>
    <x v="2"/>
    <x v="12"/>
    <x v="0"/>
    <x v="0"/>
    <x v="0"/>
    <s v="100KT-03-A"/>
    <n v="14.78121"/>
    <n v="14.78121"/>
    <n v="0"/>
    <x v="0"/>
    <n v="40"/>
  </r>
  <r>
    <x v="0"/>
    <x v="2"/>
    <x v="12"/>
    <x v="1"/>
    <x v="0"/>
    <x v="0"/>
    <s v="100KT-03-B"/>
    <n v="12.9598"/>
    <n v="12.9598"/>
    <n v="0"/>
    <x v="0"/>
    <n v="40"/>
  </r>
  <r>
    <x v="0"/>
    <x v="2"/>
    <x v="12"/>
    <x v="2"/>
    <x v="0"/>
    <x v="0"/>
    <s v="100KT-03-C"/>
    <n v="11.62086"/>
    <n v="11.62086"/>
    <n v="0"/>
    <x v="0"/>
    <n v="24"/>
  </r>
  <r>
    <x v="0"/>
    <x v="2"/>
    <x v="12"/>
    <x v="1"/>
    <x v="0"/>
    <x v="0"/>
    <s v="100KT-04-B"/>
    <n v="11.08418"/>
    <n v="11.08418"/>
    <n v="0"/>
    <x v="0"/>
    <n v="16"/>
  </r>
  <r>
    <x v="0"/>
    <x v="2"/>
    <x v="12"/>
    <x v="2"/>
    <x v="0"/>
    <x v="0"/>
    <s v="100KT-04-C"/>
    <n v="11.09498"/>
    <n v="11.09498"/>
    <n v="0"/>
    <x v="0"/>
    <n v="8"/>
  </r>
  <r>
    <x v="0"/>
    <x v="2"/>
    <x v="12"/>
    <x v="0"/>
    <x v="0"/>
    <x v="0"/>
    <s v="100KT-05-A"/>
    <n v="0.53568000000000005"/>
    <n v="0.53568000000000005"/>
    <n v="0"/>
    <x v="0"/>
    <n v="40"/>
  </r>
  <r>
    <x v="0"/>
    <x v="2"/>
    <x v="12"/>
    <x v="2"/>
    <x v="0"/>
    <x v="0"/>
    <s v="100KT-05-C"/>
    <n v="12.493320000000001"/>
    <n v="12.493320000000001"/>
    <n v="0"/>
    <x v="0"/>
    <n v="16"/>
  </r>
  <r>
    <x v="0"/>
    <x v="2"/>
    <x v="12"/>
    <x v="0"/>
    <x v="0"/>
    <x v="0"/>
    <s v="100KT-06-A"/>
    <n v="0.75033000000000005"/>
    <n v="0.75033000000000005"/>
    <n v="0"/>
    <x v="0"/>
    <n v="8"/>
  </r>
  <r>
    <x v="0"/>
    <x v="2"/>
    <x v="12"/>
    <x v="0"/>
    <x v="0"/>
    <x v="0"/>
    <s v="100KT-07-A"/>
    <n v="13.099489999999999"/>
    <n v="13.099489999999999"/>
    <n v="0"/>
    <x v="0"/>
    <n v="16"/>
  </r>
  <r>
    <x v="0"/>
    <x v="2"/>
    <x v="12"/>
    <x v="1"/>
    <x v="0"/>
    <x v="0"/>
    <s v="100KT-07-B"/>
    <n v="12.1935"/>
    <n v="12.1935"/>
    <n v="0"/>
    <x v="0"/>
    <n v="8"/>
  </r>
  <r>
    <x v="0"/>
    <x v="2"/>
    <x v="12"/>
    <x v="2"/>
    <x v="0"/>
    <x v="0"/>
    <s v="100KT-07-C"/>
    <n v="12.10422"/>
    <n v="12.10422"/>
    <n v="0"/>
    <x v="0"/>
    <n v="16"/>
  </r>
  <r>
    <x v="0"/>
    <x v="2"/>
    <x v="12"/>
    <x v="0"/>
    <x v="0"/>
    <x v="1"/>
    <s v="110KS-01-A"/>
    <n v="8.8000000000000007"/>
    <n v="8.8000000000000007"/>
    <n v="0"/>
    <x v="0"/>
    <n v="16"/>
  </r>
  <r>
    <x v="0"/>
    <x v="2"/>
    <x v="12"/>
    <x v="1"/>
    <x v="0"/>
    <x v="1"/>
    <s v="110KS-01-B"/>
    <n v="8.8000000000000007"/>
    <n v="8.8000000000000007"/>
    <n v="0"/>
    <x v="0"/>
    <n v="16"/>
  </r>
  <r>
    <x v="0"/>
    <x v="2"/>
    <x v="12"/>
    <x v="2"/>
    <x v="0"/>
    <x v="1"/>
    <s v="110KS-02-C"/>
    <n v="8.8000000000000007"/>
    <n v="8.8000000000000007"/>
    <n v="0"/>
    <x v="0"/>
    <n v="16"/>
  </r>
  <r>
    <x v="0"/>
    <x v="2"/>
    <x v="12"/>
    <x v="0"/>
    <x v="0"/>
    <x v="1"/>
    <s v="110KS-03-A"/>
    <n v="1.3"/>
    <n v="1.3"/>
    <n v="0"/>
    <x v="0"/>
    <n v="16"/>
  </r>
  <r>
    <x v="0"/>
    <x v="2"/>
    <x v="12"/>
    <x v="1"/>
    <x v="0"/>
    <x v="1"/>
    <s v="110KS-03-B"/>
    <n v="1.51417"/>
    <n v="1.51417"/>
    <n v="0"/>
    <x v="0"/>
    <n v="8"/>
  </r>
  <r>
    <x v="0"/>
    <x v="2"/>
    <x v="12"/>
    <x v="2"/>
    <x v="0"/>
    <x v="1"/>
    <s v="110KS-03-C"/>
    <n v="5.5084"/>
    <n v="5.5084"/>
    <n v="0"/>
    <x v="0"/>
    <n v="8"/>
  </r>
  <r>
    <x v="0"/>
    <x v="2"/>
    <x v="12"/>
    <x v="0"/>
    <x v="1"/>
    <x v="2"/>
    <s v="210SL-01-A"/>
    <n v="14.839155"/>
    <n v="14.839155"/>
    <n v="0"/>
    <x v="0"/>
    <n v="16"/>
  </r>
  <r>
    <x v="0"/>
    <x v="2"/>
    <x v="12"/>
    <x v="1"/>
    <x v="1"/>
    <x v="2"/>
    <s v="210SL-01-B"/>
    <n v="16.596433999999999"/>
    <n v="16.596433999999999"/>
    <n v="0"/>
    <x v="0"/>
    <n v="20"/>
  </r>
  <r>
    <x v="0"/>
    <x v="2"/>
    <x v="12"/>
    <x v="2"/>
    <x v="1"/>
    <x v="2"/>
    <s v="210SL-01-C"/>
    <n v="41.44997"/>
    <n v="33.533299999999997"/>
    <n v="0"/>
    <x v="0"/>
    <n v="48"/>
  </r>
  <r>
    <x v="0"/>
    <x v="2"/>
    <x v="12"/>
    <x v="0"/>
    <x v="1"/>
    <x v="2"/>
    <s v="210SL-02-A"/>
    <n v="21.19998"/>
    <n v="21.19998"/>
    <n v="0"/>
    <x v="0"/>
    <n v="24"/>
  </r>
  <r>
    <x v="0"/>
    <x v="2"/>
    <x v="12"/>
    <x v="1"/>
    <x v="1"/>
    <x v="2"/>
    <s v="210SL-02-B"/>
    <n v="53.46622"/>
    <n v="53.46622"/>
    <n v="0"/>
    <x v="0"/>
    <n v="64"/>
  </r>
  <r>
    <x v="0"/>
    <x v="2"/>
    <x v="12"/>
    <x v="3"/>
    <x v="1"/>
    <x v="3"/>
    <s v="220SE-0001"/>
    <n v="0.62350000000000005"/>
    <n v="0.62350000000000005"/>
    <n v="8.0000000000000004E-4"/>
    <x v="0"/>
    <n v="0.01"/>
  </r>
  <r>
    <x v="0"/>
    <x v="2"/>
    <x v="12"/>
    <x v="0"/>
    <x v="1"/>
    <x v="3"/>
    <s v="220SE-0009"/>
    <n v="7.2069400000000003"/>
    <n v="7.2069400000000003"/>
    <n v="2.5000000000000001E-3"/>
    <x v="0"/>
    <n v="8"/>
  </r>
  <r>
    <x v="0"/>
    <x v="2"/>
    <x v="12"/>
    <x v="2"/>
    <x v="1"/>
    <x v="3"/>
    <s v="220SE-0079"/>
    <n v="6.0777099999999997"/>
    <n v="6.0777099999999997"/>
    <n v="9.1999999999999998E-2"/>
    <x v="0"/>
    <n v="8"/>
  </r>
  <r>
    <x v="0"/>
    <x v="2"/>
    <x v="12"/>
    <x v="2"/>
    <x v="1"/>
    <x v="3"/>
    <s v="220SE-0081"/>
    <n v="7.3703599999999998"/>
    <n v="7.3703599999999998"/>
    <n v="0"/>
    <x v="0"/>
    <n v="8"/>
  </r>
  <r>
    <x v="0"/>
    <x v="2"/>
    <x v="12"/>
    <x v="2"/>
    <x v="1"/>
    <x v="3"/>
    <s v="220SE-0114"/>
    <n v="6.1154200000000003"/>
    <n v="6.1154200000000003"/>
    <n v="0"/>
    <x v="0"/>
    <n v="8"/>
  </r>
  <r>
    <x v="0"/>
    <x v="2"/>
    <x v="12"/>
    <x v="0"/>
    <x v="1"/>
    <x v="3"/>
    <s v="220SE-0121"/>
    <n v="6.1131799999999998"/>
    <n v="6.1131799999999998"/>
    <n v="0.29670000000000002"/>
    <x v="0"/>
    <n v="8"/>
  </r>
  <r>
    <x v="0"/>
    <x v="2"/>
    <x v="12"/>
    <x v="0"/>
    <x v="1"/>
    <x v="3"/>
    <s v="220SE-0133"/>
    <n v="5.3927500000000004"/>
    <n v="5.3927500000000004"/>
    <n v="6.1999999999999998E-3"/>
    <x v="0"/>
    <n v="8"/>
  </r>
  <r>
    <x v="0"/>
    <x v="2"/>
    <x v="12"/>
    <x v="1"/>
    <x v="1"/>
    <x v="3"/>
    <s v="220SE-0150"/>
    <n v="7.5657800000000002"/>
    <n v="7.5657800000000002"/>
    <n v="0"/>
    <x v="0"/>
    <n v="8"/>
  </r>
  <r>
    <x v="0"/>
    <x v="2"/>
    <x v="12"/>
    <x v="1"/>
    <x v="1"/>
    <x v="3"/>
    <s v="220SE-0202"/>
    <n v="1.76176"/>
    <n v="1.76176"/>
    <n v="0"/>
    <x v="0"/>
    <n v="2"/>
  </r>
  <r>
    <x v="0"/>
    <x v="2"/>
    <x v="12"/>
    <x v="2"/>
    <x v="1"/>
    <x v="3"/>
    <s v="220SE-0212"/>
    <n v="7.5067199999999996"/>
    <n v="7.5067199999999996"/>
    <n v="0.127"/>
    <x v="0"/>
    <n v="8"/>
  </r>
  <r>
    <x v="0"/>
    <x v="2"/>
    <x v="12"/>
    <x v="2"/>
    <x v="1"/>
    <x v="3"/>
    <s v="220SE-0227"/>
    <n v="5.5344300000000004"/>
    <n v="5.5344300000000004"/>
    <n v="0.35099999999999998"/>
    <x v="0"/>
    <n v="8"/>
  </r>
  <r>
    <x v="0"/>
    <x v="2"/>
    <x v="12"/>
    <x v="1"/>
    <x v="1"/>
    <x v="3"/>
    <s v="220SE-0233"/>
    <n v="5.7048399999999999"/>
    <n v="5.7048399999999999"/>
    <n v="0"/>
    <x v="0"/>
    <n v="8"/>
  </r>
  <r>
    <x v="0"/>
    <x v="2"/>
    <x v="12"/>
    <x v="1"/>
    <x v="1"/>
    <x v="3"/>
    <s v="220SE-0281"/>
    <n v="9.0929000000000002"/>
    <n v="9.0929000000000002"/>
    <n v="0"/>
    <x v="0"/>
    <n v="12"/>
  </r>
  <r>
    <x v="0"/>
    <x v="2"/>
    <x v="12"/>
    <x v="2"/>
    <x v="1"/>
    <x v="3"/>
    <s v="220SE-0294"/>
    <n v="4.8163400000000003"/>
    <n v="4.8163400000000003"/>
    <n v="0"/>
    <x v="0"/>
    <n v="7"/>
  </r>
  <r>
    <x v="0"/>
    <x v="2"/>
    <x v="12"/>
    <x v="1"/>
    <x v="1"/>
    <x v="3"/>
    <s v="220SE-0315"/>
    <n v="6.8905399999999997"/>
    <n v="6.8905399999999997"/>
    <n v="0"/>
    <x v="0"/>
    <n v="8"/>
  </r>
  <r>
    <x v="0"/>
    <x v="2"/>
    <x v="12"/>
    <x v="0"/>
    <x v="1"/>
    <x v="3"/>
    <s v="220SE-0350"/>
    <n v="5.5695399999999999"/>
    <n v="5.5695399999999999"/>
    <n v="0"/>
    <x v="0"/>
    <n v="8"/>
  </r>
  <r>
    <x v="0"/>
    <x v="2"/>
    <x v="12"/>
    <x v="2"/>
    <x v="1"/>
    <x v="3"/>
    <s v="220SE-0359"/>
    <n v="6.5880400000000003"/>
    <n v="6.5880400000000003"/>
    <n v="2.5000000000000001E-2"/>
    <x v="0"/>
    <n v="8"/>
  </r>
  <r>
    <x v="0"/>
    <x v="2"/>
    <x v="12"/>
    <x v="2"/>
    <x v="1"/>
    <x v="3"/>
    <s v="220SE-0386"/>
    <n v="7.0223699999999996"/>
    <n v="5.6056999999999997"/>
    <n v="1.6999999999999999E-3"/>
    <x v="0"/>
    <n v="8"/>
  </r>
  <r>
    <x v="0"/>
    <x v="2"/>
    <x v="12"/>
    <x v="0"/>
    <x v="1"/>
    <x v="3"/>
    <s v="220SE-0409"/>
    <n v="6.2465900000000003"/>
    <n v="6.2465900000000003"/>
    <n v="0"/>
    <x v="0"/>
    <n v="8"/>
  </r>
  <r>
    <x v="0"/>
    <x v="2"/>
    <x v="12"/>
    <x v="0"/>
    <x v="1"/>
    <x v="3"/>
    <s v="220SE-0639"/>
    <n v="5.7804399999999996"/>
    <n v="5.7804399999999996"/>
    <n v="2.9999999999999997E-4"/>
    <x v="0"/>
    <n v="12"/>
  </r>
  <r>
    <x v="0"/>
    <x v="2"/>
    <x v="12"/>
    <x v="1"/>
    <x v="1"/>
    <x v="3"/>
    <s v="220SE-0640"/>
    <n v="0.44893"/>
    <n v="0.44893"/>
    <n v="0"/>
    <x v="0"/>
    <n v="0.5"/>
  </r>
  <r>
    <x v="0"/>
    <x v="2"/>
    <x v="12"/>
    <x v="0"/>
    <x v="1"/>
    <x v="3"/>
    <s v="220SE-0677"/>
    <n v="5.1648959999999997"/>
    <n v="5.1648959999999997"/>
    <n v="3.8E-3"/>
    <x v="0"/>
    <n v="8"/>
  </r>
  <r>
    <x v="0"/>
    <x v="2"/>
    <x v="12"/>
    <x v="1"/>
    <x v="1"/>
    <x v="3"/>
    <s v="220SE-0682"/>
    <n v="5.4108499999999999"/>
    <n v="5.4108499999999999"/>
    <n v="0"/>
    <x v="0"/>
    <n v="8"/>
  </r>
  <r>
    <x v="0"/>
    <x v="2"/>
    <x v="12"/>
    <x v="1"/>
    <x v="1"/>
    <x v="3"/>
    <s v="220SE-0688"/>
    <n v="7.5119999999999996"/>
    <n v="7.5119999999999996"/>
    <n v="0"/>
    <x v="0"/>
    <n v="8"/>
  </r>
  <r>
    <x v="0"/>
    <x v="2"/>
    <x v="12"/>
    <x v="1"/>
    <x v="1"/>
    <x v="3"/>
    <s v="220SE-0690"/>
    <n v="5.3762999999999996"/>
    <n v="5.3762999999999996"/>
    <n v="0"/>
    <x v="0"/>
    <n v="8"/>
  </r>
  <r>
    <x v="0"/>
    <x v="2"/>
    <x v="12"/>
    <x v="1"/>
    <x v="1"/>
    <x v="3"/>
    <s v="220SE-0692"/>
    <n v="3.0820500000000002"/>
    <n v="3.0820500000000002"/>
    <n v="0"/>
    <x v="0"/>
    <n v="2"/>
  </r>
  <r>
    <x v="0"/>
    <x v="2"/>
    <x v="12"/>
    <x v="0"/>
    <x v="1"/>
    <x v="3"/>
    <s v="220SE-0694"/>
    <n v="6.7292300000000003"/>
    <n v="6.7292300000000003"/>
    <n v="0"/>
    <x v="0"/>
    <n v="8"/>
  </r>
  <r>
    <x v="0"/>
    <x v="2"/>
    <x v="12"/>
    <x v="1"/>
    <x v="1"/>
    <x v="3"/>
    <s v="220SE-0700"/>
    <n v="6.0742900000000004"/>
    <n v="6.0742900000000004"/>
    <n v="0"/>
    <x v="0"/>
    <n v="8"/>
  </r>
  <r>
    <x v="0"/>
    <x v="2"/>
    <x v="12"/>
    <x v="1"/>
    <x v="1"/>
    <x v="3"/>
    <s v="220SE-0701"/>
    <n v="7.1533800000000003"/>
    <n v="7.1533800000000003"/>
    <n v="0"/>
    <x v="0"/>
    <n v="8"/>
  </r>
  <r>
    <x v="0"/>
    <x v="2"/>
    <x v="12"/>
    <x v="2"/>
    <x v="1"/>
    <x v="3"/>
    <s v="220SE-0708"/>
    <n v="5.8712799999999996"/>
    <n v="5.8712799999999996"/>
    <n v="0"/>
    <x v="0"/>
    <n v="8"/>
  </r>
  <r>
    <x v="0"/>
    <x v="2"/>
    <x v="12"/>
    <x v="1"/>
    <x v="1"/>
    <x v="3"/>
    <s v="220SE-0718"/>
    <n v="8.3492899999999999"/>
    <n v="8.3492899999999999"/>
    <n v="0"/>
    <x v="0"/>
    <n v="8"/>
  </r>
  <r>
    <x v="0"/>
    <x v="2"/>
    <x v="12"/>
    <x v="1"/>
    <x v="1"/>
    <x v="3"/>
    <s v="220SE-0734"/>
    <n v="7.00284"/>
    <n v="7.00284"/>
    <n v="0"/>
    <x v="0"/>
    <n v="8"/>
  </r>
  <r>
    <x v="0"/>
    <x v="2"/>
    <x v="12"/>
    <x v="1"/>
    <x v="1"/>
    <x v="3"/>
    <s v="220SE-0739"/>
    <n v="6.5157299999999996"/>
    <n v="6.5157299999999996"/>
    <n v="0"/>
    <x v="0"/>
    <n v="8"/>
  </r>
  <r>
    <x v="0"/>
    <x v="2"/>
    <x v="12"/>
    <x v="1"/>
    <x v="1"/>
    <x v="3"/>
    <s v="220SE-0748"/>
    <n v="3.4549799999999999"/>
    <n v="3.4549799999999999"/>
    <n v="0"/>
    <x v="0"/>
    <n v="4"/>
  </r>
  <r>
    <x v="0"/>
    <x v="2"/>
    <x v="12"/>
    <x v="2"/>
    <x v="1"/>
    <x v="3"/>
    <s v="220SE-0754"/>
    <n v="5.7977800000000004"/>
    <n v="5.7977800000000004"/>
    <n v="0"/>
    <x v="0"/>
    <n v="8"/>
  </r>
  <r>
    <x v="0"/>
    <x v="2"/>
    <x v="12"/>
    <x v="2"/>
    <x v="1"/>
    <x v="3"/>
    <s v="220SE-0778"/>
    <n v="5.4359140000000004"/>
    <n v="5.4359140000000004"/>
    <n v="4.9200000000000001E-2"/>
    <x v="0"/>
    <n v="8"/>
  </r>
  <r>
    <x v="0"/>
    <x v="2"/>
    <x v="12"/>
    <x v="1"/>
    <x v="1"/>
    <x v="3"/>
    <s v="220SE-0786"/>
    <n v="6.2399699999999996"/>
    <n v="6.2399699999999996"/>
    <n v="0"/>
    <x v="0"/>
    <n v="8"/>
  </r>
  <r>
    <x v="0"/>
    <x v="2"/>
    <x v="12"/>
    <x v="0"/>
    <x v="1"/>
    <x v="3"/>
    <s v="220SE-0787"/>
    <n v="6.7079500000000003"/>
    <n v="6.7079500000000003"/>
    <n v="0"/>
    <x v="0"/>
    <n v="8"/>
  </r>
  <r>
    <x v="0"/>
    <x v="2"/>
    <x v="12"/>
    <x v="2"/>
    <x v="1"/>
    <x v="3"/>
    <s v="220SE-0795"/>
    <n v="5.39534"/>
    <n v="5.39534"/>
    <n v="0"/>
    <x v="0"/>
    <n v="8"/>
  </r>
  <r>
    <x v="0"/>
    <x v="2"/>
    <x v="12"/>
    <x v="1"/>
    <x v="1"/>
    <x v="3"/>
    <s v="220SE-0797"/>
    <n v="6.8045099999999996"/>
    <n v="6.8045099999999996"/>
    <n v="0"/>
    <x v="0"/>
    <n v="8"/>
  </r>
  <r>
    <x v="0"/>
    <x v="2"/>
    <x v="12"/>
    <x v="1"/>
    <x v="1"/>
    <x v="3"/>
    <s v="220SE-0800"/>
    <n v="8.0327400000000004"/>
    <n v="8.0327400000000004"/>
    <n v="0"/>
    <x v="0"/>
    <n v="8"/>
  </r>
  <r>
    <x v="0"/>
    <x v="2"/>
    <x v="12"/>
    <x v="2"/>
    <x v="1"/>
    <x v="3"/>
    <s v="220SE-0844"/>
    <n v="6.2012299999999998"/>
    <n v="6.2012299999999998"/>
    <n v="0"/>
    <x v="0"/>
    <n v="8"/>
  </r>
  <r>
    <x v="0"/>
    <x v="2"/>
    <x v="12"/>
    <x v="2"/>
    <x v="1"/>
    <x v="3"/>
    <s v="220SE-0901"/>
    <n v="4.49057"/>
    <n v="4.49057"/>
    <n v="0"/>
    <x v="0"/>
    <n v="8"/>
  </r>
  <r>
    <x v="0"/>
    <x v="2"/>
    <x v="12"/>
    <x v="1"/>
    <x v="1"/>
    <x v="3"/>
    <s v="220SE-0921"/>
    <n v="3.5374500000000002"/>
    <n v="3.5374500000000002"/>
    <n v="0"/>
    <x v="0"/>
    <n v="4"/>
  </r>
  <r>
    <x v="0"/>
    <x v="2"/>
    <x v="12"/>
    <x v="0"/>
    <x v="1"/>
    <x v="3"/>
    <s v="220SE-0923"/>
    <n v="6.6216100000000004"/>
    <n v="6.6216100000000004"/>
    <n v="0"/>
    <x v="0"/>
    <n v="8"/>
  </r>
  <r>
    <x v="0"/>
    <x v="2"/>
    <x v="12"/>
    <x v="0"/>
    <x v="1"/>
    <x v="3"/>
    <s v="220SE-1218"/>
    <n v="6.1978099999999996"/>
    <n v="6.1978099999999996"/>
    <n v="0"/>
    <x v="0"/>
    <n v="8"/>
  </r>
  <r>
    <x v="0"/>
    <x v="2"/>
    <x v="12"/>
    <x v="0"/>
    <x v="1"/>
    <x v="3"/>
    <s v="220SE-1219"/>
    <n v="6.4022230000000002"/>
    <n v="6.4022230000000002"/>
    <n v="0"/>
    <x v="0"/>
    <n v="8"/>
  </r>
  <r>
    <x v="0"/>
    <x v="2"/>
    <x v="12"/>
    <x v="2"/>
    <x v="1"/>
    <x v="3"/>
    <s v="220SE-1220"/>
    <n v="4.6437049999999997"/>
    <n v="4.6437049999999997"/>
    <n v="0.4345"/>
    <x v="0"/>
    <n v="8"/>
  </r>
  <r>
    <x v="0"/>
    <x v="2"/>
    <x v="12"/>
    <x v="1"/>
    <x v="1"/>
    <x v="3"/>
    <s v="220SE-1223"/>
    <n v="7.6391900000000001"/>
    <n v="7.6391900000000001"/>
    <n v="1.7999999999999999E-2"/>
    <x v="0"/>
    <n v="8"/>
  </r>
  <r>
    <x v="0"/>
    <x v="2"/>
    <x v="12"/>
    <x v="1"/>
    <x v="1"/>
    <x v="3"/>
    <s v="220SE-1286"/>
    <n v="6.8415100000000004"/>
    <n v="6.8415100000000004"/>
    <n v="0"/>
    <x v="0"/>
    <n v="8"/>
  </r>
  <r>
    <x v="0"/>
    <x v="2"/>
    <x v="12"/>
    <x v="0"/>
    <x v="1"/>
    <x v="3"/>
    <s v="220SE-1290"/>
    <n v="7.8024800000000001"/>
    <n v="7.8024800000000001"/>
    <n v="2.0799999999999999E-2"/>
    <x v="0"/>
    <n v="8"/>
  </r>
  <r>
    <x v="0"/>
    <x v="2"/>
    <x v="12"/>
    <x v="2"/>
    <x v="1"/>
    <x v="3"/>
    <s v="220SE-1679"/>
    <n v="5.9820000000000002"/>
    <n v="5.9820000000000002"/>
    <n v="1.6999999999999999E-3"/>
    <x v="0"/>
    <n v="8"/>
  </r>
  <r>
    <x v="0"/>
    <x v="2"/>
    <x v="12"/>
    <x v="1"/>
    <x v="1"/>
    <x v="3"/>
    <s v="220SE-1689"/>
    <n v="4.5352699999999997"/>
    <n v="4.5352699999999997"/>
    <n v="0.26129999999999998"/>
    <x v="0"/>
    <n v="6"/>
  </r>
  <r>
    <x v="0"/>
    <x v="2"/>
    <x v="12"/>
    <x v="2"/>
    <x v="1"/>
    <x v="3"/>
    <s v="220SE-1695"/>
    <n v="7.1020200000000004"/>
    <n v="7.1020200000000004"/>
    <n v="0"/>
    <x v="0"/>
    <n v="8"/>
  </r>
  <r>
    <x v="0"/>
    <x v="2"/>
    <x v="12"/>
    <x v="2"/>
    <x v="1"/>
    <x v="3"/>
    <s v="220SE-1883"/>
    <n v="6.00284"/>
    <n v="6.00284"/>
    <n v="0"/>
    <x v="0"/>
    <n v="8"/>
  </r>
  <r>
    <x v="0"/>
    <x v="2"/>
    <x v="12"/>
    <x v="1"/>
    <x v="1"/>
    <x v="3"/>
    <s v="220SE-2033"/>
    <n v="6.2641499999999999"/>
    <n v="6.2641499999999999"/>
    <n v="0"/>
    <x v="0"/>
    <n v="8"/>
  </r>
  <r>
    <x v="0"/>
    <x v="2"/>
    <x v="12"/>
    <x v="2"/>
    <x v="1"/>
    <x v="3"/>
    <s v="220SE-2036"/>
    <n v="6.61639"/>
    <n v="6.61639"/>
    <n v="6.0299999999999999E-2"/>
    <x v="0"/>
    <n v="8"/>
  </r>
  <r>
    <x v="0"/>
    <x v="2"/>
    <x v="12"/>
    <x v="0"/>
    <x v="1"/>
    <x v="3"/>
    <s v="220SE-2037"/>
    <n v="5.0194640000000001"/>
    <n v="5.0194640000000001"/>
    <n v="0.36870000000000003"/>
    <x v="0"/>
    <n v="6.5"/>
  </r>
  <r>
    <x v="0"/>
    <x v="2"/>
    <x v="12"/>
    <x v="0"/>
    <x v="1"/>
    <x v="3"/>
    <s v="220SE-2038"/>
    <n v="7.6091100000000003"/>
    <n v="7.6091100000000003"/>
    <n v="0"/>
    <x v="0"/>
    <n v="8"/>
  </r>
  <r>
    <x v="0"/>
    <x v="2"/>
    <x v="12"/>
    <x v="1"/>
    <x v="1"/>
    <x v="3"/>
    <s v="220SE-2102"/>
    <n v="6.3641399999999999"/>
    <n v="6.3641399999999999"/>
    <n v="0"/>
    <x v="0"/>
    <n v="8"/>
  </r>
  <r>
    <x v="0"/>
    <x v="2"/>
    <x v="12"/>
    <x v="0"/>
    <x v="1"/>
    <x v="3"/>
    <s v="220SE-2103"/>
    <n v="5.1935000000000002"/>
    <n v="5.1935000000000002"/>
    <n v="2.7199999999999998E-2"/>
    <x v="0"/>
    <n v="8"/>
  </r>
  <r>
    <x v="0"/>
    <x v="2"/>
    <x v="12"/>
    <x v="2"/>
    <x v="1"/>
    <x v="3"/>
    <s v="220SE-2104"/>
    <n v="7.6631200000000002"/>
    <n v="7.6631200000000002"/>
    <n v="6.4999999999999997E-3"/>
    <x v="0"/>
    <n v="8"/>
  </r>
  <r>
    <x v="0"/>
    <x v="2"/>
    <x v="12"/>
    <x v="2"/>
    <x v="1"/>
    <x v="3"/>
    <s v="220SE-2107"/>
    <n v="6.1619700000000002"/>
    <n v="6.1619700000000002"/>
    <n v="0"/>
    <x v="0"/>
    <n v="8"/>
  </r>
  <r>
    <x v="0"/>
    <x v="2"/>
    <x v="12"/>
    <x v="0"/>
    <x v="1"/>
    <x v="3"/>
    <s v="220SE-2110"/>
    <n v="6.0549400000000002"/>
    <n v="6.0549400000000002"/>
    <n v="0"/>
    <x v="0"/>
    <n v="8"/>
  </r>
  <r>
    <x v="0"/>
    <x v="2"/>
    <x v="12"/>
    <x v="1"/>
    <x v="1"/>
    <x v="3"/>
    <s v="220SE-2116"/>
    <n v="6.1913999999999998"/>
    <n v="6.1913999999999998"/>
    <n v="0"/>
    <x v="0"/>
    <n v="8"/>
  </r>
  <r>
    <x v="0"/>
    <x v="2"/>
    <x v="12"/>
    <x v="2"/>
    <x v="1"/>
    <x v="3"/>
    <s v="220SE-2118"/>
    <n v="6.1491400000000001"/>
    <n v="6.1491400000000001"/>
    <n v="0"/>
    <x v="0"/>
    <n v="8"/>
  </r>
  <r>
    <x v="0"/>
    <x v="2"/>
    <x v="12"/>
    <x v="0"/>
    <x v="1"/>
    <x v="3"/>
    <s v="220SE-2125"/>
    <n v="6.8887900000000002"/>
    <n v="6.8887900000000002"/>
    <n v="0"/>
    <x v="0"/>
    <n v="8"/>
  </r>
  <r>
    <x v="0"/>
    <x v="2"/>
    <x v="12"/>
    <x v="0"/>
    <x v="1"/>
    <x v="3"/>
    <s v="220SE-2295"/>
    <n v="5.7989499999999996"/>
    <n v="5.7989499999999996"/>
    <n v="0"/>
    <x v="0"/>
    <n v="8"/>
  </r>
  <r>
    <x v="0"/>
    <x v="2"/>
    <x v="12"/>
    <x v="0"/>
    <x v="1"/>
    <x v="3"/>
    <s v="220SE-2349"/>
    <n v="7.4225500000000002"/>
    <n v="7.4225500000000002"/>
    <n v="0"/>
    <x v="0"/>
    <n v="8"/>
  </r>
  <r>
    <x v="0"/>
    <x v="2"/>
    <x v="12"/>
    <x v="1"/>
    <x v="1"/>
    <x v="3"/>
    <s v="220SE-2350"/>
    <n v="8.0081199999999999"/>
    <n v="8.0081199999999999"/>
    <n v="2.5000000000000001E-3"/>
    <x v="0"/>
    <n v="8"/>
  </r>
  <r>
    <x v="0"/>
    <x v="2"/>
    <x v="12"/>
    <x v="1"/>
    <x v="1"/>
    <x v="3"/>
    <s v="220SE-2353"/>
    <n v="6.1361100000000004"/>
    <n v="6.1361100000000004"/>
    <n v="0"/>
    <x v="0"/>
    <n v="8"/>
  </r>
  <r>
    <x v="0"/>
    <x v="2"/>
    <x v="12"/>
    <x v="0"/>
    <x v="1"/>
    <x v="3"/>
    <s v="220SE-2415"/>
    <n v="4.1757999999999997"/>
    <n v="4.1757999999999997"/>
    <n v="0.76629999999999998"/>
    <x v="0"/>
    <n v="8"/>
  </r>
  <r>
    <x v="0"/>
    <x v="2"/>
    <x v="12"/>
    <x v="2"/>
    <x v="1"/>
    <x v="3"/>
    <s v="220SE-2454"/>
    <n v="5.8107499999999996"/>
    <n v="5.8107499999999996"/>
    <n v="0"/>
    <x v="0"/>
    <n v="8"/>
  </r>
  <r>
    <x v="0"/>
    <x v="2"/>
    <x v="12"/>
    <x v="1"/>
    <x v="1"/>
    <x v="3"/>
    <s v="220SE-2455"/>
    <n v="9.9354300000000002"/>
    <n v="9.9354300000000002"/>
    <n v="0"/>
    <x v="0"/>
    <n v="12"/>
  </r>
  <r>
    <x v="0"/>
    <x v="2"/>
    <x v="12"/>
    <x v="1"/>
    <x v="1"/>
    <x v="3"/>
    <s v="220SE-2553"/>
    <n v="6.6962700000000002"/>
    <n v="6.6962700000000002"/>
    <n v="0"/>
    <x v="0"/>
    <n v="8"/>
  </r>
  <r>
    <x v="0"/>
    <x v="2"/>
    <x v="12"/>
    <x v="0"/>
    <x v="1"/>
    <x v="3"/>
    <s v="220SE-2771"/>
    <n v="5.5054400000000001"/>
    <n v="5.5054400000000001"/>
    <n v="0"/>
    <x v="0"/>
    <n v="8"/>
  </r>
  <r>
    <x v="0"/>
    <x v="2"/>
    <x v="12"/>
    <x v="1"/>
    <x v="1"/>
    <x v="3"/>
    <s v="220SE-2775"/>
    <n v="3.7384499999999998"/>
    <n v="3.7384499999999998"/>
    <n v="0"/>
    <x v="0"/>
    <n v="2"/>
  </r>
  <r>
    <x v="0"/>
    <x v="2"/>
    <x v="12"/>
    <x v="1"/>
    <x v="1"/>
    <x v="3"/>
    <s v="220SE-2818"/>
    <n v="9.8573500000000003"/>
    <n v="9.8573500000000003"/>
    <n v="0"/>
    <x v="0"/>
    <n v="10"/>
  </r>
  <r>
    <x v="0"/>
    <x v="2"/>
    <x v="12"/>
    <x v="2"/>
    <x v="1"/>
    <x v="3"/>
    <s v="220SE-2841"/>
    <n v="7.0958300000000003"/>
    <n v="7.0958300000000003"/>
    <n v="0"/>
    <x v="0"/>
    <n v="8"/>
  </r>
  <r>
    <x v="0"/>
    <x v="2"/>
    <x v="12"/>
    <x v="1"/>
    <x v="1"/>
    <x v="3"/>
    <s v="220SE-2842"/>
    <n v="6.6343399999999999"/>
    <n v="6.6343399999999999"/>
    <n v="0"/>
    <x v="0"/>
    <n v="8"/>
  </r>
  <r>
    <x v="0"/>
    <x v="2"/>
    <x v="12"/>
    <x v="0"/>
    <x v="1"/>
    <x v="3"/>
    <s v="220SE-2848"/>
    <n v="7.1935700000000002"/>
    <n v="7.1935700000000002"/>
    <n v="0"/>
    <x v="0"/>
    <n v="8"/>
  </r>
  <r>
    <x v="0"/>
    <x v="2"/>
    <x v="12"/>
    <x v="0"/>
    <x v="1"/>
    <x v="3"/>
    <s v="220SE-2892"/>
    <n v="4.1829599999999996"/>
    <n v="4.1829599999999996"/>
    <n v="0"/>
    <x v="0"/>
    <n v="8"/>
  </r>
  <r>
    <x v="0"/>
    <x v="2"/>
    <x v="12"/>
    <x v="1"/>
    <x v="1"/>
    <x v="3"/>
    <s v="220SE-2893"/>
    <n v="6.0233600000000003"/>
    <n v="6.0233600000000003"/>
    <n v="0"/>
    <x v="0"/>
    <n v="8"/>
  </r>
  <r>
    <x v="0"/>
    <x v="2"/>
    <x v="12"/>
    <x v="1"/>
    <x v="1"/>
    <x v="3"/>
    <s v="220SE-2897"/>
    <n v="6.4612400000000001"/>
    <n v="6.4612400000000001"/>
    <n v="0"/>
    <x v="0"/>
    <n v="8"/>
  </r>
  <r>
    <x v="0"/>
    <x v="2"/>
    <x v="12"/>
    <x v="0"/>
    <x v="1"/>
    <x v="3"/>
    <s v="220SE-2918"/>
    <n v="6.7544399999999998"/>
    <n v="6.7544399999999998"/>
    <n v="2.7000000000000001E-3"/>
    <x v="0"/>
    <n v="8"/>
  </r>
  <r>
    <x v="0"/>
    <x v="2"/>
    <x v="12"/>
    <x v="0"/>
    <x v="1"/>
    <x v="3"/>
    <s v="220SE-2924"/>
    <n v="6.5215300000000003"/>
    <n v="6.5215300000000003"/>
    <n v="0"/>
    <x v="0"/>
    <n v="8"/>
  </r>
  <r>
    <x v="0"/>
    <x v="2"/>
    <x v="12"/>
    <x v="0"/>
    <x v="1"/>
    <x v="3"/>
    <s v="220SE-2931"/>
    <n v="5.9616699999999998"/>
    <n v="5.9616699999999998"/>
    <n v="5.0000000000000001E-4"/>
    <x v="0"/>
    <n v="8"/>
  </r>
  <r>
    <x v="0"/>
    <x v="2"/>
    <x v="12"/>
    <x v="0"/>
    <x v="1"/>
    <x v="3"/>
    <s v="220SE-2983"/>
    <n v="5.5487099999999998"/>
    <n v="5.5487099999999998"/>
    <n v="0"/>
    <x v="0"/>
    <n v="8"/>
  </r>
  <r>
    <x v="0"/>
    <x v="2"/>
    <x v="12"/>
    <x v="2"/>
    <x v="1"/>
    <x v="3"/>
    <s v="220SE-3073"/>
    <n v="6.6389630000000004"/>
    <n v="6.6389630000000004"/>
    <n v="0"/>
    <x v="0"/>
    <n v="8"/>
  </r>
  <r>
    <x v="0"/>
    <x v="2"/>
    <x v="12"/>
    <x v="2"/>
    <x v="1"/>
    <x v="3"/>
    <s v="220SE-3261"/>
    <n v="8.1359100000000009"/>
    <n v="8.1359100000000009"/>
    <n v="0"/>
    <x v="0"/>
    <n v="8"/>
  </r>
  <r>
    <x v="0"/>
    <x v="2"/>
    <x v="12"/>
    <x v="2"/>
    <x v="1"/>
    <x v="3"/>
    <s v="220SE-3332"/>
    <n v="6.6274199999999999"/>
    <n v="6.6274199999999999"/>
    <n v="0"/>
    <x v="0"/>
    <n v="8"/>
  </r>
  <r>
    <x v="0"/>
    <x v="2"/>
    <x v="12"/>
    <x v="2"/>
    <x v="1"/>
    <x v="3"/>
    <s v="220SE-3445"/>
    <n v="8.5326699999999995"/>
    <n v="8.5326699999999995"/>
    <n v="3.2500000000000001E-2"/>
    <x v="0"/>
    <n v="8"/>
  </r>
  <r>
    <x v="0"/>
    <x v="2"/>
    <x v="12"/>
    <x v="2"/>
    <x v="1"/>
    <x v="3"/>
    <s v="220SE-3447"/>
    <n v="6.9224800000000002"/>
    <n v="6.9224800000000002"/>
    <n v="0.7218"/>
    <x v="0"/>
    <n v="8"/>
  </r>
  <r>
    <x v="0"/>
    <x v="2"/>
    <x v="12"/>
    <x v="2"/>
    <x v="1"/>
    <x v="3"/>
    <s v="220SE-3462"/>
    <n v="6.3786800000000001"/>
    <n v="6.3786800000000001"/>
    <n v="0"/>
    <x v="0"/>
    <n v="8"/>
  </r>
  <r>
    <x v="0"/>
    <x v="2"/>
    <x v="12"/>
    <x v="2"/>
    <x v="1"/>
    <x v="3"/>
    <s v="220SE-3468"/>
    <n v="5.7962100000000003"/>
    <n v="5.7962100000000003"/>
    <n v="0"/>
    <x v="0"/>
    <n v="8"/>
  </r>
  <r>
    <x v="0"/>
    <x v="2"/>
    <x v="12"/>
    <x v="1"/>
    <x v="1"/>
    <x v="3"/>
    <s v="220SE-3633"/>
    <n v="6.0359999999999996"/>
    <n v="6.0359999999999996"/>
    <n v="0"/>
    <x v="0"/>
    <n v="8"/>
  </r>
  <r>
    <x v="0"/>
    <x v="2"/>
    <x v="12"/>
    <x v="0"/>
    <x v="1"/>
    <x v="3"/>
    <s v="220SE-3678"/>
    <n v="3.8469000000000002"/>
    <n v="3.8469000000000002"/>
    <n v="0"/>
    <x v="0"/>
    <n v="8"/>
  </r>
  <r>
    <x v="0"/>
    <x v="2"/>
    <x v="12"/>
    <x v="1"/>
    <x v="1"/>
    <x v="3"/>
    <s v="220SE-3840"/>
    <n v="5.7979399999999996"/>
    <n v="5.7979399999999996"/>
    <n v="0"/>
    <x v="0"/>
    <n v="8"/>
  </r>
  <r>
    <x v="0"/>
    <x v="2"/>
    <x v="12"/>
    <x v="0"/>
    <x v="2"/>
    <x v="4"/>
    <s v="300OI-01-A"/>
    <n v="56.156199999999998"/>
    <n v="56.156199999999998"/>
    <n v="0"/>
    <x v="0"/>
    <n v="34"/>
  </r>
  <r>
    <x v="0"/>
    <x v="2"/>
    <x v="12"/>
    <x v="1"/>
    <x v="2"/>
    <x v="4"/>
    <s v="300OI-01-B"/>
    <n v="59.560200000000002"/>
    <n v="59.560200000000002"/>
    <n v="0"/>
    <x v="0"/>
    <n v="40"/>
  </r>
  <r>
    <x v="0"/>
    <x v="2"/>
    <x v="12"/>
    <x v="2"/>
    <x v="2"/>
    <x v="4"/>
    <s v="300OI-01-C"/>
    <n v="26.64"/>
    <n v="26.64"/>
    <n v="0"/>
    <x v="0"/>
    <n v="24"/>
  </r>
  <r>
    <x v="0"/>
    <x v="2"/>
    <x v="12"/>
    <x v="0"/>
    <x v="2"/>
    <x v="5"/>
    <s v="300OS-01-A"/>
    <n v="11.805759999999999"/>
    <n v="11.805759999999999"/>
    <n v="0"/>
    <x v="0"/>
    <n v="24"/>
  </r>
  <r>
    <x v="0"/>
    <x v="2"/>
    <x v="12"/>
    <x v="1"/>
    <x v="2"/>
    <x v="5"/>
    <s v="300OS-01-B"/>
    <n v="16.3276"/>
    <n v="16.3276"/>
    <n v="0"/>
    <x v="0"/>
    <n v="24"/>
  </r>
  <r>
    <x v="0"/>
    <x v="2"/>
    <x v="12"/>
    <x v="2"/>
    <x v="2"/>
    <x v="5"/>
    <s v="300OS-01-C"/>
    <n v="11.376340000000001"/>
    <n v="11.376340000000001"/>
    <n v="0"/>
    <x v="0"/>
    <n v="16"/>
  </r>
  <r>
    <x v="0"/>
    <x v="2"/>
    <x v="12"/>
    <x v="0"/>
    <x v="3"/>
    <x v="6"/>
    <s v="410MO-01-A"/>
    <n v="15.509029999999999"/>
    <n v="15.509029999999999"/>
    <n v="0"/>
    <x v="0"/>
    <n v="19.989999999999998"/>
  </r>
  <r>
    <x v="0"/>
    <x v="2"/>
    <x v="12"/>
    <x v="1"/>
    <x v="3"/>
    <x v="6"/>
    <s v="410MO-01-B"/>
    <n v="14.2501"/>
    <n v="14.2501"/>
    <n v="0"/>
    <x v="0"/>
    <n v="18.68"/>
  </r>
  <r>
    <x v="0"/>
    <x v="2"/>
    <x v="12"/>
    <x v="2"/>
    <x v="3"/>
    <x v="6"/>
    <s v="410MO-01-C"/>
    <n v="11.338050000000001"/>
    <n v="11.338050000000001"/>
    <n v="0"/>
    <x v="0"/>
    <n v="14.66"/>
  </r>
  <r>
    <x v="0"/>
    <x v="2"/>
    <x v="12"/>
    <x v="0"/>
    <x v="3"/>
    <x v="6"/>
    <s v="410MO-02-A"/>
    <n v="18.209440000000001"/>
    <n v="18.209440000000001"/>
    <n v="0"/>
    <x v="0"/>
    <n v="23.99"/>
  </r>
  <r>
    <x v="0"/>
    <x v="2"/>
    <x v="12"/>
    <x v="1"/>
    <x v="3"/>
    <x v="6"/>
    <s v="410MO-02-B"/>
    <n v="14.049899999999999"/>
    <n v="14.049899999999999"/>
    <n v="0"/>
    <x v="0"/>
    <n v="18.68"/>
  </r>
  <r>
    <x v="0"/>
    <x v="2"/>
    <x v="12"/>
    <x v="2"/>
    <x v="3"/>
    <x v="6"/>
    <s v="410MO-02-C"/>
    <n v="14.114459999999999"/>
    <n v="14.114459999999999"/>
    <n v="0"/>
    <x v="0"/>
    <n v="18.66"/>
  </r>
  <r>
    <x v="0"/>
    <x v="2"/>
    <x v="12"/>
    <x v="0"/>
    <x v="3"/>
    <x v="6"/>
    <s v="410MO-03-A"/>
    <n v="15.238720000000001"/>
    <n v="15.238720000000001"/>
    <n v="0"/>
    <x v="0"/>
    <n v="19.989999999999998"/>
  </r>
  <r>
    <x v="0"/>
    <x v="2"/>
    <x v="12"/>
    <x v="1"/>
    <x v="3"/>
    <x v="6"/>
    <s v="410MO-03-B"/>
    <n v="14.377700000000001"/>
    <n v="14.377700000000001"/>
    <n v="0"/>
    <x v="0"/>
    <n v="18.68"/>
  </r>
  <r>
    <x v="0"/>
    <x v="2"/>
    <x v="12"/>
    <x v="2"/>
    <x v="3"/>
    <x v="6"/>
    <s v="410MO-03-C"/>
    <n v="8.0758399999999995"/>
    <n v="8.0758399999999995"/>
    <n v="0"/>
    <x v="0"/>
    <n v="10.66"/>
  </r>
  <r>
    <x v="0"/>
    <x v="2"/>
    <x v="12"/>
    <x v="0"/>
    <x v="3"/>
    <x v="6"/>
    <s v="410MO-04-A"/>
    <n v="20.399480000000001"/>
    <n v="20.399480000000001"/>
    <n v="0"/>
    <x v="0"/>
    <n v="27.99"/>
  </r>
  <r>
    <x v="0"/>
    <x v="2"/>
    <x v="12"/>
    <x v="1"/>
    <x v="3"/>
    <x v="6"/>
    <s v="410MO-04-B"/>
    <n v="8.4196200000000001"/>
    <n v="8.4196200000000001"/>
    <n v="0"/>
    <x v="0"/>
    <n v="10.68"/>
  </r>
  <r>
    <x v="0"/>
    <x v="2"/>
    <x v="12"/>
    <x v="2"/>
    <x v="3"/>
    <x v="6"/>
    <s v="410MO-04-C"/>
    <n v="14.047499999999999"/>
    <n v="14.047499999999999"/>
    <n v="0"/>
    <x v="0"/>
    <n v="18.68"/>
  </r>
  <r>
    <x v="0"/>
    <x v="2"/>
    <x v="12"/>
    <x v="0"/>
    <x v="3"/>
    <x v="6"/>
    <s v="410MO-05-A"/>
    <n v="15.375780000000001"/>
    <n v="15.375780000000001"/>
    <n v="0"/>
    <x v="0"/>
    <n v="19.989999999999998"/>
  </r>
  <r>
    <x v="0"/>
    <x v="2"/>
    <x v="12"/>
    <x v="1"/>
    <x v="3"/>
    <x v="6"/>
    <s v="410MO-05-B"/>
    <n v="14.05716"/>
    <n v="14.05716"/>
    <n v="0"/>
    <x v="0"/>
    <n v="18.68"/>
  </r>
  <r>
    <x v="0"/>
    <x v="2"/>
    <x v="12"/>
    <x v="2"/>
    <x v="3"/>
    <x v="6"/>
    <s v="410MO-05-C"/>
    <n v="7.5583299999999998"/>
    <n v="7.5583299999999998"/>
    <n v="0"/>
    <x v="0"/>
    <n v="9.86"/>
  </r>
  <r>
    <x v="0"/>
    <x v="2"/>
    <x v="12"/>
    <x v="0"/>
    <x v="3"/>
    <x v="6"/>
    <s v="410MO-06-A"/>
    <n v="15.04247"/>
    <n v="15.04247"/>
    <n v="0"/>
    <x v="0"/>
    <n v="19.989999999999998"/>
  </r>
  <r>
    <x v="0"/>
    <x v="2"/>
    <x v="12"/>
    <x v="2"/>
    <x v="3"/>
    <x v="6"/>
    <s v="410MO-06-C"/>
    <n v="11.521850000000001"/>
    <n v="11.521850000000001"/>
    <n v="0"/>
    <x v="0"/>
    <n v="14.68"/>
  </r>
  <r>
    <x v="0"/>
    <x v="2"/>
    <x v="12"/>
    <x v="1"/>
    <x v="3"/>
    <x v="6"/>
    <s v="410MO-07-B"/>
    <n v="14.11117"/>
    <n v="14.11117"/>
    <n v="0"/>
    <x v="0"/>
    <n v="18.68"/>
  </r>
  <r>
    <x v="0"/>
    <x v="2"/>
    <x v="12"/>
    <x v="0"/>
    <x v="3"/>
    <x v="7"/>
    <s v="420TW-01-A"/>
    <n v="6.5991799999999996"/>
    <n v="6.5991799999999996"/>
    <n v="0"/>
    <x v="0"/>
    <n v="8.5"/>
  </r>
  <r>
    <x v="0"/>
    <x v="2"/>
    <x v="12"/>
    <x v="1"/>
    <x v="3"/>
    <x v="7"/>
    <s v="420TW-01-B"/>
    <n v="9.8188499999999994"/>
    <n v="9.8188499999999994"/>
    <n v="0"/>
    <x v="0"/>
    <n v="12.6"/>
  </r>
  <r>
    <x v="0"/>
    <x v="2"/>
    <x v="12"/>
    <x v="2"/>
    <x v="3"/>
    <x v="7"/>
    <s v="420TW-01-C"/>
    <n v="6.6241300000000001"/>
    <n v="6.6241300000000001"/>
    <n v="0"/>
    <x v="0"/>
    <n v="8.5"/>
  </r>
  <r>
    <x v="0"/>
    <x v="2"/>
    <x v="12"/>
    <x v="0"/>
    <x v="3"/>
    <x v="7"/>
    <s v="420TW-02-A"/>
    <n v="6.7617099999999999"/>
    <n v="6.7617099999999999"/>
    <n v="0"/>
    <x v="0"/>
    <n v="8.5"/>
  </r>
  <r>
    <x v="0"/>
    <x v="2"/>
    <x v="12"/>
    <x v="1"/>
    <x v="3"/>
    <x v="7"/>
    <s v="420TW-02-B"/>
    <n v="5.9139900000000001"/>
    <n v="5.9139900000000001"/>
    <n v="0"/>
    <x v="0"/>
    <n v="7.5"/>
  </r>
  <r>
    <x v="0"/>
    <x v="2"/>
    <x v="12"/>
    <x v="2"/>
    <x v="3"/>
    <x v="7"/>
    <s v="420TW-02-C"/>
    <n v="6.9230299999999998"/>
    <n v="6.9230299999999998"/>
    <n v="0"/>
    <x v="0"/>
    <n v="8.5"/>
  </r>
  <r>
    <x v="0"/>
    <x v="2"/>
    <x v="12"/>
    <x v="0"/>
    <x v="3"/>
    <x v="7"/>
    <s v="420TW-03-A"/>
    <n v="6.45899"/>
    <n v="6.45899"/>
    <n v="0"/>
    <x v="0"/>
    <n v="8.5"/>
  </r>
  <r>
    <x v="0"/>
    <x v="2"/>
    <x v="12"/>
    <x v="2"/>
    <x v="3"/>
    <x v="7"/>
    <s v="420TW-03-C"/>
    <n v="7.1081700000000003"/>
    <n v="7.1081700000000003"/>
    <n v="0"/>
    <x v="0"/>
    <n v="8.5"/>
  </r>
  <r>
    <x v="0"/>
    <x v="2"/>
    <x v="12"/>
    <x v="0"/>
    <x v="3"/>
    <x v="7"/>
    <s v="420TW-04-A"/>
    <n v="9.3718500000000002"/>
    <n v="9.3718500000000002"/>
    <n v="0"/>
    <x v="0"/>
    <n v="12.5"/>
  </r>
  <r>
    <x v="0"/>
    <x v="2"/>
    <x v="12"/>
    <x v="2"/>
    <x v="3"/>
    <x v="7"/>
    <s v="420TW-04-C"/>
    <n v="6.78118"/>
    <n v="6.78118"/>
    <n v="0"/>
    <x v="0"/>
    <n v="8.5"/>
  </r>
  <r>
    <x v="0"/>
    <x v="2"/>
    <x v="12"/>
    <x v="0"/>
    <x v="3"/>
    <x v="7"/>
    <s v="420TW-05-A"/>
    <n v="6.5965100000000003"/>
    <n v="6.5965100000000003"/>
    <n v="0"/>
    <x v="0"/>
    <n v="8.5"/>
  </r>
  <r>
    <x v="0"/>
    <x v="2"/>
    <x v="12"/>
    <x v="2"/>
    <x v="3"/>
    <x v="7"/>
    <s v="420TW-05-C"/>
    <n v="3.0398299999999998"/>
    <n v="3.0398299999999998"/>
    <n v="0"/>
    <x v="0"/>
    <n v="4"/>
  </r>
  <r>
    <x v="0"/>
    <x v="2"/>
    <x v="12"/>
    <x v="0"/>
    <x v="3"/>
    <x v="7"/>
    <s v="420TW-06-A"/>
    <n v="6.4070200000000002"/>
    <n v="6.4070200000000002"/>
    <n v="0"/>
    <x v="0"/>
    <n v="8.5"/>
  </r>
  <r>
    <x v="0"/>
    <x v="2"/>
    <x v="12"/>
    <x v="1"/>
    <x v="3"/>
    <x v="7"/>
    <s v="420TW-06-B"/>
    <n v="6.4139699999999999"/>
    <n v="6.4139699999999999"/>
    <n v="0"/>
    <x v="0"/>
    <n v="8.6"/>
  </r>
  <r>
    <x v="0"/>
    <x v="2"/>
    <x v="12"/>
    <x v="2"/>
    <x v="3"/>
    <x v="7"/>
    <s v="420TW-06-C"/>
    <n v="6.3943500000000002"/>
    <n v="6.3943500000000002"/>
    <n v="0"/>
    <x v="0"/>
    <n v="8.5"/>
  </r>
  <r>
    <x v="0"/>
    <x v="2"/>
    <x v="12"/>
    <x v="2"/>
    <x v="3"/>
    <x v="7"/>
    <s v="420TW-07-C"/>
    <n v="8.1473399999999998"/>
    <n v="8.1473399999999998"/>
    <n v="0"/>
    <x v="0"/>
    <n v="10.3"/>
  </r>
  <r>
    <x v="0"/>
    <x v="2"/>
    <x v="12"/>
    <x v="1"/>
    <x v="3"/>
    <x v="7"/>
    <s v="420TW-08-B"/>
    <n v="6.5585500000000003"/>
    <n v="6.5585500000000003"/>
    <n v="0"/>
    <x v="0"/>
    <n v="8.6"/>
  </r>
  <r>
    <x v="0"/>
    <x v="2"/>
    <x v="12"/>
    <x v="1"/>
    <x v="3"/>
    <x v="7"/>
    <s v="420TW-09-B"/>
    <n v="6.8432599999999999"/>
    <n v="6.8432599999999999"/>
    <n v="0"/>
    <x v="0"/>
    <n v="8.6"/>
  </r>
  <r>
    <x v="0"/>
    <x v="2"/>
    <x v="12"/>
    <x v="0"/>
    <x v="3"/>
    <x v="8"/>
    <s v="430TT-01-A"/>
    <n v="24.976150000000001"/>
    <n v="24.976150000000001"/>
    <n v="0"/>
    <x v="0"/>
    <n v="33"/>
  </r>
  <r>
    <x v="0"/>
    <x v="2"/>
    <x v="12"/>
    <x v="1"/>
    <x v="3"/>
    <x v="8"/>
    <s v="430TT-01-B"/>
    <n v="23.381250000000001"/>
    <n v="23.381250000000001"/>
    <n v="0"/>
    <x v="0"/>
    <n v="31"/>
  </r>
  <r>
    <x v="0"/>
    <x v="2"/>
    <x v="12"/>
    <x v="2"/>
    <x v="3"/>
    <x v="8"/>
    <s v="430TT-01-C"/>
    <n v="24.657620000000001"/>
    <n v="24.657620000000001"/>
    <n v="0"/>
    <x v="0"/>
    <n v="31.5"/>
  </r>
  <r>
    <x v="0"/>
    <x v="2"/>
    <x v="12"/>
    <x v="0"/>
    <x v="3"/>
    <x v="8"/>
    <s v="430TT-02-A"/>
    <n v="24.66132"/>
    <n v="24.66132"/>
    <n v="0"/>
    <x v="0"/>
    <n v="33"/>
  </r>
  <r>
    <x v="0"/>
    <x v="2"/>
    <x v="12"/>
    <x v="1"/>
    <x v="3"/>
    <x v="8"/>
    <s v="430TT-02-B"/>
    <n v="18.615880000000001"/>
    <n v="18.615880000000001"/>
    <n v="0"/>
    <x v="0"/>
    <n v="24.66"/>
  </r>
  <r>
    <x v="0"/>
    <x v="2"/>
    <x v="12"/>
    <x v="2"/>
    <x v="3"/>
    <x v="8"/>
    <s v="430TT-02-C"/>
    <n v="25.365390000000001"/>
    <n v="25.365390000000001"/>
    <n v="0"/>
    <x v="0"/>
    <n v="33"/>
  </r>
  <r>
    <x v="0"/>
    <x v="2"/>
    <x v="12"/>
    <x v="0"/>
    <x v="3"/>
    <x v="8"/>
    <s v="430TT-03-A"/>
    <n v="24.93411"/>
    <n v="24.93411"/>
    <n v="0"/>
    <x v="0"/>
    <n v="33"/>
  </r>
  <r>
    <x v="0"/>
    <x v="2"/>
    <x v="12"/>
    <x v="1"/>
    <x v="3"/>
    <x v="8"/>
    <s v="430TT-03-B"/>
    <n v="23.784089999999999"/>
    <n v="23.784089999999999"/>
    <n v="0"/>
    <x v="0"/>
    <n v="31"/>
  </r>
  <r>
    <x v="0"/>
    <x v="2"/>
    <x v="12"/>
    <x v="2"/>
    <x v="3"/>
    <x v="8"/>
    <s v="430TT-03-C"/>
    <n v="19.16207"/>
    <n v="19.16207"/>
    <n v="0"/>
    <x v="0"/>
    <n v="24.5"/>
  </r>
  <r>
    <x v="0"/>
    <x v="2"/>
    <x v="12"/>
    <x v="0"/>
    <x v="3"/>
    <x v="8"/>
    <s v="430TT-04-A"/>
    <n v="16.872679999999999"/>
    <n v="16.872679999999999"/>
    <n v="0"/>
    <x v="0"/>
    <n v="22"/>
  </r>
  <r>
    <x v="0"/>
    <x v="2"/>
    <x v="12"/>
    <x v="1"/>
    <x v="3"/>
    <x v="8"/>
    <s v="430TT-04-B"/>
    <n v="12.47884"/>
    <n v="12.47884"/>
    <n v="0"/>
    <x v="0"/>
    <n v="16.66"/>
  </r>
  <r>
    <x v="0"/>
    <x v="2"/>
    <x v="12"/>
    <x v="2"/>
    <x v="3"/>
    <x v="8"/>
    <s v="430TT-04-C"/>
    <n v="24.535029999999999"/>
    <n v="24.535029999999999"/>
    <n v="0"/>
    <x v="0"/>
    <n v="31.5"/>
  </r>
  <r>
    <x v="0"/>
    <x v="2"/>
    <x v="12"/>
    <x v="1"/>
    <x v="3"/>
    <x v="8"/>
    <s v="430TT-05-B"/>
    <n v="12.657819999999999"/>
    <n v="12.657819999999999"/>
    <n v="0"/>
    <x v="0"/>
    <n v="16.66"/>
  </r>
  <r>
    <x v="0"/>
    <x v="2"/>
    <x v="12"/>
    <x v="1"/>
    <x v="3"/>
    <x v="8"/>
    <s v="430TT-07-B"/>
    <n v="12.70002"/>
    <n v="12.70002"/>
    <n v="0"/>
    <x v="0"/>
    <n v="16.66"/>
  </r>
  <r>
    <x v="0"/>
    <x v="2"/>
    <x v="12"/>
    <x v="0"/>
    <x v="3"/>
    <x v="9"/>
    <s v="440TP-01-A"/>
    <n v="25.946670000000001"/>
    <n v="25.946670000000001"/>
    <n v="0"/>
    <x v="0"/>
    <n v="34"/>
  </r>
  <r>
    <x v="0"/>
    <x v="2"/>
    <x v="12"/>
    <x v="1"/>
    <x v="3"/>
    <x v="9"/>
    <s v="440TP-01-B"/>
    <n v="23.086690000000001"/>
    <n v="23.086690000000001"/>
    <n v="0"/>
    <x v="0"/>
    <n v="29"/>
  </r>
  <r>
    <x v="0"/>
    <x v="2"/>
    <x v="12"/>
    <x v="2"/>
    <x v="3"/>
    <x v="9"/>
    <s v="440TP-01-C"/>
    <n v="25.933389999999999"/>
    <n v="25.933389999999999"/>
    <n v="0"/>
    <x v="0"/>
    <n v="33"/>
  </r>
  <r>
    <x v="0"/>
    <x v="2"/>
    <x v="12"/>
    <x v="0"/>
    <x v="4"/>
    <x v="10"/>
    <s v="510L1-A"/>
    <n v="127.79143000000001"/>
    <n v="107.79143000000001"/>
    <n v="0"/>
    <x v="0"/>
    <n v="211.21"/>
  </r>
  <r>
    <x v="0"/>
    <x v="2"/>
    <x v="12"/>
    <x v="1"/>
    <x v="4"/>
    <x v="10"/>
    <s v="510L1-B"/>
    <n v="142.03317999999999"/>
    <n v="122.03318"/>
    <n v="0"/>
    <x v="0"/>
    <n v="226.81"/>
  </r>
  <r>
    <x v="0"/>
    <x v="2"/>
    <x v="12"/>
    <x v="2"/>
    <x v="4"/>
    <x v="10"/>
    <s v="510L1-C"/>
    <n v="120.88552"/>
    <n v="100.88552"/>
    <n v="0"/>
    <x v="0"/>
    <n v="217.31"/>
  </r>
  <r>
    <x v="0"/>
    <x v="2"/>
    <x v="12"/>
    <x v="0"/>
    <x v="4"/>
    <x v="11"/>
    <s v="510L2-A"/>
    <n v="227.7336"/>
    <n v="227.7336"/>
    <n v="0"/>
    <x v="0"/>
    <n v="203.21"/>
  </r>
  <r>
    <x v="0"/>
    <x v="2"/>
    <x v="12"/>
    <x v="1"/>
    <x v="4"/>
    <x v="11"/>
    <s v="510L2-B"/>
    <n v="260.50979999999998"/>
    <n v="260.50979999999998"/>
    <n v="0"/>
    <x v="0"/>
    <n v="226.81"/>
  </r>
  <r>
    <x v="0"/>
    <x v="2"/>
    <x v="12"/>
    <x v="2"/>
    <x v="4"/>
    <x v="11"/>
    <s v="510L2-C"/>
    <n v="225.72"/>
    <n v="225.72"/>
    <n v="0"/>
    <x v="0"/>
    <n v="186.91"/>
  </r>
  <r>
    <x v="0"/>
    <x v="2"/>
    <x v="12"/>
    <x v="0"/>
    <x v="4"/>
    <x v="12"/>
    <s v="510L3-A"/>
    <n v="158.07071999999999"/>
    <n v="158.07071999999999"/>
    <n v="0"/>
    <x v="0"/>
    <n v="195.21"/>
  </r>
  <r>
    <x v="0"/>
    <x v="2"/>
    <x v="12"/>
    <x v="1"/>
    <x v="4"/>
    <x v="12"/>
    <s v="510L3-B"/>
    <n v="163.82082"/>
    <n v="163.82082"/>
    <n v="0"/>
    <x v="0"/>
    <n v="170.81"/>
  </r>
  <r>
    <x v="0"/>
    <x v="2"/>
    <x v="12"/>
    <x v="2"/>
    <x v="4"/>
    <x v="12"/>
    <s v="510L3-C"/>
    <n v="84.260400000000004"/>
    <n v="84.260400000000004"/>
    <n v="0"/>
    <x v="0"/>
    <n v="122.91"/>
  </r>
  <r>
    <x v="0"/>
    <x v="2"/>
    <x v="12"/>
    <x v="0"/>
    <x v="4"/>
    <x v="13"/>
    <s v="510L4-A"/>
    <n v="39.166580000000003"/>
    <n v="39.166580000000003"/>
    <n v="0"/>
    <x v="0"/>
    <n v="34.01"/>
  </r>
  <r>
    <x v="0"/>
    <x v="2"/>
    <x v="12"/>
    <x v="1"/>
    <x v="4"/>
    <x v="13"/>
    <s v="510L4-B"/>
    <n v="66.258899999999997"/>
    <n v="66.258899999999997"/>
    <n v="0"/>
    <x v="0"/>
    <n v="59.01"/>
  </r>
  <r>
    <x v="0"/>
    <x v="2"/>
    <x v="12"/>
    <x v="2"/>
    <x v="4"/>
    <x v="13"/>
    <s v="510L4-C"/>
    <n v="48.33372"/>
    <n v="48.33372"/>
    <n v="0"/>
    <x v="0"/>
    <n v="44.91"/>
  </r>
  <r>
    <x v="0"/>
    <x v="2"/>
    <x v="12"/>
    <x v="0"/>
    <x v="4"/>
    <x v="14"/>
    <s v="510L5-A"/>
    <n v="133.25314"/>
    <n v="133.25314"/>
    <n v="0"/>
    <x v="0"/>
    <n v="134.21"/>
  </r>
  <r>
    <x v="0"/>
    <x v="2"/>
    <x v="12"/>
    <x v="1"/>
    <x v="4"/>
    <x v="14"/>
    <s v="510L5-B"/>
    <n v="130.28736000000001"/>
    <n v="130.28736000000001"/>
    <n v="0"/>
    <x v="0"/>
    <n v="161.81"/>
  </r>
  <r>
    <x v="0"/>
    <x v="2"/>
    <x v="12"/>
    <x v="2"/>
    <x v="4"/>
    <x v="14"/>
    <s v="510L5-C"/>
    <n v="128.92107999999999"/>
    <n v="128.92107999999999"/>
    <n v="0"/>
    <x v="0"/>
    <n v="149.91"/>
  </r>
  <r>
    <x v="0"/>
    <x v="2"/>
    <x v="12"/>
    <x v="0"/>
    <x v="4"/>
    <x v="15"/>
    <s v="510L6-A"/>
    <n v="170.78100000000001"/>
    <n v="170.78100000000001"/>
    <n v="0"/>
    <x v="0"/>
    <n v="198.21"/>
  </r>
  <r>
    <x v="0"/>
    <x v="2"/>
    <x v="12"/>
    <x v="1"/>
    <x v="4"/>
    <x v="15"/>
    <s v="510L6-B"/>
    <n v="143.14349000000001"/>
    <n v="143.14349000000001"/>
    <n v="0"/>
    <x v="0"/>
    <n v="161.81"/>
  </r>
  <r>
    <x v="0"/>
    <x v="2"/>
    <x v="12"/>
    <x v="2"/>
    <x v="4"/>
    <x v="15"/>
    <s v="510L6-C"/>
    <n v="112.803"/>
    <n v="112.803"/>
    <n v="0"/>
    <x v="0"/>
    <n v="161.91"/>
  </r>
  <r>
    <x v="0"/>
    <x v="2"/>
    <x v="12"/>
    <x v="0"/>
    <x v="4"/>
    <x v="16"/>
    <s v="510L8-A"/>
    <n v="16.062480000000001"/>
    <n v="16.062480000000001"/>
    <n v="0"/>
    <x v="0"/>
    <n v="16.010000000000002"/>
  </r>
  <r>
    <x v="0"/>
    <x v="2"/>
    <x v="12"/>
    <x v="1"/>
    <x v="4"/>
    <x v="16"/>
    <s v="510L8-B"/>
    <n v="25.814699999999998"/>
    <n v="25.814699999999998"/>
    <n v="0"/>
    <x v="0"/>
    <n v="25.01"/>
  </r>
  <r>
    <x v="0"/>
    <x v="2"/>
    <x v="12"/>
    <x v="2"/>
    <x v="4"/>
    <x v="16"/>
    <s v="510L8-C"/>
    <n v="17.209800000000001"/>
    <n v="17.209800000000001"/>
    <n v="0"/>
    <x v="0"/>
    <n v="16.010000000000002"/>
  </r>
  <r>
    <x v="0"/>
    <x v="2"/>
    <x v="12"/>
    <x v="0"/>
    <x v="4"/>
    <x v="17"/>
    <s v="520WP-01-A"/>
    <n v="12.2"/>
    <n v="12.2"/>
    <n v="0"/>
    <x v="0"/>
    <n v="16"/>
  </r>
  <r>
    <x v="0"/>
    <x v="2"/>
    <x v="12"/>
    <x v="1"/>
    <x v="4"/>
    <x v="17"/>
    <s v="520WP-01-B"/>
    <n v="18.900600000000001"/>
    <n v="18.900600000000001"/>
    <n v="0"/>
    <x v="0"/>
    <n v="24"/>
  </r>
  <r>
    <x v="0"/>
    <x v="2"/>
    <x v="12"/>
    <x v="2"/>
    <x v="4"/>
    <x v="17"/>
    <s v="520WP-01-C"/>
    <n v="12.9002"/>
    <n v="12.9002"/>
    <n v="0"/>
    <x v="0"/>
    <n v="16"/>
  </r>
  <r>
    <x v="0"/>
    <x v="2"/>
    <x v="12"/>
    <x v="0"/>
    <x v="4"/>
    <x v="18"/>
    <s v="530NP-01-A"/>
    <n v="47.05874"/>
    <n v="47.05874"/>
    <n v="0"/>
    <x v="0"/>
    <n v="48"/>
  </r>
  <r>
    <x v="0"/>
    <x v="2"/>
    <x v="12"/>
    <x v="1"/>
    <x v="4"/>
    <x v="18"/>
    <s v="530NP-01-B"/>
    <n v="47.950629999999997"/>
    <n v="47.950629999999997"/>
    <n v="0"/>
    <x v="0"/>
    <n v="48"/>
  </r>
  <r>
    <x v="0"/>
    <x v="2"/>
    <x v="12"/>
    <x v="2"/>
    <x v="4"/>
    <x v="18"/>
    <s v="530NP-01-C"/>
    <n v="39.085970000000003"/>
    <n v="39.085970000000003"/>
    <n v="0"/>
    <x v="0"/>
    <n v="40"/>
  </r>
  <r>
    <x v="0"/>
    <x v="2"/>
    <x v="12"/>
    <x v="0"/>
    <x v="4"/>
    <x v="19"/>
    <s v="550LP-01-A"/>
    <n v="10.633139999999999"/>
    <n v="10.633139999999999"/>
    <n v="0"/>
    <x v="0"/>
    <n v="12"/>
  </r>
  <r>
    <x v="0"/>
    <x v="2"/>
    <x v="12"/>
    <x v="1"/>
    <x v="4"/>
    <x v="19"/>
    <s v="550LP-01-B"/>
    <n v="25.499700000000001"/>
    <n v="25.499700000000001"/>
    <n v="0"/>
    <x v="0"/>
    <n v="28"/>
  </r>
  <r>
    <x v="0"/>
    <x v="2"/>
    <x v="12"/>
    <x v="2"/>
    <x v="4"/>
    <x v="19"/>
    <s v="550LP-01-C"/>
    <n v="15.39972"/>
    <n v="15.39972"/>
    <n v="0"/>
    <x v="0"/>
    <n v="20"/>
  </r>
  <r>
    <x v="0"/>
    <x v="2"/>
    <x v="12"/>
    <x v="0"/>
    <x v="5"/>
    <x v="20"/>
    <s v="600WZ-01-A"/>
    <n v="0.27999000000000002"/>
    <n v="0.27999000000000002"/>
    <n v="0"/>
    <x v="0"/>
    <n v="8"/>
  </r>
  <r>
    <x v="0"/>
    <x v="2"/>
    <x v="12"/>
    <x v="1"/>
    <x v="5"/>
    <x v="20"/>
    <s v="600WZ-01-B"/>
    <n v="2.4533"/>
    <n v="2.4533"/>
    <n v="0"/>
    <x v="0"/>
    <n v="8"/>
  </r>
  <r>
    <x v="0"/>
    <x v="2"/>
    <x v="12"/>
    <x v="2"/>
    <x v="5"/>
    <x v="20"/>
    <s v="600WZ-01-C"/>
    <n v="4.6714399999999996"/>
    <n v="4.6714399999999996"/>
    <n v="0"/>
    <x v="0"/>
    <n v="16"/>
  </r>
  <r>
    <x v="0"/>
    <x v="2"/>
    <x v="13"/>
    <x v="0"/>
    <x v="0"/>
    <x v="0"/>
    <s v="100KT-01-A"/>
    <n v="8.8252500000000005"/>
    <n v="8.8252500000000005"/>
    <n v="0"/>
    <x v="0"/>
    <n v="40"/>
  </r>
  <r>
    <x v="0"/>
    <x v="2"/>
    <x v="13"/>
    <x v="1"/>
    <x v="0"/>
    <x v="0"/>
    <s v="100KT-01-B"/>
    <n v="1.51467"/>
    <n v="1.51467"/>
    <n v="0"/>
    <x v="0"/>
    <n v="16"/>
  </r>
  <r>
    <x v="0"/>
    <x v="2"/>
    <x v="13"/>
    <x v="2"/>
    <x v="0"/>
    <x v="0"/>
    <s v="100KT-01-C"/>
    <n v="5.7031799999999997"/>
    <n v="5.7031799999999997"/>
    <n v="0"/>
    <x v="0"/>
    <n v="32"/>
  </r>
  <r>
    <x v="0"/>
    <x v="2"/>
    <x v="13"/>
    <x v="0"/>
    <x v="0"/>
    <x v="0"/>
    <s v="100KT-02-A"/>
    <n v="38.309840000000001"/>
    <n v="38.309840000000001"/>
    <n v="0"/>
    <x v="0"/>
    <n v="32"/>
  </r>
  <r>
    <x v="0"/>
    <x v="2"/>
    <x v="13"/>
    <x v="1"/>
    <x v="0"/>
    <x v="0"/>
    <s v="100KT-02-B"/>
    <n v="24.374600000000001"/>
    <n v="24.374600000000001"/>
    <n v="0"/>
    <x v="0"/>
    <n v="40"/>
  </r>
  <r>
    <x v="0"/>
    <x v="2"/>
    <x v="13"/>
    <x v="2"/>
    <x v="0"/>
    <x v="0"/>
    <s v="100KT-02-C"/>
    <n v="9.6595899999999997"/>
    <n v="9.6595899999999997"/>
    <n v="0"/>
    <x v="0"/>
    <n v="48"/>
  </r>
  <r>
    <x v="0"/>
    <x v="2"/>
    <x v="13"/>
    <x v="0"/>
    <x v="0"/>
    <x v="0"/>
    <s v="100KT-03-A"/>
    <n v="15.7615"/>
    <n v="15.7615"/>
    <n v="0"/>
    <x v="0"/>
    <n v="48"/>
  </r>
  <r>
    <x v="0"/>
    <x v="2"/>
    <x v="13"/>
    <x v="1"/>
    <x v="0"/>
    <x v="0"/>
    <s v="100KT-03-B"/>
    <n v="15.846515"/>
    <n v="15.846515"/>
    <n v="0"/>
    <x v="0"/>
    <n v="40"/>
  </r>
  <r>
    <x v="0"/>
    <x v="2"/>
    <x v="13"/>
    <x v="2"/>
    <x v="0"/>
    <x v="0"/>
    <s v="100KT-03-C"/>
    <n v="13.672510000000001"/>
    <n v="13.672510000000001"/>
    <n v="0"/>
    <x v="0"/>
    <n v="24"/>
  </r>
  <r>
    <x v="0"/>
    <x v="2"/>
    <x v="13"/>
    <x v="1"/>
    <x v="0"/>
    <x v="0"/>
    <s v="100KT-04-B"/>
    <n v="10.714169999999999"/>
    <n v="10.714169999999999"/>
    <n v="0"/>
    <x v="0"/>
    <n v="8"/>
  </r>
  <r>
    <x v="0"/>
    <x v="2"/>
    <x v="13"/>
    <x v="2"/>
    <x v="0"/>
    <x v="0"/>
    <s v="100KT-04-C"/>
    <n v="10.82713"/>
    <n v="10.82713"/>
    <n v="0"/>
    <x v="0"/>
    <n v="8"/>
  </r>
  <r>
    <x v="0"/>
    <x v="2"/>
    <x v="13"/>
    <x v="0"/>
    <x v="0"/>
    <x v="0"/>
    <s v="100KT-05-A"/>
    <n v="1.0353300000000001"/>
    <n v="1.0353300000000001"/>
    <n v="0"/>
    <x v="0"/>
    <n v="48"/>
  </r>
  <r>
    <x v="0"/>
    <x v="2"/>
    <x v="13"/>
    <x v="1"/>
    <x v="0"/>
    <x v="0"/>
    <s v="100KT-05-B"/>
    <n v="22.86"/>
    <n v="22.86"/>
    <n v="0"/>
    <x v="0"/>
    <n v="52"/>
  </r>
  <r>
    <x v="0"/>
    <x v="2"/>
    <x v="13"/>
    <x v="2"/>
    <x v="0"/>
    <x v="0"/>
    <s v="100KT-05-C"/>
    <n v="4.8"/>
    <n v="4.8"/>
    <n v="0"/>
    <x v="0"/>
    <n v="16"/>
  </r>
  <r>
    <x v="0"/>
    <x v="2"/>
    <x v="13"/>
    <x v="0"/>
    <x v="0"/>
    <x v="0"/>
    <s v="100KT-06-A"/>
    <n v="1.38"/>
    <n v="1.38"/>
    <n v="0"/>
    <x v="0"/>
    <n v="8"/>
  </r>
  <r>
    <x v="0"/>
    <x v="2"/>
    <x v="13"/>
    <x v="0"/>
    <x v="0"/>
    <x v="0"/>
    <s v="100KT-07-A"/>
    <n v="7.4032099999999996"/>
    <n v="7.4032099999999996"/>
    <n v="0"/>
    <x v="0"/>
    <n v="16"/>
  </r>
  <r>
    <x v="0"/>
    <x v="2"/>
    <x v="13"/>
    <x v="1"/>
    <x v="0"/>
    <x v="0"/>
    <s v="100KT-07-B"/>
    <n v="13.64865"/>
    <n v="13.64865"/>
    <n v="0"/>
    <x v="0"/>
    <n v="8"/>
  </r>
  <r>
    <x v="0"/>
    <x v="2"/>
    <x v="13"/>
    <x v="2"/>
    <x v="0"/>
    <x v="0"/>
    <s v="100KT-07-C"/>
    <n v="16.595859999999998"/>
    <n v="16.595859999999998"/>
    <n v="0"/>
    <x v="0"/>
    <n v="16"/>
  </r>
  <r>
    <x v="0"/>
    <x v="2"/>
    <x v="13"/>
    <x v="0"/>
    <x v="0"/>
    <x v="1"/>
    <s v="110KS-01-A"/>
    <n v="13.921200000000001"/>
    <n v="13.921200000000001"/>
    <n v="0"/>
    <x v="0"/>
    <n v="16"/>
  </r>
  <r>
    <x v="0"/>
    <x v="2"/>
    <x v="13"/>
    <x v="1"/>
    <x v="0"/>
    <x v="1"/>
    <s v="110KS-01-B"/>
    <n v="7.92"/>
    <n v="7.92"/>
    <n v="0"/>
    <x v="0"/>
    <n v="16"/>
  </r>
  <r>
    <x v="0"/>
    <x v="2"/>
    <x v="13"/>
    <x v="2"/>
    <x v="0"/>
    <x v="1"/>
    <s v="110KS-02-C"/>
    <n v="8.8000000000000007"/>
    <n v="8.8000000000000007"/>
    <n v="0"/>
    <x v="0"/>
    <n v="16"/>
  </r>
  <r>
    <x v="0"/>
    <x v="2"/>
    <x v="13"/>
    <x v="0"/>
    <x v="0"/>
    <x v="1"/>
    <s v="110KS-03-A"/>
    <n v="1.643"/>
    <n v="1.643"/>
    <n v="0"/>
    <x v="0"/>
    <n v="8"/>
  </r>
  <r>
    <x v="0"/>
    <x v="2"/>
    <x v="13"/>
    <x v="1"/>
    <x v="0"/>
    <x v="1"/>
    <s v="110KS-03-B"/>
    <n v="0.75917999999999997"/>
    <n v="0.75917999999999997"/>
    <n v="0"/>
    <x v="0"/>
    <n v="8"/>
  </r>
  <r>
    <x v="0"/>
    <x v="2"/>
    <x v="13"/>
    <x v="2"/>
    <x v="0"/>
    <x v="1"/>
    <s v="110KS-03-C"/>
    <n v="1.7008000000000001"/>
    <n v="1.7008000000000001"/>
    <n v="0"/>
    <x v="0"/>
    <n v="8"/>
  </r>
  <r>
    <x v="0"/>
    <x v="2"/>
    <x v="13"/>
    <x v="0"/>
    <x v="1"/>
    <x v="2"/>
    <s v="210SL-01-A"/>
    <n v="21.149989999999999"/>
    <n v="21.149989999999999"/>
    <n v="0"/>
    <x v="0"/>
    <n v="24"/>
  </r>
  <r>
    <x v="0"/>
    <x v="2"/>
    <x v="13"/>
    <x v="1"/>
    <x v="1"/>
    <x v="2"/>
    <s v="210SL-01-B"/>
    <n v="18.359629000000002"/>
    <n v="18.359629000000002"/>
    <n v="0"/>
    <x v="0"/>
    <n v="20"/>
  </r>
  <r>
    <x v="0"/>
    <x v="2"/>
    <x v="13"/>
    <x v="2"/>
    <x v="1"/>
    <x v="2"/>
    <s v="210SL-01-C"/>
    <n v="44.533270000000002"/>
    <n v="36.533270000000002"/>
    <n v="0"/>
    <x v="0"/>
    <n v="48"/>
  </r>
  <r>
    <x v="0"/>
    <x v="2"/>
    <x v="13"/>
    <x v="0"/>
    <x v="1"/>
    <x v="2"/>
    <s v="210SL-02-A"/>
    <n v="21.19998"/>
    <n v="21.19998"/>
    <n v="0"/>
    <x v="0"/>
    <n v="24"/>
  </r>
  <r>
    <x v="0"/>
    <x v="2"/>
    <x v="13"/>
    <x v="1"/>
    <x v="1"/>
    <x v="2"/>
    <s v="210SL-02-B"/>
    <n v="55.132719999999999"/>
    <n v="55.132719999999999"/>
    <n v="0"/>
    <x v="0"/>
    <n v="64"/>
  </r>
  <r>
    <x v="0"/>
    <x v="2"/>
    <x v="13"/>
    <x v="3"/>
    <x v="1"/>
    <x v="3"/>
    <s v="220SE-0001"/>
    <n v="0.14580000000000001"/>
    <n v="0.14580000000000001"/>
    <n v="0"/>
    <x v="0"/>
    <n v="0.01"/>
  </r>
  <r>
    <x v="0"/>
    <x v="2"/>
    <x v="13"/>
    <x v="0"/>
    <x v="1"/>
    <x v="3"/>
    <s v="220SE-0009"/>
    <n v="7.0431499999999998"/>
    <n v="7.0431499999999998"/>
    <n v="0"/>
    <x v="0"/>
    <n v="8"/>
  </r>
  <r>
    <x v="0"/>
    <x v="2"/>
    <x v="13"/>
    <x v="2"/>
    <x v="1"/>
    <x v="3"/>
    <s v="220SE-0079"/>
    <n v="6.7200899999999999"/>
    <n v="6.7200899999999999"/>
    <n v="0.29409999999999997"/>
    <x v="0"/>
    <n v="8"/>
  </r>
  <r>
    <x v="0"/>
    <x v="2"/>
    <x v="13"/>
    <x v="2"/>
    <x v="1"/>
    <x v="3"/>
    <s v="220SE-0081"/>
    <n v="6.2245799999999996"/>
    <n v="6.2245799999999996"/>
    <n v="0"/>
    <x v="0"/>
    <n v="8"/>
  </r>
  <r>
    <x v="0"/>
    <x v="2"/>
    <x v="13"/>
    <x v="2"/>
    <x v="1"/>
    <x v="3"/>
    <s v="220SE-0114"/>
    <n v="6.1812300000000002"/>
    <n v="6.1812300000000002"/>
    <n v="0"/>
    <x v="0"/>
    <n v="8"/>
  </r>
  <r>
    <x v="0"/>
    <x v="2"/>
    <x v="13"/>
    <x v="0"/>
    <x v="1"/>
    <x v="3"/>
    <s v="220SE-0121"/>
    <n v="6.5025500000000003"/>
    <n v="6.5025500000000003"/>
    <n v="0"/>
    <x v="0"/>
    <n v="8"/>
  </r>
  <r>
    <x v="0"/>
    <x v="2"/>
    <x v="13"/>
    <x v="0"/>
    <x v="1"/>
    <x v="3"/>
    <s v="220SE-0133"/>
    <n v="7.0586399999999996"/>
    <n v="7.0586399999999996"/>
    <n v="0"/>
    <x v="0"/>
    <n v="8"/>
  </r>
  <r>
    <x v="0"/>
    <x v="2"/>
    <x v="13"/>
    <x v="1"/>
    <x v="1"/>
    <x v="3"/>
    <s v="220SE-0150"/>
    <n v="6.9576099999999999"/>
    <n v="6.9576099999999999"/>
    <n v="0"/>
    <x v="0"/>
    <n v="8"/>
  </r>
  <r>
    <x v="0"/>
    <x v="2"/>
    <x v="13"/>
    <x v="1"/>
    <x v="1"/>
    <x v="3"/>
    <s v="220SE-0202"/>
    <n v="0.25352000000000002"/>
    <n v="0.25352000000000002"/>
    <n v="0"/>
    <x v="0"/>
    <n v="0.5"/>
  </r>
  <r>
    <x v="0"/>
    <x v="2"/>
    <x v="13"/>
    <x v="2"/>
    <x v="1"/>
    <x v="3"/>
    <s v="220SE-0212"/>
    <n v="8.2967499999999994"/>
    <n v="8.2967499999999994"/>
    <n v="0.23860000000000001"/>
    <x v="0"/>
    <n v="8"/>
  </r>
  <r>
    <x v="0"/>
    <x v="2"/>
    <x v="13"/>
    <x v="2"/>
    <x v="1"/>
    <x v="3"/>
    <s v="220SE-0227"/>
    <n v="6.5674799999999998"/>
    <n v="6.5674799999999998"/>
    <n v="5.8999999999999999E-3"/>
    <x v="0"/>
    <n v="8"/>
  </r>
  <r>
    <x v="0"/>
    <x v="2"/>
    <x v="13"/>
    <x v="1"/>
    <x v="1"/>
    <x v="3"/>
    <s v="220SE-0233"/>
    <n v="5.8220000000000001"/>
    <n v="5.8220000000000001"/>
    <n v="0"/>
    <x v="0"/>
    <n v="8"/>
  </r>
  <r>
    <x v="0"/>
    <x v="2"/>
    <x v="13"/>
    <x v="1"/>
    <x v="1"/>
    <x v="3"/>
    <s v="220SE-0281"/>
    <n v="7.8913599999999997"/>
    <n v="7.8913599999999997"/>
    <n v="0"/>
    <x v="0"/>
    <n v="12"/>
  </r>
  <r>
    <x v="0"/>
    <x v="2"/>
    <x v="13"/>
    <x v="2"/>
    <x v="1"/>
    <x v="3"/>
    <s v="220SE-0294"/>
    <n v="4.8619399999999997"/>
    <n v="4.8619399999999997"/>
    <n v="0"/>
    <x v="0"/>
    <n v="7"/>
  </r>
  <r>
    <x v="0"/>
    <x v="2"/>
    <x v="13"/>
    <x v="1"/>
    <x v="1"/>
    <x v="3"/>
    <s v="220SE-0315"/>
    <n v="8.2070799999999995"/>
    <n v="8.2070799999999995"/>
    <n v="0"/>
    <x v="0"/>
    <n v="8"/>
  </r>
  <r>
    <x v="0"/>
    <x v="2"/>
    <x v="13"/>
    <x v="0"/>
    <x v="1"/>
    <x v="3"/>
    <s v="220SE-0350"/>
    <n v="6.0325899999999999"/>
    <n v="6.0325899999999999"/>
    <n v="0"/>
    <x v="0"/>
    <n v="8"/>
  </r>
  <r>
    <x v="0"/>
    <x v="2"/>
    <x v="13"/>
    <x v="2"/>
    <x v="1"/>
    <x v="3"/>
    <s v="220SE-0359"/>
    <n v="7.3146500000000003"/>
    <n v="7.3146500000000003"/>
    <n v="3.2000000000000002E-3"/>
    <x v="0"/>
    <n v="8"/>
  </r>
  <r>
    <x v="0"/>
    <x v="2"/>
    <x v="13"/>
    <x v="2"/>
    <x v="1"/>
    <x v="3"/>
    <s v="220SE-0386"/>
    <n v="6.4222799999999998"/>
    <n v="6.4222799999999998"/>
    <n v="0"/>
    <x v="0"/>
    <n v="8"/>
  </r>
  <r>
    <x v="0"/>
    <x v="2"/>
    <x v="13"/>
    <x v="0"/>
    <x v="1"/>
    <x v="3"/>
    <s v="220SE-0409"/>
    <n v="5.6109400000000003"/>
    <n v="5.6109400000000003"/>
    <n v="0.28260000000000002"/>
    <x v="0"/>
    <n v="6.5"/>
  </r>
  <r>
    <x v="0"/>
    <x v="2"/>
    <x v="13"/>
    <x v="0"/>
    <x v="1"/>
    <x v="3"/>
    <s v="220SE-0639"/>
    <n v="5.2136199999999997"/>
    <n v="5.2136199999999997"/>
    <n v="0"/>
    <x v="0"/>
    <n v="8"/>
  </r>
  <r>
    <x v="0"/>
    <x v="2"/>
    <x v="13"/>
    <x v="1"/>
    <x v="1"/>
    <x v="3"/>
    <s v="220SE-0640"/>
    <n v="3.72973"/>
    <n v="3.72973"/>
    <n v="0"/>
    <x v="0"/>
    <n v="8"/>
  </r>
  <r>
    <x v="0"/>
    <x v="2"/>
    <x v="13"/>
    <x v="0"/>
    <x v="1"/>
    <x v="3"/>
    <s v="220SE-0677"/>
    <n v="5.8050600000000001"/>
    <n v="5.8050600000000001"/>
    <n v="0"/>
    <x v="0"/>
    <n v="8"/>
  </r>
  <r>
    <x v="0"/>
    <x v="2"/>
    <x v="13"/>
    <x v="1"/>
    <x v="1"/>
    <x v="3"/>
    <s v="220SE-0682"/>
    <n v="5.2156799999999999"/>
    <n v="5.2156799999999999"/>
    <n v="0"/>
    <x v="0"/>
    <n v="8"/>
  </r>
  <r>
    <x v="0"/>
    <x v="2"/>
    <x v="13"/>
    <x v="1"/>
    <x v="1"/>
    <x v="3"/>
    <s v="220SE-0688"/>
    <n v="5.6743699999999997"/>
    <n v="5.6743699999999997"/>
    <n v="0"/>
    <x v="0"/>
    <n v="6"/>
  </r>
  <r>
    <x v="0"/>
    <x v="2"/>
    <x v="13"/>
    <x v="1"/>
    <x v="1"/>
    <x v="3"/>
    <s v="220SE-0690"/>
    <n v="5.2965"/>
    <n v="5.2965"/>
    <n v="0"/>
    <x v="0"/>
    <n v="8"/>
  </r>
  <r>
    <x v="0"/>
    <x v="2"/>
    <x v="13"/>
    <x v="0"/>
    <x v="1"/>
    <x v="3"/>
    <s v="220SE-0694"/>
    <n v="6.2565499999999998"/>
    <n v="6.2565499999999998"/>
    <n v="0"/>
    <x v="0"/>
    <n v="8"/>
  </r>
  <r>
    <x v="0"/>
    <x v="2"/>
    <x v="13"/>
    <x v="1"/>
    <x v="1"/>
    <x v="3"/>
    <s v="220SE-0701"/>
    <n v="6.7453000000000003"/>
    <n v="6.7453000000000003"/>
    <n v="0"/>
    <x v="0"/>
    <n v="8"/>
  </r>
  <r>
    <x v="0"/>
    <x v="2"/>
    <x v="13"/>
    <x v="2"/>
    <x v="1"/>
    <x v="3"/>
    <s v="220SE-0708"/>
    <n v="6.1770100000000001"/>
    <n v="6.1770100000000001"/>
    <n v="0"/>
    <x v="0"/>
    <n v="8"/>
  </r>
  <r>
    <x v="0"/>
    <x v="2"/>
    <x v="13"/>
    <x v="1"/>
    <x v="1"/>
    <x v="3"/>
    <s v="220SE-0734"/>
    <n v="5.7351200000000002"/>
    <n v="5.7351200000000002"/>
    <n v="0"/>
    <x v="0"/>
    <n v="6"/>
  </r>
  <r>
    <x v="0"/>
    <x v="2"/>
    <x v="13"/>
    <x v="1"/>
    <x v="1"/>
    <x v="3"/>
    <s v="220SE-0737"/>
    <n v="7.3710199999999997"/>
    <n v="7.3710199999999997"/>
    <n v="0"/>
    <x v="0"/>
    <n v="8"/>
  </r>
  <r>
    <x v="0"/>
    <x v="2"/>
    <x v="13"/>
    <x v="1"/>
    <x v="1"/>
    <x v="3"/>
    <s v="220SE-0739"/>
    <n v="6.4489400000000003"/>
    <n v="6.4489400000000003"/>
    <n v="0"/>
    <x v="0"/>
    <n v="8"/>
  </r>
  <r>
    <x v="0"/>
    <x v="2"/>
    <x v="13"/>
    <x v="1"/>
    <x v="1"/>
    <x v="3"/>
    <s v="220SE-0748"/>
    <n v="3.9975200000000002"/>
    <n v="3.9975200000000002"/>
    <n v="0"/>
    <x v="0"/>
    <n v="4"/>
  </r>
  <r>
    <x v="0"/>
    <x v="2"/>
    <x v="13"/>
    <x v="2"/>
    <x v="1"/>
    <x v="3"/>
    <s v="220SE-0754"/>
    <n v="6.1540800000000004"/>
    <n v="6.1540800000000004"/>
    <n v="0"/>
    <x v="0"/>
    <n v="8"/>
  </r>
  <r>
    <x v="0"/>
    <x v="2"/>
    <x v="13"/>
    <x v="2"/>
    <x v="1"/>
    <x v="3"/>
    <s v="220SE-0778"/>
    <n v="7.8285400000000003"/>
    <n v="7.8285400000000003"/>
    <n v="0"/>
    <x v="0"/>
    <n v="8"/>
  </r>
  <r>
    <x v="0"/>
    <x v="2"/>
    <x v="13"/>
    <x v="1"/>
    <x v="1"/>
    <x v="3"/>
    <s v="220SE-0786"/>
    <n v="5.8022600000000004"/>
    <n v="5.8022600000000004"/>
    <n v="0"/>
    <x v="0"/>
    <n v="7.5"/>
  </r>
  <r>
    <x v="0"/>
    <x v="2"/>
    <x v="13"/>
    <x v="0"/>
    <x v="1"/>
    <x v="3"/>
    <s v="220SE-0787"/>
    <n v="5.4587599999999998"/>
    <n v="5.4587599999999998"/>
    <n v="0"/>
    <x v="0"/>
    <n v="8"/>
  </r>
  <r>
    <x v="0"/>
    <x v="2"/>
    <x v="13"/>
    <x v="2"/>
    <x v="1"/>
    <x v="3"/>
    <s v="220SE-0795"/>
    <n v="6.0653699999999997"/>
    <n v="6.0653699999999997"/>
    <n v="0"/>
    <x v="0"/>
    <n v="8"/>
  </r>
  <r>
    <x v="0"/>
    <x v="2"/>
    <x v="13"/>
    <x v="1"/>
    <x v="1"/>
    <x v="3"/>
    <s v="220SE-0797"/>
    <n v="6.1398200000000003"/>
    <n v="6.1398200000000003"/>
    <n v="0"/>
    <x v="0"/>
    <n v="8"/>
  </r>
  <r>
    <x v="0"/>
    <x v="2"/>
    <x v="13"/>
    <x v="1"/>
    <x v="1"/>
    <x v="3"/>
    <s v="220SE-0800"/>
    <n v="6.4314799999999996"/>
    <n v="6.4314799999999996"/>
    <n v="0"/>
    <x v="0"/>
    <n v="8"/>
  </r>
  <r>
    <x v="0"/>
    <x v="2"/>
    <x v="13"/>
    <x v="2"/>
    <x v="1"/>
    <x v="3"/>
    <s v="220SE-0844"/>
    <n v="6.3966500000000002"/>
    <n v="6.3966500000000002"/>
    <n v="6.1999999999999998E-3"/>
    <x v="0"/>
    <n v="8"/>
  </r>
  <r>
    <x v="0"/>
    <x v="2"/>
    <x v="13"/>
    <x v="2"/>
    <x v="1"/>
    <x v="3"/>
    <s v="220SE-0901"/>
    <n v="4.8737500000000002"/>
    <n v="4.8737500000000002"/>
    <n v="0"/>
    <x v="0"/>
    <n v="8"/>
  </r>
  <r>
    <x v="0"/>
    <x v="2"/>
    <x v="13"/>
    <x v="1"/>
    <x v="1"/>
    <x v="3"/>
    <s v="220SE-0921"/>
    <n v="5.7892799999999998"/>
    <n v="5.7892799999999998"/>
    <n v="0"/>
    <x v="0"/>
    <n v="8"/>
  </r>
  <r>
    <x v="0"/>
    <x v="2"/>
    <x v="13"/>
    <x v="0"/>
    <x v="1"/>
    <x v="3"/>
    <s v="220SE-0923"/>
    <n v="6.6753400000000003"/>
    <n v="6.6753400000000003"/>
    <n v="0"/>
    <x v="0"/>
    <n v="8"/>
  </r>
  <r>
    <x v="0"/>
    <x v="2"/>
    <x v="13"/>
    <x v="2"/>
    <x v="1"/>
    <x v="3"/>
    <s v="220SE-1045"/>
    <n v="7.3872900000000001"/>
    <n v="7.3872900000000001"/>
    <n v="0"/>
    <x v="0"/>
    <n v="8"/>
  </r>
  <r>
    <x v="0"/>
    <x v="2"/>
    <x v="13"/>
    <x v="0"/>
    <x v="1"/>
    <x v="3"/>
    <s v="220SE-1219"/>
    <n v="5.0983900000000002"/>
    <n v="5.0983900000000002"/>
    <n v="0.1734"/>
    <x v="0"/>
    <n v="8"/>
  </r>
  <r>
    <x v="0"/>
    <x v="2"/>
    <x v="13"/>
    <x v="2"/>
    <x v="1"/>
    <x v="3"/>
    <s v="220SE-1220"/>
    <n v="5.0756949999999996"/>
    <n v="5.0756949999999996"/>
    <n v="0.27210000000000001"/>
    <x v="0"/>
    <n v="8"/>
  </r>
  <r>
    <x v="0"/>
    <x v="2"/>
    <x v="13"/>
    <x v="1"/>
    <x v="1"/>
    <x v="3"/>
    <s v="220SE-1223"/>
    <n v="5.9975399999999999"/>
    <n v="5.9975399999999999"/>
    <n v="0"/>
    <x v="0"/>
    <n v="8"/>
  </r>
  <r>
    <x v="0"/>
    <x v="2"/>
    <x v="13"/>
    <x v="1"/>
    <x v="1"/>
    <x v="3"/>
    <s v="220SE-1286"/>
    <n v="5.9137899999999997"/>
    <n v="5.9137899999999997"/>
    <n v="0"/>
    <x v="0"/>
    <n v="8"/>
  </r>
  <r>
    <x v="0"/>
    <x v="2"/>
    <x v="13"/>
    <x v="0"/>
    <x v="1"/>
    <x v="3"/>
    <s v="220SE-1290"/>
    <n v="7.8174799999999998"/>
    <n v="7.8174799999999998"/>
    <n v="0"/>
    <x v="0"/>
    <n v="8"/>
  </r>
  <r>
    <x v="0"/>
    <x v="2"/>
    <x v="13"/>
    <x v="2"/>
    <x v="1"/>
    <x v="3"/>
    <s v="220SE-1679"/>
    <n v="7.7601199999999997"/>
    <n v="7.7601199999999997"/>
    <n v="1.83E-2"/>
    <x v="0"/>
    <n v="8"/>
  </r>
  <r>
    <x v="0"/>
    <x v="2"/>
    <x v="13"/>
    <x v="1"/>
    <x v="1"/>
    <x v="3"/>
    <s v="220SE-1689"/>
    <n v="5.6360400000000004"/>
    <n v="5.6360400000000004"/>
    <n v="0.1618"/>
    <x v="0"/>
    <n v="7.5"/>
  </r>
  <r>
    <x v="0"/>
    <x v="2"/>
    <x v="13"/>
    <x v="2"/>
    <x v="1"/>
    <x v="3"/>
    <s v="220SE-1883"/>
    <n v="6.3955900000000003"/>
    <n v="6.3955900000000003"/>
    <n v="1.9599999999999999E-2"/>
    <x v="0"/>
    <n v="8"/>
  </r>
  <r>
    <x v="0"/>
    <x v="2"/>
    <x v="13"/>
    <x v="1"/>
    <x v="1"/>
    <x v="3"/>
    <s v="220SE-2033"/>
    <n v="6.2050999999999998"/>
    <n v="6.2050999999999998"/>
    <n v="0"/>
    <x v="0"/>
    <n v="8"/>
  </r>
  <r>
    <x v="0"/>
    <x v="2"/>
    <x v="13"/>
    <x v="2"/>
    <x v="1"/>
    <x v="3"/>
    <s v="220SE-2036"/>
    <n v="6.9578499999999996"/>
    <n v="6.9578499999999996"/>
    <n v="0"/>
    <x v="0"/>
    <n v="8"/>
  </r>
  <r>
    <x v="0"/>
    <x v="2"/>
    <x v="13"/>
    <x v="0"/>
    <x v="1"/>
    <x v="3"/>
    <s v="220SE-2037"/>
    <n v="5.3440700000000003"/>
    <n v="5.3440700000000003"/>
    <n v="0"/>
    <x v="0"/>
    <n v="8"/>
  </r>
  <r>
    <x v="0"/>
    <x v="2"/>
    <x v="13"/>
    <x v="0"/>
    <x v="1"/>
    <x v="3"/>
    <s v="220SE-2038"/>
    <n v="7.6402799999999997"/>
    <n v="7.6402799999999997"/>
    <n v="0"/>
    <x v="0"/>
    <n v="8"/>
  </r>
  <r>
    <x v="0"/>
    <x v="2"/>
    <x v="13"/>
    <x v="1"/>
    <x v="1"/>
    <x v="3"/>
    <s v="220SE-2102"/>
    <n v="5.9875299999999996"/>
    <n v="5.9875299999999996"/>
    <n v="0"/>
    <x v="0"/>
    <n v="8"/>
  </r>
  <r>
    <x v="0"/>
    <x v="2"/>
    <x v="13"/>
    <x v="0"/>
    <x v="1"/>
    <x v="3"/>
    <s v="220SE-2103"/>
    <n v="7.3775399999999998"/>
    <n v="7.3775399999999998"/>
    <n v="0.2394"/>
    <x v="0"/>
    <n v="8"/>
  </r>
  <r>
    <x v="0"/>
    <x v="2"/>
    <x v="13"/>
    <x v="2"/>
    <x v="1"/>
    <x v="3"/>
    <s v="220SE-2104"/>
    <n v="4.4089700000000001"/>
    <n v="4.4089700000000001"/>
    <n v="1.5437000000000001"/>
    <x v="0"/>
    <n v="8"/>
  </r>
  <r>
    <x v="0"/>
    <x v="2"/>
    <x v="13"/>
    <x v="2"/>
    <x v="1"/>
    <x v="3"/>
    <s v="220SE-2107"/>
    <n v="6.9773899999999998"/>
    <n v="6.9773899999999998"/>
    <n v="0"/>
    <x v="0"/>
    <n v="8"/>
  </r>
  <r>
    <x v="0"/>
    <x v="2"/>
    <x v="13"/>
    <x v="0"/>
    <x v="1"/>
    <x v="3"/>
    <s v="220SE-2110"/>
    <n v="3.5670999999999999"/>
    <n v="3.5670999999999999"/>
    <n v="2E-3"/>
    <x v="0"/>
    <n v="8"/>
  </r>
  <r>
    <x v="0"/>
    <x v="2"/>
    <x v="13"/>
    <x v="2"/>
    <x v="1"/>
    <x v="3"/>
    <s v="220SE-2118"/>
    <n v="7.20425"/>
    <n v="7.20425"/>
    <n v="0.1555"/>
    <x v="0"/>
    <n v="8"/>
  </r>
  <r>
    <x v="0"/>
    <x v="2"/>
    <x v="13"/>
    <x v="0"/>
    <x v="1"/>
    <x v="3"/>
    <s v="220SE-2125"/>
    <n v="7.0864500000000001"/>
    <n v="7.0864500000000001"/>
    <n v="0"/>
    <x v="0"/>
    <n v="8"/>
  </r>
  <r>
    <x v="0"/>
    <x v="2"/>
    <x v="13"/>
    <x v="0"/>
    <x v="1"/>
    <x v="3"/>
    <s v="220SE-2295"/>
    <n v="7.7442000000000002"/>
    <n v="7.7442000000000002"/>
    <n v="0"/>
    <x v="0"/>
    <n v="8"/>
  </r>
  <r>
    <x v="0"/>
    <x v="2"/>
    <x v="13"/>
    <x v="0"/>
    <x v="1"/>
    <x v="3"/>
    <s v="220SE-2349"/>
    <n v="6.8856000000000002"/>
    <n v="6.8856000000000002"/>
    <n v="0"/>
    <x v="0"/>
    <n v="8"/>
  </r>
  <r>
    <x v="0"/>
    <x v="2"/>
    <x v="13"/>
    <x v="1"/>
    <x v="1"/>
    <x v="3"/>
    <s v="220SE-2350"/>
    <n v="7.9141899999999996"/>
    <n v="7.9141899999999996"/>
    <n v="2.4799999999999999E-2"/>
    <x v="0"/>
    <n v="8"/>
  </r>
  <r>
    <x v="0"/>
    <x v="2"/>
    <x v="13"/>
    <x v="1"/>
    <x v="1"/>
    <x v="3"/>
    <s v="220SE-2353"/>
    <n v="6.1111599999999999"/>
    <n v="6.1111599999999999"/>
    <n v="0"/>
    <x v="0"/>
    <n v="8"/>
  </r>
  <r>
    <x v="0"/>
    <x v="2"/>
    <x v="13"/>
    <x v="0"/>
    <x v="1"/>
    <x v="3"/>
    <s v="220SE-2415"/>
    <n v="5.0192699999999997"/>
    <n v="5.0192699999999997"/>
    <n v="5.7999999999999996E-3"/>
    <x v="0"/>
    <n v="8"/>
  </r>
  <r>
    <x v="0"/>
    <x v="2"/>
    <x v="13"/>
    <x v="2"/>
    <x v="1"/>
    <x v="3"/>
    <s v="220SE-2454"/>
    <n v="4.8338700000000001"/>
    <n v="4.8338700000000001"/>
    <n v="0"/>
    <x v="0"/>
    <n v="8"/>
  </r>
  <r>
    <x v="0"/>
    <x v="2"/>
    <x v="13"/>
    <x v="1"/>
    <x v="1"/>
    <x v="3"/>
    <s v="220SE-2455"/>
    <n v="9.0528899999999997"/>
    <n v="9.0528899999999997"/>
    <n v="1.2999999999999999E-3"/>
    <x v="0"/>
    <n v="12"/>
  </r>
  <r>
    <x v="0"/>
    <x v="2"/>
    <x v="13"/>
    <x v="1"/>
    <x v="1"/>
    <x v="3"/>
    <s v="220SE-2553"/>
    <n v="5.0818300000000001"/>
    <n v="5.0818300000000001"/>
    <n v="0"/>
    <x v="0"/>
    <n v="8"/>
  </r>
  <r>
    <x v="0"/>
    <x v="2"/>
    <x v="13"/>
    <x v="0"/>
    <x v="1"/>
    <x v="3"/>
    <s v="220SE-2771"/>
    <n v="5.8256500000000004"/>
    <n v="5.8256500000000004"/>
    <n v="0"/>
    <x v="0"/>
    <n v="8"/>
  </r>
  <r>
    <x v="0"/>
    <x v="2"/>
    <x v="13"/>
    <x v="1"/>
    <x v="1"/>
    <x v="3"/>
    <s v="220SE-2775"/>
    <n v="4.8238399999999997"/>
    <n v="4.8238399999999997"/>
    <n v="0"/>
    <x v="0"/>
    <n v="8"/>
  </r>
  <r>
    <x v="0"/>
    <x v="2"/>
    <x v="13"/>
    <x v="1"/>
    <x v="1"/>
    <x v="3"/>
    <s v="220SE-2818"/>
    <n v="6.9267300000000001"/>
    <n v="6.9267300000000001"/>
    <n v="0"/>
    <x v="0"/>
    <n v="8"/>
  </r>
  <r>
    <x v="0"/>
    <x v="2"/>
    <x v="13"/>
    <x v="2"/>
    <x v="1"/>
    <x v="3"/>
    <s v="220SE-2841"/>
    <n v="7.0612700000000004"/>
    <n v="7.0612700000000004"/>
    <n v="3.6799999999999999E-2"/>
    <x v="0"/>
    <n v="8"/>
  </r>
  <r>
    <x v="0"/>
    <x v="2"/>
    <x v="13"/>
    <x v="1"/>
    <x v="1"/>
    <x v="3"/>
    <s v="220SE-2842"/>
    <n v="4.98102"/>
    <n v="4.98102"/>
    <n v="0"/>
    <x v="0"/>
    <n v="8"/>
  </r>
  <r>
    <x v="0"/>
    <x v="2"/>
    <x v="13"/>
    <x v="0"/>
    <x v="1"/>
    <x v="3"/>
    <s v="220SE-2848"/>
    <n v="7.1635600000000004"/>
    <n v="7.1635600000000004"/>
    <n v="0"/>
    <x v="0"/>
    <n v="8"/>
  </r>
  <r>
    <x v="0"/>
    <x v="2"/>
    <x v="13"/>
    <x v="0"/>
    <x v="1"/>
    <x v="3"/>
    <s v="220SE-2892"/>
    <n v="4.9248399999999997"/>
    <n v="4.9248399999999997"/>
    <n v="0"/>
    <x v="0"/>
    <n v="8"/>
  </r>
  <r>
    <x v="0"/>
    <x v="2"/>
    <x v="13"/>
    <x v="1"/>
    <x v="1"/>
    <x v="3"/>
    <s v="220SE-2893"/>
    <n v="3.6028199999999999"/>
    <n v="3.6028199999999999"/>
    <n v="2.3199999999999998E-2"/>
    <x v="0"/>
    <n v="8"/>
  </r>
  <r>
    <x v="0"/>
    <x v="2"/>
    <x v="13"/>
    <x v="1"/>
    <x v="1"/>
    <x v="3"/>
    <s v="220SE-2897"/>
    <n v="5.2854200000000002"/>
    <n v="5.2854200000000002"/>
    <n v="0"/>
    <x v="0"/>
    <n v="8"/>
  </r>
  <r>
    <x v="0"/>
    <x v="2"/>
    <x v="13"/>
    <x v="0"/>
    <x v="1"/>
    <x v="3"/>
    <s v="220SE-2918"/>
    <n v="8.2180800000000005"/>
    <n v="8.2180800000000005"/>
    <n v="4.1999999999999997E-3"/>
    <x v="0"/>
    <n v="8"/>
  </r>
  <r>
    <x v="0"/>
    <x v="2"/>
    <x v="13"/>
    <x v="0"/>
    <x v="1"/>
    <x v="3"/>
    <s v="220SE-2924"/>
    <n v="7.3724600000000002"/>
    <n v="7.3724600000000002"/>
    <n v="0"/>
    <x v="0"/>
    <n v="8"/>
  </r>
  <r>
    <x v="0"/>
    <x v="2"/>
    <x v="13"/>
    <x v="0"/>
    <x v="1"/>
    <x v="3"/>
    <s v="220SE-2931"/>
    <n v="5.82301"/>
    <n v="5.82301"/>
    <n v="4.3999999999999997E-2"/>
    <x v="0"/>
    <n v="8"/>
  </r>
  <r>
    <x v="0"/>
    <x v="2"/>
    <x v="13"/>
    <x v="0"/>
    <x v="1"/>
    <x v="3"/>
    <s v="220SE-2983"/>
    <n v="5.2478100000000003"/>
    <n v="5.2478100000000003"/>
    <n v="1.1299999999999999E-2"/>
    <x v="0"/>
    <n v="8"/>
  </r>
  <r>
    <x v="0"/>
    <x v="2"/>
    <x v="13"/>
    <x v="2"/>
    <x v="1"/>
    <x v="3"/>
    <s v="220SE-3073"/>
    <n v="7.2757199999999997"/>
    <n v="7.2757199999999997"/>
    <n v="0"/>
    <x v="0"/>
    <n v="8"/>
  </r>
  <r>
    <x v="0"/>
    <x v="2"/>
    <x v="13"/>
    <x v="2"/>
    <x v="1"/>
    <x v="3"/>
    <s v="220SE-3261"/>
    <n v="7.0079799999999999"/>
    <n v="7.0079799999999999"/>
    <n v="0"/>
    <x v="0"/>
    <n v="8"/>
  </r>
  <r>
    <x v="0"/>
    <x v="2"/>
    <x v="13"/>
    <x v="2"/>
    <x v="1"/>
    <x v="3"/>
    <s v="220SE-3332"/>
    <n v="7.33969"/>
    <n v="7.33969"/>
    <n v="0"/>
    <x v="0"/>
    <n v="8"/>
  </r>
  <r>
    <x v="0"/>
    <x v="2"/>
    <x v="13"/>
    <x v="2"/>
    <x v="1"/>
    <x v="3"/>
    <s v="220SE-3445"/>
    <n v="7.4817299999999998"/>
    <n v="7.4817299999999998"/>
    <n v="4.4999999999999997E-3"/>
    <x v="0"/>
    <n v="8"/>
  </r>
  <r>
    <x v="0"/>
    <x v="2"/>
    <x v="13"/>
    <x v="2"/>
    <x v="1"/>
    <x v="3"/>
    <s v="220SE-3447"/>
    <n v="7.2263000000000002"/>
    <n v="7.2263000000000002"/>
    <n v="1.5800000000000002E-2"/>
    <x v="0"/>
    <n v="8"/>
  </r>
  <r>
    <x v="0"/>
    <x v="2"/>
    <x v="13"/>
    <x v="2"/>
    <x v="1"/>
    <x v="3"/>
    <s v="220SE-3462"/>
    <n v="6.0968999999999998"/>
    <n v="6.0968999999999998"/>
    <n v="0"/>
    <x v="0"/>
    <n v="8"/>
  </r>
  <r>
    <x v="0"/>
    <x v="2"/>
    <x v="13"/>
    <x v="2"/>
    <x v="1"/>
    <x v="3"/>
    <s v="220SE-3468"/>
    <n v="4.9766899999999996"/>
    <n v="4.9766899999999996"/>
    <n v="1.2143999999999999"/>
    <x v="0"/>
    <n v="8"/>
  </r>
  <r>
    <x v="0"/>
    <x v="2"/>
    <x v="13"/>
    <x v="1"/>
    <x v="1"/>
    <x v="3"/>
    <s v="220SE-3633"/>
    <n v="6.22384"/>
    <n v="6.22384"/>
    <n v="0"/>
    <x v="0"/>
    <n v="8"/>
  </r>
  <r>
    <x v="0"/>
    <x v="2"/>
    <x v="13"/>
    <x v="0"/>
    <x v="1"/>
    <x v="3"/>
    <s v="220SE-3678"/>
    <n v="4.8539599999999998"/>
    <n v="4.8539599999999998"/>
    <n v="3.8E-3"/>
    <x v="0"/>
    <n v="8"/>
  </r>
  <r>
    <x v="0"/>
    <x v="2"/>
    <x v="13"/>
    <x v="1"/>
    <x v="1"/>
    <x v="3"/>
    <s v="220SE-3840"/>
    <n v="6.2435499999999999"/>
    <n v="6.2435499999999999"/>
    <n v="0"/>
    <x v="0"/>
    <n v="8"/>
  </r>
  <r>
    <x v="0"/>
    <x v="2"/>
    <x v="13"/>
    <x v="0"/>
    <x v="2"/>
    <x v="4"/>
    <s v="300OI-01-A"/>
    <n v="66.36"/>
    <n v="66.36"/>
    <n v="0"/>
    <x v="0"/>
    <n v="40"/>
  </r>
  <r>
    <x v="0"/>
    <x v="2"/>
    <x v="13"/>
    <x v="1"/>
    <x v="2"/>
    <x v="4"/>
    <s v="300OI-01-B"/>
    <n v="36.338999999999999"/>
    <n v="36.338999999999999"/>
    <n v="0"/>
    <x v="0"/>
    <n v="32"/>
  </r>
  <r>
    <x v="0"/>
    <x v="2"/>
    <x v="13"/>
    <x v="2"/>
    <x v="2"/>
    <x v="4"/>
    <s v="300OI-01-C"/>
    <n v="61.809600000000003"/>
    <n v="61.809600000000003"/>
    <n v="0"/>
    <x v="0"/>
    <n v="40"/>
  </r>
  <r>
    <x v="0"/>
    <x v="2"/>
    <x v="13"/>
    <x v="0"/>
    <x v="2"/>
    <x v="5"/>
    <s v="300OS-01-A"/>
    <n v="15.585115"/>
    <n v="15.585115"/>
    <n v="0"/>
    <x v="0"/>
    <n v="24"/>
  </r>
  <r>
    <x v="0"/>
    <x v="2"/>
    <x v="13"/>
    <x v="1"/>
    <x v="2"/>
    <x v="5"/>
    <s v="300OS-01-B"/>
    <n v="12.90269"/>
    <n v="12.90269"/>
    <n v="0"/>
    <x v="0"/>
    <n v="24"/>
  </r>
  <r>
    <x v="0"/>
    <x v="2"/>
    <x v="13"/>
    <x v="2"/>
    <x v="2"/>
    <x v="5"/>
    <s v="300OS-01-C"/>
    <n v="13.73474"/>
    <n v="13.73474"/>
    <n v="0"/>
    <x v="0"/>
    <n v="24"/>
  </r>
  <r>
    <x v="0"/>
    <x v="2"/>
    <x v="13"/>
    <x v="0"/>
    <x v="3"/>
    <x v="6"/>
    <s v="410MO-01-A"/>
    <n v="21.198219999999999"/>
    <n v="21.198219999999999"/>
    <n v="0"/>
    <x v="0"/>
    <n v="27.99"/>
  </r>
  <r>
    <x v="0"/>
    <x v="2"/>
    <x v="13"/>
    <x v="1"/>
    <x v="3"/>
    <x v="6"/>
    <s v="410MO-01-B"/>
    <n v="8.1983099999999993"/>
    <n v="8.1983099999999993"/>
    <n v="0"/>
    <x v="0"/>
    <n v="10.68"/>
  </r>
  <r>
    <x v="0"/>
    <x v="2"/>
    <x v="13"/>
    <x v="2"/>
    <x v="3"/>
    <x v="6"/>
    <s v="410MO-01-C"/>
    <n v="11.15218"/>
    <n v="11.15218"/>
    <n v="0"/>
    <x v="0"/>
    <n v="14.66"/>
  </r>
  <r>
    <x v="0"/>
    <x v="2"/>
    <x v="13"/>
    <x v="0"/>
    <x v="3"/>
    <x v="6"/>
    <s v="410MO-02-A"/>
    <n v="12.233510000000001"/>
    <n v="12.233510000000001"/>
    <n v="0"/>
    <x v="0"/>
    <n v="15.99"/>
  </r>
  <r>
    <x v="0"/>
    <x v="2"/>
    <x v="13"/>
    <x v="1"/>
    <x v="3"/>
    <x v="6"/>
    <s v="410MO-02-B"/>
    <n v="14.10228"/>
    <n v="14.10228"/>
    <n v="0"/>
    <x v="0"/>
    <n v="18.68"/>
  </r>
  <r>
    <x v="0"/>
    <x v="2"/>
    <x v="13"/>
    <x v="2"/>
    <x v="3"/>
    <x v="6"/>
    <s v="410MO-02-C"/>
    <n v="14.10366"/>
    <n v="14.10366"/>
    <n v="0"/>
    <x v="0"/>
    <n v="18.66"/>
  </r>
  <r>
    <x v="0"/>
    <x v="2"/>
    <x v="13"/>
    <x v="0"/>
    <x v="3"/>
    <x v="6"/>
    <s v="410MO-03-A"/>
    <n v="13.03552"/>
    <n v="13.03552"/>
    <n v="0"/>
    <x v="0"/>
    <n v="17.329999999999998"/>
  </r>
  <r>
    <x v="0"/>
    <x v="2"/>
    <x v="13"/>
    <x v="1"/>
    <x v="3"/>
    <x v="6"/>
    <s v="410MO-03-B"/>
    <n v="8.2336600000000004"/>
    <n v="8.2336600000000004"/>
    <n v="0"/>
    <x v="0"/>
    <n v="10.68"/>
  </r>
  <r>
    <x v="0"/>
    <x v="2"/>
    <x v="13"/>
    <x v="2"/>
    <x v="3"/>
    <x v="6"/>
    <s v="410MO-03-C"/>
    <n v="8.0211699999999997"/>
    <n v="8.0211699999999997"/>
    <n v="0"/>
    <x v="0"/>
    <n v="10.66"/>
  </r>
  <r>
    <x v="0"/>
    <x v="2"/>
    <x v="13"/>
    <x v="0"/>
    <x v="3"/>
    <x v="6"/>
    <s v="410MO-04-A"/>
    <n v="15.18716"/>
    <n v="15.18716"/>
    <n v="0"/>
    <x v="0"/>
    <n v="19.989999999999998"/>
  </r>
  <r>
    <x v="0"/>
    <x v="2"/>
    <x v="13"/>
    <x v="1"/>
    <x v="3"/>
    <x v="6"/>
    <s v="410MO-04-B"/>
    <n v="14.070600000000001"/>
    <n v="14.070600000000001"/>
    <n v="0"/>
    <x v="0"/>
    <n v="18.68"/>
  </r>
  <r>
    <x v="0"/>
    <x v="2"/>
    <x v="13"/>
    <x v="2"/>
    <x v="3"/>
    <x v="6"/>
    <s v="410MO-04-C"/>
    <n v="14.21688"/>
    <n v="14.21688"/>
    <n v="0"/>
    <x v="0"/>
    <n v="18.68"/>
  </r>
  <r>
    <x v="0"/>
    <x v="2"/>
    <x v="13"/>
    <x v="0"/>
    <x v="3"/>
    <x v="6"/>
    <s v="410MO-05-A"/>
    <n v="9.8416800000000002"/>
    <n v="9.8416800000000002"/>
    <n v="0"/>
    <x v="0"/>
    <n v="12.99"/>
  </r>
  <r>
    <x v="0"/>
    <x v="2"/>
    <x v="13"/>
    <x v="1"/>
    <x v="3"/>
    <x v="6"/>
    <s v="410MO-05-B"/>
    <n v="13.15399"/>
    <n v="13.15399"/>
    <n v="0"/>
    <x v="0"/>
    <n v="17.34"/>
  </r>
  <r>
    <x v="0"/>
    <x v="2"/>
    <x v="13"/>
    <x v="2"/>
    <x v="3"/>
    <x v="6"/>
    <s v="410MO-05-C"/>
    <n v="13.027340000000001"/>
    <n v="13.027340000000001"/>
    <n v="0"/>
    <x v="0"/>
    <n v="16.86"/>
  </r>
  <r>
    <x v="0"/>
    <x v="2"/>
    <x v="13"/>
    <x v="0"/>
    <x v="3"/>
    <x v="6"/>
    <s v="410MO-06-A"/>
    <n v="11.19281"/>
    <n v="11.19281"/>
    <n v="0"/>
    <x v="0"/>
    <n v="14.99"/>
  </r>
  <r>
    <x v="0"/>
    <x v="2"/>
    <x v="13"/>
    <x v="2"/>
    <x v="3"/>
    <x v="6"/>
    <s v="410MO-06-C"/>
    <n v="11.635719999999999"/>
    <n v="11.635719999999999"/>
    <n v="0"/>
    <x v="0"/>
    <n v="14.68"/>
  </r>
  <r>
    <x v="0"/>
    <x v="2"/>
    <x v="13"/>
    <x v="1"/>
    <x v="3"/>
    <x v="6"/>
    <s v="410MO-07-B"/>
    <n v="11.12069"/>
    <n v="11.12069"/>
    <n v="0"/>
    <x v="0"/>
    <n v="14.68"/>
  </r>
  <r>
    <x v="0"/>
    <x v="2"/>
    <x v="13"/>
    <x v="0"/>
    <x v="3"/>
    <x v="7"/>
    <s v="420TW-01-A"/>
    <n v="6.4782799999999998"/>
    <n v="6.4782799999999998"/>
    <n v="0"/>
    <x v="0"/>
    <n v="8.5"/>
  </r>
  <r>
    <x v="0"/>
    <x v="2"/>
    <x v="13"/>
    <x v="1"/>
    <x v="3"/>
    <x v="7"/>
    <s v="420TW-01-B"/>
    <n v="3.1333199999999999"/>
    <n v="3.1333199999999999"/>
    <n v="0"/>
    <x v="0"/>
    <n v="4"/>
  </r>
  <r>
    <x v="0"/>
    <x v="2"/>
    <x v="13"/>
    <x v="2"/>
    <x v="3"/>
    <x v="7"/>
    <s v="420TW-01-C"/>
    <n v="6.2950299999999997"/>
    <n v="6.2950299999999997"/>
    <n v="0"/>
    <x v="0"/>
    <n v="8.3000000000000007"/>
  </r>
  <r>
    <x v="0"/>
    <x v="2"/>
    <x v="13"/>
    <x v="1"/>
    <x v="3"/>
    <x v="7"/>
    <s v="420TW-02-B"/>
    <n v="5.9886499999999998"/>
    <n v="5.9886499999999998"/>
    <n v="0"/>
    <x v="0"/>
    <n v="8"/>
  </r>
  <r>
    <x v="0"/>
    <x v="2"/>
    <x v="13"/>
    <x v="2"/>
    <x v="3"/>
    <x v="7"/>
    <s v="420TW-02-C"/>
    <n v="6.3746400000000003"/>
    <n v="6.3746400000000003"/>
    <n v="0"/>
    <x v="0"/>
    <n v="8.5"/>
  </r>
  <r>
    <x v="0"/>
    <x v="2"/>
    <x v="13"/>
    <x v="0"/>
    <x v="3"/>
    <x v="7"/>
    <s v="420TW-03-A"/>
    <n v="6.4811699999999997"/>
    <n v="6.4811699999999997"/>
    <n v="0"/>
    <x v="0"/>
    <n v="8.5"/>
  </r>
  <r>
    <x v="0"/>
    <x v="2"/>
    <x v="13"/>
    <x v="2"/>
    <x v="3"/>
    <x v="7"/>
    <s v="420TW-03-C"/>
    <n v="6.5911999999999997"/>
    <n v="6.5911999999999997"/>
    <n v="0"/>
    <x v="0"/>
    <n v="8.5"/>
  </r>
  <r>
    <x v="0"/>
    <x v="2"/>
    <x v="13"/>
    <x v="0"/>
    <x v="3"/>
    <x v="7"/>
    <s v="420TW-04-A"/>
    <n v="9.5398599999999991"/>
    <n v="9.5398599999999991"/>
    <n v="0"/>
    <x v="0"/>
    <n v="12.5"/>
  </r>
  <r>
    <x v="0"/>
    <x v="2"/>
    <x v="13"/>
    <x v="2"/>
    <x v="3"/>
    <x v="7"/>
    <s v="420TW-04-C"/>
    <n v="6.5083000000000002"/>
    <n v="6.5083000000000002"/>
    <n v="0"/>
    <x v="0"/>
    <n v="8.5"/>
  </r>
  <r>
    <x v="0"/>
    <x v="2"/>
    <x v="13"/>
    <x v="0"/>
    <x v="3"/>
    <x v="7"/>
    <s v="420TW-05-A"/>
    <n v="6.4302099999999998"/>
    <n v="6.4302099999999998"/>
    <n v="0"/>
    <x v="0"/>
    <n v="8.5"/>
  </r>
  <r>
    <x v="0"/>
    <x v="2"/>
    <x v="13"/>
    <x v="2"/>
    <x v="3"/>
    <x v="7"/>
    <s v="420TW-05-C"/>
    <n v="3.0249899999999998"/>
    <n v="3.0249899999999998"/>
    <n v="0"/>
    <x v="0"/>
    <n v="4"/>
  </r>
  <r>
    <x v="0"/>
    <x v="2"/>
    <x v="13"/>
    <x v="0"/>
    <x v="3"/>
    <x v="7"/>
    <s v="420TW-06-A"/>
    <n v="6.4382700000000002"/>
    <n v="6.4382700000000002"/>
    <n v="0"/>
    <x v="0"/>
    <n v="8.5"/>
  </r>
  <r>
    <x v="0"/>
    <x v="2"/>
    <x v="13"/>
    <x v="1"/>
    <x v="3"/>
    <x v="7"/>
    <s v="420TW-06-B"/>
    <n v="5.9986499999999996"/>
    <n v="5.9986499999999996"/>
    <n v="0"/>
    <x v="0"/>
    <n v="8"/>
  </r>
  <r>
    <x v="0"/>
    <x v="2"/>
    <x v="13"/>
    <x v="2"/>
    <x v="3"/>
    <x v="7"/>
    <s v="420TW-06-C"/>
    <n v="6.3499600000000003"/>
    <n v="6.3499600000000003"/>
    <n v="0"/>
    <x v="0"/>
    <n v="8.5"/>
  </r>
  <r>
    <x v="0"/>
    <x v="2"/>
    <x v="13"/>
    <x v="2"/>
    <x v="3"/>
    <x v="7"/>
    <s v="420TW-07-C"/>
    <n v="8.1746400000000001"/>
    <n v="8.1746400000000001"/>
    <n v="0"/>
    <x v="0"/>
    <n v="10.9"/>
  </r>
  <r>
    <x v="0"/>
    <x v="2"/>
    <x v="13"/>
    <x v="1"/>
    <x v="3"/>
    <x v="7"/>
    <s v="420TW-08-B"/>
    <n v="3.3686699999999998"/>
    <n v="3.3686699999999998"/>
    <n v="0"/>
    <x v="0"/>
    <n v="4"/>
  </r>
  <r>
    <x v="0"/>
    <x v="2"/>
    <x v="13"/>
    <x v="1"/>
    <x v="3"/>
    <x v="7"/>
    <s v="420TW-09-B"/>
    <n v="3.2839999999999998"/>
    <n v="3.2839999999999998"/>
    <n v="0"/>
    <x v="0"/>
    <n v="4"/>
  </r>
  <r>
    <x v="0"/>
    <x v="2"/>
    <x v="13"/>
    <x v="0"/>
    <x v="3"/>
    <x v="8"/>
    <s v="430TT-01-A"/>
    <n v="24.83539"/>
    <n v="24.83539"/>
    <n v="0"/>
    <x v="0"/>
    <n v="33"/>
  </r>
  <r>
    <x v="0"/>
    <x v="2"/>
    <x v="13"/>
    <x v="1"/>
    <x v="3"/>
    <x v="8"/>
    <s v="430TT-01-B"/>
    <n v="24.805440000000001"/>
    <n v="24.805440000000001"/>
    <n v="0"/>
    <x v="0"/>
    <n v="32.659999999999997"/>
  </r>
  <r>
    <x v="0"/>
    <x v="2"/>
    <x v="13"/>
    <x v="2"/>
    <x v="3"/>
    <x v="8"/>
    <s v="430TT-01-C"/>
    <n v="24.147649999999999"/>
    <n v="24.147649999999999"/>
    <n v="0"/>
    <x v="0"/>
    <n v="31"/>
  </r>
  <r>
    <x v="0"/>
    <x v="2"/>
    <x v="13"/>
    <x v="0"/>
    <x v="3"/>
    <x v="8"/>
    <s v="430TT-02-A"/>
    <n v="22.365860000000001"/>
    <n v="22.365860000000001"/>
    <n v="0"/>
    <x v="0"/>
    <n v="29"/>
  </r>
  <r>
    <x v="0"/>
    <x v="2"/>
    <x v="13"/>
    <x v="1"/>
    <x v="3"/>
    <x v="8"/>
    <s v="430TT-02-B"/>
    <n v="21.486899999999999"/>
    <n v="21.486899999999999"/>
    <n v="0"/>
    <x v="0"/>
    <n v="28.66"/>
  </r>
  <r>
    <x v="0"/>
    <x v="2"/>
    <x v="13"/>
    <x v="2"/>
    <x v="3"/>
    <x v="8"/>
    <s v="430TT-02-C"/>
    <n v="23.576350000000001"/>
    <n v="23.576350000000001"/>
    <n v="0"/>
    <x v="0"/>
    <n v="31.5"/>
  </r>
  <r>
    <x v="0"/>
    <x v="2"/>
    <x v="13"/>
    <x v="0"/>
    <x v="3"/>
    <x v="8"/>
    <s v="430TT-03-A"/>
    <n v="25.888670000000001"/>
    <n v="25.888670000000001"/>
    <n v="0"/>
    <x v="0"/>
    <n v="32"/>
  </r>
  <r>
    <x v="0"/>
    <x v="2"/>
    <x v="13"/>
    <x v="1"/>
    <x v="3"/>
    <x v="8"/>
    <s v="430TT-03-B"/>
    <n v="24.592790000000001"/>
    <n v="24.592790000000001"/>
    <n v="0"/>
    <x v="0"/>
    <n v="32.659999999999997"/>
  </r>
  <r>
    <x v="0"/>
    <x v="2"/>
    <x v="13"/>
    <x v="2"/>
    <x v="3"/>
    <x v="8"/>
    <s v="430TT-03-C"/>
    <n v="20.39528"/>
    <n v="20.39528"/>
    <n v="0"/>
    <x v="0"/>
    <n v="27"/>
  </r>
  <r>
    <x v="0"/>
    <x v="2"/>
    <x v="13"/>
    <x v="0"/>
    <x v="3"/>
    <x v="8"/>
    <s v="430TT-04-A"/>
    <n v="17.51605"/>
    <n v="17.51605"/>
    <n v="0"/>
    <x v="0"/>
    <n v="23.5"/>
  </r>
  <r>
    <x v="0"/>
    <x v="2"/>
    <x v="13"/>
    <x v="1"/>
    <x v="3"/>
    <x v="8"/>
    <s v="430TT-04-B"/>
    <n v="12.43516"/>
    <n v="12.43516"/>
    <n v="0"/>
    <x v="0"/>
    <n v="16.66"/>
  </r>
  <r>
    <x v="0"/>
    <x v="2"/>
    <x v="13"/>
    <x v="2"/>
    <x v="3"/>
    <x v="8"/>
    <s v="430TT-04-C"/>
    <n v="15.79996"/>
    <n v="15.79996"/>
    <n v="0"/>
    <x v="0"/>
    <n v="20.5"/>
  </r>
  <r>
    <x v="0"/>
    <x v="2"/>
    <x v="13"/>
    <x v="1"/>
    <x v="3"/>
    <x v="8"/>
    <s v="430TT-05-B"/>
    <n v="12.50745"/>
    <n v="12.50745"/>
    <n v="0"/>
    <x v="0"/>
    <n v="16.66"/>
  </r>
  <r>
    <x v="0"/>
    <x v="2"/>
    <x v="13"/>
    <x v="1"/>
    <x v="3"/>
    <x v="8"/>
    <s v="430TT-07-B"/>
    <n v="12.59497"/>
    <n v="12.59497"/>
    <n v="0"/>
    <x v="0"/>
    <n v="16.66"/>
  </r>
  <r>
    <x v="0"/>
    <x v="2"/>
    <x v="13"/>
    <x v="0"/>
    <x v="3"/>
    <x v="9"/>
    <s v="440TP-01-A"/>
    <n v="23.489930000000001"/>
    <n v="23.489930000000001"/>
    <n v="0"/>
    <x v="0"/>
    <n v="32"/>
  </r>
  <r>
    <x v="0"/>
    <x v="2"/>
    <x v="13"/>
    <x v="1"/>
    <x v="3"/>
    <x v="9"/>
    <s v="440TP-01-B"/>
    <n v="26.14997"/>
    <n v="26.14997"/>
    <n v="0"/>
    <x v="0"/>
    <n v="35"/>
  </r>
  <r>
    <x v="0"/>
    <x v="2"/>
    <x v="13"/>
    <x v="2"/>
    <x v="3"/>
    <x v="9"/>
    <s v="440TP-01-C"/>
    <n v="23.023299999999999"/>
    <n v="23.023299999999999"/>
    <n v="0"/>
    <x v="0"/>
    <n v="30.6"/>
  </r>
  <r>
    <x v="0"/>
    <x v="2"/>
    <x v="13"/>
    <x v="0"/>
    <x v="4"/>
    <x v="10"/>
    <s v="510L1-A"/>
    <n v="138.99288999999999"/>
    <n v="118.99289"/>
    <n v="0"/>
    <x v="0"/>
    <n v="211.21"/>
  </r>
  <r>
    <x v="0"/>
    <x v="2"/>
    <x v="13"/>
    <x v="1"/>
    <x v="4"/>
    <x v="10"/>
    <s v="510L1-B"/>
    <n v="137.59434999999999"/>
    <n v="117.59435000000001"/>
    <n v="0"/>
    <x v="0"/>
    <n v="210.81"/>
  </r>
  <r>
    <x v="0"/>
    <x v="2"/>
    <x v="13"/>
    <x v="2"/>
    <x v="4"/>
    <x v="10"/>
    <s v="510L1-C"/>
    <n v="115.68300000000001"/>
    <n v="95.683000000000007"/>
    <n v="0"/>
    <x v="0"/>
    <n v="229.31"/>
  </r>
  <r>
    <x v="0"/>
    <x v="2"/>
    <x v="13"/>
    <x v="0"/>
    <x v="4"/>
    <x v="11"/>
    <s v="510L2-A"/>
    <n v="167.55"/>
    <n v="167.55"/>
    <n v="0"/>
    <x v="0"/>
    <n v="195.21"/>
  </r>
  <r>
    <x v="0"/>
    <x v="2"/>
    <x v="13"/>
    <x v="1"/>
    <x v="4"/>
    <x v="11"/>
    <s v="510L2-B"/>
    <n v="218.75385"/>
    <n v="218.75385"/>
    <n v="0"/>
    <x v="0"/>
    <n v="202.81"/>
  </r>
  <r>
    <x v="0"/>
    <x v="2"/>
    <x v="13"/>
    <x v="2"/>
    <x v="4"/>
    <x v="11"/>
    <s v="510L2-C"/>
    <n v="174.18674999999999"/>
    <n v="174.18674999999999"/>
    <n v="0"/>
    <x v="0"/>
    <n v="186.91"/>
  </r>
  <r>
    <x v="0"/>
    <x v="2"/>
    <x v="13"/>
    <x v="0"/>
    <x v="4"/>
    <x v="12"/>
    <s v="510L3-A"/>
    <n v="175.47810000000001"/>
    <n v="175.47810000000001"/>
    <n v="0"/>
    <x v="0"/>
    <n v="187.21"/>
  </r>
  <r>
    <x v="0"/>
    <x v="2"/>
    <x v="13"/>
    <x v="1"/>
    <x v="4"/>
    <x v="12"/>
    <s v="510L3-B"/>
    <n v="118.83438"/>
    <n v="118.83438"/>
    <n v="0"/>
    <x v="0"/>
    <n v="190.81"/>
  </r>
  <r>
    <x v="0"/>
    <x v="2"/>
    <x v="13"/>
    <x v="2"/>
    <x v="4"/>
    <x v="12"/>
    <s v="510L3-C"/>
    <n v="96.166499999999999"/>
    <n v="96.166499999999999"/>
    <n v="0"/>
    <x v="0"/>
    <n v="162.91"/>
  </r>
  <r>
    <x v="0"/>
    <x v="2"/>
    <x v="13"/>
    <x v="0"/>
    <x v="4"/>
    <x v="13"/>
    <s v="510L4-A"/>
    <n v="59.608559999999997"/>
    <n v="59.608559999999997"/>
    <n v="0"/>
    <x v="0"/>
    <n v="58.01"/>
  </r>
  <r>
    <x v="0"/>
    <x v="2"/>
    <x v="13"/>
    <x v="1"/>
    <x v="4"/>
    <x v="13"/>
    <s v="510L4-B"/>
    <n v="56.133659999999999"/>
    <n v="56.133659999999999"/>
    <n v="0"/>
    <x v="0"/>
    <n v="59.01"/>
  </r>
  <r>
    <x v="0"/>
    <x v="2"/>
    <x v="13"/>
    <x v="2"/>
    <x v="4"/>
    <x v="13"/>
    <s v="510L4-C"/>
    <n v="34.556179999999998"/>
    <n v="34.556179999999998"/>
    <n v="0"/>
    <x v="0"/>
    <n v="44.91"/>
  </r>
  <r>
    <x v="0"/>
    <x v="2"/>
    <x v="13"/>
    <x v="0"/>
    <x v="4"/>
    <x v="14"/>
    <s v="510L5-A"/>
    <n v="96.953760000000003"/>
    <n v="96.953760000000003"/>
    <n v="0"/>
    <x v="0"/>
    <n v="118.21"/>
  </r>
  <r>
    <x v="0"/>
    <x v="2"/>
    <x v="13"/>
    <x v="1"/>
    <x v="4"/>
    <x v="14"/>
    <s v="510L5-B"/>
    <n v="116.1318"/>
    <n v="116.1318"/>
    <n v="0"/>
    <x v="0"/>
    <n v="145.81"/>
  </r>
  <r>
    <x v="0"/>
    <x v="2"/>
    <x v="13"/>
    <x v="2"/>
    <x v="4"/>
    <x v="14"/>
    <s v="510L5-C"/>
    <n v="107.7264"/>
    <n v="107.7264"/>
    <n v="0"/>
    <x v="0"/>
    <n v="149.91"/>
  </r>
  <r>
    <x v="0"/>
    <x v="2"/>
    <x v="13"/>
    <x v="0"/>
    <x v="4"/>
    <x v="15"/>
    <s v="510L6-A"/>
    <n v="132.91685000000001"/>
    <n v="132.91685000000001"/>
    <n v="0"/>
    <x v="0"/>
    <n v="186.21"/>
  </r>
  <r>
    <x v="0"/>
    <x v="2"/>
    <x v="13"/>
    <x v="1"/>
    <x v="4"/>
    <x v="15"/>
    <s v="510L6-B"/>
    <n v="98.061999999999998"/>
    <n v="98.061999999999998"/>
    <n v="0"/>
    <x v="0"/>
    <n v="153.80000000000001"/>
  </r>
  <r>
    <x v="0"/>
    <x v="2"/>
    <x v="13"/>
    <x v="2"/>
    <x v="4"/>
    <x v="15"/>
    <s v="510L6-C"/>
    <n v="85.834760000000003"/>
    <n v="85.834760000000003"/>
    <n v="0"/>
    <x v="0"/>
    <n v="165.91"/>
  </r>
  <r>
    <x v="0"/>
    <x v="2"/>
    <x v="13"/>
    <x v="0"/>
    <x v="4"/>
    <x v="16"/>
    <s v="510L8-A"/>
    <n v="16.062480000000001"/>
    <n v="16.062480000000001"/>
    <n v="0"/>
    <x v="0"/>
    <n v="16.010000000000002"/>
  </r>
  <r>
    <x v="0"/>
    <x v="2"/>
    <x v="13"/>
    <x v="1"/>
    <x v="4"/>
    <x v="16"/>
    <s v="510L8-B"/>
    <n v="16.72383"/>
    <n v="16.72383"/>
    <n v="0"/>
    <x v="0"/>
    <n v="17"/>
  </r>
  <r>
    <x v="0"/>
    <x v="2"/>
    <x v="13"/>
    <x v="2"/>
    <x v="4"/>
    <x v="16"/>
    <s v="510L8-C"/>
    <n v="25.668330000000001"/>
    <n v="25.668330000000001"/>
    <n v="0"/>
    <x v="0"/>
    <n v="24.01"/>
  </r>
  <r>
    <x v="0"/>
    <x v="2"/>
    <x v="13"/>
    <x v="0"/>
    <x v="4"/>
    <x v="17"/>
    <s v="520WP-01-A"/>
    <n v="13.400399999999999"/>
    <n v="13.400399999999999"/>
    <n v="0"/>
    <x v="0"/>
    <n v="16"/>
  </r>
  <r>
    <x v="0"/>
    <x v="2"/>
    <x v="13"/>
    <x v="1"/>
    <x v="4"/>
    <x v="17"/>
    <s v="520WP-01-B"/>
    <n v="20.399999999999999"/>
    <n v="20.399999999999999"/>
    <n v="0"/>
    <x v="0"/>
    <n v="24"/>
  </r>
  <r>
    <x v="0"/>
    <x v="2"/>
    <x v="13"/>
    <x v="2"/>
    <x v="4"/>
    <x v="17"/>
    <s v="520WP-01-C"/>
    <n v="13.9002"/>
    <n v="13.9002"/>
    <n v="0"/>
    <x v="0"/>
    <n v="16"/>
  </r>
  <r>
    <x v="0"/>
    <x v="2"/>
    <x v="13"/>
    <x v="0"/>
    <x v="4"/>
    <x v="18"/>
    <s v="530NP-01-A"/>
    <n v="41.14114"/>
    <n v="41.14114"/>
    <n v="0"/>
    <x v="0"/>
    <n v="48"/>
  </r>
  <r>
    <x v="0"/>
    <x v="2"/>
    <x v="13"/>
    <x v="1"/>
    <x v="4"/>
    <x v="18"/>
    <s v="530NP-01-B"/>
    <n v="44.213650000000001"/>
    <n v="44.213650000000001"/>
    <n v="0"/>
    <x v="0"/>
    <n v="40"/>
  </r>
  <r>
    <x v="0"/>
    <x v="2"/>
    <x v="13"/>
    <x v="2"/>
    <x v="4"/>
    <x v="18"/>
    <s v="530NP-01-C"/>
    <n v="44.209589999999999"/>
    <n v="44.209589999999999"/>
    <n v="0"/>
    <x v="0"/>
    <n v="40"/>
  </r>
  <r>
    <x v="0"/>
    <x v="2"/>
    <x v="13"/>
    <x v="0"/>
    <x v="4"/>
    <x v="19"/>
    <s v="550LP-01-A"/>
    <n v="10.9998"/>
    <n v="10.9998"/>
    <n v="0"/>
    <x v="0"/>
    <n v="12"/>
  </r>
  <r>
    <x v="0"/>
    <x v="2"/>
    <x v="13"/>
    <x v="1"/>
    <x v="4"/>
    <x v="19"/>
    <s v="550LP-01-B"/>
    <n v="36.332700000000003"/>
    <n v="36.332700000000003"/>
    <n v="0"/>
    <x v="0"/>
    <n v="48"/>
  </r>
  <r>
    <x v="0"/>
    <x v="2"/>
    <x v="13"/>
    <x v="2"/>
    <x v="4"/>
    <x v="19"/>
    <s v="550LP-01-C"/>
    <n v="10.9998"/>
    <n v="10.9998"/>
    <n v="0"/>
    <x v="0"/>
    <n v="13"/>
  </r>
  <r>
    <x v="0"/>
    <x v="2"/>
    <x v="13"/>
    <x v="0"/>
    <x v="5"/>
    <x v="20"/>
    <s v="600WZ-01-A"/>
    <n v="1.84995"/>
    <n v="1.84995"/>
    <n v="0"/>
    <x v="0"/>
    <n v="8"/>
  </r>
  <r>
    <x v="0"/>
    <x v="2"/>
    <x v="13"/>
    <x v="1"/>
    <x v="5"/>
    <x v="20"/>
    <s v="600WZ-01-B"/>
    <n v="7.6637789999999999"/>
    <n v="7.6637789999999999"/>
    <n v="0"/>
    <x v="0"/>
    <n v="8"/>
  </r>
  <r>
    <x v="0"/>
    <x v="2"/>
    <x v="13"/>
    <x v="2"/>
    <x v="5"/>
    <x v="20"/>
    <s v="600WZ-01-C"/>
    <n v="1.9232400000000001"/>
    <n v="1.9232400000000001"/>
    <n v="0"/>
    <x v="0"/>
    <n v="16"/>
  </r>
  <r>
    <x v="0"/>
    <x v="2"/>
    <x v="14"/>
    <x v="0"/>
    <x v="0"/>
    <x v="0"/>
    <s v="100KT-01-A"/>
    <n v="5.1138399999999997"/>
    <n v="5.1138399999999997"/>
    <n v="0"/>
    <x v="0"/>
    <n v="40"/>
  </r>
  <r>
    <x v="0"/>
    <x v="2"/>
    <x v="14"/>
    <x v="1"/>
    <x v="0"/>
    <x v="0"/>
    <s v="100KT-01-B"/>
    <n v="3.9173100000000001"/>
    <n v="3.9173100000000001"/>
    <n v="0"/>
    <x v="0"/>
    <n v="8"/>
  </r>
  <r>
    <x v="0"/>
    <x v="2"/>
    <x v="14"/>
    <x v="2"/>
    <x v="0"/>
    <x v="0"/>
    <s v="100KT-01-C"/>
    <n v="2.9016700000000002"/>
    <n v="2.9016700000000002"/>
    <n v="0"/>
    <x v="0"/>
    <n v="32"/>
  </r>
  <r>
    <x v="0"/>
    <x v="2"/>
    <x v="14"/>
    <x v="0"/>
    <x v="0"/>
    <x v="0"/>
    <s v="100KT-02-A"/>
    <n v="15.736140000000001"/>
    <n v="15.736140000000001"/>
    <n v="0"/>
    <x v="0"/>
    <n v="32"/>
  </r>
  <r>
    <x v="0"/>
    <x v="2"/>
    <x v="14"/>
    <x v="1"/>
    <x v="0"/>
    <x v="0"/>
    <s v="100KT-02-B"/>
    <n v="20.333909999999999"/>
    <n v="20.333909999999999"/>
    <n v="0"/>
    <x v="0"/>
    <n v="40"/>
  </r>
  <r>
    <x v="0"/>
    <x v="2"/>
    <x v="14"/>
    <x v="2"/>
    <x v="0"/>
    <x v="0"/>
    <s v="100KT-02-C"/>
    <n v="13.483499999999999"/>
    <n v="13.483499999999999"/>
    <n v="0"/>
    <x v="0"/>
    <n v="48"/>
  </r>
  <r>
    <x v="0"/>
    <x v="2"/>
    <x v="14"/>
    <x v="0"/>
    <x v="0"/>
    <x v="0"/>
    <s v="100KT-03-A"/>
    <n v="14.814685000000001"/>
    <n v="14.814685000000001"/>
    <n v="0"/>
    <x v="0"/>
    <n v="48"/>
  </r>
  <r>
    <x v="0"/>
    <x v="2"/>
    <x v="14"/>
    <x v="1"/>
    <x v="0"/>
    <x v="0"/>
    <s v="100KT-03-B"/>
    <n v="15.49155"/>
    <n v="15.49155"/>
    <n v="0"/>
    <x v="0"/>
    <n v="32"/>
  </r>
  <r>
    <x v="0"/>
    <x v="2"/>
    <x v="14"/>
    <x v="2"/>
    <x v="0"/>
    <x v="0"/>
    <s v="100KT-03-C"/>
    <n v="10.52918"/>
    <n v="10.52918"/>
    <n v="0"/>
    <x v="0"/>
    <n v="24"/>
  </r>
  <r>
    <x v="0"/>
    <x v="2"/>
    <x v="14"/>
    <x v="1"/>
    <x v="0"/>
    <x v="0"/>
    <s v="100KT-04-B"/>
    <n v="10.34676"/>
    <n v="10.34676"/>
    <n v="0"/>
    <x v="0"/>
    <n v="8"/>
  </r>
  <r>
    <x v="0"/>
    <x v="2"/>
    <x v="14"/>
    <x v="2"/>
    <x v="0"/>
    <x v="0"/>
    <s v="100KT-04-C"/>
    <n v="11.358840000000001"/>
    <n v="11.358840000000001"/>
    <n v="0"/>
    <x v="0"/>
    <n v="8"/>
  </r>
  <r>
    <x v="0"/>
    <x v="2"/>
    <x v="14"/>
    <x v="0"/>
    <x v="0"/>
    <x v="0"/>
    <s v="100KT-05-A"/>
    <n v="2.3529900000000001"/>
    <n v="2.3529900000000001"/>
    <n v="0"/>
    <x v="0"/>
    <n v="48"/>
  </r>
  <r>
    <x v="0"/>
    <x v="2"/>
    <x v="14"/>
    <x v="1"/>
    <x v="0"/>
    <x v="0"/>
    <s v="100KT-05-B"/>
    <n v="0.115"/>
    <n v="0.115"/>
    <n v="0"/>
    <x v="0"/>
    <n v="52"/>
  </r>
  <r>
    <x v="0"/>
    <x v="2"/>
    <x v="14"/>
    <x v="2"/>
    <x v="0"/>
    <x v="0"/>
    <s v="100KT-05-C"/>
    <n v="0.40300999999999998"/>
    <n v="0.40300999999999998"/>
    <n v="0"/>
    <x v="0"/>
    <n v="16"/>
  </r>
  <r>
    <x v="0"/>
    <x v="2"/>
    <x v="14"/>
    <x v="0"/>
    <x v="0"/>
    <x v="0"/>
    <s v="100KT-07-A"/>
    <n v="14.067959999999999"/>
    <n v="14.067959999999999"/>
    <n v="0"/>
    <x v="0"/>
    <n v="16"/>
  </r>
  <r>
    <x v="0"/>
    <x v="2"/>
    <x v="14"/>
    <x v="1"/>
    <x v="0"/>
    <x v="0"/>
    <s v="100KT-07-B"/>
    <n v="12.327199999999999"/>
    <n v="12.327199999999999"/>
    <n v="0"/>
    <x v="0"/>
    <n v="16"/>
  </r>
  <r>
    <x v="0"/>
    <x v="2"/>
    <x v="14"/>
    <x v="2"/>
    <x v="0"/>
    <x v="0"/>
    <s v="100KT-07-C"/>
    <n v="12.85859"/>
    <n v="12.85859"/>
    <n v="0"/>
    <x v="0"/>
    <n v="16"/>
  </r>
  <r>
    <x v="0"/>
    <x v="2"/>
    <x v="14"/>
    <x v="0"/>
    <x v="0"/>
    <x v="1"/>
    <s v="110KS-01-A"/>
    <n v="8.8000000000000007"/>
    <n v="8.8000000000000007"/>
    <n v="0"/>
    <x v="0"/>
    <n v="16"/>
  </r>
  <r>
    <x v="0"/>
    <x v="2"/>
    <x v="14"/>
    <x v="1"/>
    <x v="0"/>
    <x v="1"/>
    <s v="110KS-01-B"/>
    <n v="8.8000000000000007"/>
    <n v="8.8000000000000007"/>
    <n v="0"/>
    <x v="0"/>
    <n v="16"/>
  </r>
  <r>
    <x v="0"/>
    <x v="2"/>
    <x v="14"/>
    <x v="2"/>
    <x v="0"/>
    <x v="1"/>
    <s v="110KS-02-C"/>
    <n v="8.8000000000000007"/>
    <n v="8.8000000000000007"/>
    <n v="0"/>
    <x v="0"/>
    <n v="16"/>
  </r>
  <r>
    <x v="0"/>
    <x v="2"/>
    <x v="14"/>
    <x v="0"/>
    <x v="0"/>
    <x v="1"/>
    <s v="110KS-03-A"/>
    <n v="1.0336700000000001"/>
    <n v="1.0336700000000001"/>
    <n v="0"/>
    <x v="0"/>
    <n v="8"/>
  </r>
  <r>
    <x v="0"/>
    <x v="2"/>
    <x v="14"/>
    <x v="1"/>
    <x v="0"/>
    <x v="1"/>
    <s v="110KS-03-B"/>
    <n v="2.7475000000000001"/>
    <n v="2.7475000000000001"/>
    <n v="0"/>
    <x v="0"/>
    <n v="8"/>
  </r>
  <r>
    <x v="0"/>
    <x v="2"/>
    <x v="14"/>
    <x v="2"/>
    <x v="0"/>
    <x v="1"/>
    <s v="110KS-03-C"/>
    <n v="1.6"/>
    <n v="1.6"/>
    <n v="0"/>
    <x v="0"/>
    <n v="8"/>
  </r>
  <r>
    <x v="0"/>
    <x v="2"/>
    <x v="14"/>
    <x v="0"/>
    <x v="1"/>
    <x v="2"/>
    <s v="210SL-01-A"/>
    <n v="22.81664"/>
    <n v="22.81664"/>
    <n v="0"/>
    <x v="0"/>
    <n v="24"/>
  </r>
  <r>
    <x v="0"/>
    <x v="2"/>
    <x v="14"/>
    <x v="1"/>
    <x v="1"/>
    <x v="2"/>
    <s v="210SL-01-B"/>
    <n v="17.230539"/>
    <n v="17.230539"/>
    <n v="0"/>
    <x v="0"/>
    <n v="20"/>
  </r>
  <r>
    <x v="0"/>
    <x v="2"/>
    <x v="14"/>
    <x v="2"/>
    <x v="1"/>
    <x v="2"/>
    <s v="210SL-01-C"/>
    <n v="35.299950000000003"/>
    <n v="35.299950000000003"/>
    <n v="0"/>
    <x v="0"/>
    <n v="40"/>
  </r>
  <r>
    <x v="0"/>
    <x v="2"/>
    <x v="14"/>
    <x v="0"/>
    <x v="1"/>
    <x v="2"/>
    <s v="210SL-02-A"/>
    <n v="21.19998"/>
    <n v="21.19998"/>
    <n v="0"/>
    <x v="0"/>
    <n v="24"/>
  </r>
  <r>
    <x v="0"/>
    <x v="2"/>
    <x v="14"/>
    <x v="1"/>
    <x v="1"/>
    <x v="2"/>
    <s v="210SL-02-B"/>
    <n v="49.466619999999999"/>
    <n v="49.466619999999999"/>
    <n v="0"/>
    <x v="0"/>
    <n v="56"/>
  </r>
  <r>
    <x v="0"/>
    <x v="2"/>
    <x v="14"/>
    <x v="3"/>
    <x v="1"/>
    <x v="3"/>
    <s v="220SE-0001"/>
    <n v="0.33040000000000003"/>
    <n v="0.33040000000000003"/>
    <n v="0"/>
    <x v="0"/>
    <n v="0.01"/>
  </r>
  <r>
    <x v="0"/>
    <x v="2"/>
    <x v="14"/>
    <x v="2"/>
    <x v="1"/>
    <x v="3"/>
    <s v="220SE-0079"/>
    <n v="6.4983700000000004"/>
    <n v="6.4983700000000004"/>
    <n v="0"/>
    <x v="0"/>
    <n v="8"/>
  </r>
  <r>
    <x v="0"/>
    <x v="2"/>
    <x v="14"/>
    <x v="2"/>
    <x v="1"/>
    <x v="3"/>
    <s v="220SE-0081"/>
    <n v="5.7179799999999998"/>
    <n v="5.7179799999999998"/>
    <n v="0"/>
    <x v="0"/>
    <n v="8"/>
  </r>
  <r>
    <x v="0"/>
    <x v="2"/>
    <x v="14"/>
    <x v="2"/>
    <x v="1"/>
    <x v="3"/>
    <s v="220SE-0114"/>
    <n v="5.6737149999999996"/>
    <n v="5.6737149999999996"/>
    <n v="0"/>
    <x v="0"/>
    <n v="8"/>
  </r>
  <r>
    <x v="0"/>
    <x v="2"/>
    <x v="14"/>
    <x v="0"/>
    <x v="1"/>
    <x v="3"/>
    <s v="220SE-0121"/>
    <n v="6.7358700000000002"/>
    <n v="6.7358700000000002"/>
    <n v="5.3600000000000002E-2"/>
    <x v="0"/>
    <n v="8"/>
  </r>
  <r>
    <x v="0"/>
    <x v="2"/>
    <x v="14"/>
    <x v="0"/>
    <x v="1"/>
    <x v="3"/>
    <s v="220SE-0133"/>
    <n v="5.6498900000000001"/>
    <n v="5.6498900000000001"/>
    <n v="0"/>
    <x v="0"/>
    <n v="8"/>
  </r>
  <r>
    <x v="0"/>
    <x v="2"/>
    <x v="14"/>
    <x v="1"/>
    <x v="1"/>
    <x v="3"/>
    <s v="220SE-0150"/>
    <n v="6.0697299999999998"/>
    <n v="6.0697299999999998"/>
    <n v="0"/>
    <x v="0"/>
    <n v="8"/>
  </r>
  <r>
    <x v="0"/>
    <x v="2"/>
    <x v="14"/>
    <x v="1"/>
    <x v="1"/>
    <x v="3"/>
    <s v="220SE-0202"/>
    <n v="6.5032199999999998"/>
    <n v="6.5032199999999998"/>
    <n v="0"/>
    <x v="0"/>
    <n v="8"/>
  </r>
  <r>
    <x v="0"/>
    <x v="2"/>
    <x v="14"/>
    <x v="2"/>
    <x v="1"/>
    <x v="3"/>
    <s v="220SE-0212"/>
    <n v="7.9190899999999997"/>
    <n v="7.9190899999999997"/>
    <n v="1.1599999999999999E-2"/>
    <x v="0"/>
    <n v="8"/>
  </r>
  <r>
    <x v="0"/>
    <x v="2"/>
    <x v="14"/>
    <x v="2"/>
    <x v="1"/>
    <x v="3"/>
    <s v="220SE-0227"/>
    <n v="6.4396399999999998"/>
    <n v="6.4396399999999998"/>
    <n v="0.4652"/>
    <x v="0"/>
    <n v="8"/>
  </r>
  <r>
    <x v="0"/>
    <x v="2"/>
    <x v="14"/>
    <x v="1"/>
    <x v="1"/>
    <x v="3"/>
    <s v="220SE-0233"/>
    <n v="5.7105600000000001"/>
    <n v="5.7105600000000001"/>
    <n v="0"/>
    <x v="0"/>
    <n v="8"/>
  </r>
  <r>
    <x v="0"/>
    <x v="2"/>
    <x v="14"/>
    <x v="1"/>
    <x v="1"/>
    <x v="3"/>
    <s v="220SE-0281"/>
    <n v="8.78979"/>
    <n v="8.78979"/>
    <n v="0"/>
    <x v="0"/>
    <n v="12"/>
  </r>
  <r>
    <x v="0"/>
    <x v="2"/>
    <x v="14"/>
    <x v="2"/>
    <x v="1"/>
    <x v="3"/>
    <s v="220SE-0294"/>
    <n v="5.1319100000000004"/>
    <n v="5.1319100000000004"/>
    <n v="0"/>
    <x v="0"/>
    <n v="7"/>
  </r>
  <r>
    <x v="0"/>
    <x v="2"/>
    <x v="14"/>
    <x v="1"/>
    <x v="1"/>
    <x v="3"/>
    <s v="220SE-0315"/>
    <n v="8.4782399999999996"/>
    <n v="8.4782399999999996"/>
    <n v="0"/>
    <x v="0"/>
    <n v="8"/>
  </r>
  <r>
    <x v="0"/>
    <x v="2"/>
    <x v="14"/>
    <x v="0"/>
    <x v="1"/>
    <x v="3"/>
    <s v="220SE-0350"/>
    <n v="5.8141100000000003"/>
    <n v="5.8141100000000003"/>
    <n v="0"/>
    <x v="0"/>
    <n v="8"/>
  </r>
  <r>
    <x v="0"/>
    <x v="2"/>
    <x v="14"/>
    <x v="2"/>
    <x v="1"/>
    <x v="3"/>
    <s v="220SE-0359"/>
    <n v="7.8340800000000002"/>
    <n v="7.8340800000000002"/>
    <n v="0"/>
    <x v="0"/>
    <n v="8"/>
  </r>
  <r>
    <x v="0"/>
    <x v="2"/>
    <x v="14"/>
    <x v="2"/>
    <x v="1"/>
    <x v="3"/>
    <s v="220SE-0386"/>
    <n v="6.6844200000000003"/>
    <n v="6.6844200000000003"/>
    <n v="0"/>
    <x v="0"/>
    <n v="8"/>
  </r>
  <r>
    <x v="0"/>
    <x v="2"/>
    <x v="14"/>
    <x v="0"/>
    <x v="1"/>
    <x v="3"/>
    <s v="220SE-0409"/>
    <n v="4.0664300000000004"/>
    <n v="4.0664300000000004"/>
    <n v="4.5600000000000002E-2"/>
    <x v="0"/>
    <n v="6.5"/>
  </r>
  <r>
    <x v="0"/>
    <x v="2"/>
    <x v="14"/>
    <x v="0"/>
    <x v="1"/>
    <x v="3"/>
    <s v="220SE-0639"/>
    <n v="5.7343999999999999"/>
    <n v="5.7343999999999999"/>
    <n v="0"/>
    <x v="0"/>
    <n v="8"/>
  </r>
  <r>
    <x v="0"/>
    <x v="2"/>
    <x v="14"/>
    <x v="1"/>
    <x v="1"/>
    <x v="3"/>
    <s v="220SE-0640"/>
    <n v="4.9399600000000001"/>
    <n v="4.9399600000000001"/>
    <n v="0"/>
    <x v="0"/>
    <n v="8"/>
  </r>
  <r>
    <x v="0"/>
    <x v="2"/>
    <x v="14"/>
    <x v="0"/>
    <x v="1"/>
    <x v="3"/>
    <s v="220SE-0642"/>
    <n v="6.3891600000000004"/>
    <n v="6.3891600000000004"/>
    <n v="0"/>
    <x v="0"/>
    <n v="8"/>
  </r>
  <r>
    <x v="0"/>
    <x v="2"/>
    <x v="14"/>
    <x v="0"/>
    <x v="1"/>
    <x v="3"/>
    <s v="220SE-0677"/>
    <n v="4.3730900000000004"/>
    <n v="4.3730900000000004"/>
    <n v="4.02E-2"/>
    <x v="0"/>
    <n v="8"/>
  </r>
  <r>
    <x v="0"/>
    <x v="2"/>
    <x v="14"/>
    <x v="1"/>
    <x v="1"/>
    <x v="3"/>
    <s v="220SE-0682"/>
    <n v="6.0709499999999998"/>
    <n v="6.0709499999999998"/>
    <n v="0"/>
    <x v="0"/>
    <n v="8"/>
  </r>
  <r>
    <x v="0"/>
    <x v="2"/>
    <x v="14"/>
    <x v="1"/>
    <x v="1"/>
    <x v="3"/>
    <s v="220SE-0688"/>
    <n v="1.7468399999999999"/>
    <n v="1.7468399999999999"/>
    <n v="0"/>
    <x v="0"/>
    <n v="2"/>
  </r>
  <r>
    <x v="0"/>
    <x v="2"/>
    <x v="14"/>
    <x v="1"/>
    <x v="1"/>
    <x v="3"/>
    <s v="220SE-0690"/>
    <n v="6.1649700000000003"/>
    <n v="6.1649700000000003"/>
    <n v="0"/>
    <x v="0"/>
    <n v="8"/>
  </r>
  <r>
    <x v="0"/>
    <x v="2"/>
    <x v="14"/>
    <x v="0"/>
    <x v="1"/>
    <x v="3"/>
    <s v="220SE-0694"/>
    <n v="6.4136699999999998"/>
    <n v="6.4136699999999998"/>
    <n v="0"/>
    <x v="0"/>
    <n v="8"/>
  </r>
  <r>
    <x v="0"/>
    <x v="2"/>
    <x v="14"/>
    <x v="1"/>
    <x v="1"/>
    <x v="3"/>
    <s v="220SE-0701"/>
    <n v="6.5374499999999998"/>
    <n v="6.5374499999999998"/>
    <n v="0"/>
    <x v="0"/>
    <n v="8"/>
  </r>
  <r>
    <x v="0"/>
    <x v="2"/>
    <x v="14"/>
    <x v="2"/>
    <x v="1"/>
    <x v="3"/>
    <s v="220SE-0708"/>
    <n v="6.3661000000000003"/>
    <n v="6.3661000000000003"/>
    <n v="0"/>
    <x v="0"/>
    <n v="8"/>
  </r>
  <r>
    <x v="0"/>
    <x v="2"/>
    <x v="14"/>
    <x v="1"/>
    <x v="1"/>
    <x v="3"/>
    <s v="220SE-0737"/>
    <n v="6.4536100000000003"/>
    <n v="6.4536100000000003"/>
    <n v="0"/>
    <x v="0"/>
    <n v="8"/>
  </r>
  <r>
    <x v="0"/>
    <x v="2"/>
    <x v="14"/>
    <x v="1"/>
    <x v="1"/>
    <x v="3"/>
    <s v="220SE-0739"/>
    <n v="4.8077899999999998"/>
    <n v="4.8077899999999998"/>
    <n v="0"/>
    <x v="0"/>
    <n v="8"/>
  </r>
  <r>
    <x v="0"/>
    <x v="2"/>
    <x v="14"/>
    <x v="1"/>
    <x v="1"/>
    <x v="3"/>
    <s v="220SE-0748"/>
    <n v="3.8033700000000001"/>
    <n v="3.8033700000000001"/>
    <n v="0"/>
    <x v="0"/>
    <n v="4"/>
  </r>
  <r>
    <x v="0"/>
    <x v="2"/>
    <x v="14"/>
    <x v="2"/>
    <x v="1"/>
    <x v="3"/>
    <s v="220SE-0754"/>
    <n v="5.8841700000000001"/>
    <n v="5.8841700000000001"/>
    <n v="0"/>
    <x v="0"/>
    <n v="8"/>
  </r>
  <r>
    <x v="0"/>
    <x v="2"/>
    <x v="14"/>
    <x v="2"/>
    <x v="1"/>
    <x v="3"/>
    <s v="220SE-0778"/>
    <n v="4.4368100000000004"/>
    <n v="4.4368100000000004"/>
    <n v="0"/>
    <x v="0"/>
    <n v="8"/>
  </r>
  <r>
    <x v="0"/>
    <x v="2"/>
    <x v="14"/>
    <x v="1"/>
    <x v="1"/>
    <x v="3"/>
    <s v="220SE-0786"/>
    <n v="6.2116800000000003"/>
    <n v="6.2116800000000003"/>
    <n v="0"/>
    <x v="0"/>
    <n v="8"/>
  </r>
  <r>
    <x v="0"/>
    <x v="2"/>
    <x v="14"/>
    <x v="0"/>
    <x v="1"/>
    <x v="3"/>
    <s v="220SE-0787"/>
    <n v="5.2651599999999998"/>
    <n v="5.2651599999999998"/>
    <n v="0"/>
    <x v="0"/>
    <n v="8"/>
  </r>
  <r>
    <x v="0"/>
    <x v="2"/>
    <x v="14"/>
    <x v="2"/>
    <x v="1"/>
    <x v="3"/>
    <s v="220SE-0795"/>
    <n v="5.7604199999999999"/>
    <n v="5.7604199999999999"/>
    <n v="0"/>
    <x v="0"/>
    <n v="8"/>
  </r>
  <r>
    <x v="0"/>
    <x v="2"/>
    <x v="14"/>
    <x v="1"/>
    <x v="1"/>
    <x v="3"/>
    <s v="220SE-0797"/>
    <n v="6.2148500000000002"/>
    <n v="6.2148500000000002"/>
    <n v="0"/>
    <x v="0"/>
    <n v="8"/>
  </r>
  <r>
    <x v="0"/>
    <x v="2"/>
    <x v="14"/>
    <x v="1"/>
    <x v="1"/>
    <x v="3"/>
    <s v="220SE-0800"/>
    <n v="6.4071100000000003"/>
    <n v="6.4071100000000003"/>
    <n v="0"/>
    <x v="0"/>
    <n v="8"/>
  </r>
  <r>
    <x v="0"/>
    <x v="2"/>
    <x v="14"/>
    <x v="2"/>
    <x v="1"/>
    <x v="3"/>
    <s v="220SE-0844"/>
    <n v="6.4715999999999996"/>
    <n v="6.4715999999999996"/>
    <n v="0"/>
    <x v="0"/>
    <n v="8"/>
  </r>
  <r>
    <x v="0"/>
    <x v="2"/>
    <x v="14"/>
    <x v="2"/>
    <x v="1"/>
    <x v="3"/>
    <s v="220SE-0901"/>
    <n v="5.4946400000000004"/>
    <n v="5.4946400000000004"/>
    <n v="0"/>
    <x v="0"/>
    <n v="8"/>
  </r>
  <r>
    <x v="0"/>
    <x v="2"/>
    <x v="14"/>
    <x v="1"/>
    <x v="1"/>
    <x v="3"/>
    <s v="220SE-0921"/>
    <n v="1.39368"/>
    <n v="1.39368"/>
    <n v="0"/>
    <x v="0"/>
    <n v="1.5"/>
  </r>
  <r>
    <x v="0"/>
    <x v="2"/>
    <x v="14"/>
    <x v="0"/>
    <x v="1"/>
    <x v="3"/>
    <s v="220SE-0923"/>
    <n v="6.3348899999999997"/>
    <n v="6.3348899999999997"/>
    <n v="0"/>
    <x v="0"/>
    <n v="8"/>
  </r>
  <r>
    <x v="0"/>
    <x v="2"/>
    <x v="14"/>
    <x v="2"/>
    <x v="1"/>
    <x v="3"/>
    <s v="220SE-1045"/>
    <n v="7.1198600000000001"/>
    <n v="7.1198600000000001"/>
    <n v="0.76619999999999999"/>
    <x v="0"/>
    <n v="8"/>
  </r>
  <r>
    <x v="0"/>
    <x v="2"/>
    <x v="14"/>
    <x v="0"/>
    <x v="1"/>
    <x v="3"/>
    <s v="220SE-1218"/>
    <n v="6.7835299999999998"/>
    <n v="6.7835299999999998"/>
    <n v="1.46E-2"/>
    <x v="0"/>
    <n v="8"/>
  </r>
  <r>
    <x v="0"/>
    <x v="2"/>
    <x v="14"/>
    <x v="0"/>
    <x v="1"/>
    <x v="3"/>
    <s v="220SE-1219"/>
    <n v="4.4794299999999998"/>
    <n v="4.4794299999999998"/>
    <n v="0"/>
    <x v="0"/>
    <n v="8"/>
  </r>
  <r>
    <x v="0"/>
    <x v="2"/>
    <x v="14"/>
    <x v="2"/>
    <x v="1"/>
    <x v="3"/>
    <s v="220SE-1220"/>
    <n v="5.3239169999999998"/>
    <n v="5.3239169999999998"/>
    <n v="3.0000000000000001E-3"/>
    <x v="0"/>
    <n v="7.5"/>
  </r>
  <r>
    <x v="0"/>
    <x v="2"/>
    <x v="14"/>
    <x v="1"/>
    <x v="1"/>
    <x v="3"/>
    <s v="220SE-1223"/>
    <n v="7.4487500000000004"/>
    <n v="7.4487500000000004"/>
    <n v="0"/>
    <x v="0"/>
    <n v="8"/>
  </r>
  <r>
    <x v="0"/>
    <x v="2"/>
    <x v="14"/>
    <x v="1"/>
    <x v="1"/>
    <x v="3"/>
    <s v="220SE-1286"/>
    <n v="6.43079"/>
    <n v="6.43079"/>
    <n v="0"/>
    <x v="0"/>
    <n v="8"/>
  </r>
  <r>
    <x v="0"/>
    <x v="2"/>
    <x v="14"/>
    <x v="0"/>
    <x v="1"/>
    <x v="3"/>
    <s v="220SE-1290"/>
    <n v="6.1270899999999999"/>
    <n v="6.1270899999999999"/>
    <n v="0"/>
    <x v="0"/>
    <n v="8"/>
  </r>
  <r>
    <x v="0"/>
    <x v="2"/>
    <x v="14"/>
    <x v="2"/>
    <x v="1"/>
    <x v="3"/>
    <s v="220SE-1679"/>
    <n v="7.0251200000000003"/>
    <n v="7.0251200000000003"/>
    <n v="0"/>
    <x v="0"/>
    <n v="8"/>
  </r>
  <r>
    <x v="0"/>
    <x v="2"/>
    <x v="14"/>
    <x v="1"/>
    <x v="1"/>
    <x v="3"/>
    <s v="220SE-1689"/>
    <n v="5.1633760000000004"/>
    <n v="5.1633760000000004"/>
    <n v="0.29809999999999998"/>
    <x v="0"/>
    <n v="7"/>
  </r>
  <r>
    <x v="0"/>
    <x v="2"/>
    <x v="14"/>
    <x v="2"/>
    <x v="1"/>
    <x v="3"/>
    <s v="220SE-1883"/>
    <n v="7.9942019999999996"/>
    <n v="7.9942019999999996"/>
    <n v="1.6E-2"/>
    <x v="0"/>
    <n v="8"/>
  </r>
  <r>
    <x v="0"/>
    <x v="2"/>
    <x v="14"/>
    <x v="1"/>
    <x v="1"/>
    <x v="3"/>
    <s v="220SE-2033"/>
    <n v="4.5573800000000002"/>
    <n v="4.5573800000000002"/>
    <n v="0"/>
    <x v="0"/>
    <n v="8"/>
  </r>
  <r>
    <x v="0"/>
    <x v="2"/>
    <x v="14"/>
    <x v="2"/>
    <x v="1"/>
    <x v="3"/>
    <s v="220SE-2036"/>
    <n v="6.1410799999999997"/>
    <n v="6.1410799999999997"/>
    <n v="0.34699999999999998"/>
    <x v="0"/>
    <n v="8"/>
  </r>
  <r>
    <x v="0"/>
    <x v="2"/>
    <x v="14"/>
    <x v="0"/>
    <x v="1"/>
    <x v="3"/>
    <s v="220SE-2037"/>
    <n v="3.4901200000000001"/>
    <n v="3.4901200000000001"/>
    <n v="5.0000000000000001E-4"/>
    <x v="0"/>
    <n v="8"/>
  </r>
  <r>
    <x v="0"/>
    <x v="2"/>
    <x v="14"/>
    <x v="0"/>
    <x v="1"/>
    <x v="3"/>
    <s v="220SE-2038"/>
    <n v="5.4114699999999996"/>
    <n v="5.4114699999999996"/>
    <n v="0"/>
    <x v="0"/>
    <n v="8"/>
  </r>
  <r>
    <x v="0"/>
    <x v="2"/>
    <x v="14"/>
    <x v="1"/>
    <x v="1"/>
    <x v="3"/>
    <s v="220SE-2102"/>
    <n v="6.0767600000000002"/>
    <n v="6.0767600000000002"/>
    <n v="0"/>
    <x v="0"/>
    <n v="8"/>
  </r>
  <r>
    <x v="0"/>
    <x v="2"/>
    <x v="14"/>
    <x v="0"/>
    <x v="1"/>
    <x v="3"/>
    <s v="220SE-2103"/>
    <n v="5.3656699999999997"/>
    <n v="5.3656699999999997"/>
    <n v="2.8999999999999998E-3"/>
    <x v="0"/>
    <n v="8"/>
  </r>
  <r>
    <x v="0"/>
    <x v="2"/>
    <x v="14"/>
    <x v="2"/>
    <x v="1"/>
    <x v="3"/>
    <s v="220SE-2104"/>
    <n v="8.5081100000000003"/>
    <n v="8.5081100000000003"/>
    <n v="0"/>
    <x v="0"/>
    <n v="8"/>
  </r>
  <r>
    <x v="0"/>
    <x v="2"/>
    <x v="14"/>
    <x v="2"/>
    <x v="1"/>
    <x v="3"/>
    <s v="220SE-2107"/>
    <n v="6.4789599999999998"/>
    <n v="6.4789599999999998"/>
    <n v="0"/>
    <x v="0"/>
    <n v="8"/>
  </r>
  <r>
    <x v="0"/>
    <x v="2"/>
    <x v="14"/>
    <x v="0"/>
    <x v="1"/>
    <x v="3"/>
    <s v="220SE-2110"/>
    <n v="6.3577000000000004"/>
    <n v="6.3577000000000004"/>
    <n v="0"/>
    <x v="0"/>
    <n v="8"/>
  </r>
  <r>
    <x v="0"/>
    <x v="2"/>
    <x v="14"/>
    <x v="1"/>
    <x v="1"/>
    <x v="3"/>
    <s v="220SE-2116"/>
    <n v="4.7164200000000003"/>
    <n v="4.7164200000000003"/>
    <n v="0"/>
    <x v="0"/>
    <n v="8"/>
  </r>
  <r>
    <x v="0"/>
    <x v="2"/>
    <x v="14"/>
    <x v="2"/>
    <x v="1"/>
    <x v="3"/>
    <s v="220SE-2118"/>
    <n v="6.2634299999999996"/>
    <n v="6.2634299999999996"/>
    <n v="0"/>
    <x v="0"/>
    <n v="8"/>
  </r>
  <r>
    <x v="0"/>
    <x v="2"/>
    <x v="14"/>
    <x v="0"/>
    <x v="1"/>
    <x v="3"/>
    <s v="220SE-2125"/>
    <n v="4.7729299999999997"/>
    <n v="4.7729299999999997"/>
    <n v="0"/>
    <x v="0"/>
    <n v="8"/>
  </r>
  <r>
    <x v="0"/>
    <x v="2"/>
    <x v="14"/>
    <x v="0"/>
    <x v="1"/>
    <x v="3"/>
    <s v="220SE-2295"/>
    <n v="5.68635"/>
    <n v="5.68635"/>
    <n v="0"/>
    <x v="0"/>
    <n v="8"/>
  </r>
  <r>
    <x v="0"/>
    <x v="2"/>
    <x v="14"/>
    <x v="0"/>
    <x v="1"/>
    <x v="3"/>
    <s v="220SE-2349"/>
    <n v="6.9963600000000001"/>
    <n v="6.9963600000000001"/>
    <n v="0"/>
    <x v="0"/>
    <n v="8"/>
  </r>
  <r>
    <x v="0"/>
    <x v="2"/>
    <x v="14"/>
    <x v="1"/>
    <x v="1"/>
    <x v="3"/>
    <s v="220SE-2350"/>
    <n v="8.3305140000000009"/>
    <n v="8.3305140000000009"/>
    <n v="2.8E-3"/>
    <x v="0"/>
    <n v="8"/>
  </r>
  <r>
    <x v="0"/>
    <x v="2"/>
    <x v="14"/>
    <x v="1"/>
    <x v="1"/>
    <x v="3"/>
    <s v="220SE-2353"/>
    <n v="7.2137000000000002"/>
    <n v="7.2137000000000002"/>
    <n v="0"/>
    <x v="0"/>
    <n v="7.5"/>
  </r>
  <r>
    <x v="0"/>
    <x v="2"/>
    <x v="14"/>
    <x v="0"/>
    <x v="1"/>
    <x v="3"/>
    <s v="220SE-2415"/>
    <n v="3.7401399999999998"/>
    <n v="3.7401399999999998"/>
    <n v="0.23630000000000001"/>
    <x v="0"/>
    <n v="8"/>
  </r>
  <r>
    <x v="0"/>
    <x v="2"/>
    <x v="14"/>
    <x v="2"/>
    <x v="1"/>
    <x v="3"/>
    <s v="220SE-2454"/>
    <n v="5.3998999999999997"/>
    <n v="5.3998999999999997"/>
    <n v="0"/>
    <x v="0"/>
    <n v="8"/>
  </r>
  <r>
    <x v="0"/>
    <x v="2"/>
    <x v="14"/>
    <x v="1"/>
    <x v="1"/>
    <x v="3"/>
    <s v="220SE-2455"/>
    <n v="10.357150000000001"/>
    <n v="10.357150000000001"/>
    <n v="0"/>
    <x v="0"/>
    <n v="12"/>
  </r>
  <r>
    <x v="0"/>
    <x v="2"/>
    <x v="14"/>
    <x v="2"/>
    <x v="1"/>
    <x v="3"/>
    <s v="220SE-2769"/>
    <n v="6.7351700000000001"/>
    <n v="6.7351700000000001"/>
    <n v="0"/>
    <x v="0"/>
    <n v="8"/>
  </r>
  <r>
    <x v="0"/>
    <x v="2"/>
    <x v="14"/>
    <x v="0"/>
    <x v="1"/>
    <x v="3"/>
    <s v="220SE-2771"/>
    <n v="6.1574600000000004"/>
    <n v="6.1574600000000004"/>
    <n v="0"/>
    <x v="0"/>
    <n v="8"/>
  </r>
  <r>
    <x v="0"/>
    <x v="2"/>
    <x v="14"/>
    <x v="1"/>
    <x v="1"/>
    <x v="3"/>
    <s v="220SE-2775"/>
    <n v="4.6018999999999997"/>
    <n v="4.6018999999999997"/>
    <n v="0"/>
    <x v="0"/>
    <n v="8"/>
  </r>
  <r>
    <x v="0"/>
    <x v="2"/>
    <x v="14"/>
    <x v="1"/>
    <x v="1"/>
    <x v="3"/>
    <s v="220SE-2818"/>
    <n v="6.5117399999999996"/>
    <n v="6.5117399999999996"/>
    <n v="0"/>
    <x v="0"/>
    <n v="8"/>
  </r>
  <r>
    <x v="0"/>
    <x v="2"/>
    <x v="14"/>
    <x v="2"/>
    <x v="1"/>
    <x v="3"/>
    <s v="220SE-2841"/>
    <n v="7.38347"/>
    <n v="7.38347"/>
    <n v="0"/>
    <x v="0"/>
    <n v="8"/>
  </r>
  <r>
    <x v="0"/>
    <x v="2"/>
    <x v="14"/>
    <x v="1"/>
    <x v="1"/>
    <x v="3"/>
    <s v="220SE-2842"/>
    <n v="6.1397500000000003"/>
    <n v="6.1397500000000003"/>
    <n v="0"/>
    <x v="0"/>
    <n v="8"/>
  </r>
  <r>
    <x v="0"/>
    <x v="2"/>
    <x v="14"/>
    <x v="0"/>
    <x v="1"/>
    <x v="3"/>
    <s v="220SE-2848"/>
    <n v="6.2894199999999998"/>
    <n v="6.2894199999999998"/>
    <n v="0"/>
    <x v="0"/>
    <n v="8"/>
  </r>
  <r>
    <x v="0"/>
    <x v="2"/>
    <x v="14"/>
    <x v="0"/>
    <x v="1"/>
    <x v="3"/>
    <s v="220SE-2892"/>
    <n v="5.4081900000000003"/>
    <n v="5.4081900000000003"/>
    <n v="0"/>
    <x v="0"/>
    <n v="8"/>
  </r>
  <r>
    <x v="0"/>
    <x v="2"/>
    <x v="14"/>
    <x v="1"/>
    <x v="1"/>
    <x v="3"/>
    <s v="220SE-2893"/>
    <n v="5.9366370000000002"/>
    <n v="5.9366370000000002"/>
    <n v="0"/>
    <x v="0"/>
    <n v="8"/>
  </r>
  <r>
    <x v="0"/>
    <x v="2"/>
    <x v="14"/>
    <x v="0"/>
    <x v="1"/>
    <x v="3"/>
    <s v="220SE-2918"/>
    <n v="5.8057400000000001"/>
    <n v="5.8057400000000001"/>
    <n v="6.7799999999999999E-2"/>
    <x v="0"/>
    <n v="8"/>
  </r>
  <r>
    <x v="0"/>
    <x v="2"/>
    <x v="14"/>
    <x v="0"/>
    <x v="1"/>
    <x v="3"/>
    <s v="220SE-2924"/>
    <n v="5.8615599999999999"/>
    <n v="5.8615599999999999"/>
    <n v="2.9999999999999997E-4"/>
    <x v="0"/>
    <n v="8"/>
  </r>
  <r>
    <x v="0"/>
    <x v="2"/>
    <x v="14"/>
    <x v="0"/>
    <x v="1"/>
    <x v="3"/>
    <s v="220SE-2931"/>
    <n v="5.3553199999999999"/>
    <n v="5.3553199999999999"/>
    <n v="0"/>
    <x v="0"/>
    <n v="8"/>
  </r>
  <r>
    <x v="0"/>
    <x v="2"/>
    <x v="14"/>
    <x v="0"/>
    <x v="1"/>
    <x v="3"/>
    <s v="220SE-2983"/>
    <n v="5.2693599999999998"/>
    <n v="5.2693599999999998"/>
    <n v="0"/>
    <x v="0"/>
    <n v="8"/>
  </r>
  <r>
    <x v="0"/>
    <x v="2"/>
    <x v="14"/>
    <x v="2"/>
    <x v="1"/>
    <x v="3"/>
    <s v="220SE-3073"/>
    <n v="6.766953"/>
    <n v="6.766953"/>
    <n v="5.3100000000000001E-2"/>
    <x v="0"/>
    <n v="8"/>
  </r>
  <r>
    <x v="0"/>
    <x v="2"/>
    <x v="14"/>
    <x v="2"/>
    <x v="1"/>
    <x v="3"/>
    <s v="220SE-3261"/>
    <n v="7.0824999999999996"/>
    <n v="7.0824999999999996"/>
    <n v="0"/>
    <x v="0"/>
    <n v="8"/>
  </r>
  <r>
    <x v="0"/>
    <x v="2"/>
    <x v="14"/>
    <x v="2"/>
    <x v="1"/>
    <x v="3"/>
    <s v="220SE-3332"/>
    <n v="7.7162300000000004"/>
    <n v="7.7162300000000004"/>
    <n v="0"/>
    <x v="0"/>
    <n v="8"/>
  </r>
  <r>
    <x v="0"/>
    <x v="2"/>
    <x v="14"/>
    <x v="2"/>
    <x v="1"/>
    <x v="3"/>
    <s v="220SE-3445"/>
    <n v="8.1199999999999992"/>
    <n v="8.1199999999999992"/>
    <n v="0"/>
    <x v="0"/>
    <n v="8"/>
  </r>
  <r>
    <x v="0"/>
    <x v="2"/>
    <x v="14"/>
    <x v="2"/>
    <x v="1"/>
    <x v="3"/>
    <s v="220SE-3447"/>
    <n v="5.4610900000000004"/>
    <n v="5.4610900000000004"/>
    <n v="3.2800000000000003E-2"/>
    <x v="0"/>
    <n v="8"/>
  </r>
  <r>
    <x v="0"/>
    <x v="2"/>
    <x v="14"/>
    <x v="2"/>
    <x v="1"/>
    <x v="3"/>
    <s v="220SE-3462"/>
    <n v="5.7441300000000002"/>
    <n v="5.7441300000000002"/>
    <n v="0"/>
    <x v="0"/>
    <n v="8"/>
  </r>
  <r>
    <x v="0"/>
    <x v="2"/>
    <x v="14"/>
    <x v="2"/>
    <x v="1"/>
    <x v="3"/>
    <s v="220SE-3468"/>
    <n v="5.3166399999999996"/>
    <n v="5.3166399999999996"/>
    <n v="1.0588"/>
    <x v="0"/>
    <n v="8"/>
  </r>
  <r>
    <x v="0"/>
    <x v="2"/>
    <x v="14"/>
    <x v="1"/>
    <x v="1"/>
    <x v="3"/>
    <s v="220SE-3633"/>
    <n v="5.5355699999999999"/>
    <n v="5.5355699999999999"/>
    <n v="0"/>
    <x v="0"/>
    <n v="8"/>
  </r>
  <r>
    <x v="0"/>
    <x v="2"/>
    <x v="14"/>
    <x v="0"/>
    <x v="1"/>
    <x v="3"/>
    <s v="220SE-3678"/>
    <n v="4.7921699999999996"/>
    <n v="4.7921699999999996"/>
    <n v="3.0000000000000001E-3"/>
    <x v="0"/>
    <n v="8"/>
  </r>
  <r>
    <x v="0"/>
    <x v="2"/>
    <x v="14"/>
    <x v="1"/>
    <x v="1"/>
    <x v="3"/>
    <s v="220SE-3840"/>
    <n v="6.3254299999999999"/>
    <n v="6.3254299999999999"/>
    <n v="0"/>
    <x v="0"/>
    <n v="8"/>
  </r>
  <r>
    <x v="0"/>
    <x v="2"/>
    <x v="14"/>
    <x v="0"/>
    <x v="2"/>
    <x v="4"/>
    <s v="300OI-01-A"/>
    <n v="42.3994"/>
    <n v="42.3994"/>
    <n v="0"/>
    <x v="0"/>
    <n v="40"/>
  </r>
  <r>
    <x v="0"/>
    <x v="2"/>
    <x v="14"/>
    <x v="1"/>
    <x v="2"/>
    <x v="4"/>
    <s v="300OI-01-B"/>
    <n v="32.5762"/>
    <n v="32.5762"/>
    <n v="0"/>
    <x v="0"/>
    <n v="32"/>
  </r>
  <r>
    <x v="0"/>
    <x v="2"/>
    <x v="14"/>
    <x v="2"/>
    <x v="2"/>
    <x v="4"/>
    <s v="300OI-01-C"/>
    <n v="40.638599999999997"/>
    <n v="40.638599999999997"/>
    <n v="0"/>
    <x v="0"/>
    <n v="40"/>
  </r>
  <r>
    <x v="0"/>
    <x v="2"/>
    <x v="14"/>
    <x v="0"/>
    <x v="2"/>
    <x v="5"/>
    <s v="300OS-01-A"/>
    <n v="8.6646699999999992"/>
    <n v="8.6646699999999992"/>
    <n v="0"/>
    <x v="0"/>
    <n v="24"/>
  </r>
  <r>
    <x v="0"/>
    <x v="2"/>
    <x v="14"/>
    <x v="1"/>
    <x v="2"/>
    <x v="5"/>
    <s v="300OS-01-B"/>
    <n v="11.59632"/>
    <n v="11.59632"/>
    <n v="0"/>
    <x v="0"/>
    <n v="24"/>
  </r>
  <r>
    <x v="0"/>
    <x v="2"/>
    <x v="14"/>
    <x v="2"/>
    <x v="2"/>
    <x v="5"/>
    <s v="300OS-01-C"/>
    <n v="9.06081"/>
    <n v="9.06081"/>
    <n v="0"/>
    <x v="0"/>
    <n v="24"/>
  </r>
  <r>
    <x v="0"/>
    <x v="2"/>
    <x v="14"/>
    <x v="0"/>
    <x v="3"/>
    <x v="6"/>
    <s v="410MO-01-A"/>
    <n v="15.40291"/>
    <n v="15.40291"/>
    <n v="0"/>
    <x v="0"/>
    <n v="20"/>
  </r>
  <r>
    <x v="0"/>
    <x v="2"/>
    <x v="14"/>
    <x v="1"/>
    <x v="3"/>
    <x v="6"/>
    <s v="410MO-01-B"/>
    <n v="8.5365000000000002"/>
    <n v="8.5365000000000002"/>
    <n v="0"/>
    <x v="0"/>
    <n v="11.2"/>
  </r>
  <r>
    <x v="0"/>
    <x v="2"/>
    <x v="14"/>
    <x v="2"/>
    <x v="3"/>
    <x v="6"/>
    <s v="410MO-01-C"/>
    <n v="11.07066"/>
    <n v="11.07066"/>
    <n v="0"/>
    <x v="0"/>
    <n v="14.66"/>
  </r>
  <r>
    <x v="0"/>
    <x v="2"/>
    <x v="14"/>
    <x v="1"/>
    <x v="3"/>
    <x v="6"/>
    <s v="410MO-02-B"/>
    <n v="8.4977800000000006"/>
    <n v="8.4977800000000006"/>
    <n v="0"/>
    <x v="0"/>
    <n v="11.2"/>
  </r>
  <r>
    <x v="0"/>
    <x v="2"/>
    <x v="14"/>
    <x v="2"/>
    <x v="3"/>
    <x v="6"/>
    <s v="410MO-02-C"/>
    <n v="15.05245"/>
    <n v="15.05245"/>
    <n v="0"/>
    <x v="0"/>
    <n v="18.66"/>
  </r>
  <r>
    <x v="0"/>
    <x v="2"/>
    <x v="14"/>
    <x v="0"/>
    <x v="3"/>
    <x v="6"/>
    <s v="410MO-03-A"/>
    <n v="15.22705"/>
    <n v="15.22705"/>
    <n v="0"/>
    <x v="0"/>
    <n v="20"/>
  </r>
  <r>
    <x v="0"/>
    <x v="2"/>
    <x v="14"/>
    <x v="2"/>
    <x v="3"/>
    <x v="6"/>
    <s v="410MO-03-C"/>
    <n v="8.5186200000000003"/>
    <n v="8.5186200000000003"/>
    <n v="0"/>
    <x v="0"/>
    <n v="10.66"/>
  </r>
  <r>
    <x v="0"/>
    <x v="2"/>
    <x v="14"/>
    <x v="0"/>
    <x v="3"/>
    <x v="6"/>
    <s v="410MO-04-A"/>
    <n v="16.05612"/>
    <n v="16.05612"/>
    <n v="0"/>
    <x v="0"/>
    <n v="20"/>
  </r>
  <r>
    <x v="0"/>
    <x v="2"/>
    <x v="14"/>
    <x v="1"/>
    <x v="3"/>
    <x v="6"/>
    <s v="410MO-04-B"/>
    <n v="14.986039999999999"/>
    <n v="14.986039999999999"/>
    <n v="0"/>
    <x v="0"/>
    <n v="19.2"/>
  </r>
  <r>
    <x v="0"/>
    <x v="2"/>
    <x v="14"/>
    <x v="2"/>
    <x v="3"/>
    <x v="6"/>
    <s v="410MO-04-C"/>
    <n v="14.242380000000001"/>
    <n v="14.242380000000001"/>
    <n v="0"/>
    <x v="0"/>
    <n v="18.68"/>
  </r>
  <r>
    <x v="0"/>
    <x v="2"/>
    <x v="14"/>
    <x v="0"/>
    <x v="3"/>
    <x v="6"/>
    <s v="410MO-05-A"/>
    <n v="19.353950000000001"/>
    <n v="19.353950000000001"/>
    <n v="0"/>
    <x v="0"/>
    <n v="24"/>
  </r>
  <r>
    <x v="0"/>
    <x v="2"/>
    <x v="14"/>
    <x v="1"/>
    <x v="3"/>
    <x v="6"/>
    <s v="410MO-05-B"/>
    <n v="14.3919"/>
    <n v="14.3919"/>
    <n v="0"/>
    <x v="0"/>
    <n v="19.2"/>
  </r>
  <r>
    <x v="0"/>
    <x v="2"/>
    <x v="14"/>
    <x v="2"/>
    <x v="3"/>
    <x v="6"/>
    <s v="410MO-05-C"/>
    <n v="12.74113"/>
    <n v="12.74113"/>
    <n v="0"/>
    <x v="0"/>
    <n v="16.66"/>
  </r>
  <r>
    <x v="0"/>
    <x v="2"/>
    <x v="14"/>
    <x v="2"/>
    <x v="3"/>
    <x v="6"/>
    <s v="410MO-06-C"/>
    <n v="11.37067"/>
    <n v="11.37067"/>
    <n v="0"/>
    <x v="0"/>
    <n v="14.68"/>
  </r>
  <r>
    <x v="0"/>
    <x v="2"/>
    <x v="14"/>
    <x v="1"/>
    <x v="3"/>
    <x v="6"/>
    <s v="410MO-07-B"/>
    <n v="14.84563"/>
    <n v="14.84563"/>
    <n v="0"/>
    <x v="0"/>
    <n v="19.2"/>
  </r>
  <r>
    <x v="0"/>
    <x v="2"/>
    <x v="14"/>
    <x v="0"/>
    <x v="3"/>
    <x v="7"/>
    <s v="420TW-01-A"/>
    <n v="6.6998699999999998"/>
    <n v="6.6998699999999998"/>
    <n v="0"/>
    <x v="0"/>
    <n v="8.5"/>
  </r>
  <r>
    <x v="0"/>
    <x v="2"/>
    <x v="14"/>
    <x v="1"/>
    <x v="3"/>
    <x v="7"/>
    <s v="420TW-01-B"/>
    <n v="9.8706999999999994"/>
    <n v="9.8706999999999994"/>
    <n v="0"/>
    <x v="0"/>
    <n v="12.75"/>
  </r>
  <r>
    <x v="0"/>
    <x v="2"/>
    <x v="14"/>
    <x v="2"/>
    <x v="3"/>
    <x v="7"/>
    <s v="420TW-01-C"/>
    <n v="6.4423300000000001"/>
    <n v="6.4423300000000001"/>
    <n v="0"/>
    <x v="0"/>
    <n v="8.5"/>
  </r>
  <r>
    <x v="0"/>
    <x v="2"/>
    <x v="14"/>
    <x v="0"/>
    <x v="3"/>
    <x v="7"/>
    <s v="420TW-02-A"/>
    <n v="12.68651"/>
    <n v="12.68651"/>
    <n v="0"/>
    <x v="0"/>
    <n v="16.5"/>
  </r>
  <r>
    <x v="0"/>
    <x v="2"/>
    <x v="14"/>
    <x v="1"/>
    <x v="3"/>
    <x v="7"/>
    <s v="420TW-02-B"/>
    <n v="6.38523"/>
    <n v="6.38523"/>
    <n v="0"/>
    <x v="0"/>
    <n v="8"/>
  </r>
  <r>
    <x v="0"/>
    <x v="2"/>
    <x v="14"/>
    <x v="2"/>
    <x v="3"/>
    <x v="7"/>
    <s v="420TW-02-C"/>
    <n v="6.4554799999999997"/>
    <n v="6.4554799999999997"/>
    <n v="0"/>
    <x v="0"/>
    <n v="8.5"/>
  </r>
  <r>
    <x v="0"/>
    <x v="2"/>
    <x v="14"/>
    <x v="0"/>
    <x v="3"/>
    <x v="7"/>
    <s v="420TW-03-A"/>
    <n v="6.6110100000000003"/>
    <n v="6.6110100000000003"/>
    <n v="0"/>
    <x v="0"/>
    <n v="8.5"/>
  </r>
  <r>
    <x v="0"/>
    <x v="2"/>
    <x v="14"/>
    <x v="2"/>
    <x v="3"/>
    <x v="7"/>
    <s v="420TW-03-C"/>
    <n v="6.68133"/>
    <n v="6.68133"/>
    <n v="0"/>
    <x v="0"/>
    <n v="8.5"/>
  </r>
  <r>
    <x v="0"/>
    <x v="2"/>
    <x v="14"/>
    <x v="0"/>
    <x v="3"/>
    <x v="7"/>
    <s v="420TW-04-A"/>
    <n v="7.12601"/>
    <n v="7.12601"/>
    <n v="0"/>
    <x v="0"/>
    <n v="8.5"/>
  </r>
  <r>
    <x v="0"/>
    <x v="2"/>
    <x v="14"/>
    <x v="2"/>
    <x v="3"/>
    <x v="7"/>
    <s v="420TW-04-C"/>
    <n v="6.6241700000000003"/>
    <n v="6.6241700000000003"/>
    <n v="0"/>
    <x v="0"/>
    <n v="8.5"/>
  </r>
  <r>
    <x v="0"/>
    <x v="2"/>
    <x v="14"/>
    <x v="2"/>
    <x v="3"/>
    <x v="7"/>
    <s v="420TW-05-C"/>
    <n v="3.11049"/>
    <n v="3.11049"/>
    <n v="0"/>
    <x v="0"/>
    <n v="4"/>
  </r>
  <r>
    <x v="0"/>
    <x v="2"/>
    <x v="14"/>
    <x v="0"/>
    <x v="3"/>
    <x v="7"/>
    <s v="420TW-06-A"/>
    <n v="6.3628299999999998"/>
    <n v="6.3628299999999998"/>
    <n v="0"/>
    <x v="0"/>
    <n v="8.5"/>
  </r>
  <r>
    <x v="0"/>
    <x v="2"/>
    <x v="14"/>
    <x v="2"/>
    <x v="3"/>
    <x v="7"/>
    <s v="420TW-06-C"/>
    <n v="6.4925100000000002"/>
    <n v="6.4925100000000002"/>
    <n v="0"/>
    <x v="0"/>
    <n v="8.5"/>
  </r>
  <r>
    <x v="0"/>
    <x v="2"/>
    <x v="14"/>
    <x v="2"/>
    <x v="3"/>
    <x v="7"/>
    <s v="420TW-07-C"/>
    <n v="7.7396700000000003"/>
    <n v="7.7396700000000003"/>
    <n v="0"/>
    <x v="0"/>
    <n v="10"/>
  </r>
  <r>
    <x v="0"/>
    <x v="2"/>
    <x v="14"/>
    <x v="1"/>
    <x v="3"/>
    <x v="7"/>
    <s v="420TW-08-B"/>
    <n v="6.6895100000000003"/>
    <n v="6.6895100000000003"/>
    <n v="0"/>
    <x v="0"/>
    <n v="8.75"/>
  </r>
  <r>
    <x v="0"/>
    <x v="2"/>
    <x v="14"/>
    <x v="1"/>
    <x v="3"/>
    <x v="7"/>
    <s v="420TW-09-B"/>
    <n v="6.7123400000000002"/>
    <n v="6.7123400000000002"/>
    <n v="0"/>
    <x v="0"/>
    <n v="8.75"/>
  </r>
  <r>
    <x v="0"/>
    <x v="2"/>
    <x v="14"/>
    <x v="0"/>
    <x v="3"/>
    <x v="8"/>
    <s v="430TT-01-A"/>
    <n v="36.445279999999997"/>
    <n v="36.445279999999997"/>
    <n v="0"/>
    <x v="0"/>
    <n v="45.37"/>
  </r>
  <r>
    <x v="0"/>
    <x v="2"/>
    <x v="14"/>
    <x v="1"/>
    <x v="3"/>
    <x v="8"/>
    <s v="430TT-01-B"/>
    <n v="24.573730000000001"/>
    <n v="24.573730000000001"/>
    <n v="0"/>
    <x v="0"/>
    <n v="32.799999999999997"/>
  </r>
  <r>
    <x v="0"/>
    <x v="2"/>
    <x v="14"/>
    <x v="2"/>
    <x v="3"/>
    <x v="8"/>
    <s v="430TT-01-C"/>
    <n v="18.144400000000001"/>
    <n v="18.144400000000001"/>
    <n v="0"/>
    <x v="0"/>
    <n v="23"/>
  </r>
  <r>
    <x v="0"/>
    <x v="2"/>
    <x v="14"/>
    <x v="0"/>
    <x v="3"/>
    <x v="8"/>
    <s v="430TT-02-A"/>
    <n v="31.144089999999998"/>
    <n v="31.144089999999998"/>
    <n v="0"/>
    <x v="0"/>
    <n v="41.37"/>
  </r>
  <r>
    <x v="0"/>
    <x v="2"/>
    <x v="14"/>
    <x v="1"/>
    <x v="3"/>
    <x v="8"/>
    <s v="430TT-02-B"/>
    <n v="12.86993"/>
    <n v="12.86993"/>
    <n v="0"/>
    <x v="0"/>
    <n v="16.8"/>
  </r>
  <r>
    <x v="0"/>
    <x v="2"/>
    <x v="14"/>
    <x v="2"/>
    <x v="3"/>
    <x v="8"/>
    <s v="430TT-02-C"/>
    <n v="23.82338"/>
    <n v="23.82338"/>
    <n v="0"/>
    <x v="0"/>
    <n v="31"/>
  </r>
  <r>
    <x v="0"/>
    <x v="2"/>
    <x v="14"/>
    <x v="0"/>
    <x v="3"/>
    <x v="8"/>
    <s v="430TT-03-A"/>
    <n v="22.541419999999999"/>
    <n v="22.541419999999999"/>
    <n v="0"/>
    <x v="0"/>
    <n v="29.37"/>
  </r>
  <r>
    <x v="0"/>
    <x v="2"/>
    <x v="14"/>
    <x v="1"/>
    <x v="3"/>
    <x v="8"/>
    <s v="430TT-03-B"/>
    <n v="24.609390000000001"/>
    <n v="24.609390000000001"/>
    <n v="0"/>
    <x v="0"/>
    <n v="32.799999999999997"/>
  </r>
  <r>
    <x v="0"/>
    <x v="2"/>
    <x v="14"/>
    <x v="2"/>
    <x v="3"/>
    <x v="8"/>
    <s v="430TT-03-C"/>
    <n v="13.382300000000001"/>
    <n v="13.382300000000001"/>
    <n v="0"/>
    <x v="0"/>
    <n v="16.5"/>
  </r>
  <r>
    <x v="0"/>
    <x v="2"/>
    <x v="14"/>
    <x v="1"/>
    <x v="3"/>
    <x v="8"/>
    <s v="430TT-04-B"/>
    <n v="12.54853"/>
    <n v="12.54853"/>
    <n v="0"/>
    <x v="0"/>
    <n v="16.8"/>
  </r>
  <r>
    <x v="0"/>
    <x v="2"/>
    <x v="14"/>
    <x v="2"/>
    <x v="3"/>
    <x v="8"/>
    <s v="430TT-04-C"/>
    <n v="12.31706"/>
    <n v="12.31706"/>
    <n v="0"/>
    <x v="0"/>
    <n v="15"/>
  </r>
  <r>
    <x v="0"/>
    <x v="2"/>
    <x v="14"/>
    <x v="1"/>
    <x v="3"/>
    <x v="8"/>
    <s v="430TT-05-B"/>
    <n v="12.15893"/>
    <n v="12.15893"/>
    <n v="0"/>
    <x v="0"/>
    <n v="15.8"/>
  </r>
  <r>
    <x v="0"/>
    <x v="2"/>
    <x v="14"/>
    <x v="0"/>
    <x v="3"/>
    <x v="9"/>
    <s v="440TP-01-A"/>
    <n v="30.456759999999999"/>
    <n v="30.456759999999999"/>
    <n v="0"/>
    <x v="0"/>
    <n v="33.39"/>
  </r>
  <r>
    <x v="0"/>
    <x v="2"/>
    <x v="14"/>
    <x v="1"/>
    <x v="3"/>
    <x v="9"/>
    <s v="440TP-01-B"/>
    <n v="17.976680000000002"/>
    <n v="17.976680000000002"/>
    <n v="0"/>
    <x v="0"/>
    <n v="24"/>
  </r>
  <r>
    <x v="0"/>
    <x v="2"/>
    <x v="14"/>
    <x v="2"/>
    <x v="3"/>
    <x v="9"/>
    <s v="440TP-01-C"/>
    <n v="21.95336"/>
    <n v="21.95336"/>
    <n v="0"/>
    <x v="0"/>
    <n v="29"/>
  </r>
  <r>
    <x v="0"/>
    <x v="2"/>
    <x v="14"/>
    <x v="0"/>
    <x v="4"/>
    <x v="10"/>
    <s v="510L1-A"/>
    <n v="124.78976"/>
    <n v="104.78976"/>
    <n v="0"/>
    <x v="0"/>
    <n v="211.21"/>
  </r>
  <r>
    <x v="0"/>
    <x v="2"/>
    <x v="14"/>
    <x v="1"/>
    <x v="4"/>
    <x v="10"/>
    <s v="510L1-B"/>
    <n v="90.892790000000005"/>
    <n v="70.892790000000005"/>
    <n v="0"/>
    <x v="0"/>
    <n v="178.8"/>
  </r>
  <r>
    <x v="0"/>
    <x v="2"/>
    <x v="14"/>
    <x v="2"/>
    <x v="4"/>
    <x v="10"/>
    <s v="510L1-C"/>
    <n v="107.5312"/>
    <n v="87.531199999999998"/>
    <n v="0"/>
    <x v="0"/>
    <n v="216.01"/>
  </r>
  <r>
    <x v="0"/>
    <x v="2"/>
    <x v="14"/>
    <x v="0"/>
    <x v="4"/>
    <x v="11"/>
    <s v="510L2-A"/>
    <n v="189.68039999999999"/>
    <n v="189.68039999999999"/>
    <n v="0"/>
    <x v="0"/>
    <n v="171.21"/>
  </r>
  <r>
    <x v="0"/>
    <x v="2"/>
    <x v="14"/>
    <x v="1"/>
    <x v="4"/>
    <x v="11"/>
    <s v="510L2-B"/>
    <n v="198.03424999999999"/>
    <n v="198.03424999999999"/>
    <n v="0"/>
    <x v="0"/>
    <n v="182.8"/>
  </r>
  <r>
    <x v="0"/>
    <x v="2"/>
    <x v="14"/>
    <x v="2"/>
    <x v="4"/>
    <x v="11"/>
    <s v="510L2-C"/>
    <n v="178.59405000000001"/>
    <n v="178.59405000000001"/>
    <n v="0"/>
    <x v="0"/>
    <n v="192.01"/>
  </r>
  <r>
    <x v="0"/>
    <x v="2"/>
    <x v="14"/>
    <x v="0"/>
    <x v="4"/>
    <x v="12"/>
    <s v="510L3-A"/>
    <n v="167.42952"/>
    <n v="167.42952"/>
    <n v="0"/>
    <x v="0"/>
    <n v="195.21"/>
  </r>
  <r>
    <x v="0"/>
    <x v="2"/>
    <x v="14"/>
    <x v="1"/>
    <x v="4"/>
    <x v="12"/>
    <s v="510L3-B"/>
    <n v="93.51876"/>
    <n v="93.51876"/>
    <n v="0"/>
    <x v="0"/>
    <n v="166.8"/>
  </r>
  <r>
    <x v="0"/>
    <x v="2"/>
    <x v="14"/>
    <x v="2"/>
    <x v="4"/>
    <x v="12"/>
    <s v="510L3-C"/>
    <n v="76.500600000000006"/>
    <n v="76.500600000000006"/>
    <n v="0"/>
    <x v="0"/>
    <n v="117.61"/>
  </r>
  <r>
    <x v="0"/>
    <x v="2"/>
    <x v="14"/>
    <x v="0"/>
    <x v="4"/>
    <x v="13"/>
    <s v="510L4-A"/>
    <n v="51.856540000000003"/>
    <n v="51.856540000000003"/>
    <n v="0"/>
    <x v="0"/>
    <n v="46.01"/>
  </r>
  <r>
    <x v="0"/>
    <x v="2"/>
    <x v="14"/>
    <x v="1"/>
    <x v="4"/>
    <x v="13"/>
    <s v="510L4-B"/>
    <n v="31.36881"/>
    <n v="31.36881"/>
    <n v="0"/>
    <x v="0"/>
    <n v="35"/>
  </r>
  <r>
    <x v="0"/>
    <x v="2"/>
    <x v="14"/>
    <x v="2"/>
    <x v="4"/>
    <x v="13"/>
    <s v="510L4-C"/>
    <n v="68.742999999999995"/>
    <n v="68.742999999999995"/>
    <n v="0"/>
    <x v="0"/>
    <n v="67.31"/>
  </r>
  <r>
    <x v="0"/>
    <x v="2"/>
    <x v="14"/>
    <x v="0"/>
    <x v="4"/>
    <x v="14"/>
    <s v="510L5-A"/>
    <n v="115.27672"/>
    <n v="115.27672"/>
    <n v="0"/>
    <x v="0"/>
    <n v="134.21"/>
  </r>
  <r>
    <x v="0"/>
    <x v="2"/>
    <x v="14"/>
    <x v="1"/>
    <x v="4"/>
    <x v="14"/>
    <s v="510L5-B"/>
    <n v="99.600279999999998"/>
    <n v="99.600279999999998"/>
    <n v="0"/>
    <x v="0"/>
    <n v="117.8"/>
  </r>
  <r>
    <x v="0"/>
    <x v="2"/>
    <x v="14"/>
    <x v="2"/>
    <x v="4"/>
    <x v="14"/>
    <s v="510L5-C"/>
    <n v="105.3626"/>
    <n v="105.3626"/>
    <n v="0"/>
    <x v="0"/>
    <n v="132.61000000000001"/>
  </r>
  <r>
    <x v="0"/>
    <x v="2"/>
    <x v="14"/>
    <x v="0"/>
    <x v="4"/>
    <x v="15"/>
    <s v="510L6-A"/>
    <n v="175.3999"/>
    <n v="175.3999"/>
    <n v="0"/>
    <x v="0"/>
    <n v="198.21"/>
  </r>
  <r>
    <x v="0"/>
    <x v="2"/>
    <x v="14"/>
    <x v="1"/>
    <x v="4"/>
    <x v="15"/>
    <s v="510L6-B"/>
    <n v="122"/>
    <n v="122"/>
    <n v="0"/>
    <x v="0"/>
    <n v="129.81"/>
  </r>
  <r>
    <x v="0"/>
    <x v="2"/>
    <x v="14"/>
    <x v="2"/>
    <x v="4"/>
    <x v="15"/>
    <s v="510L6-C"/>
    <n v="146"/>
    <n v="146"/>
    <n v="0"/>
    <x v="0"/>
    <n v="148.61000000000001"/>
  </r>
  <r>
    <x v="0"/>
    <x v="2"/>
    <x v="14"/>
    <x v="0"/>
    <x v="4"/>
    <x v="16"/>
    <s v="510L8-A"/>
    <n v="16.062480000000001"/>
    <n v="16.062480000000001"/>
    <n v="0"/>
    <x v="0"/>
    <n v="14.01"/>
  </r>
  <r>
    <x v="0"/>
    <x v="2"/>
    <x v="14"/>
    <x v="1"/>
    <x v="4"/>
    <x v="16"/>
    <s v="510L8-B"/>
    <n v="16.636140000000001"/>
    <n v="16.636140000000001"/>
    <n v="0"/>
    <x v="0"/>
    <n v="17"/>
  </r>
  <r>
    <x v="0"/>
    <x v="2"/>
    <x v="14"/>
    <x v="2"/>
    <x v="4"/>
    <x v="16"/>
    <s v="510L8-C"/>
    <n v="17.209800000000001"/>
    <n v="17.209800000000001"/>
    <n v="0"/>
    <x v="0"/>
    <n v="16.010000000000002"/>
  </r>
  <r>
    <x v="0"/>
    <x v="2"/>
    <x v="14"/>
    <x v="0"/>
    <x v="4"/>
    <x v="17"/>
    <s v="520WP-01-A"/>
    <n v="12.799799999999999"/>
    <n v="12.799799999999999"/>
    <n v="0"/>
    <x v="0"/>
    <n v="16"/>
  </r>
  <r>
    <x v="0"/>
    <x v="2"/>
    <x v="14"/>
    <x v="1"/>
    <x v="4"/>
    <x v="17"/>
    <s v="520WP-01-B"/>
    <n v="13.434200000000001"/>
    <n v="13.434200000000001"/>
    <n v="0"/>
    <x v="0"/>
    <n v="16"/>
  </r>
  <r>
    <x v="0"/>
    <x v="2"/>
    <x v="14"/>
    <x v="2"/>
    <x v="4"/>
    <x v="17"/>
    <s v="520WP-01-C"/>
    <n v="13.1668"/>
    <n v="13.1668"/>
    <n v="0"/>
    <x v="0"/>
    <n v="16"/>
  </r>
  <r>
    <x v="0"/>
    <x v="2"/>
    <x v="14"/>
    <x v="0"/>
    <x v="4"/>
    <x v="18"/>
    <s v="530NP-01-A"/>
    <n v="43.916420000000002"/>
    <n v="43.916420000000002"/>
    <n v="0"/>
    <x v="0"/>
    <n v="40"/>
  </r>
  <r>
    <x v="0"/>
    <x v="2"/>
    <x v="14"/>
    <x v="1"/>
    <x v="4"/>
    <x v="18"/>
    <s v="530NP-01-B"/>
    <n v="43.897950000000002"/>
    <n v="43.897950000000002"/>
    <n v="0"/>
    <x v="0"/>
    <n v="40"/>
  </r>
  <r>
    <x v="0"/>
    <x v="2"/>
    <x v="14"/>
    <x v="2"/>
    <x v="4"/>
    <x v="18"/>
    <s v="530NP-01-C"/>
    <n v="47.790599999999998"/>
    <n v="47.790599999999998"/>
    <n v="0"/>
    <x v="0"/>
    <n v="44"/>
  </r>
  <r>
    <x v="0"/>
    <x v="2"/>
    <x v="14"/>
    <x v="0"/>
    <x v="4"/>
    <x v="19"/>
    <s v="550LP-01-A"/>
    <n v="16.666499999999999"/>
    <n v="16.666499999999999"/>
    <n v="0"/>
    <x v="0"/>
    <n v="18"/>
  </r>
  <r>
    <x v="0"/>
    <x v="2"/>
    <x v="14"/>
    <x v="1"/>
    <x v="4"/>
    <x v="19"/>
    <s v="550LP-01-B"/>
    <n v="37.133780000000002"/>
    <n v="37.133780000000002"/>
    <n v="0"/>
    <x v="0"/>
    <n v="40"/>
  </r>
  <r>
    <x v="0"/>
    <x v="2"/>
    <x v="14"/>
    <x v="2"/>
    <x v="4"/>
    <x v="19"/>
    <s v="550LP-01-C"/>
    <n v="22.73292"/>
    <n v="22.73292"/>
    <n v="0"/>
    <x v="0"/>
    <n v="32"/>
  </r>
  <r>
    <x v="0"/>
    <x v="2"/>
    <x v="14"/>
    <x v="0"/>
    <x v="5"/>
    <x v="20"/>
    <s v="600WZ-01-A"/>
    <n v="1.2699780000000001"/>
    <n v="1.2699780000000001"/>
    <n v="0"/>
    <x v="0"/>
    <n v="8"/>
  </r>
  <r>
    <x v="0"/>
    <x v="2"/>
    <x v="14"/>
    <x v="1"/>
    <x v="5"/>
    <x v="20"/>
    <s v="600WZ-01-B"/>
    <n v="1.18"/>
    <n v="1.18"/>
    <n v="0"/>
    <x v="0"/>
    <n v="8"/>
  </r>
  <r>
    <x v="0"/>
    <x v="2"/>
    <x v="14"/>
    <x v="2"/>
    <x v="5"/>
    <x v="20"/>
    <s v="600WZ-01-C"/>
    <n v="7.18642"/>
    <n v="7.18642"/>
    <n v="0"/>
    <x v="0"/>
    <n v="16"/>
  </r>
  <r>
    <x v="0"/>
    <x v="2"/>
    <x v="15"/>
    <x v="0"/>
    <x v="0"/>
    <x v="0"/>
    <s v="100KT-01-A"/>
    <n v="0.86899999999999999"/>
    <n v="0.86899999999999999"/>
    <n v="0"/>
    <x v="0"/>
    <n v="32"/>
  </r>
  <r>
    <x v="0"/>
    <x v="2"/>
    <x v="15"/>
    <x v="1"/>
    <x v="0"/>
    <x v="0"/>
    <s v="100KT-01-B"/>
    <n v="3.7531599999999998"/>
    <n v="3.7531599999999998"/>
    <n v="0"/>
    <x v="0"/>
    <n v="16"/>
  </r>
  <r>
    <x v="0"/>
    <x v="2"/>
    <x v="15"/>
    <x v="2"/>
    <x v="0"/>
    <x v="0"/>
    <s v="100KT-01-C"/>
    <n v="1.5440199999999999"/>
    <n v="1.5440199999999999"/>
    <n v="0"/>
    <x v="0"/>
    <n v="16"/>
  </r>
  <r>
    <x v="0"/>
    <x v="2"/>
    <x v="15"/>
    <x v="0"/>
    <x v="0"/>
    <x v="0"/>
    <s v="100KT-02-A"/>
    <n v="8.1493500000000001"/>
    <n v="8.1493500000000001"/>
    <n v="0"/>
    <x v="0"/>
    <n v="48"/>
  </r>
  <r>
    <x v="0"/>
    <x v="2"/>
    <x v="15"/>
    <x v="2"/>
    <x v="0"/>
    <x v="0"/>
    <s v="100KT-02-C"/>
    <n v="17.599119999999999"/>
    <n v="17.599119999999999"/>
    <n v="0"/>
    <x v="0"/>
    <n v="47"/>
  </r>
  <r>
    <x v="0"/>
    <x v="2"/>
    <x v="15"/>
    <x v="1"/>
    <x v="0"/>
    <x v="0"/>
    <s v="100KT-03-B"/>
    <n v="22.042259999999999"/>
    <n v="22.042259999999999"/>
    <n v="0"/>
    <x v="0"/>
    <n v="36"/>
  </r>
  <r>
    <x v="0"/>
    <x v="2"/>
    <x v="15"/>
    <x v="0"/>
    <x v="0"/>
    <x v="0"/>
    <s v="100KT-04-A"/>
    <n v="12.62236"/>
    <n v="12.62236"/>
    <n v="0"/>
    <x v="0"/>
    <n v="16"/>
  </r>
  <r>
    <x v="0"/>
    <x v="2"/>
    <x v="15"/>
    <x v="0"/>
    <x v="0"/>
    <x v="0"/>
    <s v="100KT-05-A"/>
    <n v="0.44367000000000001"/>
    <n v="0.44367000000000001"/>
    <n v="0"/>
    <x v="0"/>
    <n v="24"/>
  </r>
  <r>
    <x v="0"/>
    <x v="2"/>
    <x v="15"/>
    <x v="0"/>
    <x v="0"/>
    <x v="0"/>
    <s v="100KT-07-A"/>
    <n v="12.689830000000001"/>
    <n v="12.689830000000001"/>
    <n v="0"/>
    <x v="0"/>
    <n v="16"/>
  </r>
  <r>
    <x v="0"/>
    <x v="2"/>
    <x v="15"/>
    <x v="1"/>
    <x v="0"/>
    <x v="0"/>
    <s v="100KT-07-B"/>
    <n v="14.67023"/>
    <n v="14.67023"/>
    <n v="0"/>
    <x v="0"/>
    <n v="8"/>
  </r>
  <r>
    <x v="0"/>
    <x v="2"/>
    <x v="15"/>
    <x v="2"/>
    <x v="0"/>
    <x v="0"/>
    <s v="100KT-07-C"/>
    <n v="9.6654099999999996"/>
    <n v="9.6654099999999996"/>
    <n v="0"/>
    <x v="0"/>
    <n v="8"/>
  </r>
  <r>
    <x v="0"/>
    <x v="2"/>
    <x v="15"/>
    <x v="0"/>
    <x v="0"/>
    <x v="1"/>
    <s v="110KS-01-A"/>
    <n v="8.8000000000000007"/>
    <n v="8.8000000000000007"/>
    <n v="0"/>
    <x v="0"/>
    <n v="16"/>
  </r>
  <r>
    <x v="0"/>
    <x v="2"/>
    <x v="15"/>
    <x v="2"/>
    <x v="0"/>
    <x v="1"/>
    <s v="110KS-02-C"/>
    <n v="4.4000000000000004"/>
    <n v="4.4000000000000004"/>
    <n v="0"/>
    <x v="0"/>
    <n v="8"/>
  </r>
  <r>
    <x v="0"/>
    <x v="2"/>
    <x v="15"/>
    <x v="0"/>
    <x v="0"/>
    <x v="1"/>
    <s v="110KS-03-A"/>
    <n v="1.9573400000000001"/>
    <n v="1.9573400000000001"/>
    <n v="0"/>
    <x v="0"/>
    <n v="8"/>
  </r>
  <r>
    <x v="0"/>
    <x v="2"/>
    <x v="15"/>
    <x v="2"/>
    <x v="0"/>
    <x v="1"/>
    <s v="110KS-03-C"/>
    <n v="1.0085299999999999"/>
    <n v="1.0085299999999999"/>
    <n v="0"/>
    <x v="0"/>
    <n v="6"/>
  </r>
  <r>
    <x v="0"/>
    <x v="2"/>
    <x v="15"/>
    <x v="0"/>
    <x v="1"/>
    <x v="2"/>
    <s v="210SL-01-A"/>
    <n v="21.19998"/>
    <n v="21.19998"/>
    <n v="0"/>
    <x v="0"/>
    <n v="24"/>
  </r>
  <r>
    <x v="0"/>
    <x v="2"/>
    <x v="15"/>
    <x v="1"/>
    <x v="1"/>
    <x v="2"/>
    <s v="210SL-01-B"/>
    <n v="10.817254999999999"/>
    <n v="10.817254999999999"/>
    <n v="0"/>
    <x v="0"/>
    <n v="14"/>
  </r>
  <r>
    <x v="0"/>
    <x v="2"/>
    <x v="15"/>
    <x v="2"/>
    <x v="1"/>
    <x v="2"/>
    <s v="210SL-01-C"/>
    <n v="35.57996"/>
    <n v="35.57996"/>
    <n v="0"/>
    <x v="0"/>
    <n v="40"/>
  </r>
  <r>
    <x v="0"/>
    <x v="2"/>
    <x v="15"/>
    <x v="0"/>
    <x v="1"/>
    <x v="2"/>
    <s v="210SL-02-A"/>
    <n v="7.0666599999999997"/>
    <n v="7.0666599999999997"/>
    <n v="0"/>
    <x v="0"/>
    <n v="8"/>
  </r>
  <r>
    <x v="0"/>
    <x v="2"/>
    <x v="15"/>
    <x v="1"/>
    <x v="1"/>
    <x v="2"/>
    <s v="210SL-02-B"/>
    <n v="42.39996"/>
    <n v="42.39996"/>
    <n v="0"/>
    <x v="0"/>
    <n v="48"/>
  </r>
  <r>
    <x v="0"/>
    <x v="2"/>
    <x v="15"/>
    <x v="2"/>
    <x v="1"/>
    <x v="3"/>
    <s v="220SE-0079"/>
    <n v="5.5705"/>
    <n v="5.5705"/>
    <n v="4.7000000000000002E-3"/>
    <x v="0"/>
    <n v="8"/>
  </r>
  <r>
    <x v="0"/>
    <x v="2"/>
    <x v="15"/>
    <x v="2"/>
    <x v="1"/>
    <x v="3"/>
    <s v="220SE-0081"/>
    <n v="6.9380699999999997"/>
    <n v="6.9380699999999997"/>
    <n v="0"/>
    <x v="0"/>
    <n v="8"/>
  </r>
  <r>
    <x v="0"/>
    <x v="2"/>
    <x v="15"/>
    <x v="2"/>
    <x v="1"/>
    <x v="3"/>
    <s v="220SE-0114"/>
    <n v="7.1080199999999998"/>
    <n v="7.1080199999999998"/>
    <n v="0"/>
    <x v="0"/>
    <n v="8"/>
  </r>
  <r>
    <x v="0"/>
    <x v="2"/>
    <x v="15"/>
    <x v="0"/>
    <x v="1"/>
    <x v="3"/>
    <s v="220SE-0121"/>
    <n v="5.2393400000000003"/>
    <n v="5.2393400000000003"/>
    <n v="8.0000000000000004E-4"/>
    <x v="0"/>
    <n v="8"/>
  </r>
  <r>
    <x v="0"/>
    <x v="2"/>
    <x v="15"/>
    <x v="0"/>
    <x v="1"/>
    <x v="3"/>
    <s v="220SE-0133"/>
    <n v="6.5959500000000002"/>
    <n v="6.5959500000000002"/>
    <n v="0"/>
    <x v="0"/>
    <n v="8"/>
  </r>
  <r>
    <x v="0"/>
    <x v="2"/>
    <x v="15"/>
    <x v="1"/>
    <x v="1"/>
    <x v="3"/>
    <s v="220SE-0202"/>
    <n v="6.4453399999999998"/>
    <n v="6.4453399999999998"/>
    <n v="0"/>
    <x v="0"/>
    <n v="8"/>
  </r>
  <r>
    <x v="0"/>
    <x v="2"/>
    <x v="15"/>
    <x v="2"/>
    <x v="1"/>
    <x v="3"/>
    <s v="220SE-0212"/>
    <n v="7.3964100000000004"/>
    <n v="7.3964100000000004"/>
    <n v="0.2082"/>
    <x v="0"/>
    <n v="8"/>
  </r>
  <r>
    <x v="0"/>
    <x v="2"/>
    <x v="15"/>
    <x v="2"/>
    <x v="1"/>
    <x v="3"/>
    <s v="220SE-0227"/>
    <n v="7.2389700000000001"/>
    <n v="7.2389700000000001"/>
    <n v="0"/>
    <x v="0"/>
    <n v="8"/>
  </r>
  <r>
    <x v="0"/>
    <x v="2"/>
    <x v="15"/>
    <x v="1"/>
    <x v="1"/>
    <x v="3"/>
    <s v="220SE-0233"/>
    <n v="6.7003700000000004"/>
    <n v="6.7003700000000004"/>
    <n v="0"/>
    <x v="0"/>
    <n v="8"/>
  </r>
  <r>
    <x v="0"/>
    <x v="2"/>
    <x v="15"/>
    <x v="1"/>
    <x v="1"/>
    <x v="3"/>
    <s v="220SE-0281"/>
    <n v="3.06779"/>
    <n v="3.06779"/>
    <n v="0"/>
    <x v="0"/>
    <n v="2"/>
  </r>
  <r>
    <x v="0"/>
    <x v="2"/>
    <x v="15"/>
    <x v="2"/>
    <x v="1"/>
    <x v="3"/>
    <s v="220SE-0359"/>
    <n v="7.7629200000000003"/>
    <n v="7.7629200000000003"/>
    <n v="0"/>
    <x v="0"/>
    <n v="8"/>
  </r>
  <r>
    <x v="0"/>
    <x v="2"/>
    <x v="15"/>
    <x v="2"/>
    <x v="1"/>
    <x v="3"/>
    <s v="220SE-0386"/>
    <n v="7.5002500000000003"/>
    <n v="7.5002500000000003"/>
    <n v="0"/>
    <x v="0"/>
    <n v="8"/>
  </r>
  <r>
    <x v="0"/>
    <x v="2"/>
    <x v="15"/>
    <x v="0"/>
    <x v="1"/>
    <x v="3"/>
    <s v="220SE-0409"/>
    <n v="5.1469199999999997"/>
    <n v="5.1469199999999997"/>
    <n v="0.76029999999999998"/>
    <x v="0"/>
    <n v="6.5"/>
  </r>
  <r>
    <x v="0"/>
    <x v="2"/>
    <x v="15"/>
    <x v="1"/>
    <x v="1"/>
    <x v="3"/>
    <s v="220SE-0505"/>
    <n v="2.4183680000000001"/>
    <n v="2.4183680000000001"/>
    <n v="0"/>
    <x v="0"/>
    <n v="3"/>
  </r>
  <r>
    <x v="0"/>
    <x v="2"/>
    <x v="15"/>
    <x v="0"/>
    <x v="1"/>
    <x v="3"/>
    <s v="220SE-0642"/>
    <n v="6.1570499999999999"/>
    <n v="6.1570499999999999"/>
    <n v="2.2000000000000001E-3"/>
    <x v="0"/>
    <n v="8"/>
  </r>
  <r>
    <x v="0"/>
    <x v="2"/>
    <x v="15"/>
    <x v="0"/>
    <x v="1"/>
    <x v="3"/>
    <s v="220SE-0677"/>
    <n v="7.57036"/>
    <n v="7.57036"/>
    <n v="0.96750000000000003"/>
    <x v="0"/>
    <n v="8"/>
  </r>
  <r>
    <x v="0"/>
    <x v="2"/>
    <x v="15"/>
    <x v="1"/>
    <x v="1"/>
    <x v="3"/>
    <s v="220SE-0688"/>
    <n v="8.3149999999999995"/>
    <n v="8.3149999999999995"/>
    <n v="0"/>
    <x v="0"/>
    <n v="8"/>
  </r>
  <r>
    <x v="0"/>
    <x v="2"/>
    <x v="15"/>
    <x v="0"/>
    <x v="1"/>
    <x v="3"/>
    <s v="220SE-0694"/>
    <n v="5.3535599999999999"/>
    <n v="5.3535599999999999"/>
    <n v="0"/>
    <x v="0"/>
    <n v="8"/>
  </r>
  <r>
    <x v="0"/>
    <x v="2"/>
    <x v="15"/>
    <x v="2"/>
    <x v="1"/>
    <x v="3"/>
    <s v="220SE-0708"/>
    <n v="6.0282600000000004"/>
    <n v="6.0282600000000004"/>
    <n v="0"/>
    <x v="0"/>
    <n v="8"/>
  </r>
  <r>
    <x v="0"/>
    <x v="2"/>
    <x v="15"/>
    <x v="1"/>
    <x v="1"/>
    <x v="3"/>
    <s v="220SE-0739"/>
    <n v="5.2995200000000002"/>
    <n v="5.2995200000000002"/>
    <n v="0"/>
    <x v="0"/>
    <n v="8"/>
  </r>
  <r>
    <x v="0"/>
    <x v="2"/>
    <x v="15"/>
    <x v="1"/>
    <x v="1"/>
    <x v="3"/>
    <s v="220SE-0748"/>
    <n v="3.6022699999999999"/>
    <n v="3.6022699999999999"/>
    <n v="0"/>
    <x v="0"/>
    <n v="8"/>
  </r>
  <r>
    <x v="0"/>
    <x v="2"/>
    <x v="15"/>
    <x v="2"/>
    <x v="1"/>
    <x v="3"/>
    <s v="220SE-0754"/>
    <n v="6.4658100000000003"/>
    <n v="6.4658100000000003"/>
    <n v="0"/>
    <x v="0"/>
    <n v="8"/>
  </r>
  <r>
    <x v="0"/>
    <x v="2"/>
    <x v="15"/>
    <x v="2"/>
    <x v="1"/>
    <x v="3"/>
    <s v="220SE-0778"/>
    <n v="7.0319099999999999"/>
    <n v="7.0319099999999999"/>
    <n v="0"/>
    <x v="0"/>
    <n v="8"/>
  </r>
  <r>
    <x v="0"/>
    <x v="2"/>
    <x v="15"/>
    <x v="2"/>
    <x v="1"/>
    <x v="3"/>
    <s v="220SE-0795"/>
    <n v="4.8522600000000002"/>
    <n v="4.8522600000000002"/>
    <n v="0"/>
    <x v="0"/>
    <n v="8"/>
  </r>
  <r>
    <x v="0"/>
    <x v="2"/>
    <x v="15"/>
    <x v="1"/>
    <x v="1"/>
    <x v="3"/>
    <s v="220SE-0800"/>
    <n v="7.3536400000000004"/>
    <n v="7.3536400000000004"/>
    <n v="0"/>
    <x v="0"/>
    <n v="8"/>
  </r>
  <r>
    <x v="0"/>
    <x v="2"/>
    <x v="15"/>
    <x v="2"/>
    <x v="1"/>
    <x v="3"/>
    <s v="220SE-0844"/>
    <n v="4.6647999999999996"/>
    <n v="4.6647999999999996"/>
    <n v="1.6004"/>
    <x v="0"/>
    <n v="8"/>
  </r>
  <r>
    <x v="0"/>
    <x v="2"/>
    <x v="15"/>
    <x v="2"/>
    <x v="1"/>
    <x v="3"/>
    <s v="220SE-0901"/>
    <n v="4.5839400000000001"/>
    <n v="4.5839400000000001"/>
    <n v="0"/>
    <x v="0"/>
    <n v="8"/>
  </r>
  <r>
    <x v="0"/>
    <x v="2"/>
    <x v="15"/>
    <x v="1"/>
    <x v="1"/>
    <x v="3"/>
    <s v="220SE-0921"/>
    <n v="8.2235999999999994"/>
    <n v="8.2235999999999994"/>
    <n v="0"/>
    <x v="0"/>
    <n v="8"/>
  </r>
  <r>
    <x v="0"/>
    <x v="2"/>
    <x v="15"/>
    <x v="0"/>
    <x v="1"/>
    <x v="3"/>
    <s v="220SE-0923"/>
    <n v="6.3649800000000001"/>
    <n v="6.3649800000000001"/>
    <n v="0.1067"/>
    <x v="0"/>
    <n v="8"/>
  </r>
  <r>
    <x v="0"/>
    <x v="2"/>
    <x v="15"/>
    <x v="2"/>
    <x v="1"/>
    <x v="3"/>
    <s v="220SE-1045"/>
    <n v="8.7789699999999993"/>
    <n v="8.7789699999999993"/>
    <n v="0"/>
    <x v="0"/>
    <n v="8"/>
  </r>
  <r>
    <x v="0"/>
    <x v="2"/>
    <x v="15"/>
    <x v="0"/>
    <x v="1"/>
    <x v="3"/>
    <s v="220SE-1218"/>
    <n v="5.8352599999999999"/>
    <n v="5.8352599999999999"/>
    <n v="0.17030000000000001"/>
    <x v="0"/>
    <n v="8"/>
  </r>
  <r>
    <x v="0"/>
    <x v="2"/>
    <x v="15"/>
    <x v="0"/>
    <x v="1"/>
    <x v="3"/>
    <s v="220SE-1290"/>
    <n v="6.5629999999999997"/>
    <n v="6.5629999999999997"/>
    <n v="6.1999999999999998E-3"/>
    <x v="0"/>
    <n v="8"/>
  </r>
  <r>
    <x v="0"/>
    <x v="2"/>
    <x v="15"/>
    <x v="2"/>
    <x v="1"/>
    <x v="3"/>
    <s v="220SE-1679"/>
    <n v="7.4096000000000002"/>
    <n v="7.4096000000000002"/>
    <n v="0"/>
    <x v="0"/>
    <n v="8"/>
  </r>
  <r>
    <x v="0"/>
    <x v="2"/>
    <x v="15"/>
    <x v="1"/>
    <x v="1"/>
    <x v="3"/>
    <s v="220SE-1689"/>
    <n v="5.4867499999999998"/>
    <n v="5.4867499999999998"/>
    <n v="0.38069999999999998"/>
    <x v="0"/>
    <n v="7"/>
  </r>
  <r>
    <x v="0"/>
    <x v="2"/>
    <x v="15"/>
    <x v="1"/>
    <x v="1"/>
    <x v="3"/>
    <s v="220SE-2033"/>
    <n v="5.0379199999999997"/>
    <n v="5.0379199999999997"/>
    <n v="0"/>
    <x v="0"/>
    <n v="8"/>
  </r>
  <r>
    <x v="0"/>
    <x v="2"/>
    <x v="15"/>
    <x v="2"/>
    <x v="1"/>
    <x v="3"/>
    <s v="220SE-2036"/>
    <n v="6.2096799999999996"/>
    <n v="6.2096799999999996"/>
    <n v="0"/>
    <x v="0"/>
    <n v="8"/>
  </r>
  <r>
    <x v="0"/>
    <x v="2"/>
    <x v="15"/>
    <x v="0"/>
    <x v="1"/>
    <x v="3"/>
    <s v="220SE-2103"/>
    <n v="5.9973099999999997"/>
    <n v="5.9973099999999997"/>
    <n v="1.5100000000000001E-2"/>
    <x v="0"/>
    <n v="8"/>
  </r>
  <r>
    <x v="0"/>
    <x v="2"/>
    <x v="15"/>
    <x v="2"/>
    <x v="1"/>
    <x v="3"/>
    <s v="220SE-2104"/>
    <n v="7.5366739999999997"/>
    <n v="7.5366739999999997"/>
    <n v="0"/>
    <x v="0"/>
    <n v="8"/>
  </r>
  <r>
    <x v="0"/>
    <x v="2"/>
    <x v="15"/>
    <x v="2"/>
    <x v="1"/>
    <x v="3"/>
    <s v="220SE-2107"/>
    <n v="6.4051"/>
    <n v="6.4051"/>
    <n v="9.7799999999999998E-2"/>
    <x v="0"/>
    <n v="8"/>
  </r>
  <r>
    <x v="0"/>
    <x v="2"/>
    <x v="15"/>
    <x v="2"/>
    <x v="1"/>
    <x v="3"/>
    <s v="220SE-2118"/>
    <n v="6.7159500000000003"/>
    <n v="6.7159500000000003"/>
    <n v="0"/>
    <x v="0"/>
    <n v="8"/>
  </r>
  <r>
    <x v="0"/>
    <x v="2"/>
    <x v="15"/>
    <x v="0"/>
    <x v="1"/>
    <x v="3"/>
    <s v="220SE-2125"/>
    <n v="6.9866099999999998"/>
    <n v="6.9866099999999998"/>
    <n v="0.19950000000000001"/>
    <x v="0"/>
    <n v="8"/>
  </r>
  <r>
    <x v="0"/>
    <x v="2"/>
    <x v="15"/>
    <x v="0"/>
    <x v="1"/>
    <x v="3"/>
    <s v="220SE-2349"/>
    <n v="6.9769399999999999"/>
    <n v="6.9769399999999999"/>
    <n v="3.1699999999999999E-2"/>
    <x v="0"/>
    <n v="8"/>
  </r>
  <r>
    <x v="0"/>
    <x v="2"/>
    <x v="15"/>
    <x v="1"/>
    <x v="1"/>
    <x v="3"/>
    <s v="220SE-2350"/>
    <n v="8.3091200000000001"/>
    <n v="8.3091200000000001"/>
    <n v="0"/>
    <x v="0"/>
    <n v="8"/>
  </r>
  <r>
    <x v="0"/>
    <x v="2"/>
    <x v="15"/>
    <x v="1"/>
    <x v="1"/>
    <x v="3"/>
    <s v="220SE-2455"/>
    <n v="3.5285299999999999"/>
    <n v="3.5285299999999999"/>
    <n v="1.2999999999999999E-3"/>
    <x v="0"/>
    <n v="2"/>
  </r>
  <r>
    <x v="0"/>
    <x v="2"/>
    <x v="15"/>
    <x v="2"/>
    <x v="1"/>
    <x v="3"/>
    <s v="220SE-2769"/>
    <n v="6.9236599999999999"/>
    <n v="6.9236599999999999"/>
    <n v="3.7499999999999999E-2"/>
    <x v="0"/>
    <n v="8"/>
  </r>
  <r>
    <x v="0"/>
    <x v="2"/>
    <x v="15"/>
    <x v="1"/>
    <x v="1"/>
    <x v="3"/>
    <s v="220SE-2818"/>
    <n v="7.2134"/>
    <n v="7.2134"/>
    <n v="0"/>
    <x v="0"/>
    <n v="8"/>
  </r>
  <r>
    <x v="0"/>
    <x v="2"/>
    <x v="15"/>
    <x v="2"/>
    <x v="1"/>
    <x v="3"/>
    <s v="220SE-2841"/>
    <n v="6.67462"/>
    <n v="6.67462"/>
    <n v="0"/>
    <x v="0"/>
    <n v="8"/>
  </r>
  <r>
    <x v="0"/>
    <x v="2"/>
    <x v="15"/>
    <x v="0"/>
    <x v="1"/>
    <x v="3"/>
    <s v="220SE-2848"/>
    <n v="5.8686999999999996"/>
    <n v="5.8686999999999996"/>
    <n v="0"/>
    <x v="0"/>
    <n v="8"/>
  </r>
  <r>
    <x v="0"/>
    <x v="2"/>
    <x v="15"/>
    <x v="0"/>
    <x v="1"/>
    <x v="3"/>
    <s v="220SE-2918"/>
    <n v="5.8898299999999999"/>
    <n v="5.8898299999999999"/>
    <n v="5.0700000000000002E-2"/>
    <x v="0"/>
    <n v="8"/>
  </r>
  <r>
    <x v="0"/>
    <x v="2"/>
    <x v="15"/>
    <x v="0"/>
    <x v="1"/>
    <x v="3"/>
    <s v="220SE-2983"/>
    <n v="4.6793399999999998"/>
    <n v="4.6793399999999998"/>
    <n v="0"/>
    <x v="0"/>
    <n v="8"/>
  </r>
  <r>
    <x v="0"/>
    <x v="2"/>
    <x v="15"/>
    <x v="2"/>
    <x v="1"/>
    <x v="3"/>
    <s v="220SE-3073"/>
    <n v="6.9450969999999996"/>
    <n v="6.9450969999999996"/>
    <n v="9.7000000000000003E-3"/>
    <x v="0"/>
    <n v="8"/>
  </r>
  <r>
    <x v="0"/>
    <x v="2"/>
    <x v="15"/>
    <x v="2"/>
    <x v="1"/>
    <x v="3"/>
    <s v="220SE-3261"/>
    <n v="6.1586499999999997"/>
    <n v="6.1586499999999997"/>
    <n v="2.9999999999999997E-4"/>
    <x v="0"/>
    <n v="8"/>
  </r>
  <r>
    <x v="0"/>
    <x v="2"/>
    <x v="15"/>
    <x v="2"/>
    <x v="1"/>
    <x v="3"/>
    <s v="220SE-3332"/>
    <n v="5.8936999999999999"/>
    <n v="5.8936999999999999"/>
    <n v="0"/>
    <x v="0"/>
    <n v="8"/>
  </r>
  <r>
    <x v="0"/>
    <x v="2"/>
    <x v="15"/>
    <x v="2"/>
    <x v="1"/>
    <x v="3"/>
    <s v="220SE-3445"/>
    <n v="9.6402800000000006"/>
    <n v="9.6402800000000006"/>
    <n v="0"/>
    <x v="0"/>
    <n v="8"/>
  </r>
  <r>
    <x v="0"/>
    <x v="2"/>
    <x v="15"/>
    <x v="2"/>
    <x v="1"/>
    <x v="3"/>
    <s v="220SE-3447"/>
    <n v="4.9803230000000003"/>
    <n v="4.9803230000000003"/>
    <n v="0.13539999999999999"/>
    <x v="0"/>
    <n v="8"/>
  </r>
  <r>
    <x v="0"/>
    <x v="2"/>
    <x v="15"/>
    <x v="2"/>
    <x v="1"/>
    <x v="3"/>
    <s v="220SE-3468"/>
    <n v="4.5238800000000001"/>
    <n v="4.5238800000000001"/>
    <n v="0"/>
    <x v="0"/>
    <n v="8"/>
  </r>
  <r>
    <x v="0"/>
    <x v="2"/>
    <x v="15"/>
    <x v="1"/>
    <x v="1"/>
    <x v="3"/>
    <s v="220SE-3633"/>
    <n v="7.2057900000000004"/>
    <n v="7.2057900000000004"/>
    <n v="0"/>
    <x v="0"/>
    <n v="8"/>
  </r>
  <r>
    <x v="0"/>
    <x v="2"/>
    <x v="15"/>
    <x v="0"/>
    <x v="2"/>
    <x v="4"/>
    <s v="300OI-01-A"/>
    <n v="50.679000000000002"/>
    <n v="50.679000000000002"/>
    <n v="0"/>
    <x v="0"/>
    <n v="30"/>
  </r>
  <r>
    <x v="0"/>
    <x v="2"/>
    <x v="15"/>
    <x v="2"/>
    <x v="2"/>
    <x v="4"/>
    <s v="300OI-01-C"/>
    <n v="46.9998"/>
    <n v="46.9998"/>
    <n v="0"/>
    <x v="0"/>
    <n v="40"/>
  </r>
  <r>
    <x v="0"/>
    <x v="2"/>
    <x v="15"/>
    <x v="0"/>
    <x v="2"/>
    <x v="5"/>
    <s v="300OS-01-A"/>
    <n v="7.8867099999999999"/>
    <n v="7.8867099999999999"/>
    <n v="0"/>
    <x v="0"/>
    <n v="18"/>
  </r>
  <r>
    <x v="0"/>
    <x v="2"/>
    <x v="15"/>
    <x v="2"/>
    <x v="2"/>
    <x v="5"/>
    <s v="300OS-01-C"/>
    <n v="7.9450099999999999"/>
    <n v="7.9450099999999999"/>
    <n v="0"/>
    <x v="0"/>
    <n v="16"/>
  </r>
  <r>
    <x v="0"/>
    <x v="2"/>
    <x v="15"/>
    <x v="0"/>
    <x v="3"/>
    <x v="6"/>
    <s v="410MO-02-A"/>
    <n v="16.484950000000001"/>
    <n v="16.484950000000001"/>
    <n v="0"/>
    <x v="0"/>
    <n v="21.32"/>
  </r>
  <r>
    <x v="0"/>
    <x v="2"/>
    <x v="15"/>
    <x v="0"/>
    <x v="3"/>
    <x v="6"/>
    <s v="410MO-04-A"/>
    <n v="16.022359999999999"/>
    <n v="16.022359999999999"/>
    <n v="0"/>
    <x v="0"/>
    <n v="21.32"/>
  </r>
  <r>
    <x v="0"/>
    <x v="2"/>
    <x v="15"/>
    <x v="2"/>
    <x v="3"/>
    <x v="6"/>
    <s v="410MO-04-C"/>
    <n v="10.84835"/>
    <n v="10.84835"/>
    <n v="0"/>
    <x v="0"/>
    <n v="14"/>
  </r>
  <r>
    <x v="0"/>
    <x v="2"/>
    <x v="15"/>
    <x v="0"/>
    <x v="3"/>
    <x v="6"/>
    <s v="410MO-06-A"/>
    <n v="16.190329999999999"/>
    <n v="16.190329999999999"/>
    <n v="0"/>
    <x v="0"/>
    <n v="21.32"/>
  </r>
  <r>
    <x v="0"/>
    <x v="2"/>
    <x v="15"/>
    <x v="2"/>
    <x v="3"/>
    <x v="6"/>
    <s v="410MO-06-C"/>
    <n v="10.54631"/>
    <n v="10.54631"/>
    <n v="0"/>
    <x v="0"/>
    <n v="14"/>
  </r>
  <r>
    <x v="0"/>
    <x v="2"/>
    <x v="15"/>
    <x v="0"/>
    <x v="3"/>
    <x v="7"/>
    <s v="420TW-01-A"/>
    <n v="6.3667299999999996"/>
    <n v="6.3667299999999996"/>
    <n v="0"/>
    <x v="0"/>
    <n v="8.5"/>
  </r>
  <r>
    <x v="0"/>
    <x v="2"/>
    <x v="15"/>
    <x v="0"/>
    <x v="3"/>
    <x v="7"/>
    <s v="420TW-02-A"/>
    <n v="6.6043200000000004"/>
    <n v="6.6043200000000004"/>
    <n v="0"/>
    <x v="0"/>
    <n v="8.5"/>
  </r>
  <r>
    <x v="0"/>
    <x v="2"/>
    <x v="15"/>
    <x v="2"/>
    <x v="3"/>
    <x v="7"/>
    <s v="420TW-04-C"/>
    <n v="6.0603400000000001"/>
    <n v="6.0603400000000001"/>
    <n v="0"/>
    <x v="0"/>
    <n v="8"/>
  </r>
  <r>
    <x v="0"/>
    <x v="2"/>
    <x v="15"/>
    <x v="0"/>
    <x v="3"/>
    <x v="7"/>
    <s v="420TW-05-A"/>
    <n v="6.4443700000000002"/>
    <n v="6.4443700000000002"/>
    <n v="0"/>
    <x v="0"/>
    <n v="8.5"/>
  </r>
  <r>
    <x v="0"/>
    <x v="2"/>
    <x v="15"/>
    <x v="0"/>
    <x v="3"/>
    <x v="7"/>
    <s v="420TW-06-A"/>
    <n v="6.59903"/>
    <n v="6.59903"/>
    <n v="0"/>
    <x v="0"/>
    <n v="8.5"/>
  </r>
  <r>
    <x v="0"/>
    <x v="2"/>
    <x v="15"/>
    <x v="2"/>
    <x v="3"/>
    <x v="7"/>
    <s v="420TW-07-C"/>
    <n v="6.0453299999999999"/>
    <n v="6.0453299999999999"/>
    <n v="0"/>
    <x v="0"/>
    <n v="7"/>
  </r>
  <r>
    <x v="0"/>
    <x v="2"/>
    <x v="15"/>
    <x v="0"/>
    <x v="3"/>
    <x v="8"/>
    <s v="430TT-01-A"/>
    <n v="9.2680299999999995"/>
    <n v="9.2680299999999995"/>
    <n v="0"/>
    <x v="0"/>
    <n v="12.5"/>
  </r>
  <r>
    <x v="0"/>
    <x v="2"/>
    <x v="15"/>
    <x v="2"/>
    <x v="3"/>
    <x v="8"/>
    <s v="430TT-01-C"/>
    <n v="8.2403399999999998"/>
    <n v="8.2403399999999998"/>
    <n v="0"/>
    <x v="0"/>
    <n v="11"/>
  </r>
  <r>
    <x v="0"/>
    <x v="2"/>
    <x v="15"/>
    <x v="0"/>
    <x v="3"/>
    <x v="8"/>
    <s v="430TT-02-A"/>
    <n v="28.191590000000001"/>
    <n v="28.191590000000001"/>
    <n v="0"/>
    <x v="0"/>
    <n v="37.5"/>
  </r>
  <r>
    <x v="0"/>
    <x v="2"/>
    <x v="15"/>
    <x v="2"/>
    <x v="3"/>
    <x v="8"/>
    <s v="430TT-02-C"/>
    <n v="8.1304999999999996"/>
    <n v="8.1304999999999996"/>
    <n v="0"/>
    <x v="0"/>
    <n v="11"/>
  </r>
  <r>
    <x v="0"/>
    <x v="2"/>
    <x v="15"/>
    <x v="0"/>
    <x v="3"/>
    <x v="8"/>
    <s v="430TT-03-A"/>
    <n v="19.534009999999999"/>
    <n v="19.534009999999999"/>
    <n v="0"/>
    <x v="0"/>
    <n v="25.5"/>
  </r>
  <r>
    <x v="0"/>
    <x v="2"/>
    <x v="15"/>
    <x v="2"/>
    <x v="3"/>
    <x v="8"/>
    <s v="430TT-03-C"/>
    <n v="6.1966700000000001"/>
    <n v="6.1966700000000001"/>
    <n v="0"/>
    <x v="0"/>
    <n v="8"/>
  </r>
  <r>
    <x v="0"/>
    <x v="2"/>
    <x v="15"/>
    <x v="0"/>
    <x v="3"/>
    <x v="9"/>
    <s v="440TP-01-A"/>
    <n v="19.773710000000001"/>
    <n v="19.773710000000001"/>
    <n v="0"/>
    <x v="0"/>
    <n v="25.5"/>
  </r>
  <r>
    <x v="0"/>
    <x v="2"/>
    <x v="15"/>
    <x v="2"/>
    <x v="3"/>
    <x v="9"/>
    <s v="440TP-01-C"/>
    <n v="13.17665"/>
    <n v="13.17665"/>
    <n v="0"/>
    <x v="0"/>
    <n v="17"/>
  </r>
  <r>
    <x v="0"/>
    <x v="2"/>
    <x v="15"/>
    <x v="0"/>
    <x v="4"/>
    <x v="10"/>
    <s v="510L1-A"/>
    <n v="121.81335"/>
    <n v="121.81335"/>
    <n v="0"/>
    <x v="0"/>
    <n v="179.21"/>
  </r>
  <r>
    <x v="0"/>
    <x v="2"/>
    <x v="15"/>
    <x v="2"/>
    <x v="4"/>
    <x v="10"/>
    <s v="510L1-C"/>
    <n v="91.469660000000005"/>
    <n v="71.469660000000005"/>
    <n v="0"/>
    <x v="0"/>
    <n v="160.01"/>
  </r>
  <r>
    <x v="0"/>
    <x v="2"/>
    <x v="15"/>
    <x v="0"/>
    <x v="4"/>
    <x v="11"/>
    <s v="510L2-A"/>
    <n v="183.8938"/>
    <n v="183.8938"/>
    <n v="0"/>
    <x v="0"/>
    <n v="175.21"/>
  </r>
  <r>
    <x v="0"/>
    <x v="2"/>
    <x v="15"/>
    <x v="0"/>
    <x v="4"/>
    <x v="12"/>
    <s v="510L3-A"/>
    <n v="130.38964000000001"/>
    <n v="130.38964000000001"/>
    <n v="0"/>
    <x v="0"/>
    <n v="171.21"/>
  </r>
  <r>
    <x v="0"/>
    <x v="2"/>
    <x v="15"/>
    <x v="0"/>
    <x v="4"/>
    <x v="13"/>
    <s v="510L4-A"/>
    <n v="67.595269999999999"/>
    <n v="67.595269999999999"/>
    <n v="0"/>
    <x v="0"/>
    <n v="58.01"/>
  </r>
  <r>
    <x v="0"/>
    <x v="2"/>
    <x v="15"/>
    <x v="2"/>
    <x v="4"/>
    <x v="13"/>
    <s v="510L4-C"/>
    <n v="68.333879999999994"/>
    <n v="68.333879999999994"/>
    <n v="0"/>
    <x v="0"/>
    <n v="66.010000000000005"/>
  </r>
  <r>
    <x v="0"/>
    <x v="2"/>
    <x v="15"/>
    <x v="0"/>
    <x v="4"/>
    <x v="14"/>
    <s v="510L5-A"/>
    <n v="73.669839999999994"/>
    <n v="73.669839999999994"/>
    <n v="0"/>
    <x v="0"/>
    <n v="86.21"/>
  </r>
  <r>
    <x v="0"/>
    <x v="2"/>
    <x v="15"/>
    <x v="2"/>
    <x v="4"/>
    <x v="14"/>
    <s v="510L5-C"/>
    <n v="98.892390000000006"/>
    <n v="98.892390000000006"/>
    <n v="0"/>
    <x v="0"/>
    <n v="107.02"/>
  </r>
  <r>
    <x v="0"/>
    <x v="2"/>
    <x v="15"/>
    <x v="0"/>
    <x v="4"/>
    <x v="15"/>
    <s v="510L6-A"/>
    <n v="141.28049999999999"/>
    <n v="141.28049999999999"/>
    <n v="0"/>
    <x v="0"/>
    <n v="166.21"/>
  </r>
  <r>
    <x v="0"/>
    <x v="2"/>
    <x v="15"/>
    <x v="2"/>
    <x v="4"/>
    <x v="15"/>
    <s v="510L6-C"/>
    <n v="100.77030000000001"/>
    <n v="100.77030000000001"/>
    <n v="0"/>
    <x v="0"/>
    <n v="115.01"/>
  </r>
  <r>
    <x v="0"/>
    <x v="2"/>
    <x v="15"/>
    <x v="0"/>
    <x v="4"/>
    <x v="16"/>
    <s v="510L8-A"/>
    <n v="16.062480000000001"/>
    <n v="16.062480000000001"/>
    <n v="0"/>
    <x v="0"/>
    <n v="16"/>
  </r>
  <r>
    <x v="0"/>
    <x v="2"/>
    <x v="15"/>
    <x v="0"/>
    <x v="4"/>
    <x v="17"/>
    <s v="520WP-01-A"/>
    <n v="12.4008"/>
    <n v="12.4008"/>
    <n v="0"/>
    <x v="0"/>
    <n v="16"/>
  </r>
  <r>
    <x v="0"/>
    <x v="2"/>
    <x v="15"/>
    <x v="2"/>
    <x v="4"/>
    <x v="17"/>
    <s v="520WP-01-C"/>
    <n v="13.400399999999999"/>
    <n v="13.400399999999999"/>
    <n v="0"/>
    <x v="0"/>
    <n v="16"/>
  </r>
  <r>
    <x v="0"/>
    <x v="2"/>
    <x v="15"/>
    <x v="0"/>
    <x v="4"/>
    <x v="18"/>
    <s v="530NP-01-A"/>
    <n v="52.051499999999997"/>
    <n v="52.051499999999997"/>
    <n v="0"/>
    <x v="0"/>
    <n v="48"/>
  </r>
  <r>
    <x v="0"/>
    <x v="2"/>
    <x v="15"/>
    <x v="0"/>
    <x v="4"/>
    <x v="19"/>
    <s v="550LP-01-A"/>
    <n v="37.108280000000001"/>
    <n v="37.108280000000001"/>
    <n v="0"/>
    <x v="0"/>
    <n v="40"/>
  </r>
  <r>
    <x v="0"/>
    <x v="2"/>
    <x v="15"/>
    <x v="2"/>
    <x v="4"/>
    <x v="19"/>
    <s v="550LP-01-C"/>
    <n v="23.51416"/>
    <n v="23.51416"/>
    <n v="0"/>
    <x v="0"/>
    <n v="24.01"/>
  </r>
  <r>
    <x v="0"/>
    <x v="2"/>
    <x v="15"/>
    <x v="0"/>
    <x v="5"/>
    <x v="20"/>
    <s v="600WZ-01-A"/>
    <n v="0.18665999999999999"/>
    <n v="0.18665999999999999"/>
    <n v="0"/>
    <x v="0"/>
    <n v="8"/>
  </r>
  <r>
    <x v="0"/>
    <x v="2"/>
    <x v="15"/>
    <x v="2"/>
    <x v="5"/>
    <x v="20"/>
    <s v="600WZ-01-C"/>
    <n v="0.22666"/>
    <n v="0.22666"/>
    <n v="0"/>
    <x v="0"/>
    <n v="8"/>
  </r>
  <r>
    <x v="0"/>
    <x v="2"/>
    <x v="16"/>
    <x v="2"/>
    <x v="2"/>
    <x v="5"/>
    <s v="300OS-01-C"/>
    <n v="1.8886700000000001"/>
    <n v="1.8886700000000001"/>
    <n v="0"/>
    <x v="0"/>
    <n v="6"/>
  </r>
  <r>
    <x v="0"/>
    <x v="3"/>
    <x v="17"/>
    <x v="0"/>
    <x v="0"/>
    <x v="0"/>
    <s v="100KT-01-A"/>
    <n v="1.3035399999999999"/>
    <n v="1.3035399999999999"/>
    <n v="0"/>
    <x v="0"/>
    <n v="56"/>
  </r>
  <r>
    <x v="0"/>
    <x v="3"/>
    <x v="17"/>
    <x v="1"/>
    <x v="0"/>
    <x v="0"/>
    <s v="100KT-01-B"/>
    <n v="1.70635"/>
    <n v="1.70635"/>
    <n v="0"/>
    <x v="0"/>
    <n v="16"/>
  </r>
  <r>
    <x v="0"/>
    <x v="3"/>
    <x v="17"/>
    <x v="2"/>
    <x v="0"/>
    <x v="0"/>
    <s v="100KT-01-C"/>
    <n v="3.8288899999999999"/>
    <n v="3.8288899999999999"/>
    <n v="0"/>
    <x v="0"/>
    <n v="24"/>
  </r>
  <r>
    <x v="0"/>
    <x v="3"/>
    <x v="17"/>
    <x v="0"/>
    <x v="0"/>
    <x v="0"/>
    <s v="100KT-02-A"/>
    <n v="18.782920000000001"/>
    <n v="18.782920000000001"/>
    <n v="0"/>
    <x v="0"/>
    <n v="24"/>
  </r>
  <r>
    <x v="0"/>
    <x v="3"/>
    <x v="17"/>
    <x v="1"/>
    <x v="0"/>
    <x v="0"/>
    <s v="100KT-02-B"/>
    <n v="26.38485"/>
    <n v="26.38485"/>
    <n v="0"/>
    <x v="0"/>
    <n v="40"/>
  </r>
  <r>
    <x v="0"/>
    <x v="3"/>
    <x v="17"/>
    <x v="2"/>
    <x v="0"/>
    <x v="0"/>
    <s v="100KT-02-C"/>
    <n v="10.96048"/>
    <n v="10.96048"/>
    <n v="0"/>
    <x v="0"/>
    <n v="48"/>
  </r>
  <r>
    <x v="0"/>
    <x v="3"/>
    <x v="17"/>
    <x v="0"/>
    <x v="0"/>
    <x v="0"/>
    <s v="100KT-03-A"/>
    <n v="14.315575000000001"/>
    <n v="14.315575000000001"/>
    <n v="0"/>
    <x v="0"/>
    <n v="40"/>
  </r>
  <r>
    <x v="0"/>
    <x v="3"/>
    <x v="17"/>
    <x v="1"/>
    <x v="0"/>
    <x v="0"/>
    <s v="100KT-03-B"/>
    <n v="18.710989999999999"/>
    <n v="18.710989999999999"/>
    <n v="0"/>
    <x v="0"/>
    <n v="32"/>
  </r>
  <r>
    <x v="0"/>
    <x v="3"/>
    <x v="17"/>
    <x v="2"/>
    <x v="0"/>
    <x v="0"/>
    <s v="100KT-03-C"/>
    <n v="11.99849"/>
    <n v="11.99849"/>
    <n v="0"/>
    <x v="0"/>
    <n v="24"/>
  </r>
  <r>
    <x v="0"/>
    <x v="3"/>
    <x v="17"/>
    <x v="1"/>
    <x v="0"/>
    <x v="0"/>
    <s v="100KT-04-B"/>
    <n v="8.8849900000000002"/>
    <n v="8.8849900000000002"/>
    <n v="0"/>
    <x v="0"/>
    <n v="8"/>
  </r>
  <r>
    <x v="0"/>
    <x v="3"/>
    <x v="17"/>
    <x v="2"/>
    <x v="0"/>
    <x v="0"/>
    <s v="100KT-04-C"/>
    <n v="11.205859999999999"/>
    <n v="11.205859999999999"/>
    <n v="0"/>
    <x v="0"/>
    <n v="16"/>
  </r>
  <r>
    <x v="0"/>
    <x v="3"/>
    <x v="17"/>
    <x v="0"/>
    <x v="0"/>
    <x v="0"/>
    <s v="100KT-05-A"/>
    <n v="1.11632"/>
    <n v="1.11632"/>
    <n v="0"/>
    <x v="0"/>
    <n v="48"/>
  </r>
  <r>
    <x v="0"/>
    <x v="3"/>
    <x v="17"/>
    <x v="1"/>
    <x v="0"/>
    <x v="0"/>
    <s v="100KT-05-B"/>
    <n v="0.2"/>
    <n v="0.2"/>
    <n v="0"/>
    <x v="0"/>
    <n v="34"/>
  </r>
  <r>
    <x v="0"/>
    <x v="3"/>
    <x v="17"/>
    <x v="0"/>
    <x v="0"/>
    <x v="0"/>
    <s v="100KT-06-A"/>
    <n v="0.95"/>
    <n v="0.95"/>
    <n v="0"/>
    <x v="0"/>
    <n v="8"/>
  </r>
  <r>
    <x v="0"/>
    <x v="3"/>
    <x v="17"/>
    <x v="0"/>
    <x v="0"/>
    <x v="0"/>
    <s v="100KT-07-A"/>
    <n v="13.79266"/>
    <n v="13.79266"/>
    <n v="0"/>
    <x v="0"/>
    <n v="16"/>
  </r>
  <r>
    <x v="0"/>
    <x v="3"/>
    <x v="17"/>
    <x v="1"/>
    <x v="0"/>
    <x v="0"/>
    <s v="100KT-07-B"/>
    <n v="13.31804"/>
    <n v="13.31804"/>
    <n v="0"/>
    <x v="0"/>
    <n v="8"/>
  </r>
  <r>
    <x v="0"/>
    <x v="3"/>
    <x v="17"/>
    <x v="2"/>
    <x v="0"/>
    <x v="0"/>
    <s v="100KT-07-C"/>
    <n v="12.50886"/>
    <n v="12.50886"/>
    <n v="0"/>
    <x v="0"/>
    <n v="16"/>
  </r>
  <r>
    <x v="0"/>
    <x v="3"/>
    <x v="17"/>
    <x v="0"/>
    <x v="0"/>
    <x v="1"/>
    <s v="110KS-01-A"/>
    <n v="13.921200000000001"/>
    <n v="13.921200000000001"/>
    <n v="0"/>
    <x v="0"/>
    <n v="16"/>
  </r>
  <r>
    <x v="0"/>
    <x v="3"/>
    <x v="17"/>
    <x v="1"/>
    <x v="0"/>
    <x v="1"/>
    <s v="110KS-01-B"/>
    <n v="7.92"/>
    <n v="7.92"/>
    <n v="0"/>
    <x v="0"/>
    <n v="16"/>
  </r>
  <r>
    <x v="0"/>
    <x v="3"/>
    <x v="17"/>
    <x v="2"/>
    <x v="0"/>
    <x v="1"/>
    <s v="110KS-02-C"/>
    <n v="9.68"/>
    <n v="9.68"/>
    <n v="0"/>
    <x v="0"/>
    <n v="16"/>
  </r>
  <r>
    <x v="0"/>
    <x v="3"/>
    <x v="17"/>
    <x v="0"/>
    <x v="0"/>
    <x v="1"/>
    <s v="110KS-03-A"/>
    <n v="1.9801599999999999"/>
    <n v="1.9801599999999999"/>
    <n v="0"/>
    <x v="0"/>
    <n v="8"/>
  </r>
  <r>
    <x v="0"/>
    <x v="3"/>
    <x v="17"/>
    <x v="1"/>
    <x v="0"/>
    <x v="1"/>
    <s v="110KS-03-B"/>
    <n v="2.5901700000000001"/>
    <n v="2.5901700000000001"/>
    <n v="0"/>
    <x v="0"/>
    <n v="8"/>
  </r>
  <r>
    <x v="0"/>
    <x v="3"/>
    <x v="17"/>
    <x v="0"/>
    <x v="1"/>
    <x v="2"/>
    <s v="210SL-01-A"/>
    <n v="13.79997"/>
    <n v="13.79997"/>
    <n v="0"/>
    <x v="0"/>
    <n v="16"/>
  </r>
  <r>
    <x v="0"/>
    <x v="3"/>
    <x v="17"/>
    <x v="1"/>
    <x v="1"/>
    <x v="2"/>
    <s v="210SL-01-B"/>
    <n v="8.0460049999999992"/>
    <n v="8.0460049999999992"/>
    <n v="0"/>
    <x v="0"/>
    <n v="8"/>
  </r>
  <r>
    <x v="0"/>
    <x v="3"/>
    <x v="17"/>
    <x v="2"/>
    <x v="1"/>
    <x v="2"/>
    <s v="210SL-01-C"/>
    <n v="41.269970000000001"/>
    <n v="41.269970000000001"/>
    <n v="0"/>
    <x v="0"/>
    <n v="48"/>
  </r>
  <r>
    <x v="0"/>
    <x v="3"/>
    <x v="17"/>
    <x v="0"/>
    <x v="1"/>
    <x v="2"/>
    <s v="210SL-02-A"/>
    <n v="14.93332"/>
    <n v="14.93332"/>
    <n v="0"/>
    <x v="0"/>
    <n v="16"/>
  </r>
  <r>
    <x v="0"/>
    <x v="3"/>
    <x v="17"/>
    <x v="1"/>
    <x v="1"/>
    <x v="2"/>
    <s v="210SL-02-B"/>
    <n v="24.733309999999999"/>
    <n v="24.733309999999999"/>
    <n v="0"/>
    <x v="0"/>
    <n v="32"/>
  </r>
  <r>
    <x v="0"/>
    <x v="3"/>
    <x v="17"/>
    <x v="3"/>
    <x v="1"/>
    <x v="3"/>
    <s v="220SE-0001"/>
    <n v="1.21167"/>
    <n v="1.21167"/>
    <n v="0"/>
    <x v="0"/>
    <n v="0.01"/>
  </r>
  <r>
    <x v="0"/>
    <x v="3"/>
    <x v="17"/>
    <x v="2"/>
    <x v="1"/>
    <x v="3"/>
    <s v="220SE-0079"/>
    <n v="5.6295999999999999"/>
    <n v="5.6295999999999999"/>
    <n v="0"/>
    <x v="0"/>
    <n v="8"/>
  </r>
  <r>
    <x v="0"/>
    <x v="3"/>
    <x v="17"/>
    <x v="2"/>
    <x v="1"/>
    <x v="3"/>
    <s v="220SE-0081"/>
    <n v="5.3456099999999998"/>
    <n v="5.3456099999999998"/>
    <n v="0"/>
    <x v="0"/>
    <n v="8"/>
  </r>
  <r>
    <x v="0"/>
    <x v="3"/>
    <x v="17"/>
    <x v="2"/>
    <x v="1"/>
    <x v="3"/>
    <s v="220SE-0114"/>
    <n v="5.9098899999999999"/>
    <n v="5.9098899999999999"/>
    <n v="0"/>
    <x v="0"/>
    <n v="8"/>
  </r>
  <r>
    <x v="0"/>
    <x v="3"/>
    <x v="17"/>
    <x v="0"/>
    <x v="1"/>
    <x v="3"/>
    <s v="220SE-0121"/>
    <n v="5.5811900000000003"/>
    <n v="5.5811900000000003"/>
    <n v="1.61E-2"/>
    <x v="0"/>
    <n v="8"/>
  </r>
  <r>
    <x v="0"/>
    <x v="3"/>
    <x v="17"/>
    <x v="0"/>
    <x v="1"/>
    <x v="3"/>
    <s v="220SE-0133"/>
    <n v="5.7313299999999998"/>
    <n v="5.7313299999999998"/>
    <n v="6.4000000000000003E-3"/>
    <x v="0"/>
    <n v="8"/>
  </r>
  <r>
    <x v="0"/>
    <x v="3"/>
    <x v="17"/>
    <x v="1"/>
    <x v="1"/>
    <x v="3"/>
    <s v="220SE-0202"/>
    <n v="4.3957499999999996"/>
    <n v="4.3957499999999996"/>
    <n v="0"/>
    <x v="0"/>
    <n v="7"/>
  </r>
  <r>
    <x v="0"/>
    <x v="3"/>
    <x v="17"/>
    <x v="2"/>
    <x v="1"/>
    <x v="3"/>
    <s v="220SE-0212"/>
    <n v="6.0962500000000004"/>
    <n v="6.0962500000000004"/>
    <n v="5.0099999999999999E-2"/>
    <x v="0"/>
    <n v="8"/>
  </r>
  <r>
    <x v="0"/>
    <x v="3"/>
    <x v="17"/>
    <x v="2"/>
    <x v="1"/>
    <x v="3"/>
    <s v="220SE-0227"/>
    <n v="6.9716699999999996"/>
    <n v="6.9716699999999996"/>
    <n v="0"/>
    <x v="0"/>
    <n v="8"/>
  </r>
  <r>
    <x v="0"/>
    <x v="3"/>
    <x v="17"/>
    <x v="1"/>
    <x v="1"/>
    <x v="3"/>
    <s v="220SE-0233"/>
    <n v="6.4904500000000001"/>
    <n v="6.4904500000000001"/>
    <n v="0"/>
    <x v="0"/>
    <n v="8"/>
  </r>
  <r>
    <x v="0"/>
    <x v="3"/>
    <x v="17"/>
    <x v="2"/>
    <x v="1"/>
    <x v="3"/>
    <s v="220SE-0294"/>
    <n v="5.4279700000000002"/>
    <n v="5.4279700000000002"/>
    <n v="0"/>
    <x v="0"/>
    <n v="8"/>
  </r>
  <r>
    <x v="0"/>
    <x v="3"/>
    <x v="17"/>
    <x v="1"/>
    <x v="1"/>
    <x v="3"/>
    <s v="220SE-0315"/>
    <n v="8.1115700000000004"/>
    <n v="8.1115700000000004"/>
    <n v="0"/>
    <x v="0"/>
    <n v="8"/>
  </r>
  <r>
    <x v="0"/>
    <x v="3"/>
    <x v="17"/>
    <x v="2"/>
    <x v="1"/>
    <x v="3"/>
    <s v="220SE-0386"/>
    <n v="7.0461499999999999"/>
    <n v="7.0461499999999999"/>
    <n v="0"/>
    <x v="0"/>
    <n v="8"/>
  </r>
  <r>
    <x v="0"/>
    <x v="3"/>
    <x v="17"/>
    <x v="0"/>
    <x v="1"/>
    <x v="3"/>
    <s v="220SE-0409"/>
    <n v="6.1130300000000002"/>
    <n v="6.1130300000000002"/>
    <n v="0"/>
    <x v="0"/>
    <n v="8"/>
  </r>
  <r>
    <x v="0"/>
    <x v="3"/>
    <x v="17"/>
    <x v="0"/>
    <x v="1"/>
    <x v="3"/>
    <s v="220SE-0639"/>
    <n v="6.0414399999999997"/>
    <n v="6.0414399999999997"/>
    <n v="7.1999999999999998E-3"/>
    <x v="0"/>
    <n v="8"/>
  </r>
  <r>
    <x v="0"/>
    <x v="3"/>
    <x v="17"/>
    <x v="1"/>
    <x v="1"/>
    <x v="3"/>
    <s v="220SE-0640"/>
    <n v="6.4055200000000001"/>
    <n v="6.4055200000000001"/>
    <n v="0"/>
    <x v="0"/>
    <n v="8"/>
  </r>
  <r>
    <x v="0"/>
    <x v="3"/>
    <x v="17"/>
    <x v="0"/>
    <x v="1"/>
    <x v="3"/>
    <s v="220SE-0642"/>
    <n v="6.1811999999999996"/>
    <n v="6.1811999999999996"/>
    <n v="0"/>
    <x v="0"/>
    <n v="8"/>
  </r>
  <r>
    <x v="0"/>
    <x v="3"/>
    <x v="17"/>
    <x v="0"/>
    <x v="1"/>
    <x v="3"/>
    <s v="220SE-0677"/>
    <n v="3.6946500000000002"/>
    <n v="3.6946500000000002"/>
    <n v="0"/>
    <x v="0"/>
    <n v="8"/>
  </r>
  <r>
    <x v="0"/>
    <x v="3"/>
    <x v="17"/>
    <x v="1"/>
    <x v="1"/>
    <x v="3"/>
    <s v="220SE-0682"/>
    <n v="6.7220230000000001"/>
    <n v="6.7220230000000001"/>
    <n v="0"/>
    <x v="0"/>
    <n v="8"/>
  </r>
  <r>
    <x v="0"/>
    <x v="3"/>
    <x v="17"/>
    <x v="1"/>
    <x v="1"/>
    <x v="3"/>
    <s v="220SE-0688"/>
    <n v="7.2264999999999997"/>
    <n v="7.2264999999999997"/>
    <n v="0"/>
    <x v="0"/>
    <n v="8"/>
  </r>
  <r>
    <x v="0"/>
    <x v="3"/>
    <x v="17"/>
    <x v="1"/>
    <x v="1"/>
    <x v="3"/>
    <s v="220SE-0690"/>
    <n v="6.2198000000000002"/>
    <n v="6.2198000000000002"/>
    <n v="0"/>
    <x v="0"/>
    <n v="8"/>
  </r>
  <r>
    <x v="0"/>
    <x v="3"/>
    <x v="17"/>
    <x v="0"/>
    <x v="1"/>
    <x v="3"/>
    <s v="220SE-0694"/>
    <n v="6.2683"/>
    <n v="6.2683"/>
    <n v="5.1999999999999998E-2"/>
    <x v="0"/>
    <n v="8"/>
  </r>
  <r>
    <x v="0"/>
    <x v="3"/>
    <x v="17"/>
    <x v="1"/>
    <x v="1"/>
    <x v="3"/>
    <s v="220SE-0700"/>
    <n v="5.8917200000000003"/>
    <n v="5.8917200000000003"/>
    <n v="0"/>
    <x v="0"/>
    <n v="8"/>
  </r>
  <r>
    <x v="0"/>
    <x v="3"/>
    <x v="17"/>
    <x v="1"/>
    <x v="1"/>
    <x v="3"/>
    <s v="220SE-0701"/>
    <n v="7.2317099999999996"/>
    <n v="7.2317099999999996"/>
    <n v="0"/>
    <x v="0"/>
    <n v="8"/>
  </r>
  <r>
    <x v="0"/>
    <x v="3"/>
    <x v="17"/>
    <x v="2"/>
    <x v="1"/>
    <x v="3"/>
    <s v="220SE-0708"/>
    <n v="0.73475000000000001"/>
    <n v="0.73475000000000001"/>
    <n v="0"/>
    <x v="0"/>
    <n v="8"/>
  </r>
  <r>
    <x v="0"/>
    <x v="3"/>
    <x v="17"/>
    <x v="1"/>
    <x v="1"/>
    <x v="3"/>
    <s v="220SE-0718"/>
    <n v="8.0909700000000004"/>
    <n v="8.0909700000000004"/>
    <n v="0"/>
    <x v="0"/>
    <n v="8"/>
  </r>
  <r>
    <x v="0"/>
    <x v="3"/>
    <x v="17"/>
    <x v="1"/>
    <x v="1"/>
    <x v="3"/>
    <s v="220SE-0734"/>
    <n v="6.2753199999999998"/>
    <n v="6.2753199999999998"/>
    <n v="0"/>
    <x v="0"/>
    <n v="8"/>
  </r>
  <r>
    <x v="0"/>
    <x v="3"/>
    <x v="17"/>
    <x v="1"/>
    <x v="1"/>
    <x v="3"/>
    <s v="220SE-0739"/>
    <n v="5.6363599999999998"/>
    <n v="5.6363599999999998"/>
    <n v="0"/>
    <x v="0"/>
    <n v="8"/>
  </r>
  <r>
    <x v="0"/>
    <x v="3"/>
    <x v="17"/>
    <x v="1"/>
    <x v="1"/>
    <x v="3"/>
    <s v="220SE-0748"/>
    <n v="3.64602"/>
    <n v="3.64602"/>
    <n v="0"/>
    <x v="0"/>
    <n v="4"/>
  </r>
  <r>
    <x v="0"/>
    <x v="3"/>
    <x v="17"/>
    <x v="2"/>
    <x v="1"/>
    <x v="3"/>
    <s v="220SE-0754"/>
    <n v="6.5350799999999998"/>
    <n v="6.5350799999999998"/>
    <n v="0"/>
    <x v="0"/>
    <n v="8"/>
  </r>
  <r>
    <x v="0"/>
    <x v="3"/>
    <x v="17"/>
    <x v="2"/>
    <x v="1"/>
    <x v="3"/>
    <s v="220SE-0778"/>
    <n v="6.6273"/>
    <n v="6.6273"/>
    <n v="0"/>
    <x v="0"/>
    <n v="8"/>
  </r>
  <r>
    <x v="0"/>
    <x v="3"/>
    <x v="17"/>
    <x v="1"/>
    <x v="1"/>
    <x v="3"/>
    <s v="220SE-0786"/>
    <n v="8.3902599999999996"/>
    <n v="8.3902599999999996"/>
    <n v="0"/>
    <x v="0"/>
    <n v="8"/>
  </r>
  <r>
    <x v="0"/>
    <x v="3"/>
    <x v="17"/>
    <x v="0"/>
    <x v="1"/>
    <x v="3"/>
    <s v="220SE-0787"/>
    <n v="4.7211100000000004"/>
    <n v="4.7211100000000004"/>
    <n v="0"/>
    <x v="0"/>
    <n v="8"/>
  </r>
  <r>
    <x v="0"/>
    <x v="3"/>
    <x v="17"/>
    <x v="2"/>
    <x v="1"/>
    <x v="3"/>
    <s v="220SE-0795"/>
    <n v="5.4456100000000003"/>
    <n v="5.4456100000000003"/>
    <n v="0"/>
    <x v="0"/>
    <n v="8"/>
  </r>
  <r>
    <x v="0"/>
    <x v="3"/>
    <x v="17"/>
    <x v="1"/>
    <x v="1"/>
    <x v="3"/>
    <s v="220SE-0797"/>
    <n v="7.9324700000000004"/>
    <n v="7.9324700000000004"/>
    <n v="0"/>
    <x v="0"/>
    <n v="8"/>
  </r>
  <r>
    <x v="0"/>
    <x v="3"/>
    <x v="17"/>
    <x v="1"/>
    <x v="1"/>
    <x v="3"/>
    <s v="220SE-0800"/>
    <n v="8.6887600000000003"/>
    <n v="8.6887600000000003"/>
    <n v="0"/>
    <x v="0"/>
    <n v="8"/>
  </r>
  <r>
    <x v="0"/>
    <x v="3"/>
    <x v="17"/>
    <x v="2"/>
    <x v="1"/>
    <x v="3"/>
    <s v="220SE-0844"/>
    <n v="5.2898800000000001"/>
    <n v="5.2898800000000001"/>
    <n v="4.0300000000000002E-2"/>
    <x v="0"/>
    <n v="8"/>
  </r>
  <r>
    <x v="0"/>
    <x v="3"/>
    <x v="17"/>
    <x v="2"/>
    <x v="1"/>
    <x v="3"/>
    <s v="220SE-0901"/>
    <n v="4.9055499999999999"/>
    <n v="4.9055499999999999"/>
    <n v="0"/>
    <x v="0"/>
    <n v="8"/>
  </r>
  <r>
    <x v="0"/>
    <x v="3"/>
    <x v="17"/>
    <x v="1"/>
    <x v="1"/>
    <x v="3"/>
    <s v="220SE-0921"/>
    <n v="6.6276099999999998"/>
    <n v="6.6276099999999998"/>
    <n v="0"/>
    <x v="0"/>
    <n v="8"/>
  </r>
  <r>
    <x v="0"/>
    <x v="3"/>
    <x v="17"/>
    <x v="0"/>
    <x v="1"/>
    <x v="3"/>
    <s v="220SE-0923"/>
    <n v="5.4015700000000004"/>
    <n v="5.4015700000000004"/>
    <n v="0"/>
    <x v="0"/>
    <n v="8"/>
  </r>
  <r>
    <x v="0"/>
    <x v="3"/>
    <x v="17"/>
    <x v="2"/>
    <x v="1"/>
    <x v="3"/>
    <s v="220SE-1045"/>
    <n v="7.3683699999999996"/>
    <n v="7.3683699999999996"/>
    <n v="0"/>
    <x v="0"/>
    <n v="8"/>
  </r>
  <r>
    <x v="0"/>
    <x v="3"/>
    <x v="17"/>
    <x v="0"/>
    <x v="1"/>
    <x v="3"/>
    <s v="220SE-1218"/>
    <n v="7.1279199999999996"/>
    <n v="7.1279199999999996"/>
    <n v="0"/>
    <x v="0"/>
    <n v="8"/>
  </r>
  <r>
    <x v="0"/>
    <x v="3"/>
    <x v="17"/>
    <x v="0"/>
    <x v="1"/>
    <x v="3"/>
    <s v="220SE-1219"/>
    <n v="5.4282399999999997"/>
    <n v="5.4282399999999997"/>
    <n v="0"/>
    <x v="0"/>
    <n v="8"/>
  </r>
  <r>
    <x v="0"/>
    <x v="3"/>
    <x v="17"/>
    <x v="2"/>
    <x v="1"/>
    <x v="3"/>
    <s v="220SE-1220"/>
    <n v="4.8793600000000001"/>
    <n v="4.8793600000000001"/>
    <n v="5.4999999999999997E-3"/>
    <x v="0"/>
    <n v="7"/>
  </r>
  <r>
    <x v="0"/>
    <x v="3"/>
    <x v="17"/>
    <x v="1"/>
    <x v="1"/>
    <x v="3"/>
    <s v="220SE-1286"/>
    <n v="4.9700699999999998"/>
    <n v="4.9700699999999998"/>
    <n v="0"/>
    <x v="0"/>
    <n v="6"/>
  </r>
  <r>
    <x v="0"/>
    <x v="3"/>
    <x v="17"/>
    <x v="0"/>
    <x v="1"/>
    <x v="3"/>
    <s v="220SE-1290"/>
    <n v="8.3149499999999996"/>
    <n v="8.3149499999999996"/>
    <n v="6.1999999999999998E-3"/>
    <x v="0"/>
    <n v="8"/>
  </r>
  <r>
    <x v="0"/>
    <x v="3"/>
    <x v="17"/>
    <x v="2"/>
    <x v="1"/>
    <x v="3"/>
    <s v="220SE-1679"/>
    <n v="7.01431"/>
    <n v="7.01431"/>
    <n v="0"/>
    <x v="0"/>
    <n v="8"/>
  </r>
  <r>
    <x v="0"/>
    <x v="3"/>
    <x v="17"/>
    <x v="1"/>
    <x v="1"/>
    <x v="3"/>
    <s v="220SE-1689"/>
    <n v="4.0224729999999997"/>
    <n v="4.0224729999999997"/>
    <n v="0.17480000000000001"/>
    <x v="0"/>
    <n v="8"/>
  </r>
  <r>
    <x v="0"/>
    <x v="3"/>
    <x v="17"/>
    <x v="2"/>
    <x v="1"/>
    <x v="3"/>
    <s v="220SE-1695"/>
    <n v="6.2769700000000004"/>
    <n v="6.2769700000000004"/>
    <n v="0"/>
    <x v="0"/>
    <n v="8"/>
  </r>
  <r>
    <x v="0"/>
    <x v="3"/>
    <x v="17"/>
    <x v="2"/>
    <x v="1"/>
    <x v="3"/>
    <s v="220SE-1883"/>
    <n v="6.3877899999999999"/>
    <n v="6.3877899999999999"/>
    <n v="0"/>
    <x v="0"/>
    <n v="8"/>
  </r>
  <r>
    <x v="0"/>
    <x v="3"/>
    <x v="17"/>
    <x v="1"/>
    <x v="1"/>
    <x v="3"/>
    <s v="220SE-2033"/>
    <n v="7.1235400000000002"/>
    <n v="7.1235400000000002"/>
    <n v="0"/>
    <x v="0"/>
    <n v="8"/>
  </r>
  <r>
    <x v="0"/>
    <x v="3"/>
    <x v="17"/>
    <x v="2"/>
    <x v="1"/>
    <x v="3"/>
    <s v="220SE-2036"/>
    <n v="5.4162400000000002"/>
    <n v="5.4162400000000002"/>
    <n v="0"/>
    <x v="0"/>
    <n v="8"/>
  </r>
  <r>
    <x v="0"/>
    <x v="3"/>
    <x v="17"/>
    <x v="0"/>
    <x v="1"/>
    <x v="3"/>
    <s v="220SE-2037"/>
    <n v="3.3674599999999999"/>
    <n v="3.3674599999999999"/>
    <n v="0.30859999999999999"/>
    <x v="0"/>
    <n v="6"/>
  </r>
  <r>
    <x v="0"/>
    <x v="3"/>
    <x v="17"/>
    <x v="0"/>
    <x v="1"/>
    <x v="3"/>
    <s v="220SE-2038"/>
    <n v="5.3170999999999999"/>
    <n v="5.3170999999999999"/>
    <n v="0"/>
    <x v="0"/>
    <n v="8"/>
  </r>
  <r>
    <x v="0"/>
    <x v="3"/>
    <x v="17"/>
    <x v="0"/>
    <x v="1"/>
    <x v="3"/>
    <s v="220SE-2103"/>
    <n v="6.0525200000000003"/>
    <n v="6.0525200000000003"/>
    <n v="2E-3"/>
    <x v="0"/>
    <n v="8"/>
  </r>
  <r>
    <x v="0"/>
    <x v="3"/>
    <x v="17"/>
    <x v="0"/>
    <x v="1"/>
    <x v="3"/>
    <s v="220SE-2110"/>
    <n v="6.2874499999999998"/>
    <n v="6.2874499999999998"/>
    <n v="0"/>
    <x v="0"/>
    <n v="8"/>
  </r>
  <r>
    <x v="0"/>
    <x v="3"/>
    <x v="17"/>
    <x v="1"/>
    <x v="1"/>
    <x v="3"/>
    <s v="220SE-2116"/>
    <n v="6.19991"/>
    <n v="6.19991"/>
    <n v="0"/>
    <x v="0"/>
    <n v="8"/>
  </r>
  <r>
    <x v="0"/>
    <x v="3"/>
    <x v="17"/>
    <x v="2"/>
    <x v="1"/>
    <x v="3"/>
    <s v="220SE-2118"/>
    <n v="8.0026600000000006"/>
    <n v="8.0026600000000006"/>
    <n v="0"/>
    <x v="0"/>
    <n v="8"/>
  </r>
  <r>
    <x v="0"/>
    <x v="3"/>
    <x v="17"/>
    <x v="0"/>
    <x v="1"/>
    <x v="3"/>
    <s v="220SE-2125"/>
    <n v="7.1070500000000001"/>
    <n v="7.1070500000000001"/>
    <n v="0"/>
    <x v="0"/>
    <n v="8"/>
  </r>
  <r>
    <x v="0"/>
    <x v="3"/>
    <x v="17"/>
    <x v="0"/>
    <x v="1"/>
    <x v="3"/>
    <s v="220SE-2295"/>
    <n v="6.4230099999999997"/>
    <n v="6.4230099999999997"/>
    <n v="0"/>
    <x v="0"/>
    <n v="8"/>
  </r>
  <r>
    <x v="0"/>
    <x v="3"/>
    <x v="17"/>
    <x v="1"/>
    <x v="1"/>
    <x v="3"/>
    <s v="220SE-2350"/>
    <n v="7.9288600000000002"/>
    <n v="7.9288600000000002"/>
    <n v="3.6299999999999999E-2"/>
    <x v="0"/>
    <n v="8"/>
  </r>
  <r>
    <x v="0"/>
    <x v="3"/>
    <x v="17"/>
    <x v="1"/>
    <x v="1"/>
    <x v="3"/>
    <s v="220SE-2353"/>
    <n v="7.5418099999999999"/>
    <n v="7.5418099999999999"/>
    <n v="0"/>
    <x v="0"/>
    <n v="8"/>
  </r>
  <r>
    <x v="0"/>
    <x v="3"/>
    <x v="17"/>
    <x v="0"/>
    <x v="1"/>
    <x v="3"/>
    <s v="220SE-2415"/>
    <n v="3.97275"/>
    <n v="3.97275"/>
    <n v="4.8999999999999998E-3"/>
    <x v="0"/>
    <n v="8"/>
  </r>
  <r>
    <x v="0"/>
    <x v="3"/>
    <x v="17"/>
    <x v="2"/>
    <x v="1"/>
    <x v="3"/>
    <s v="220SE-2454"/>
    <n v="5.7068199999999996"/>
    <n v="5.7068199999999996"/>
    <n v="0"/>
    <x v="0"/>
    <n v="8"/>
  </r>
  <r>
    <x v="0"/>
    <x v="3"/>
    <x v="17"/>
    <x v="1"/>
    <x v="1"/>
    <x v="3"/>
    <s v="220SE-2455"/>
    <n v="5.7264699999999999"/>
    <n v="5.7264699999999999"/>
    <n v="0"/>
    <x v="0"/>
    <n v="8"/>
  </r>
  <r>
    <x v="0"/>
    <x v="3"/>
    <x v="17"/>
    <x v="1"/>
    <x v="1"/>
    <x v="3"/>
    <s v="220SE-2553"/>
    <n v="5.8304400000000003"/>
    <n v="5.8304400000000003"/>
    <n v="0"/>
    <x v="0"/>
    <n v="8"/>
  </r>
  <r>
    <x v="0"/>
    <x v="3"/>
    <x v="17"/>
    <x v="2"/>
    <x v="1"/>
    <x v="3"/>
    <s v="220SE-2769"/>
    <n v="6.1842259999999998"/>
    <n v="6.1842259999999998"/>
    <n v="0"/>
    <x v="0"/>
    <n v="8"/>
  </r>
  <r>
    <x v="0"/>
    <x v="3"/>
    <x v="17"/>
    <x v="0"/>
    <x v="1"/>
    <x v="3"/>
    <s v="220SE-2771"/>
    <n v="6.6061500000000004"/>
    <n v="6.6061500000000004"/>
    <n v="2.5000000000000001E-3"/>
    <x v="0"/>
    <n v="8"/>
  </r>
  <r>
    <x v="0"/>
    <x v="3"/>
    <x v="17"/>
    <x v="1"/>
    <x v="1"/>
    <x v="3"/>
    <s v="220SE-2775"/>
    <n v="6.4863499999999998"/>
    <n v="6.4863499999999998"/>
    <n v="0"/>
    <x v="0"/>
    <n v="8"/>
  </r>
  <r>
    <x v="0"/>
    <x v="3"/>
    <x v="17"/>
    <x v="1"/>
    <x v="1"/>
    <x v="3"/>
    <s v="220SE-2818"/>
    <n v="6.2080099999999998"/>
    <n v="6.2080099999999998"/>
    <n v="0"/>
    <x v="0"/>
    <n v="8"/>
  </r>
  <r>
    <x v="0"/>
    <x v="3"/>
    <x v="17"/>
    <x v="2"/>
    <x v="1"/>
    <x v="3"/>
    <s v="220SE-2841"/>
    <n v="12.03275"/>
    <n v="12.03275"/>
    <n v="0"/>
    <x v="0"/>
    <n v="12"/>
  </r>
  <r>
    <x v="0"/>
    <x v="3"/>
    <x v="17"/>
    <x v="1"/>
    <x v="1"/>
    <x v="3"/>
    <s v="220SE-2842"/>
    <n v="4.6833600000000004"/>
    <n v="4.6833600000000004"/>
    <n v="0"/>
    <x v="0"/>
    <n v="8"/>
  </r>
  <r>
    <x v="0"/>
    <x v="3"/>
    <x v="17"/>
    <x v="0"/>
    <x v="1"/>
    <x v="3"/>
    <s v="220SE-2848"/>
    <n v="6.60154"/>
    <n v="6.60154"/>
    <n v="1.1999999999999999E-3"/>
    <x v="0"/>
    <n v="8"/>
  </r>
  <r>
    <x v="0"/>
    <x v="3"/>
    <x v="17"/>
    <x v="0"/>
    <x v="1"/>
    <x v="3"/>
    <s v="220SE-2892"/>
    <n v="4.7489400000000002"/>
    <n v="4.7489400000000002"/>
    <n v="0"/>
    <x v="0"/>
    <n v="8"/>
  </r>
  <r>
    <x v="0"/>
    <x v="3"/>
    <x v="17"/>
    <x v="1"/>
    <x v="1"/>
    <x v="3"/>
    <s v="220SE-2893"/>
    <n v="5.2867800000000003"/>
    <n v="5.2867800000000003"/>
    <n v="0"/>
    <x v="0"/>
    <n v="8"/>
  </r>
  <r>
    <x v="0"/>
    <x v="3"/>
    <x v="17"/>
    <x v="1"/>
    <x v="1"/>
    <x v="3"/>
    <s v="220SE-2897"/>
    <n v="6.1159499999999998"/>
    <n v="6.1159499999999998"/>
    <n v="0"/>
    <x v="0"/>
    <n v="8"/>
  </r>
  <r>
    <x v="0"/>
    <x v="3"/>
    <x v="17"/>
    <x v="0"/>
    <x v="1"/>
    <x v="3"/>
    <s v="220SE-2918"/>
    <n v="5.1353099999999996"/>
    <n v="5.1353099999999996"/>
    <n v="0"/>
    <x v="0"/>
    <n v="8"/>
  </r>
  <r>
    <x v="0"/>
    <x v="3"/>
    <x v="17"/>
    <x v="0"/>
    <x v="1"/>
    <x v="3"/>
    <s v="220SE-2924"/>
    <n v="5.3037200000000002"/>
    <n v="5.3037200000000002"/>
    <n v="0"/>
    <x v="0"/>
    <n v="8"/>
  </r>
  <r>
    <x v="0"/>
    <x v="3"/>
    <x v="17"/>
    <x v="0"/>
    <x v="1"/>
    <x v="3"/>
    <s v="220SE-2931"/>
    <n v="5.3946899999999998"/>
    <n v="5.3946899999999998"/>
    <n v="9.7999999999999997E-3"/>
    <x v="0"/>
    <n v="8"/>
  </r>
  <r>
    <x v="0"/>
    <x v="3"/>
    <x v="17"/>
    <x v="0"/>
    <x v="1"/>
    <x v="3"/>
    <s v="220SE-2983"/>
    <n v="8.2534200000000002"/>
    <n v="8.2534200000000002"/>
    <n v="0"/>
    <x v="0"/>
    <n v="8"/>
  </r>
  <r>
    <x v="0"/>
    <x v="3"/>
    <x v="17"/>
    <x v="2"/>
    <x v="1"/>
    <x v="3"/>
    <s v="220SE-3073"/>
    <n v="5.7857200000000004"/>
    <n v="5.7857200000000004"/>
    <n v="0"/>
    <x v="0"/>
    <n v="8"/>
  </r>
  <r>
    <x v="0"/>
    <x v="3"/>
    <x v="17"/>
    <x v="2"/>
    <x v="1"/>
    <x v="3"/>
    <s v="220SE-3261"/>
    <n v="7.3786899999999997"/>
    <n v="7.3786899999999997"/>
    <n v="1.0800000000000001E-2"/>
    <x v="0"/>
    <n v="8"/>
  </r>
  <r>
    <x v="0"/>
    <x v="3"/>
    <x v="17"/>
    <x v="2"/>
    <x v="1"/>
    <x v="3"/>
    <s v="220SE-3445"/>
    <n v="7.4298299999999999"/>
    <n v="7.4298299999999999"/>
    <n v="0"/>
    <x v="0"/>
    <n v="8"/>
  </r>
  <r>
    <x v="0"/>
    <x v="3"/>
    <x v="17"/>
    <x v="2"/>
    <x v="1"/>
    <x v="3"/>
    <s v="220SE-3462"/>
    <n v="6.5095799999999997"/>
    <n v="6.5095799999999997"/>
    <n v="0"/>
    <x v="0"/>
    <n v="8"/>
  </r>
  <r>
    <x v="0"/>
    <x v="3"/>
    <x v="17"/>
    <x v="2"/>
    <x v="1"/>
    <x v="3"/>
    <s v="220SE-3468"/>
    <n v="5.2541099999999998"/>
    <n v="5.2541099999999998"/>
    <n v="0.37830000000000003"/>
    <x v="0"/>
    <n v="8"/>
  </r>
  <r>
    <x v="0"/>
    <x v="3"/>
    <x v="17"/>
    <x v="1"/>
    <x v="1"/>
    <x v="3"/>
    <s v="220SE-3633"/>
    <n v="6.7195299999999998"/>
    <n v="6.7195299999999998"/>
    <n v="0"/>
    <x v="0"/>
    <n v="8"/>
  </r>
  <r>
    <x v="0"/>
    <x v="3"/>
    <x v="17"/>
    <x v="0"/>
    <x v="1"/>
    <x v="3"/>
    <s v="220SE-3678"/>
    <n v="3.7699500000000001"/>
    <n v="3.7699500000000001"/>
    <n v="0"/>
    <x v="0"/>
    <n v="8"/>
  </r>
  <r>
    <x v="0"/>
    <x v="3"/>
    <x v="17"/>
    <x v="1"/>
    <x v="1"/>
    <x v="3"/>
    <s v="220SE-3840"/>
    <n v="6.6034189999999997"/>
    <n v="6.6034189999999997"/>
    <n v="0"/>
    <x v="0"/>
    <n v="8"/>
  </r>
  <r>
    <x v="0"/>
    <x v="3"/>
    <x v="17"/>
    <x v="0"/>
    <x v="2"/>
    <x v="4"/>
    <s v="300OI-01-A"/>
    <n v="55.879199999999997"/>
    <n v="55.879199999999997"/>
    <n v="0"/>
    <x v="0"/>
    <n v="40"/>
  </r>
  <r>
    <x v="0"/>
    <x v="3"/>
    <x v="17"/>
    <x v="1"/>
    <x v="2"/>
    <x v="4"/>
    <s v="300OI-01-B"/>
    <n v="55.209600000000002"/>
    <n v="55.209600000000002"/>
    <n v="0"/>
    <x v="0"/>
    <n v="40"/>
  </r>
  <r>
    <x v="0"/>
    <x v="3"/>
    <x v="17"/>
    <x v="2"/>
    <x v="2"/>
    <x v="4"/>
    <s v="300OI-01-C"/>
    <n v="57.59064"/>
    <n v="57.59064"/>
    <n v="0"/>
    <x v="0"/>
    <n v="30"/>
  </r>
  <r>
    <x v="0"/>
    <x v="3"/>
    <x v="17"/>
    <x v="0"/>
    <x v="2"/>
    <x v="5"/>
    <s v="300OS-01-A"/>
    <n v="11.717180000000001"/>
    <n v="11.717180000000001"/>
    <n v="0"/>
    <x v="0"/>
    <n v="16"/>
  </r>
  <r>
    <x v="0"/>
    <x v="3"/>
    <x v="17"/>
    <x v="1"/>
    <x v="2"/>
    <x v="5"/>
    <s v="300OS-01-B"/>
    <n v="12.54599"/>
    <n v="12.54599"/>
    <n v="0"/>
    <x v="0"/>
    <n v="24"/>
  </r>
  <r>
    <x v="0"/>
    <x v="3"/>
    <x v="17"/>
    <x v="2"/>
    <x v="2"/>
    <x v="5"/>
    <s v="300OS-01-C"/>
    <n v="9.7683300000000006"/>
    <n v="9.7683300000000006"/>
    <n v="0"/>
    <x v="0"/>
    <n v="22"/>
  </r>
  <r>
    <x v="0"/>
    <x v="3"/>
    <x v="17"/>
    <x v="0"/>
    <x v="3"/>
    <x v="6"/>
    <s v="410MO-01-A"/>
    <n v="15.435230000000001"/>
    <n v="15.435230000000001"/>
    <n v="0"/>
    <x v="0"/>
    <n v="20"/>
  </r>
  <r>
    <x v="0"/>
    <x v="3"/>
    <x v="17"/>
    <x v="1"/>
    <x v="3"/>
    <x v="6"/>
    <s v="410MO-01-B"/>
    <n v="8.0930300000000006"/>
    <n v="8.0930300000000006"/>
    <n v="0"/>
    <x v="0"/>
    <n v="10.68"/>
  </r>
  <r>
    <x v="0"/>
    <x v="3"/>
    <x v="17"/>
    <x v="2"/>
    <x v="3"/>
    <x v="6"/>
    <s v="410MO-01-C"/>
    <n v="10.9429"/>
    <n v="10.9429"/>
    <n v="0"/>
    <x v="0"/>
    <n v="14.66"/>
  </r>
  <r>
    <x v="0"/>
    <x v="3"/>
    <x v="17"/>
    <x v="0"/>
    <x v="3"/>
    <x v="6"/>
    <s v="410MO-02-A"/>
    <n v="13.079280000000001"/>
    <n v="13.079280000000001"/>
    <n v="0"/>
    <x v="0"/>
    <n v="16"/>
  </r>
  <r>
    <x v="0"/>
    <x v="3"/>
    <x v="17"/>
    <x v="1"/>
    <x v="3"/>
    <x v="6"/>
    <s v="410MO-02-B"/>
    <n v="8.0291800000000002"/>
    <n v="8.0291800000000002"/>
    <n v="0"/>
    <x v="0"/>
    <n v="10.68"/>
  </r>
  <r>
    <x v="0"/>
    <x v="3"/>
    <x v="17"/>
    <x v="2"/>
    <x v="3"/>
    <x v="6"/>
    <s v="410MO-02-C"/>
    <n v="7.98787"/>
    <n v="7.98787"/>
    <n v="0"/>
    <x v="0"/>
    <n v="10.66"/>
  </r>
  <r>
    <x v="0"/>
    <x v="3"/>
    <x v="17"/>
    <x v="1"/>
    <x v="3"/>
    <x v="6"/>
    <s v="410MO-03-B"/>
    <n v="14.069710000000001"/>
    <n v="14.069710000000001"/>
    <n v="0"/>
    <x v="0"/>
    <n v="18.68"/>
  </r>
  <r>
    <x v="0"/>
    <x v="3"/>
    <x v="17"/>
    <x v="2"/>
    <x v="3"/>
    <x v="6"/>
    <s v="410MO-03-C"/>
    <n v="7.98"/>
    <n v="7.98"/>
    <n v="0"/>
    <x v="0"/>
    <n v="10.66"/>
  </r>
  <r>
    <x v="0"/>
    <x v="3"/>
    <x v="17"/>
    <x v="0"/>
    <x v="3"/>
    <x v="6"/>
    <s v="410MO-04-A"/>
    <n v="15.52332"/>
    <n v="15.52332"/>
    <n v="0"/>
    <x v="0"/>
    <n v="20"/>
  </r>
  <r>
    <x v="0"/>
    <x v="3"/>
    <x v="17"/>
    <x v="1"/>
    <x v="3"/>
    <x v="6"/>
    <s v="410MO-04-B"/>
    <n v="14.13869"/>
    <n v="14.13869"/>
    <n v="0"/>
    <x v="0"/>
    <n v="18.68"/>
  </r>
  <r>
    <x v="0"/>
    <x v="3"/>
    <x v="17"/>
    <x v="2"/>
    <x v="3"/>
    <x v="6"/>
    <s v="410MO-04-C"/>
    <n v="14.220700000000001"/>
    <n v="14.220700000000001"/>
    <n v="0"/>
    <x v="0"/>
    <n v="18.68"/>
  </r>
  <r>
    <x v="0"/>
    <x v="3"/>
    <x v="17"/>
    <x v="0"/>
    <x v="3"/>
    <x v="6"/>
    <s v="410MO-05-A"/>
    <n v="15.149520000000001"/>
    <n v="15.149520000000001"/>
    <n v="0"/>
    <x v="0"/>
    <n v="20"/>
  </r>
  <r>
    <x v="0"/>
    <x v="3"/>
    <x v="17"/>
    <x v="1"/>
    <x v="3"/>
    <x v="6"/>
    <s v="410MO-05-B"/>
    <n v="14.026680000000001"/>
    <n v="14.026680000000001"/>
    <n v="0"/>
    <x v="0"/>
    <n v="18.68"/>
  </r>
  <r>
    <x v="0"/>
    <x v="3"/>
    <x v="17"/>
    <x v="2"/>
    <x v="3"/>
    <x v="6"/>
    <s v="410MO-05-C"/>
    <n v="8.0723400000000005"/>
    <n v="8.0723400000000005"/>
    <n v="0"/>
    <x v="0"/>
    <n v="10.66"/>
  </r>
  <r>
    <x v="0"/>
    <x v="3"/>
    <x v="17"/>
    <x v="2"/>
    <x v="3"/>
    <x v="6"/>
    <s v="410MO-06-C"/>
    <n v="11.26332"/>
    <n v="11.26332"/>
    <n v="0"/>
    <x v="0"/>
    <n v="14.68"/>
  </r>
  <r>
    <x v="0"/>
    <x v="3"/>
    <x v="17"/>
    <x v="1"/>
    <x v="3"/>
    <x v="6"/>
    <s v="410MO-07-B"/>
    <n v="14.319000000000001"/>
    <n v="14.319000000000001"/>
    <n v="0"/>
    <x v="0"/>
    <n v="18.68"/>
  </r>
  <r>
    <x v="0"/>
    <x v="3"/>
    <x v="17"/>
    <x v="0"/>
    <x v="3"/>
    <x v="7"/>
    <s v="420TW-01-A"/>
    <n v="3.6281400000000001"/>
    <n v="3.6281400000000001"/>
    <n v="0"/>
    <x v="0"/>
    <n v="4.5"/>
  </r>
  <r>
    <x v="0"/>
    <x v="3"/>
    <x v="17"/>
    <x v="1"/>
    <x v="3"/>
    <x v="7"/>
    <s v="420TW-01-B"/>
    <n v="7.3724600000000002"/>
    <n v="7.3724600000000002"/>
    <n v="0"/>
    <x v="0"/>
    <n v="8.75"/>
  </r>
  <r>
    <x v="0"/>
    <x v="3"/>
    <x v="17"/>
    <x v="0"/>
    <x v="3"/>
    <x v="7"/>
    <s v="420TW-02-A"/>
    <n v="6.4283400000000004"/>
    <n v="6.4283400000000004"/>
    <n v="0"/>
    <x v="0"/>
    <n v="8.5"/>
  </r>
  <r>
    <x v="0"/>
    <x v="3"/>
    <x v="17"/>
    <x v="2"/>
    <x v="3"/>
    <x v="7"/>
    <s v="420TW-02-C"/>
    <n v="6.44597"/>
    <n v="6.44597"/>
    <n v="0"/>
    <x v="0"/>
    <n v="8.5"/>
  </r>
  <r>
    <x v="0"/>
    <x v="3"/>
    <x v="17"/>
    <x v="0"/>
    <x v="3"/>
    <x v="7"/>
    <s v="420TW-03-A"/>
    <n v="6.5308900000000003"/>
    <n v="6.5308900000000003"/>
    <n v="0"/>
    <x v="0"/>
    <n v="8.5"/>
  </r>
  <r>
    <x v="0"/>
    <x v="3"/>
    <x v="17"/>
    <x v="2"/>
    <x v="3"/>
    <x v="7"/>
    <s v="420TW-03-C"/>
    <n v="6.8136700000000001"/>
    <n v="6.8136700000000001"/>
    <n v="0"/>
    <x v="0"/>
    <n v="8.5"/>
  </r>
  <r>
    <x v="0"/>
    <x v="3"/>
    <x v="17"/>
    <x v="0"/>
    <x v="3"/>
    <x v="7"/>
    <s v="420TW-04-A"/>
    <n v="6.6769400000000001"/>
    <n v="6.6769400000000001"/>
    <n v="0"/>
    <x v="0"/>
    <n v="8.5"/>
  </r>
  <r>
    <x v="0"/>
    <x v="3"/>
    <x v="17"/>
    <x v="2"/>
    <x v="3"/>
    <x v="7"/>
    <s v="420TW-04-C"/>
    <n v="6.7366900000000003"/>
    <n v="6.7366900000000003"/>
    <n v="0"/>
    <x v="0"/>
    <n v="8.5"/>
  </r>
  <r>
    <x v="0"/>
    <x v="3"/>
    <x v="17"/>
    <x v="0"/>
    <x v="3"/>
    <x v="7"/>
    <s v="420TW-05-A"/>
    <n v="3.4647000000000001"/>
    <n v="3.4647000000000001"/>
    <n v="0"/>
    <x v="0"/>
    <n v="4.5"/>
  </r>
  <r>
    <x v="0"/>
    <x v="3"/>
    <x v="17"/>
    <x v="2"/>
    <x v="3"/>
    <x v="7"/>
    <s v="420TW-05-C"/>
    <n v="3.1119699999999999"/>
    <n v="3.1119699999999999"/>
    <n v="0"/>
    <x v="0"/>
    <n v="4"/>
  </r>
  <r>
    <x v="0"/>
    <x v="3"/>
    <x v="17"/>
    <x v="0"/>
    <x v="3"/>
    <x v="7"/>
    <s v="420TW-06-A"/>
    <n v="6.5221400000000003"/>
    <n v="6.5221400000000003"/>
    <n v="0"/>
    <x v="0"/>
    <n v="8.5"/>
  </r>
  <r>
    <x v="0"/>
    <x v="3"/>
    <x v="17"/>
    <x v="1"/>
    <x v="3"/>
    <x v="7"/>
    <s v="420TW-06-B"/>
    <n v="6.83019"/>
    <n v="6.83019"/>
    <n v="0"/>
    <x v="0"/>
    <n v="8.75"/>
  </r>
  <r>
    <x v="0"/>
    <x v="3"/>
    <x v="17"/>
    <x v="2"/>
    <x v="3"/>
    <x v="7"/>
    <s v="420TW-06-C"/>
    <n v="6.6333399999999996"/>
    <n v="6.6333399999999996"/>
    <n v="0"/>
    <x v="0"/>
    <n v="8.5"/>
  </r>
  <r>
    <x v="0"/>
    <x v="3"/>
    <x v="17"/>
    <x v="2"/>
    <x v="3"/>
    <x v="7"/>
    <s v="420TW-07-C"/>
    <n v="5.38964"/>
    <n v="5.38964"/>
    <n v="0"/>
    <x v="0"/>
    <n v="7.2"/>
  </r>
  <r>
    <x v="0"/>
    <x v="3"/>
    <x v="17"/>
    <x v="1"/>
    <x v="3"/>
    <x v="7"/>
    <s v="420TW-08-B"/>
    <n v="6.5750299999999999"/>
    <n v="6.5750299999999999"/>
    <n v="0"/>
    <x v="0"/>
    <n v="8.75"/>
  </r>
  <r>
    <x v="0"/>
    <x v="3"/>
    <x v="17"/>
    <x v="1"/>
    <x v="3"/>
    <x v="7"/>
    <s v="420TW-09-B"/>
    <n v="6.7934900000000003"/>
    <n v="6.7934900000000003"/>
    <n v="0"/>
    <x v="0"/>
    <n v="8.75"/>
  </r>
  <r>
    <x v="0"/>
    <x v="3"/>
    <x v="17"/>
    <x v="0"/>
    <x v="3"/>
    <x v="8"/>
    <s v="430TT-01-A"/>
    <n v="28.166239999999998"/>
    <n v="28.166239999999998"/>
    <n v="0"/>
    <x v="0"/>
    <n v="37.25"/>
  </r>
  <r>
    <x v="0"/>
    <x v="3"/>
    <x v="17"/>
    <x v="1"/>
    <x v="3"/>
    <x v="8"/>
    <s v="430TT-01-B"/>
    <n v="18.670490000000001"/>
    <n v="18.670490000000001"/>
    <n v="0"/>
    <x v="0"/>
    <n v="24.6"/>
  </r>
  <r>
    <x v="0"/>
    <x v="3"/>
    <x v="17"/>
    <x v="2"/>
    <x v="3"/>
    <x v="8"/>
    <s v="430TT-01-C"/>
    <n v="17.57001"/>
    <n v="17.57001"/>
    <n v="0"/>
    <x v="0"/>
    <n v="23"/>
  </r>
  <r>
    <x v="0"/>
    <x v="3"/>
    <x v="17"/>
    <x v="0"/>
    <x v="3"/>
    <x v="8"/>
    <s v="430TT-02-A"/>
    <n v="24.906680000000001"/>
    <n v="24.906680000000001"/>
    <n v="0"/>
    <x v="0"/>
    <n v="33.25"/>
  </r>
  <r>
    <x v="0"/>
    <x v="3"/>
    <x v="17"/>
    <x v="1"/>
    <x v="3"/>
    <x v="8"/>
    <s v="430TT-02-B"/>
    <n v="12.54365"/>
    <n v="12.54365"/>
    <n v="0"/>
    <x v="0"/>
    <n v="16.600000000000001"/>
  </r>
  <r>
    <x v="0"/>
    <x v="3"/>
    <x v="17"/>
    <x v="2"/>
    <x v="3"/>
    <x v="8"/>
    <s v="430TT-02-C"/>
    <n v="24.763339999999999"/>
    <n v="24.763339999999999"/>
    <n v="0"/>
    <x v="0"/>
    <n v="33"/>
  </r>
  <r>
    <x v="0"/>
    <x v="3"/>
    <x v="17"/>
    <x v="0"/>
    <x v="3"/>
    <x v="8"/>
    <s v="430TT-03-A"/>
    <n v="31.152940000000001"/>
    <n v="31.152940000000001"/>
    <n v="0"/>
    <x v="0"/>
    <n v="41.25"/>
  </r>
  <r>
    <x v="0"/>
    <x v="3"/>
    <x v="17"/>
    <x v="1"/>
    <x v="3"/>
    <x v="8"/>
    <s v="430TT-03-B"/>
    <n v="24.668659999999999"/>
    <n v="24.668659999999999"/>
    <n v="0"/>
    <x v="0"/>
    <n v="32.6"/>
  </r>
  <r>
    <x v="0"/>
    <x v="3"/>
    <x v="17"/>
    <x v="2"/>
    <x v="3"/>
    <x v="8"/>
    <s v="430TT-03-C"/>
    <n v="12.551679999999999"/>
    <n v="12.551679999999999"/>
    <n v="0"/>
    <x v="0"/>
    <n v="16.5"/>
  </r>
  <r>
    <x v="0"/>
    <x v="3"/>
    <x v="17"/>
    <x v="1"/>
    <x v="3"/>
    <x v="8"/>
    <s v="430TT-04-B"/>
    <n v="12.30663"/>
    <n v="12.30663"/>
    <n v="0"/>
    <x v="0"/>
    <n v="15.6"/>
  </r>
  <r>
    <x v="0"/>
    <x v="3"/>
    <x v="17"/>
    <x v="2"/>
    <x v="3"/>
    <x v="8"/>
    <s v="430TT-04-C"/>
    <n v="10.648339999999999"/>
    <n v="10.648339999999999"/>
    <n v="0"/>
    <x v="0"/>
    <n v="14"/>
  </r>
  <r>
    <x v="0"/>
    <x v="3"/>
    <x v="17"/>
    <x v="1"/>
    <x v="3"/>
    <x v="8"/>
    <s v="430TT-05-B"/>
    <n v="13.885"/>
    <n v="13.885"/>
    <n v="0"/>
    <x v="0"/>
    <n v="17.600000000000001"/>
  </r>
  <r>
    <x v="0"/>
    <x v="3"/>
    <x v="17"/>
    <x v="1"/>
    <x v="3"/>
    <x v="8"/>
    <s v="430TT-07-B"/>
    <n v="12.62"/>
    <n v="12.62"/>
    <n v="0"/>
    <x v="0"/>
    <n v="16.3"/>
  </r>
  <r>
    <x v="0"/>
    <x v="3"/>
    <x v="17"/>
    <x v="0"/>
    <x v="3"/>
    <x v="9"/>
    <s v="440TP-01-A"/>
    <n v="21.853349999999999"/>
    <n v="21.853349999999999"/>
    <n v="0"/>
    <x v="0"/>
    <n v="29.25"/>
  </r>
  <r>
    <x v="0"/>
    <x v="3"/>
    <x v="17"/>
    <x v="1"/>
    <x v="3"/>
    <x v="9"/>
    <s v="440TP-01-B"/>
    <n v="18.223859999999998"/>
    <n v="18.223859999999998"/>
    <n v="0"/>
    <x v="0"/>
    <n v="23"/>
  </r>
  <r>
    <x v="0"/>
    <x v="3"/>
    <x v="17"/>
    <x v="2"/>
    <x v="3"/>
    <x v="9"/>
    <s v="440TP-01-C"/>
    <n v="17.406610000000001"/>
    <n v="17.406610000000001"/>
    <n v="0"/>
    <x v="0"/>
    <n v="23"/>
  </r>
  <r>
    <x v="0"/>
    <x v="3"/>
    <x v="17"/>
    <x v="0"/>
    <x v="4"/>
    <x v="10"/>
    <s v="510L1-A"/>
    <n v="108.3811"/>
    <n v="88.381100000000004"/>
    <n v="0"/>
    <x v="0"/>
    <n v="179.2"/>
  </r>
  <r>
    <x v="0"/>
    <x v="3"/>
    <x v="17"/>
    <x v="1"/>
    <x v="4"/>
    <x v="10"/>
    <s v="510L1-B"/>
    <n v="98.907139999999998"/>
    <n v="78.907139999999998"/>
    <n v="0"/>
    <x v="0"/>
    <n v="206.81"/>
  </r>
  <r>
    <x v="0"/>
    <x v="3"/>
    <x v="17"/>
    <x v="2"/>
    <x v="4"/>
    <x v="10"/>
    <s v="510L1-C"/>
    <n v="120.77592"/>
    <n v="100.77592"/>
    <n v="0"/>
    <x v="0"/>
    <n v="193.31"/>
  </r>
  <r>
    <x v="0"/>
    <x v="3"/>
    <x v="17"/>
    <x v="0"/>
    <x v="4"/>
    <x v="11"/>
    <s v="510L2-A"/>
    <n v="161.99799999999999"/>
    <n v="161.99799999999999"/>
    <n v="0"/>
    <x v="0"/>
    <n v="195.21"/>
  </r>
  <r>
    <x v="0"/>
    <x v="3"/>
    <x v="17"/>
    <x v="1"/>
    <x v="4"/>
    <x v="11"/>
    <s v="510L2-B"/>
    <n v="196.05260000000001"/>
    <n v="196.05260000000001"/>
    <n v="0"/>
    <x v="0"/>
    <n v="194.81"/>
  </r>
  <r>
    <x v="0"/>
    <x v="3"/>
    <x v="17"/>
    <x v="2"/>
    <x v="4"/>
    <x v="11"/>
    <s v="510L2-C"/>
    <n v="237.38030000000001"/>
    <n v="237.38030000000001"/>
    <n v="0"/>
    <x v="0"/>
    <n v="194.91"/>
  </r>
  <r>
    <x v="0"/>
    <x v="3"/>
    <x v="17"/>
    <x v="0"/>
    <x v="4"/>
    <x v="12"/>
    <s v="510L3-A"/>
    <n v="154.73454000000001"/>
    <n v="154.73454000000001"/>
    <n v="0"/>
    <x v="0"/>
    <n v="195.21"/>
  </r>
  <r>
    <x v="0"/>
    <x v="3"/>
    <x v="17"/>
    <x v="1"/>
    <x v="4"/>
    <x v="12"/>
    <s v="510L3-B"/>
    <n v="111.64866000000001"/>
    <n v="111.64866000000001"/>
    <n v="0"/>
    <x v="0"/>
    <n v="170.81"/>
  </r>
  <r>
    <x v="0"/>
    <x v="3"/>
    <x v="17"/>
    <x v="2"/>
    <x v="4"/>
    <x v="12"/>
    <s v="510L3-C"/>
    <n v="139.1669"/>
    <n v="139.1669"/>
    <n v="0"/>
    <x v="0"/>
    <n v="146.91"/>
  </r>
  <r>
    <x v="0"/>
    <x v="3"/>
    <x v="17"/>
    <x v="0"/>
    <x v="4"/>
    <x v="13"/>
    <s v="510L4-A"/>
    <n v="36.59704"/>
    <n v="36.59704"/>
    <n v="0"/>
    <x v="0"/>
    <n v="34.01"/>
  </r>
  <r>
    <x v="0"/>
    <x v="3"/>
    <x v="17"/>
    <x v="1"/>
    <x v="4"/>
    <x v="13"/>
    <s v="510L4-B"/>
    <n v="43.089280000000002"/>
    <n v="43.089280000000002"/>
    <n v="0"/>
    <x v="0"/>
    <n v="43"/>
  </r>
  <r>
    <x v="0"/>
    <x v="3"/>
    <x v="17"/>
    <x v="2"/>
    <x v="4"/>
    <x v="13"/>
    <s v="510L4-C"/>
    <n v="80.000640000000004"/>
    <n v="80.000640000000004"/>
    <n v="0"/>
    <x v="0"/>
    <n v="76.91"/>
  </r>
  <r>
    <x v="0"/>
    <x v="3"/>
    <x v="17"/>
    <x v="0"/>
    <x v="4"/>
    <x v="14"/>
    <s v="510L5-A"/>
    <n v="73.866799999999998"/>
    <n v="73.866799999999998"/>
    <n v="0"/>
    <x v="0"/>
    <n v="78.2"/>
  </r>
  <r>
    <x v="0"/>
    <x v="3"/>
    <x v="17"/>
    <x v="1"/>
    <x v="4"/>
    <x v="14"/>
    <s v="510L5-B"/>
    <n v="107.53368"/>
    <n v="107.53368"/>
    <n v="0"/>
    <x v="0"/>
    <n v="153.81"/>
  </r>
  <r>
    <x v="0"/>
    <x v="3"/>
    <x v="17"/>
    <x v="2"/>
    <x v="4"/>
    <x v="14"/>
    <s v="510L5-C"/>
    <n v="138.79436999999999"/>
    <n v="138.79436999999999"/>
    <n v="0"/>
    <x v="0"/>
    <n v="157.91"/>
  </r>
  <r>
    <x v="0"/>
    <x v="3"/>
    <x v="17"/>
    <x v="0"/>
    <x v="4"/>
    <x v="15"/>
    <s v="510L6-A"/>
    <n v="177.28833"/>
    <n v="177.28833"/>
    <n v="0"/>
    <x v="0"/>
    <n v="198.2"/>
  </r>
  <r>
    <x v="0"/>
    <x v="3"/>
    <x v="17"/>
    <x v="1"/>
    <x v="4"/>
    <x v="15"/>
    <s v="510L6-B"/>
    <n v="127.58750000000001"/>
    <n v="127.58750000000001"/>
    <n v="0"/>
    <x v="0"/>
    <n v="161.80000000000001"/>
  </r>
  <r>
    <x v="0"/>
    <x v="3"/>
    <x v="17"/>
    <x v="2"/>
    <x v="4"/>
    <x v="15"/>
    <s v="510L6-C"/>
    <n v="142.97749999999999"/>
    <n v="142.97749999999999"/>
    <n v="0"/>
    <x v="0"/>
    <n v="165.91"/>
  </r>
  <r>
    <x v="0"/>
    <x v="3"/>
    <x v="17"/>
    <x v="0"/>
    <x v="4"/>
    <x v="16"/>
    <s v="510L8-A"/>
    <n v="18.899999999999999"/>
    <n v="18.899999999999999"/>
    <n v="0"/>
    <x v="0"/>
    <n v="16.010000000000002"/>
  </r>
  <r>
    <x v="0"/>
    <x v="3"/>
    <x v="17"/>
    <x v="1"/>
    <x v="4"/>
    <x v="16"/>
    <s v="510L8-B"/>
    <n v="28.450199999999999"/>
    <n v="28.450199999999999"/>
    <n v="0"/>
    <x v="0"/>
    <n v="25"/>
  </r>
  <r>
    <x v="0"/>
    <x v="3"/>
    <x v="17"/>
    <x v="2"/>
    <x v="4"/>
    <x v="16"/>
    <s v="510L8-C"/>
    <n v="19.027640000000002"/>
    <n v="19.027640000000002"/>
    <n v="0"/>
    <x v="0"/>
    <n v="16"/>
  </r>
  <r>
    <x v="0"/>
    <x v="3"/>
    <x v="17"/>
    <x v="0"/>
    <x v="4"/>
    <x v="17"/>
    <s v="520WP-01-A"/>
    <n v="7.9001999999999999"/>
    <n v="7.9001999999999999"/>
    <n v="0"/>
    <x v="0"/>
    <n v="11"/>
  </r>
  <r>
    <x v="0"/>
    <x v="3"/>
    <x v="17"/>
    <x v="1"/>
    <x v="4"/>
    <x v="17"/>
    <s v="520WP-01-B"/>
    <n v="19.750499999999999"/>
    <n v="19.750499999999999"/>
    <n v="0"/>
    <x v="0"/>
    <n v="24"/>
  </r>
  <r>
    <x v="0"/>
    <x v="3"/>
    <x v="17"/>
    <x v="2"/>
    <x v="4"/>
    <x v="17"/>
    <s v="520WP-01-C"/>
    <n v="12.700200000000001"/>
    <n v="12.700200000000001"/>
    <n v="0"/>
    <x v="0"/>
    <n v="16"/>
  </r>
  <r>
    <x v="0"/>
    <x v="3"/>
    <x v="17"/>
    <x v="0"/>
    <x v="4"/>
    <x v="18"/>
    <s v="530NP-01-A"/>
    <n v="48.835799999999999"/>
    <n v="48.835799999999999"/>
    <n v="0"/>
    <x v="0"/>
    <n v="48"/>
  </r>
  <r>
    <x v="0"/>
    <x v="3"/>
    <x v="17"/>
    <x v="1"/>
    <x v="4"/>
    <x v="18"/>
    <s v="530NP-01-B"/>
    <n v="52.413600000000002"/>
    <n v="52.413600000000002"/>
    <n v="0"/>
    <x v="0"/>
    <n v="48"/>
  </r>
  <r>
    <x v="0"/>
    <x v="3"/>
    <x v="17"/>
    <x v="2"/>
    <x v="4"/>
    <x v="18"/>
    <s v="530NP-01-C"/>
    <n v="43.755490000000002"/>
    <n v="43.755490000000002"/>
    <n v="0"/>
    <x v="0"/>
    <n v="40"/>
  </r>
  <r>
    <x v="0"/>
    <x v="3"/>
    <x v="17"/>
    <x v="0"/>
    <x v="4"/>
    <x v="19"/>
    <s v="550LP-01-A"/>
    <n v="14.3331"/>
    <n v="14.3331"/>
    <n v="0"/>
    <x v="0"/>
    <n v="16"/>
  </r>
  <r>
    <x v="0"/>
    <x v="3"/>
    <x v="17"/>
    <x v="1"/>
    <x v="4"/>
    <x v="19"/>
    <s v="550LP-01-B"/>
    <n v="31.333020000000001"/>
    <n v="31.333020000000001"/>
    <n v="0"/>
    <x v="0"/>
    <n v="36"/>
  </r>
  <r>
    <x v="0"/>
    <x v="3"/>
    <x v="17"/>
    <x v="2"/>
    <x v="4"/>
    <x v="19"/>
    <s v="550LP-01-C"/>
    <n v="12.39348"/>
    <n v="12.39348"/>
    <n v="0"/>
    <x v="0"/>
    <n v="14"/>
  </r>
  <r>
    <x v="0"/>
    <x v="3"/>
    <x v="17"/>
    <x v="0"/>
    <x v="5"/>
    <x v="20"/>
    <s v="600WZ-01-A"/>
    <n v="0.53332999999999997"/>
    <n v="0.53332999999999997"/>
    <n v="0"/>
    <x v="0"/>
    <n v="8"/>
  </r>
  <r>
    <x v="0"/>
    <x v="3"/>
    <x v="17"/>
    <x v="1"/>
    <x v="5"/>
    <x v="20"/>
    <s v="600WZ-01-B"/>
    <n v="2.0516399999999999"/>
    <n v="2.0516399999999999"/>
    <n v="0"/>
    <x v="0"/>
    <n v="8"/>
  </r>
  <r>
    <x v="0"/>
    <x v="3"/>
    <x v="17"/>
    <x v="2"/>
    <x v="5"/>
    <x v="20"/>
    <s v="600WZ-01-C"/>
    <n v="5.6631499999999999"/>
    <n v="5.6631499999999999"/>
    <n v="0"/>
    <x v="0"/>
    <n v="16"/>
  </r>
  <r>
    <x v="0"/>
    <x v="3"/>
    <x v="18"/>
    <x v="0"/>
    <x v="0"/>
    <x v="0"/>
    <s v="100KT-01-A"/>
    <n v="3.7541699999999998"/>
    <n v="3.7541699999999998"/>
    <n v="0"/>
    <x v="0"/>
    <n v="40"/>
  </r>
  <r>
    <x v="0"/>
    <x v="3"/>
    <x v="18"/>
    <x v="1"/>
    <x v="0"/>
    <x v="0"/>
    <s v="100KT-01-B"/>
    <n v="2.1883300000000001"/>
    <n v="2.1883300000000001"/>
    <n v="0"/>
    <x v="0"/>
    <n v="16"/>
  </r>
  <r>
    <x v="0"/>
    <x v="3"/>
    <x v="18"/>
    <x v="2"/>
    <x v="0"/>
    <x v="0"/>
    <s v="100KT-01-C"/>
    <n v="3.2379950000000002"/>
    <n v="3.2379950000000002"/>
    <n v="0"/>
    <x v="0"/>
    <n v="24"/>
  </r>
  <r>
    <x v="0"/>
    <x v="3"/>
    <x v="18"/>
    <x v="0"/>
    <x v="0"/>
    <x v="0"/>
    <s v="100KT-02-A"/>
    <n v="14.684570000000001"/>
    <n v="14.684570000000001"/>
    <n v="0"/>
    <x v="0"/>
    <n v="24"/>
  </r>
  <r>
    <x v="0"/>
    <x v="3"/>
    <x v="18"/>
    <x v="1"/>
    <x v="0"/>
    <x v="0"/>
    <s v="100KT-02-B"/>
    <n v="21.031359999999999"/>
    <n v="21.031359999999999"/>
    <n v="0"/>
    <x v="0"/>
    <n v="40"/>
  </r>
  <r>
    <x v="0"/>
    <x v="3"/>
    <x v="18"/>
    <x v="2"/>
    <x v="0"/>
    <x v="0"/>
    <s v="100KT-02-C"/>
    <n v="17.164149999999999"/>
    <n v="17.164149999999999"/>
    <n v="0"/>
    <x v="0"/>
    <n v="48"/>
  </r>
  <r>
    <x v="0"/>
    <x v="3"/>
    <x v="18"/>
    <x v="0"/>
    <x v="0"/>
    <x v="0"/>
    <s v="100KT-03-A"/>
    <n v="15.18187"/>
    <n v="15.18187"/>
    <n v="0"/>
    <x v="0"/>
    <n v="40"/>
  </r>
  <r>
    <x v="0"/>
    <x v="3"/>
    <x v="18"/>
    <x v="1"/>
    <x v="0"/>
    <x v="0"/>
    <s v="100KT-03-B"/>
    <n v="14.43919"/>
    <n v="14.43919"/>
    <n v="0"/>
    <x v="0"/>
    <n v="40"/>
  </r>
  <r>
    <x v="0"/>
    <x v="3"/>
    <x v="18"/>
    <x v="2"/>
    <x v="0"/>
    <x v="0"/>
    <s v="100KT-03-C"/>
    <n v="14.444839999999999"/>
    <n v="14.444839999999999"/>
    <n v="0"/>
    <x v="0"/>
    <n v="32"/>
  </r>
  <r>
    <x v="0"/>
    <x v="3"/>
    <x v="18"/>
    <x v="1"/>
    <x v="0"/>
    <x v="0"/>
    <s v="100KT-04-B"/>
    <n v="5.3885100000000001"/>
    <n v="5.3885100000000001"/>
    <n v="0"/>
    <x v="0"/>
    <n v="8"/>
  </r>
  <r>
    <x v="0"/>
    <x v="3"/>
    <x v="18"/>
    <x v="2"/>
    <x v="0"/>
    <x v="0"/>
    <s v="100KT-04-C"/>
    <n v="11.67165"/>
    <n v="11.67165"/>
    <n v="0"/>
    <x v="0"/>
    <n v="16"/>
  </r>
  <r>
    <x v="0"/>
    <x v="3"/>
    <x v="18"/>
    <x v="0"/>
    <x v="0"/>
    <x v="0"/>
    <s v="100KT-05-A"/>
    <n v="1.0118199999999999"/>
    <n v="1.0118199999999999"/>
    <n v="0"/>
    <x v="0"/>
    <n v="48"/>
  </r>
  <r>
    <x v="0"/>
    <x v="3"/>
    <x v="18"/>
    <x v="1"/>
    <x v="0"/>
    <x v="0"/>
    <s v="100KT-05-B"/>
    <n v="3.9266700000000001"/>
    <n v="3.9266700000000001"/>
    <n v="0"/>
    <x v="0"/>
    <n v="33.5"/>
  </r>
  <r>
    <x v="0"/>
    <x v="3"/>
    <x v="18"/>
    <x v="2"/>
    <x v="0"/>
    <x v="0"/>
    <s v="100KT-05-C"/>
    <n v="0.29665999999999998"/>
    <n v="0.29665999999999998"/>
    <n v="0"/>
    <x v="0"/>
    <n v="16"/>
  </r>
  <r>
    <x v="0"/>
    <x v="3"/>
    <x v="18"/>
    <x v="0"/>
    <x v="0"/>
    <x v="0"/>
    <s v="100KT-06-A"/>
    <n v="0.26"/>
    <n v="0.26"/>
    <n v="0"/>
    <x v="0"/>
    <n v="8"/>
  </r>
  <r>
    <x v="0"/>
    <x v="3"/>
    <x v="18"/>
    <x v="0"/>
    <x v="0"/>
    <x v="0"/>
    <s v="100KT-07-A"/>
    <n v="13.511979999999999"/>
    <n v="13.511979999999999"/>
    <n v="0"/>
    <x v="0"/>
    <n v="16"/>
  </r>
  <r>
    <x v="0"/>
    <x v="3"/>
    <x v="18"/>
    <x v="1"/>
    <x v="0"/>
    <x v="0"/>
    <s v="100KT-07-B"/>
    <n v="14.55185"/>
    <n v="14.55185"/>
    <n v="0"/>
    <x v="0"/>
    <n v="8"/>
  </r>
  <r>
    <x v="0"/>
    <x v="3"/>
    <x v="18"/>
    <x v="2"/>
    <x v="0"/>
    <x v="0"/>
    <s v="100KT-07-C"/>
    <n v="12.06251"/>
    <n v="12.06251"/>
    <n v="0"/>
    <x v="0"/>
    <n v="8"/>
  </r>
  <r>
    <x v="0"/>
    <x v="3"/>
    <x v="18"/>
    <x v="0"/>
    <x v="0"/>
    <x v="1"/>
    <s v="110KS-01-A"/>
    <n v="8.8000000000000007"/>
    <n v="8.8000000000000007"/>
    <n v="0"/>
    <x v="0"/>
    <n v="16"/>
  </r>
  <r>
    <x v="0"/>
    <x v="3"/>
    <x v="18"/>
    <x v="1"/>
    <x v="0"/>
    <x v="1"/>
    <s v="110KS-01-B"/>
    <n v="8.8000000000000007"/>
    <n v="8.8000000000000007"/>
    <n v="0"/>
    <x v="0"/>
    <n v="16"/>
  </r>
  <r>
    <x v="0"/>
    <x v="3"/>
    <x v="18"/>
    <x v="2"/>
    <x v="0"/>
    <x v="1"/>
    <s v="110KS-02-C"/>
    <n v="8.8000000000000007"/>
    <n v="8.8000000000000007"/>
    <n v="0"/>
    <x v="0"/>
    <n v="16"/>
  </r>
  <r>
    <x v="0"/>
    <x v="3"/>
    <x v="18"/>
    <x v="0"/>
    <x v="0"/>
    <x v="1"/>
    <s v="110KS-03-A"/>
    <n v="2.2666499999999998"/>
    <n v="2.2666499999999998"/>
    <n v="0"/>
    <x v="0"/>
    <n v="8"/>
  </r>
  <r>
    <x v="0"/>
    <x v="3"/>
    <x v="18"/>
    <x v="1"/>
    <x v="0"/>
    <x v="1"/>
    <s v="110KS-03-B"/>
    <n v="1.6125"/>
    <n v="1.6125"/>
    <n v="0"/>
    <x v="0"/>
    <n v="8"/>
  </r>
  <r>
    <x v="0"/>
    <x v="3"/>
    <x v="18"/>
    <x v="2"/>
    <x v="0"/>
    <x v="1"/>
    <s v="110KS-03-C"/>
    <n v="1.2126699999999999"/>
    <n v="1.2126699999999999"/>
    <n v="0"/>
    <x v="0"/>
    <n v="8"/>
  </r>
  <r>
    <x v="0"/>
    <x v="3"/>
    <x v="18"/>
    <x v="0"/>
    <x v="1"/>
    <x v="2"/>
    <s v="210SL-01-A"/>
    <n v="23.650380999999999"/>
    <n v="23.650380999999999"/>
    <n v="0"/>
    <x v="0"/>
    <n v="24"/>
  </r>
  <r>
    <x v="0"/>
    <x v="3"/>
    <x v="18"/>
    <x v="1"/>
    <x v="1"/>
    <x v="2"/>
    <s v="210SL-01-B"/>
    <n v="6.5233299999999996"/>
    <n v="6.2233299999999998"/>
    <n v="0"/>
    <x v="0"/>
    <n v="8"/>
  </r>
  <r>
    <x v="0"/>
    <x v="3"/>
    <x v="18"/>
    <x v="2"/>
    <x v="1"/>
    <x v="2"/>
    <s v="210SL-01-C"/>
    <n v="39.799599999999998"/>
    <n v="39.799599999999998"/>
    <n v="0"/>
    <x v="0"/>
    <n v="48"/>
  </r>
  <r>
    <x v="0"/>
    <x v="3"/>
    <x v="18"/>
    <x v="0"/>
    <x v="1"/>
    <x v="2"/>
    <s v="210SL-02-A"/>
    <n v="21.19998"/>
    <n v="21.19998"/>
    <n v="0"/>
    <x v="0"/>
    <n v="24"/>
  </r>
  <r>
    <x v="0"/>
    <x v="3"/>
    <x v="18"/>
    <x v="1"/>
    <x v="1"/>
    <x v="2"/>
    <s v="210SL-02-B"/>
    <n v="31.799969999999998"/>
    <n v="31.799969999999998"/>
    <n v="0"/>
    <x v="0"/>
    <n v="40"/>
  </r>
  <r>
    <x v="0"/>
    <x v="3"/>
    <x v="18"/>
    <x v="3"/>
    <x v="1"/>
    <x v="3"/>
    <s v="220SE-0001"/>
    <n v="7.5999999999999998E-2"/>
    <n v="7.5999999999999998E-2"/>
    <n v="0"/>
    <x v="0"/>
    <n v="0.01"/>
  </r>
  <r>
    <x v="0"/>
    <x v="3"/>
    <x v="18"/>
    <x v="2"/>
    <x v="1"/>
    <x v="3"/>
    <s v="220SE-0079"/>
    <n v="6.6226900000000004"/>
    <n v="6.6226900000000004"/>
    <n v="5.1999999999999998E-3"/>
    <x v="0"/>
    <n v="8"/>
  </r>
  <r>
    <x v="0"/>
    <x v="3"/>
    <x v="18"/>
    <x v="2"/>
    <x v="1"/>
    <x v="3"/>
    <s v="220SE-0081"/>
    <n v="6.4263500000000002"/>
    <n v="6.4263500000000002"/>
    <n v="0"/>
    <x v="0"/>
    <n v="8"/>
  </r>
  <r>
    <x v="0"/>
    <x v="3"/>
    <x v="18"/>
    <x v="2"/>
    <x v="1"/>
    <x v="3"/>
    <s v="220SE-0114"/>
    <n v="3.7741099999999999"/>
    <n v="3.7741099999999999"/>
    <n v="8.0000000000000004E-4"/>
    <x v="0"/>
    <n v="8"/>
  </r>
  <r>
    <x v="0"/>
    <x v="3"/>
    <x v="18"/>
    <x v="0"/>
    <x v="1"/>
    <x v="3"/>
    <s v="220SE-0121"/>
    <n v="5.0370299999999997"/>
    <n v="5.0370299999999997"/>
    <n v="0"/>
    <x v="0"/>
    <n v="8"/>
  </r>
  <r>
    <x v="0"/>
    <x v="3"/>
    <x v="18"/>
    <x v="0"/>
    <x v="1"/>
    <x v="3"/>
    <s v="220SE-0133"/>
    <n v="5.5872200000000003"/>
    <n v="5.5872200000000003"/>
    <n v="2.8E-3"/>
    <x v="0"/>
    <n v="8"/>
  </r>
  <r>
    <x v="0"/>
    <x v="3"/>
    <x v="18"/>
    <x v="1"/>
    <x v="1"/>
    <x v="3"/>
    <s v="220SE-0202"/>
    <n v="5.7561299999999997"/>
    <n v="5.7561299999999997"/>
    <n v="0"/>
    <x v="0"/>
    <n v="8"/>
  </r>
  <r>
    <x v="0"/>
    <x v="3"/>
    <x v="18"/>
    <x v="2"/>
    <x v="1"/>
    <x v="3"/>
    <s v="220SE-0227"/>
    <n v="6.8622500000000004"/>
    <n v="6.8622500000000004"/>
    <n v="0"/>
    <x v="0"/>
    <n v="8"/>
  </r>
  <r>
    <x v="0"/>
    <x v="3"/>
    <x v="18"/>
    <x v="1"/>
    <x v="1"/>
    <x v="3"/>
    <s v="220SE-0233"/>
    <n v="6.5289999999999999"/>
    <n v="6.5289999999999999"/>
    <n v="0"/>
    <x v="0"/>
    <n v="8"/>
  </r>
  <r>
    <x v="0"/>
    <x v="3"/>
    <x v="18"/>
    <x v="2"/>
    <x v="1"/>
    <x v="3"/>
    <s v="220SE-0294"/>
    <n v="5.2159000000000004"/>
    <n v="5.2159000000000004"/>
    <n v="0"/>
    <x v="0"/>
    <n v="7"/>
  </r>
  <r>
    <x v="0"/>
    <x v="3"/>
    <x v="18"/>
    <x v="1"/>
    <x v="1"/>
    <x v="3"/>
    <s v="220SE-0315"/>
    <n v="7.5376700000000003"/>
    <n v="7.5376700000000003"/>
    <n v="1.1999999999999999E-3"/>
    <x v="0"/>
    <n v="8"/>
  </r>
  <r>
    <x v="0"/>
    <x v="3"/>
    <x v="18"/>
    <x v="2"/>
    <x v="1"/>
    <x v="3"/>
    <s v="220SE-0359"/>
    <n v="7.1776400000000002"/>
    <n v="7.1776400000000002"/>
    <n v="6.54E-2"/>
    <x v="0"/>
    <n v="8"/>
  </r>
  <r>
    <x v="0"/>
    <x v="3"/>
    <x v="18"/>
    <x v="2"/>
    <x v="1"/>
    <x v="3"/>
    <s v="220SE-0386"/>
    <n v="7.1955999999999998"/>
    <n v="7.1955999999999998"/>
    <n v="0"/>
    <x v="0"/>
    <n v="8"/>
  </r>
  <r>
    <x v="0"/>
    <x v="3"/>
    <x v="18"/>
    <x v="0"/>
    <x v="1"/>
    <x v="3"/>
    <s v="220SE-0409"/>
    <n v="5.6031199999999997"/>
    <n v="5.6031199999999997"/>
    <n v="0"/>
    <x v="0"/>
    <n v="8"/>
  </r>
  <r>
    <x v="0"/>
    <x v="3"/>
    <x v="18"/>
    <x v="0"/>
    <x v="1"/>
    <x v="3"/>
    <s v="220SE-0639"/>
    <n v="6.5523699999999998"/>
    <n v="6.5523699999999998"/>
    <n v="0.57530000000000003"/>
    <x v="0"/>
    <n v="8"/>
  </r>
  <r>
    <x v="0"/>
    <x v="3"/>
    <x v="18"/>
    <x v="1"/>
    <x v="1"/>
    <x v="3"/>
    <s v="220SE-0640"/>
    <n v="5.4388899999999998"/>
    <n v="5.4388899999999998"/>
    <n v="0"/>
    <x v="0"/>
    <n v="8"/>
  </r>
  <r>
    <x v="0"/>
    <x v="3"/>
    <x v="18"/>
    <x v="0"/>
    <x v="1"/>
    <x v="3"/>
    <s v="220SE-0642"/>
    <n v="7.5346099999999998"/>
    <n v="7.5346099999999998"/>
    <n v="0"/>
    <x v="0"/>
    <n v="8"/>
  </r>
  <r>
    <x v="0"/>
    <x v="3"/>
    <x v="18"/>
    <x v="0"/>
    <x v="1"/>
    <x v="3"/>
    <s v="220SE-0677"/>
    <n v="4.2766099999999998"/>
    <n v="4.2766099999999998"/>
    <n v="0"/>
    <x v="0"/>
    <n v="8"/>
  </r>
  <r>
    <x v="0"/>
    <x v="3"/>
    <x v="18"/>
    <x v="1"/>
    <x v="1"/>
    <x v="3"/>
    <s v="220SE-0682"/>
    <n v="6.7302499999999998"/>
    <n v="6.7302499999999998"/>
    <n v="0"/>
    <x v="0"/>
    <n v="8"/>
  </r>
  <r>
    <x v="0"/>
    <x v="3"/>
    <x v="18"/>
    <x v="1"/>
    <x v="1"/>
    <x v="3"/>
    <s v="220SE-0688"/>
    <n v="6.9908599999999996"/>
    <n v="6.9908599999999996"/>
    <n v="3.5799999999999998E-2"/>
    <x v="0"/>
    <n v="8"/>
  </r>
  <r>
    <x v="0"/>
    <x v="3"/>
    <x v="18"/>
    <x v="1"/>
    <x v="1"/>
    <x v="3"/>
    <s v="220SE-0690"/>
    <n v="6.5796299999999999"/>
    <n v="6.5796299999999999"/>
    <n v="0"/>
    <x v="0"/>
    <n v="8"/>
  </r>
  <r>
    <x v="0"/>
    <x v="3"/>
    <x v="18"/>
    <x v="0"/>
    <x v="1"/>
    <x v="3"/>
    <s v="220SE-0694"/>
    <n v="6.4576799999999999"/>
    <n v="6.4576799999999999"/>
    <n v="0"/>
    <x v="0"/>
    <n v="8"/>
  </r>
  <r>
    <x v="0"/>
    <x v="3"/>
    <x v="18"/>
    <x v="1"/>
    <x v="1"/>
    <x v="3"/>
    <s v="220SE-0700"/>
    <n v="5.3264100000000001"/>
    <n v="5.3264100000000001"/>
    <n v="0"/>
    <x v="0"/>
    <n v="8"/>
  </r>
  <r>
    <x v="0"/>
    <x v="3"/>
    <x v="18"/>
    <x v="1"/>
    <x v="1"/>
    <x v="3"/>
    <s v="220SE-0701"/>
    <n v="6.7503299999999999"/>
    <n v="6.7503299999999999"/>
    <n v="0"/>
    <x v="0"/>
    <n v="8"/>
  </r>
  <r>
    <x v="0"/>
    <x v="3"/>
    <x v="18"/>
    <x v="1"/>
    <x v="1"/>
    <x v="3"/>
    <s v="220SE-0718"/>
    <n v="8.7947900000000008"/>
    <n v="8.7947900000000008"/>
    <n v="0"/>
    <x v="0"/>
    <n v="8"/>
  </r>
  <r>
    <x v="0"/>
    <x v="3"/>
    <x v="18"/>
    <x v="1"/>
    <x v="1"/>
    <x v="3"/>
    <s v="220SE-0734"/>
    <n v="6.7263500000000001"/>
    <n v="6.7263500000000001"/>
    <n v="0"/>
    <x v="0"/>
    <n v="8"/>
  </r>
  <r>
    <x v="0"/>
    <x v="3"/>
    <x v="18"/>
    <x v="1"/>
    <x v="1"/>
    <x v="3"/>
    <s v="220SE-0737"/>
    <n v="7.6146799999999999"/>
    <n v="7.6146799999999999"/>
    <n v="0"/>
    <x v="0"/>
    <n v="8"/>
  </r>
  <r>
    <x v="0"/>
    <x v="3"/>
    <x v="18"/>
    <x v="1"/>
    <x v="1"/>
    <x v="3"/>
    <s v="220SE-0739"/>
    <n v="5.0540500000000002"/>
    <n v="5.0540500000000002"/>
    <n v="3.2199999999999999E-2"/>
    <x v="0"/>
    <n v="8"/>
  </r>
  <r>
    <x v="0"/>
    <x v="3"/>
    <x v="18"/>
    <x v="1"/>
    <x v="1"/>
    <x v="3"/>
    <s v="220SE-0748"/>
    <n v="3.3414899999999998"/>
    <n v="3.3414899999999998"/>
    <n v="0"/>
    <x v="0"/>
    <n v="4"/>
  </r>
  <r>
    <x v="0"/>
    <x v="3"/>
    <x v="18"/>
    <x v="2"/>
    <x v="1"/>
    <x v="3"/>
    <s v="220SE-0754"/>
    <n v="5.6522600000000001"/>
    <n v="5.6522600000000001"/>
    <n v="0"/>
    <x v="0"/>
    <n v="8"/>
  </r>
  <r>
    <x v="0"/>
    <x v="3"/>
    <x v="18"/>
    <x v="2"/>
    <x v="1"/>
    <x v="3"/>
    <s v="220SE-0778"/>
    <n v="6.7513500000000004"/>
    <n v="6.7513500000000004"/>
    <n v="0"/>
    <x v="0"/>
    <n v="8"/>
  </r>
  <r>
    <x v="0"/>
    <x v="3"/>
    <x v="18"/>
    <x v="1"/>
    <x v="1"/>
    <x v="3"/>
    <s v="220SE-0786"/>
    <n v="6.45425"/>
    <n v="6.45425"/>
    <n v="0"/>
    <x v="0"/>
    <n v="8"/>
  </r>
  <r>
    <x v="0"/>
    <x v="3"/>
    <x v="18"/>
    <x v="0"/>
    <x v="1"/>
    <x v="3"/>
    <s v="220SE-0787"/>
    <n v="6.2644000000000002"/>
    <n v="6.2644000000000002"/>
    <n v="0"/>
    <x v="0"/>
    <n v="8"/>
  </r>
  <r>
    <x v="0"/>
    <x v="3"/>
    <x v="18"/>
    <x v="2"/>
    <x v="1"/>
    <x v="3"/>
    <s v="220SE-0795"/>
    <n v="5.4283000000000001"/>
    <n v="5.4283000000000001"/>
    <n v="0"/>
    <x v="0"/>
    <n v="8"/>
  </r>
  <r>
    <x v="0"/>
    <x v="3"/>
    <x v="18"/>
    <x v="1"/>
    <x v="1"/>
    <x v="3"/>
    <s v="220SE-0797"/>
    <n v="7.0131300000000003"/>
    <n v="7.0131300000000003"/>
    <n v="0"/>
    <x v="0"/>
    <n v="8"/>
  </r>
  <r>
    <x v="0"/>
    <x v="3"/>
    <x v="18"/>
    <x v="1"/>
    <x v="1"/>
    <x v="3"/>
    <s v="220SE-0800"/>
    <n v="8.60778"/>
    <n v="8.60778"/>
    <n v="0"/>
    <x v="0"/>
    <n v="8"/>
  </r>
  <r>
    <x v="0"/>
    <x v="3"/>
    <x v="18"/>
    <x v="2"/>
    <x v="1"/>
    <x v="3"/>
    <s v="220SE-0844"/>
    <n v="6.32864"/>
    <n v="6.32864"/>
    <n v="0"/>
    <x v="0"/>
    <n v="8"/>
  </r>
  <r>
    <x v="0"/>
    <x v="3"/>
    <x v="18"/>
    <x v="2"/>
    <x v="1"/>
    <x v="3"/>
    <s v="220SE-0901"/>
    <n v="4.7654800000000002"/>
    <n v="4.7654800000000002"/>
    <n v="0"/>
    <x v="0"/>
    <n v="8"/>
  </r>
  <r>
    <x v="0"/>
    <x v="3"/>
    <x v="18"/>
    <x v="0"/>
    <x v="1"/>
    <x v="3"/>
    <s v="220SE-0923"/>
    <n v="6.1195599999999999"/>
    <n v="6.1195599999999999"/>
    <n v="0"/>
    <x v="0"/>
    <n v="8"/>
  </r>
  <r>
    <x v="0"/>
    <x v="3"/>
    <x v="18"/>
    <x v="2"/>
    <x v="1"/>
    <x v="3"/>
    <s v="220SE-1045"/>
    <n v="8.5310600000000001"/>
    <n v="8.5310600000000001"/>
    <n v="0"/>
    <x v="0"/>
    <n v="8"/>
  </r>
  <r>
    <x v="0"/>
    <x v="3"/>
    <x v="18"/>
    <x v="0"/>
    <x v="1"/>
    <x v="3"/>
    <s v="220SE-1218"/>
    <n v="6.4302000000000001"/>
    <n v="6.4302000000000001"/>
    <n v="0.21579999999999999"/>
    <x v="0"/>
    <n v="8"/>
  </r>
  <r>
    <x v="0"/>
    <x v="3"/>
    <x v="18"/>
    <x v="2"/>
    <x v="1"/>
    <x v="3"/>
    <s v="220SE-1220"/>
    <n v="4.9341200000000001"/>
    <n v="4.9341200000000001"/>
    <n v="8.0000000000000004E-4"/>
    <x v="0"/>
    <n v="7.5"/>
  </r>
  <r>
    <x v="0"/>
    <x v="3"/>
    <x v="18"/>
    <x v="0"/>
    <x v="1"/>
    <x v="3"/>
    <s v="220SE-1290"/>
    <n v="8.0024499999999996"/>
    <n v="8.0024499999999996"/>
    <n v="1.1999999999999999E-3"/>
    <x v="0"/>
    <n v="8"/>
  </r>
  <r>
    <x v="0"/>
    <x v="3"/>
    <x v="18"/>
    <x v="2"/>
    <x v="1"/>
    <x v="3"/>
    <s v="220SE-1679"/>
    <n v="7.1382500000000002"/>
    <n v="7.1382500000000002"/>
    <n v="0"/>
    <x v="0"/>
    <n v="8"/>
  </r>
  <r>
    <x v="0"/>
    <x v="3"/>
    <x v="18"/>
    <x v="1"/>
    <x v="1"/>
    <x v="3"/>
    <s v="220SE-1689"/>
    <n v="3.0066799999999998"/>
    <n v="3.0066799999999998"/>
    <n v="0.92679999999999996"/>
    <x v="0"/>
    <n v="6"/>
  </r>
  <r>
    <x v="0"/>
    <x v="3"/>
    <x v="18"/>
    <x v="2"/>
    <x v="1"/>
    <x v="3"/>
    <s v="220SE-1695"/>
    <n v="6.7585600000000001"/>
    <n v="6.7585600000000001"/>
    <n v="0.71709999999999996"/>
    <x v="0"/>
    <n v="8"/>
  </r>
  <r>
    <x v="0"/>
    <x v="3"/>
    <x v="18"/>
    <x v="2"/>
    <x v="1"/>
    <x v="3"/>
    <s v="220SE-1883"/>
    <n v="6.5763299999999996"/>
    <n v="6.5763299999999996"/>
    <n v="0"/>
    <x v="0"/>
    <n v="8"/>
  </r>
  <r>
    <x v="0"/>
    <x v="3"/>
    <x v="18"/>
    <x v="1"/>
    <x v="1"/>
    <x v="3"/>
    <s v="220SE-2033"/>
    <n v="6.2448199999999998"/>
    <n v="6.2448199999999998"/>
    <n v="0"/>
    <x v="0"/>
    <n v="8"/>
  </r>
  <r>
    <x v="0"/>
    <x v="3"/>
    <x v="18"/>
    <x v="0"/>
    <x v="1"/>
    <x v="3"/>
    <s v="220SE-2037"/>
    <n v="4.9451729999999996"/>
    <n v="4.9451729999999996"/>
    <n v="0.87039999999999995"/>
    <x v="0"/>
    <n v="6.5"/>
  </r>
  <r>
    <x v="0"/>
    <x v="3"/>
    <x v="18"/>
    <x v="0"/>
    <x v="1"/>
    <x v="3"/>
    <s v="220SE-2038"/>
    <n v="6.1067999999999998"/>
    <n v="6.1067999999999998"/>
    <n v="0"/>
    <x v="0"/>
    <n v="8"/>
  </r>
  <r>
    <x v="0"/>
    <x v="3"/>
    <x v="18"/>
    <x v="0"/>
    <x v="1"/>
    <x v="3"/>
    <s v="220SE-2103"/>
    <n v="6.0450499999999998"/>
    <n v="6.0450499999999998"/>
    <n v="0"/>
    <x v="0"/>
    <n v="8"/>
  </r>
  <r>
    <x v="0"/>
    <x v="3"/>
    <x v="18"/>
    <x v="2"/>
    <x v="1"/>
    <x v="3"/>
    <s v="220SE-2104"/>
    <n v="7.4857500000000003"/>
    <n v="7.4857500000000003"/>
    <n v="0"/>
    <x v="0"/>
    <n v="8"/>
  </r>
  <r>
    <x v="0"/>
    <x v="3"/>
    <x v="18"/>
    <x v="2"/>
    <x v="1"/>
    <x v="3"/>
    <s v="220SE-2107"/>
    <n v="6.1303299999999998"/>
    <n v="6.1303299999999998"/>
    <n v="0"/>
    <x v="0"/>
    <n v="8"/>
  </r>
  <r>
    <x v="0"/>
    <x v="3"/>
    <x v="18"/>
    <x v="0"/>
    <x v="1"/>
    <x v="3"/>
    <s v="220SE-2110"/>
    <n v="6.6044799999999997"/>
    <n v="6.6044799999999997"/>
    <n v="0"/>
    <x v="0"/>
    <n v="8"/>
  </r>
  <r>
    <x v="0"/>
    <x v="3"/>
    <x v="18"/>
    <x v="1"/>
    <x v="1"/>
    <x v="3"/>
    <s v="220SE-2116"/>
    <n v="6.2428600000000003"/>
    <n v="6.2428600000000003"/>
    <n v="0"/>
    <x v="0"/>
    <n v="8"/>
  </r>
  <r>
    <x v="0"/>
    <x v="3"/>
    <x v="18"/>
    <x v="2"/>
    <x v="1"/>
    <x v="3"/>
    <s v="220SE-2118"/>
    <n v="6.1540299999999997"/>
    <n v="6.1540299999999997"/>
    <n v="0"/>
    <x v="0"/>
    <n v="8"/>
  </r>
  <r>
    <x v="0"/>
    <x v="3"/>
    <x v="18"/>
    <x v="0"/>
    <x v="1"/>
    <x v="3"/>
    <s v="220SE-2125"/>
    <n v="5.0562899999999997"/>
    <n v="5.0562899999999997"/>
    <n v="0"/>
    <x v="0"/>
    <n v="8"/>
  </r>
  <r>
    <x v="0"/>
    <x v="3"/>
    <x v="18"/>
    <x v="0"/>
    <x v="1"/>
    <x v="3"/>
    <s v="220SE-2295"/>
    <n v="6.7619300000000004"/>
    <n v="6.7619300000000004"/>
    <n v="0"/>
    <x v="0"/>
    <n v="8"/>
  </r>
  <r>
    <x v="0"/>
    <x v="3"/>
    <x v="18"/>
    <x v="0"/>
    <x v="1"/>
    <x v="3"/>
    <s v="220SE-2349"/>
    <n v="5.9177900000000001"/>
    <n v="5.9177900000000001"/>
    <n v="2.7000000000000001E-3"/>
    <x v="0"/>
    <n v="8"/>
  </r>
  <r>
    <x v="0"/>
    <x v="3"/>
    <x v="18"/>
    <x v="1"/>
    <x v="1"/>
    <x v="3"/>
    <s v="220SE-2350"/>
    <n v="4.4265600000000003"/>
    <n v="4.4265600000000003"/>
    <n v="0"/>
    <x v="0"/>
    <n v="5.5"/>
  </r>
  <r>
    <x v="0"/>
    <x v="3"/>
    <x v="18"/>
    <x v="1"/>
    <x v="1"/>
    <x v="3"/>
    <s v="220SE-2353"/>
    <n v="5.1883800000000004"/>
    <n v="5.1883800000000004"/>
    <n v="0"/>
    <x v="0"/>
    <n v="8"/>
  </r>
  <r>
    <x v="0"/>
    <x v="3"/>
    <x v="18"/>
    <x v="0"/>
    <x v="1"/>
    <x v="3"/>
    <s v="220SE-2415"/>
    <n v="3.7214499999999999"/>
    <n v="3.7214499999999999"/>
    <n v="0.85160000000000002"/>
    <x v="0"/>
    <n v="8"/>
  </r>
  <r>
    <x v="0"/>
    <x v="3"/>
    <x v="18"/>
    <x v="2"/>
    <x v="1"/>
    <x v="3"/>
    <s v="220SE-2454"/>
    <n v="5.5631599999999999"/>
    <n v="5.5631599999999999"/>
    <n v="0"/>
    <x v="0"/>
    <n v="8"/>
  </r>
  <r>
    <x v="0"/>
    <x v="3"/>
    <x v="18"/>
    <x v="1"/>
    <x v="1"/>
    <x v="3"/>
    <s v="220SE-2455"/>
    <n v="5.9610799999999999"/>
    <n v="5.9610799999999999"/>
    <n v="0"/>
    <x v="0"/>
    <n v="8"/>
  </r>
  <r>
    <x v="0"/>
    <x v="3"/>
    <x v="18"/>
    <x v="1"/>
    <x v="1"/>
    <x v="3"/>
    <s v="220SE-2553"/>
    <n v="5.8614100000000002"/>
    <n v="5.8614100000000002"/>
    <n v="0"/>
    <x v="0"/>
    <n v="8"/>
  </r>
  <r>
    <x v="0"/>
    <x v="3"/>
    <x v="18"/>
    <x v="0"/>
    <x v="1"/>
    <x v="3"/>
    <s v="220SE-2771"/>
    <n v="5.59131"/>
    <n v="5.59131"/>
    <n v="1.47E-2"/>
    <x v="0"/>
    <n v="8"/>
  </r>
  <r>
    <x v="0"/>
    <x v="3"/>
    <x v="18"/>
    <x v="1"/>
    <x v="1"/>
    <x v="3"/>
    <s v="220SE-2775"/>
    <n v="5.8654599999999997"/>
    <n v="5.8654599999999997"/>
    <n v="0"/>
    <x v="0"/>
    <n v="8"/>
  </r>
  <r>
    <x v="0"/>
    <x v="3"/>
    <x v="18"/>
    <x v="1"/>
    <x v="1"/>
    <x v="3"/>
    <s v="220SE-2818"/>
    <n v="6.1402400000000004"/>
    <n v="6.1402400000000004"/>
    <n v="0"/>
    <x v="0"/>
    <n v="8"/>
  </r>
  <r>
    <x v="0"/>
    <x v="3"/>
    <x v="18"/>
    <x v="2"/>
    <x v="1"/>
    <x v="3"/>
    <s v="220SE-2841"/>
    <n v="10.36876"/>
    <n v="10.36876"/>
    <n v="0"/>
    <x v="0"/>
    <n v="12"/>
  </r>
  <r>
    <x v="0"/>
    <x v="3"/>
    <x v="18"/>
    <x v="1"/>
    <x v="1"/>
    <x v="3"/>
    <s v="220SE-2842"/>
    <n v="4.33033"/>
    <n v="4.33033"/>
    <n v="0"/>
    <x v="0"/>
    <n v="8"/>
  </r>
  <r>
    <x v="0"/>
    <x v="3"/>
    <x v="18"/>
    <x v="0"/>
    <x v="1"/>
    <x v="3"/>
    <s v="220SE-2848"/>
    <n v="6.56386"/>
    <n v="6.56386"/>
    <n v="2.9999999999999997E-4"/>
    <x v="0"/>
    <n v="8"/>
  </r>
  <r>
    <x v="0"/>
    <x v="3"/>
    <x v="18"/>
    <x v="0"/>
    <x v="1"/>
    <x v="3"/>
    <s v="220SE-2892"/>
    <n v="4.9076500000000003"/>
    <n v="4.9076500000000003"/>
    <n v="0"/>
    <x v="0"/>
    <n v="8"/>
  </r>
  <r>
    <x v="0"/>
    <x v="3"/>
    <x v="18"/>
    <x v="1"/>
    <x v="1"/>
    <x v="3"/>
    <s v="220SE-2893"/>
    <n v="5.2700399999999998"/>
    <n v="5.2700399999999998"/>
    <n v="0"/>
    <x v="0"/>
    <n v="8"/>
  </r>
  <r>
    <x v="0"/>
    <x v="3"/>
    <x v="18"/>
    <x v="1"/>
    <x v="1"/>
    <x v="3"/>
    <s v="220SE-2897"/>
    <n v="5.1974499999999999"/>
    <n v="5.1974499999999999"/>
    <n v="0"/>
    <x v="0"/>
    <n v="8"/>
  </r>
  <r>
    <x v="0"/>
    <x v="3"/>
    <x v="18"/>
    <x v="0"/>
    <x v="1"/>
    <x v="3"/>
    <s v="220SE-2918"/>
    <n v="6.6240300000000003"/>
    <n v="6.6240300000000003"/>
    <n v="0"/>
    <x v="0"/>
    <n v="8"/>
  </r>
  <r>
    <x v="0"/>
    <x v="3"/>
    <x v="18"/>
    <x v="0"/>
    <x v="1"/>
    <x v="3"/>
    <s v="220SE-2924"/>
    <n v="5.5765200000000004"/>
    <n v="5.5765200000000004"/>
    <n v="0"/>
    <x v="0"/>
    <n v="8"/>
  </r>
  <r>
    <x v="0"/>
    <x v="3"/>
    <x v="18"/>
    <x v="0"/>
    <x v="1"/>
    <x v="3"/>
    <s v="220SE-2931"/>
    <n v="5.3386399999999998"/>
    <n v="5.3386399999999998"/>
    <n v="3.2000000000000002E-3"/>
    <x v="0"/>
    <n v="8"/>
  </r>
  <r>
    <x v="0"/>
    <x v="3"/>
    <x v="18"/>
    <x v="0"/>
    <x v="1"/>
    <x v="3"/>
    <s v="220SE-2983"/>
    <n v="5.3283699999999996"/>
    <n v="5.3283699999999996"/>
    <n v="0"/>
    <x v="0"/>
    <n v="8"/>
  </r>
  <r>
    <x v="0"/>
    <x v="3"/>
    <x v="18"/>
    <x v="2"/>
    <x v="1"/>
    <x v="3"/>
    <s v="220SE-3073"/>
    <n v="6.2186500000000002"/>
    <n v="6.2186500000000002"/>
    <n v="0"/>
    <x v="0"/>
    <n v="8"/>
  </r>
  <r>
    <x v="0"/>
    <x v="3"/>
    <x v="18"/>
    <x v="2"/>
    <x v="1"/>
    <x v="3"/>
    <s v="220SE-3261"/>
    <n v="6.9979100000000001"/>
    <n v="6.9979100000000001"/>
    <n v="0"/>
    <x v="0"/>
    <n v="8"/>
  </r>
  <r>
    <x v="0"/>
    <x v="3"/>
    <x v="18"/>
    <x v="2"/>
    <x v="1"/>
    <x v="3"/>
    <s v="220SE-3445"/>
    <n v="8.3839000000000006"/>
    <n v="8.3839000000000006"/>
    <n v="0"/>
    <x v="0"/>
    <n v="8"/>
  </r>
  <r>
    <x v="0"/>
    <x v="3"/>
    <x v="18"/>
    <x v="2"/>
    <x v="1"/>
    <x v="3"/>
    <s v="220SE-3447"/>
    <n v="5.6086"/>
    <n v="5.6086"/>
    <n v="1.4E-2"/>
    <x v="0"/>
    <n v="8"/>
  </r>
  <r>
    <x v="0"/>
    <x v="3"/>
    <x v="18"/>
    <x v="2"/>
    <x v="1"/>
    <x v="3"/>
    <s v="220SE-3462"/>
    <n v="5.1118399999999999"/>
    <n v="5.1118399999999999"/>
    <n v="0"/>
    <x v="0"/>
    <n v="8"/>
  </r>
  <r>
    <x v="0"/>
    <x v="3"/>
    <x v="18"/>
    <x v="2"/>
    <x v="1"/>
    <x v="3"/>
    <s v="220SE-3468"/>
    <n v="5.6691500000000001"/>
    <n v="5.6691500000000001"/>
    <n v="0.58240000000000003"/>
    <x v="0"/>
    <n v="8"/>
  </r>
  <r>
    <x v="0"/>
    <x v="3"/>
    <x v="18"/>
    <x v="1"/>
    <x v="1"/>
    <x v="3"/>
    <s v="220SE-3633"/>
    <n v="5.8864999999999998"/>
    <n v="5.8864999999999998"/>
    <n v="0"/>
    <x v="0"/>
    <n v="8"/>
  </r>
  <r>
    <x v="0"/>
    <x v="3"/>
    <x v="18"/>
    <x v="0"/>
    <x v="1"/>
    <x v="3"/>
    <s v="220SE-3678"/>
    <n v="3.4738199999999999"/>
    <n v="3.4738199999999999"/>
    <n v="0"/>
    <x v="0"/>
    <n v="8"/>
  </r>
  <r>
    <x v="0"/>
    <x v="3"/>
    <x v="18"/>
    <x v="1"/>
    <x v="1"/>
    <x v="3"/>
    <s v="220SE-3840"/>
    <n v="6.22384"/>
    <n v="6.22384"/>
    <n v="0"/>
    <x v="0"/>
    <n v="8"/>
  </r>
  <r>
    <x v="0"/>
    <x v="3"/>
    <x v="18"/>
    <x v="0"/>
    <x v="2"/>
    <x v="4"/>
    <s v="300OI-01-A"/>
    <n v="60.676000000000002"/>
    <n v="60.676000000000002"/>
    <n v="0"/>
    <x v="0"/>
    <n v="40"/>
  </r>
  <r>
    <x v="0"/>
    <x v="3"/>
    <x v="18"/>
    <x v="1"/>
    <x v="2"/>
    <x v="4"/>
    <s v="300OI-01-B"/>
    <n v="61.703200000000002"/>
    <n v="61.703200000000002"/>
    <n v="0"/>
    <x v="0"/>
    <n v="40"/>
  </r>
  <r>
    <x v="0"/>
    <x v="3"/>
    <x v="18"/>
    <x v="2"/>
    <x v="2"/>
    <x v="4"/>
    <s v="300OI-01-C"/>
    <n v="34.879800000000003"/>
    <n v="34.879800000000003"/>
    <n v="0"/>
    <x v="0"/>
    <n v="26"/>
  </r>
  <r>
    <x v="0"/>
    <x v="3"/>
    <x v="18"/>
    <x v="0"/>
    <x v="2"/>
    <x v="5"/>
    <s v="300OS-01-A"/>
    <n v="13.650309999999999"/>
    <n v="13.650309999999999"/>
    <n v="0"/>
    <x v="0"/>
    <n v="24"/>
  </r>
  <r>
    <x v="0"/>
    <x v="3"/>
    <x v="18"/>
    <x v="1"/>
    <x v="2"/>
    <x v="5"/>
    <s v="300OS-01-B"/>
    <n v="13.14495"/>
    <n v="13.14495"/>
    <n v="0"/>
    <x v="0"/>
    <n v="24"/>
  </r>
  <r>
    <x v="0"/>
    <x v="3"/>
    <x v="18"/>
    <x v="2"/>
    <x v="2"/>
    <x v="5"/>
    <s v="300OS-01-C"/>
    <n v="4.7687900000000001"/>
    <n v="4.7687900000000001"/>
    <n v="0"/>
    <x v="0"/>
    <n v="18"/>
  </r>
  <r>
    <x v="0"/>
    <x v="3"/>
    <x v="18"/>
    <x v="0"/>
    <x v="3"/>
    <x v="6"/>
    <s v="410MO-01-A"/>
    <n v="14.619210000000001"/>
    <n v="14.619210000000001"/>
    <n v="0"/>
    <x v="0"/>
    <n v="19.2"/>
  </r>
  <r>
    <x v="0"/>
    <x v="3"/>
    <x v="18"/>
    <x v="1"/>
    <x v="3"/>
    <x v="6"/>
    <s v="410MO-01-B"/>
    <n v="14.31692"/>
    <n v="14.31692"/>
    <n v="0"/>
    <x v="0"/>
    <n v="18.68"/>
  </r>
  <r>
    <x v="0"/>
    <x v="3"/>
    <x v="18"/>
    <x v="2"/>
    <x v="3"/>
    <x v="6"/>
    <s v="410MO-01-C"/>
    <n v="8.3550000000000004"/>
    <n v="8.3550000000000004"/>
    <n v="0"/>
    <x v="0"/>
    <n v="11.2"/>
  </r>
  <r>
    <x v="0"/>
    <x v="3"/>
    <x v="18"/>
    <x v="0"/>
    <x v="3"/>
    <x v="6"/>
    <s v="410MO-02-A"/>
    <n v="17.76568"/>
    <n v="17.76568"/>
    <n v="0"/>
    <x v="0"/>
    <n v="23.2"/>
  </r>
  <r>
    <x v="0"/>
    <x v="3"/>
    <x v="18"/>
    <x v="1"/>
    <x v="3"/>
    <x v="6"/>
    <s v="410MO-02-B"/>
    <n v="8.2498900000000006"/>
    <n v="8.2498900000000006"/>
    <n v="0"/>
    <x v="0"/>
    <n v="10.68"/>
  </r>
  <r>
    <x v="0"/>
    <x v="3"/>
    <x v="18"/>
    <x v="2"/>
    <x v="3"/>
    <x v="6"/>
    <s v="410MO-02-C"/>
    <n v="7.89337"/>
    <n v="7.89337"/>
    <n v="0"/>
    <x v="0"/>
    <n v="11.2"/>
  </r>
  <r>
    <x v="0"/>
    <x v="3"/>
    <x v="18"/>
    <x v="0"/>
    <x v="3"/>
    <x v="6"/>
    <s v="410MO-03-A"/>
    <n v="14.76023"/>
    <n v="14.76023"/>
    <n v="0"/>
    <x v="0"/>
    <n v="19.2"/>
  </r>
  <r>
    <x v="0"/>
    <x v="3"/>
    <x v="18"/>
    <x v="1"/>
    <x v="3"/>
    <x v="6"/>
    <s v="410MO-03-B"/>
    <n v="13.989879999999999"/>
    <n v="13.989879999999999"/>
    <n v="0"/>
    <x v="0"/>
    <n v="18.68"/>
  </r>
  <r>
    <x v="0"/>
    <x v="3"/>
    <x v="18"/>
    <x v="2"/>
    <x v="3"/>
    <x v="6"/>
    <s v="410MO-03-C"/>
    <n v="8.2736900000000002"/>
    <n v="8.2736900000000002"/>
    <n v="0"/>
    <x v="0"/>
    <n v="11.2"/>
  </r>
  <r>
    <x v="0"/>
    <x v="3"/>
    <x v="18"/>
    <x v="0"/>
    <x v="3"/>
    <x v="6"/>
    <s v="410MO-04-A"/>
    <n v="14.22021"/>
    <n v="14.22021"/>
    <n v="0"/>
    <x v="0"/>
    <n v="19.2"/>
  </r>
  <r>
    <x v="0"/>
    <x v="3"/>
    <x v="18"/>
    <x v="1"/>
    <x v="3"/>
    <x v="6"/>
    <s v="410MO-04-B"/>
    <n v="14.11847"/>
    <n v="14.11847"/>
    <n v="0"/>
    <x v="0"/>
    <n v="18.68"/>
  </r>
  <r>
    <x v="0"/>
    <x v="3"/>
    <x v="18"/>
    <x v="2"/>
    <x v="3"/>
    <x v="6"/>
    <s v="410MO-04-C"/>
    <n v="8.5625900000000001"/>
    <n v="8.5625900000000001"/>
    <n v="0"/>
    <x v="0"/>
    <n v="11.2"/>
  </r>
  <r>
    <x v="0"/>
    <x v="3"/>
    <x v="18"/>
    <x v="1"/>
    <x v="3"/>
    <x v="6"/>
    <s v="410MO-05-B"/>
    <n v="14.002599999999999"/>
    <n v="14.002599999999999"/>
    <n v="0"/>
    <x v="0"/>
    <n v="18.68"/>
  </r>
  <r>
    <x v="0"/>
    <x v="3"/>
    <x v="18"/>
    <x v="0"/>
    <x v="3"/>
    <x v="6"/>
    <s v="410MO-06-A"/>
    <n v="14.49489"/>
    <n v="14.49489"/>
    <n v="0"/>
    <x v="0"/>
    <n v="19.2"/>
  </r>
  <r>
    <x v="0"/>
    <x v="3"/>
    <x v="18"/>
    <x v="2"/>
    <x v="3"/>
    <x v="6"/>
    <s v="410MO-06-C"/>
    <n v="11.5625"/>
    <n v="11.5625"/>
    <n v="0"/>
    <x v="0"/>
    <n v="15.2"/>
  </r>
  <r>
    <x v="0"/>
    <x v="3"/>
    <x v="18"/>
    <x v="1"/>
    <x v="3"/>
    <x v="6"/>
    <s v="410MO-07-B"/>
    <n v="14.126989999999999"/>
    <n v="14.126989999999999"/>
    <n v="0"/>
    <x v="0"/>
    <n v="18.68"/>
  </r>
  <r>
    <x v="0"/>
    <x v="3"/>
    <x v="18"/>
    <x v="0"/>
    <x v="3"/>
    <x v="7"/>
    <s v="420TW-01-A"/>
    <n v="6.5932599999999999"/>
    <n v="6.5932599999999999"/>
    <n v="0"/>
    <x v="0"/>
    <n v="8.5"/>
  </r>
  <r>
    <x v="0"/>
    <x v="3"/>
    <x v="18"/>
    <x v="1"/>
    <x v="3"/>
    <x v="7"/>
    <s v="420TW-01-B"/>
    <n v="6.5986500000000001"/>
    <n v="6.5986500000000001"/>
    <n v="0"/>
    <x v="0"/>
    <n v="8.75"/>
  </r>
  <r>
    <x v="0"/>
    <x v="3"/>
    <x v="18"/>
    <x v="2"/>
    <x v="3"/>
    <x v="7"/>
    <s v="420TW-01-C"/>
    <n v="6.4921600000000002"/>
    <n v="6.4921600000000002"/>
    <n v="0"/>
    <x v="0"/>
    <n v="8.5"/>
  </r>
  <r>
    <x v="0"/>
    <x v="3"/>
    <x v="18"/>
    <x v="0"/>
    <x v="3"/>
    <x v="7"/>
    <s v="420TW-02-A"/>
    <n v="6.34"/>
    <n v="6.34"/>
    <n v="0"/>
    <x v="0"/>
    <n v="8.5"/>
  </r>
  <r>
    <x v="0"/>
    <x v="3"/>
    <x v="18"/>
    <x v="2"/>
    <x v="3"/>
    <x v="7"/>
    <s v="420TW-02-C"/>
    <n v="6.3978000000000002"/>
    <n v="6.3978000000000002"/>
    <n v="0"/>
    <x v="0"/>
    <n v="8.5"/>
  </r>
  <r>
    <x v="0"/>
    <x v="3"/>
    <x v="18"/>
    <x v="0"/>
    <x v="3"/>
    <x v="7"/>
    <s v="420TW-03-A"/>
    <n v="7.01166"/>
    <n v="7.01166"/>
    <n v="0"/>
    <x v="0"/>
    <n v="9"/>
  </r>
  <r>
    <x v="0"/>
    <x v="3"/>
    <x v="18"/>
    <x v="2"/>
    <x v="3"/>
    <x v="7"/>
    <s v="420TW-03-C"/>
    <n v="6.5594900000000003"/>
    <n v="6.5594900000000003"/>
    <n v="0"/>
    <x v="0"/>
    <n v="8.5"/>
  </r>
  <r>
    <x v="0"/>
    <x v="3"/>
    <x v="18"/>
    <x v="0"/>
    <x v="3"/>
    <x v="7"/>
    <s v="420TW-04-A"/>
    <n v="7.7182899999999997"/>
    <n v="7.7182899999999997"/>
    <n v="0"/>
    <x v="0"/>
    <n v="10"/>
  </r>
  <r>
    <x v="0"/>
    <x v="3"/>
    <x v="18"/>
    <x v="2"/>
    <x v="3"/>
    <x v="7"/>
    <s v="420TW-04-C"/>
    <n v="6.4855400000000003"/>
    <n v="6.4855400000000003"/>
    <n v="0"/>
    <x v="0"/>
    <n v="8.5"/>
  </r>
  <r>
    <x v="0"/>
    <x v="3"/>
    <x v="18"/>
    <x v="0"/>
    <x v="3"/>
    <x v="7"/>
    <s v="420TW-05-A"/>
    <n v="6.4191000000000003"/>
    <n v="6.4191000000000003"/>
    <n v="0"/>
    <x v="0"/>
    <n v="8.5"/>
  </r>
  <r>
    <x v="0"/>
    <x v="3"/>
    <x v="18"/>
    <x v="2"/>
    <x v="3"/>
    <x v="7"/>
    <s v="420TW-05-C"/>
    <n v="3.09836"/>
    <n v="3.09836"/>
    <n v="0"/>
    <x v="0"/>
    <n v="4"/>
  </r>
  <r>
    <x v="0"/>
    <x v="3"/>
    <x v="18"/>
    <x v="0"/>
    <x v="3"/>
    <x v="7"/>
    <s v="420TW-06-A"/>
    <n v="6.4920999999999998"/>
    <n v="6.4920999999999998"/>
    <n v="0"/>
    <x v="0"/>
    <n v="8.5"/>
  </r>
  <r>
    <x v="0"/>
    <x v="3"/>
    <x v="18"/>
    <x v="1"/>
    <x v="3"/>
    <x v="7"/>
    <s v="420TW-06-B"/>
    <n v="6.63218"/>
    <n v="6.63218"/>
    <n v="0"/>
    <x v="0"/>
    <n v="8.75"/>
  </r>
  <r>
    <x v="0"/>
    <x v="3"/>
    <x v="18"/>
    <x v="2"/>
    <x v="3"/>
    <x v="7"/>
    <s v="420TW-07-C"/>
    <n v="6.3222899999999997"/>
    <n v="6.3222899999999997"/>
    <n v="0"/>
    <x v="0"/>
    <n v="8.1999999999999993"/>
  </r>
  <r>
    <x v="0"/>
    <x v="3"/>
    <x v="18"/>
    <x v="1"/>
    <x v="3"/>
    <x v="7"/>
    <s v="420TW-08-B"/>
    <n v="6.6045100000000003"/>
    <n v="6.6045100000000003"/>
    <n v="0"/>
    <x v="0"/>
    <n v="8.75"/>
  </r>
  <r>
    <x v="0"/>
    <x v="3"/>
    <x v="18"/>
    <x v="1"/>
    <x v="3"/>
    <x v="7"/>
    <s v="420TW-09-B"/>
    <n v="6.52501"/>
    <n v="6.52501"/>
    <n v="0"/>
    <x v="0"/>
    <n v="8.75"/>
  </r>
  <r>
    <x v="0"/>
    <x v="3"/>
    <x v="18"/>
    <x v="0"/>
    <x v="3"/>
    <x v="8"/>
    <s v="430TT-01-A"/>
    <n v="23.808910000000001"/>
    <n v="23.808910000000001"/>
    <n v="0"/>
    <x v="0"/>
    <n v="28"/>
  </r>
  <r>
    <x v="0"/>
    <x v="3"/>
    <x v="18"/>
    <x v="1"/>
    <x v="3"/>
    <x v="8"/>
    <s v="430TT-01-B"/>
    <n v="24.983409999999999"/>
    <n v="24.983409999999999"/>
    <n v="0"/>
    <x v="0"/>
    <n v="32.659999999999997"/>
  </r>
  <r>
    <x v="0"/>
    <x v="3"/>
    <x v="18"/>
    <x v="2"/>
    <x v="3"/>
    <x v="8"/>
    <s v="430TT-01-C"/>
    <n v="22.943960000000001"/>
    <n v="22.943960000000001"/>
    <n v="0"/>
    <x v="0"/>
    <n v="30"/>
  </r>
  <r>
    <x v="0"/>
    <x v="3"/>
    <x v="18"/>
    <x v="0"/>
    <x v="3"/>
    <x v="8"/>
    <s v="430TT-02-A"/>
    <n v="30.786770000000001"/>
    <n v="30.786770000000001"/>
    <n v="0"/>
    <x v="0"/>
    <n v="41.25"/>
  </r>
  <r>
    <x v="0"/>
    <x v="3"/>
    <x v="18"/>
    <x v="1"/>
    <x v="3"/>
    <x v="8"/>
    <s v="430TT-02-B"/>
    <n v="12.86731"/>
    <n v="12.86731"/>
    <n v="0"/>
    <x v="0"/>
    <n v="16.66"/>
  </r>
  <r>
    <x v="0"/>
    <x v="3"/>
    <x v="18"/>
    <x v="2"/>
    <x v="3"/>
    <x v="8"/>
    <s v="430TT-02-C"/>
    <n v="21.023779999999999"/>
    <n v="21.023779999999999"/>
    <n v="0"/>
    <x v="0"/>
    <n v="27.5"/>
  </r>
  <r>
    <x v="0"/>
    <x v="3"/>
    <x v="18"/>
    <x v="0"/>
    <x v="3"/>
    <x v="8"/>
    <s v="430TT-03-A"/>
    <n v="12.22691"/>
    <n v="12.22691"/>
    <n v="0"/>
    <x v="0"/>
    <n v="16.25"/>
  </r>
  <r>
    <x v="0"/>
    <x v="3"/>
    <x v="18"/>
    <x v="1"/>
    <x v="3"/>
    <x v="8"/>
    <s v="430TT-03-B"/>
    <n v="24.93"/>
    <n v="24.93"/>
    <n v="0"/>
    <x v="0"/>
    <n v="32.659999999999997"/>
  </r>
  <r>
    <x v="0"/>
    <x v="3"/>
    <x v="18"/>
    <x v="2"/>
    <x v="3"/>
    <x v="8"/>
    <s v="430TT-03-C"/>
    <n v="15.40729"/>
    <n v="15.40729"/>
    <n v="0"/>
    <x v="0"/>
    <n v="20.5"/>
  </r>
  <r>
    <x v="0"/>
    <x v="3"/>
    <x v="18"/>
    <x v="1"/>
    <x v="3"/>
    <x v="8"/>
    <s v="430TT-04-B"/>
    <n v="19.018999999999998"/>
    <n v="19.018999999999998"/>
    <n v="0"/>
    <x v="0"/>
    <n v="24.66"/>
  </r>
  <r>
    <x v="0"/>
    <x v="3"/>
    <x v="18"/>
    <x v="2"/>
    <x v="3"/>
    <x v="8"/>
    <s v="430TT-04-C"/>
    <n v="24.02449"/>
    <n v="24.02449"/>
    <n v="0"/>
    <x v="0"/>
    <n v="32"/>
  </r>
  <r>
    <x v="0"/>
    <x v="3"/>
    <x v="18"/>
    <x v="1"/>
    <x v="3"/>
    <x v="8"/>
    <s v="430TT-05-B"/>
    <n v="12.792299999999999"/>
    <n v="12.792299999999999"/>
    <n v="0"/>
    <x v="0"/>
    <n v="16.66"/>
  </r>
  <r>
    <x v="0"/>
    <x v="3"/>
    <x v="18"/>
    <x v="1"/>
    <x v="3"/>
    <x v="8"/>
    <s v="430TT-07-B"/>
    <n v="12.96021"/>
    <n v="12.96021"/>
    <n v="0"/>
    <x v="0"/>
    <n v="16.66"/>
  </r>
  <r>
    <x v="0"/>
    <x v="3"/>
    <x v="18"/>
    <x v="0"/>
    <x v="3"/>
    <x v="9"/>
    <s v="440TP-01-A"/>
    <n v="22.786639999999998"/>
    <n v="22.786639999999998"/>
    <n v="0"/>
    <x v="0"/>
    <n v="29.25"/>
  </r>
  <r>
    <x v="0"/>
    <x v="3"/>
    <x v="18"/>
    <x v="1"/>
    <x v="3"/>
    <x v="9"/>
    <s v="440TP-01-B"/>
    <n v="16.299980000000001"/>
    <n v="16.299980000000001"/>
    <n v="0"/>
    <x v="0"/>
    <n v="21.5"/>
  </r>
  <r>
    <x v="0"/>
    <x v="3"/>
    <x v="18"/>
    <x v="2"/>
    <x v="3"/>
    <x v="9"/>
    <s v="440TP-01-C"/>
    <n v="23.616669999999999"/>
    <n v="23.616669999999999"/>
    <n v="0"/>
    <x v="0"/>
    <n v="31.5"/>
  </r>
  <r>
    <x v="0"/>
    <x v="3"/>
    <x v="18"/>
    <x v="0"/>
    <x v="4"/>
    <x v="10"/>
    <s v="510L1-A"/>
    <n v="112.89036"/>
    <n v="92.890360000000001"/>
    <n v="0"/>
    <x v="0"/>
    <n v="179.21"/>
  </r>
  <r>
    <x v="0"/>
    <x v="3"/>
    <x v="18"/>
    <x v="1"/>
    <x v="4"/>
    <x v="10"/>
    <s v="510L1-B"/>
    <n v="113.91571"/>
    <n v="93.915710000000004"/>
    <n v="0"/>
    <x v="0"/>
    <n v="194.81"/>
  </r>
  <r>
    <x v="0"/>
    <x v="3"/>
    <x v="18"/>
    <x v="2"/>
    <x v="4"/>
    <x v="10"/>
    <s v="510L1-C"/>
    <n v="124.38179"/>
    <n v="104.38179"/>
    <n v="0"/>
    <x v="0"/>
    <n v="209.31"/>
  </r>
  <r>
    <x v="0"/>
    <x v="3"/>
    <x v="18"/>
    <x v="0"/>
    <x v="4"/>
    <x v="11"/>
    <s v="510L2-A"/>
    <n v="166.3356"/>
    <n v="166.3356"/>
    <n v="0"/>
    <x v="0"/>
    <n v="191.21"/>
  </r>
  <r>
    <x v="0"/>
    <x v="3"/>
    <x v="18"/>
    <x v="1"/>
    <x v="4"/>
    <x v="11"/>
    <s v="510L2-B"/>
    <n v="160.48400000000001"/>
    <n v="160.48400000000001"/>
    <n v="0"/>
    <x v="0"/>
    <n v="210.81"/>
  </r>
  <r>
    <x v="0"/>
    <x v="3"/>
    <x v="18"/>
    <x v="2"/>
    <x v="4"/>
    <x v="11"/>
    <s v="510L2-C"/>
    <n v="174.10720000000001"/>
    <n v="174.10720000000001"/>
    <n v="0"/>
    <x v="0"/>
    <n v="194.91"/>
  </r>
  <r>
    <x v="0"/>
    <x v="3"/>
    <x v="18"/>
    <x v="0"/>
    <x v="4"/>
    <x v="12"/>
    <s v="510L3-A"/>
    <n v="158.10554999999999"/>
    <n v="158.10554999999999"/>
    <n v="0"/>
    <x v="0"/>
    <n v="187.2"/>
  </r>
  <r>
    <x v="0"/>
    <x v="3"/>
    <x v="18"/>
    <x v="1"/>
    <x v="4"/>
    <x v="12"/>
    <s v="510L3-B"/>
    <n v="175.64520999999999"/>
    <n v="175.64520999999999"/>
    <n v="0"/>
    <x v="0"/>
    <n v="190.81"/>
  </r>
  <r>
    <x v="0"/>
    <x v="3"/>
    <x v="18"/>
    <x v="2"/>
    <x v="4"/>
    <x v="12"/>
    <s v="510L3-C"/>
    <n v="96.852140000000006"/>
    <n v="96.852140000000006"/>
    <n v="0"/>
    <x v="0"/>
    <n v="154.91"/>
  </r>
  <r>
    <x v="0"/>
    <x v="3"/>
    <x v="18"/>
    <x v="0"/>
    <x v="4"/>
    <x v="13"/>
    <s v="510L4-A"/>
    <n v="68.333879999999994"/>
    <n v="68.333879999999994"/>
    <n v="0"/>
    <x v="0"/>
    <n v="58.01"/>
  </r>
  <r>
    <x v="0"/>
    <x v="3"/>
    <x v="18"/>
    <x v="1"/>
    <x v="4"/>
    <x v="13"/>
    <s v="510L4-B"/>
    <n v="61.6434"/>
    <n v="61.6434"/>
    <n v="0"/>
    <x v="0"/>
    <n v="51.01"/>
  </r>
  <r>
    <x v="0"/>
    <x v="3"/>
    <x v="18"/>
    <x v="2"/>
    <x v="4"/>
    <x v="13"/>
    <s v="510L4-C"/>
    <n v="60.856920000000002"/>
    <n v="60.856920000000002"/>
    <n v="0"/>
    <x v="0"/>
    <n v="68.91"/>
  </r>
  <r>
    <x v="0"/>
    <x v="3"/>
    <x v="18"/>
    <x v="0"/>
    <x v="4"/>
    <x v="14"/>
    <s v="510L5-A"/>
    <n v="63.713149999999999"/>
    <n v="63.713149999999999"/>
    <n v="0"/>
    <x v="0"/>
    <n v="74.2"/>
  </r>
  <r>
    <x v="0"/>
    <x v="3"/>
    <x v="18"/>
    <x v="1"/>
    <x v="4"/>
    <x v="14"/>
    <s v="510L5-B"/>
    <n v="121.57311"/>
    <n v="121.57311"/>
    <n v="0"/>
    <x v="0"/>
    <n v="153.81"/>
  </r>
  <r>
    <x v="0"/>
    <x v="3"/>
    <x v="18"/>
    <x v="2"/>
    <x v="4"/>
    <x v="14"/>
    <s v="510L5-C"/>
    <n v="112.37334"/>
    <n v="112.37334"/>
    <n v="0"/>
    <x v="0"/>
    <n v="141.91"/>
  </r>
  <r>
    <x v="0"/>
    <x v="3"/>
    <x v="18"/>
    <x v="0"/>
    <x v="4"/>
    <x v="15"/>
    <s v="510L6-A"/>
    <n v="165.506"/>
    <n v="165.506"/>
    <n v="0"/>
    <x v="0"/>
    <n v="190.21"/>
  </r>
  <r>
    <x v="0"/>
    <x v="3"/>
    <x v="18"/>
    <x v="1"/>
    <x v="4"/>
    <x v="15"/>
    <s v="510L6-B"/>
    <n v="128.01401999999999"/>
    <n v="128.01401999999999"/>
    <n v="0"/>
    <x v="0"/>
    <n v="161.81"/>
  </r>
  <r>
    <x v="0"/>
    <x v="3"/>
    <x v="18"/>
    <x v="2"/>
    <x v="4"/>
    <x v="15"/>
    <s v="510L6-C"/>
    <n v="111.75525"/>
    <n v="111.75525"/>
    <n v="0"/>
    <x v="0"/>
    <n v="141.91"/>
  </r>
  <r>
    <x v="0"/>
    <x v="3"/>
    <x v="18"/>
    <x v="0"/>
    <x v="4"/>
    <x v="16"/>
    <s v="510L8-A"/>
    <n v="16.062480000000001"/>
    <n v="16.062480000000001"/>
    <n v="0"/>
    <x v="0"/>
    <n v="16.010000000000002"/>
  </r>
  <r>
    <x v="0"/>
    <x v="3"/>
    <x v="18"/>
    <x v="1"/>
    <x v="4"/>
    <x v="16"/>
    <s v="510L8-B"/>
    <n v="28.857119999999998"/>
    <n v="28.857119999999998"/>
    <n v="0"/>
    <x v="0"/>
    <n v="25.01"/>
  </r>
  <r>
    <x v="0"/>
    <x v="3"/>
    <x v="18"/>
    <x v="2"/>
    <x v="4"/>
    <x v="16"/>
    <s v="510L8-C"/>
    <n v="28.35"/>
    <n v="28.35"/>
    <n v="0"/>
    <x v="0"/>
    <n v="24"/>
  </r>
  <r>
    <x v="0"/>
    <x v="3"/>
    <x v="18"/>
    <x v="0"/>
    <x v="4"/>
    <x v="17"/>
    <s v="520WP-01-A"/>
    <n v="12.6"/>
    <n v="12.6"/>
    <n v="0"/>
    <x v="0"/>
    <n v="16"/>
  </r>
  <r>
    <x v="0"/>
    <x v="3"/>
    <x v="18"/>
    <x v="1"/>
    <x v="4"/>
    <x v="17"/>
    <s v="520WP-01-B"/>
    <n v="20.950500000000002"/>
    <n v="20.950500000000002"/>
    <n v="0"/>
    <x v="0"/>
    <n v="24"/>
  </r>
  <r>
    <x v="0"/>
    <x v="3"/>
    <x v="18"/>
    <x v="2"/>
    <x v="4"/>
    <x v="17"/>
    <s v="520WP-01-C"/>
    <n v="19.6008"/>
    <n v="19.6008"/>
    <n v="0"/>
    <x v="0"/>
    <n v="24"/>
  </r>
  <r>
    <x v="0"/>
    <x v="3"/>
    <x v="18"/>
    <x v="0"/>
    <x v="4"/>
    <x v="18"/>
    <s v="530NP-01-A"/>
    <n v="42.590359999999997"/>
    <n v="42.590359999999997"/>
    <n v="0"/>
    <x v="0"/>
    <n v="40"/>
  </r>
  <r>
    <x v="0"/>
    <x v="3"/>
    <x v="18"/>
    <x v="1"/>
    <x v="4"/>
    <x v="18"/>
    <s v="530NP-01-B"/>
    <n v="52.843400000000003"/>
    <n v="52.843400000000003"/>
    <n v="0"/>
    <x v="0"/>
    <n v="48"/>
  </r>
  <r>
    <x v="0"/>
    <x v="3"/>
    <x v="18"/>
    <x v="2"/>
    <x v="4"/>
    <x v="18"/>
    <s v="530NP-01-C"/>
    <n v="44.170909999999999"/>
    <n v="44.170909999999999"/>
    <n v="0"/>
    <x v="0"/>
    <n v="40"/>
  </r>
  <r>
    <x v="0"/>
    <x v="3"/>
    <x v="18"/>
    <x v="1"/>
    <x v="4"/>
    <x v="19"/>
    <s v="550LP-01-B"/>
    <n v="23.466239999999999"/>
    <n v="23.466239999999999"/>
    <n v="0"/>
    <x v="0"/>
    <n v="24"/>
  </r>
  <r>
    <x v="0"/>
    <x v="3"/>
    <x v="18"/>
    <x v="2"/>
    <x v="4"/>
    <x v="19"/>
    <s v="550LP-01-C"/>
    <n v="21.199680000000001"/>
    <n v="21.199680000000001"/>
    <n v="0"/>
    <x v="0"/>
    <n v="25"/>
  </r>
  <r>
    <x v="0"/>
    <x v="3"/>
    <x v="18"/>
    <x v="0"/>
    <x v="5"/>
    <x v="20"/>
    <s v="600WZ-01-A"/>
    <n v="2.2499500000000001"/>
    <n v="2.2499500000000001"/>
    <n v="0"/>
    <x v="0"/>
    <n v="8"/>
  </r>
  <r>
    <x v="0"/>
    <x v="3"/>
    <x v="18"/>
    <x v="1"/>
    <x v="5"/>
    <x v="20"/>
    <s v="600WZ-01-B"/>
    <n v="2.9873949999999998"/>
    <n v="2.9873949999999998"/>
    <n v="0"/>
    <x v="0"/>
    <n v="8"/>
  </r>
  <r>
    <x v="0"/>
    <x v="3"/>
    <x v="18"/>
    <x v="2"/>
    <x v="5"/>
    <x v="20"/>
    <s v="600WZ-01-C"/>
    <n v="0.66664000000000001"/>
    <n v="0.66664000000000001"/>
    <n v="0"/>
    <x v="0"/>
    <n v="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8">
  <r>
    <x v="0"/>
    <x v="0"/>
    <x v="0"/>
    <x v="0"/>
    <n v="4077.0450000000001"/>
    <n v="458"/>
  </r>
  <r>
    <x v="0"/>
    <x v="1"/>
    <x v="1"/>
    <x v="0"/>
    <n v="2518.1239999999998"/>
    <n v="267"/>
  </r>
  <r>
    <x v="1"/>
    <x v="2"/>
    <x v="2"/>
    <x v="1"/>
    <n v="644.91300000000001"/>
    <n v="76"/>
  </r>
  <r>
    <x v="1"/>
    <x v="3"/>
    <x v="3"/>
    <x v="1"/>
    <n v="614.83199999999999"/>
    <n v="104"/>
  </r>
  <r>
    <x v="0"/>
    <x v="1"/>
    <x v="4"/>
    <x v="0"/>
    <n v="4613.3739999999998"/>
    <n v="500"/>
  </r>
  <r>
    <x v="0"/>
    <x v="0"/>
    <x v="0"/>
    <x v="1"/>
    <n v="501.61500000000001"/>
    <n v="64"/>
  </r>
  <r>
    <x v="1"/>
    <x v="2"/>
    <x v="5"/>
    <x v="1"/>
    <n v="587.37400000000002"/>
    <n v="80"/>
  </r>
  <r>
    <x v="1"/>
    <x v="4"/>
    <x v="6"/>
    <x v="1"/>
    <n v="279.54899999999998"/>
    <n v="40"/>
  </r>
  <r>
    <x v="1"/>
    <x v="3"/>
    <x v="7"/>
    <x v="1"/>
    <n v="749.20299999999997"/>
    <n v="104"/>
  </r>
  <r>
    <x v="1"/>
    <x v="4"/>
    <x v="8"/>
    <x v="1"/>
    <n v="392.35"/>
    <n v="72"/>
  </r>
  <r>
    <x v="1"/>
    <x v="3"/>
    <x v="9"/>
    <x v="0"/>
    <n v="5460.8879999999999"/>
    <n v="446.5"/>
  </r>
  <r>
    <x v="0"/>
    <x v="5"/>
    <x v="10"/>
    <x v="0"/>
    <n v="4635.16"/>
    <n v="471"/>
  </r>
  <r>
    <x v="0"/>
    <x v="5"/>
    <x v="11"/>
    <x v="1"/>
    <n v="821.06200000000001"/>
    <n v="104"/>
  </r>
  <r>
    <x v="0"/>
    <x v="3"/>
    <x v="12"/>
    <x v="1"/>
    <n v="748.19399999999996"/>
    <n v="98"/>
  </r>
  <r>
    <x v="1"/>
    <x v="3"/>
    <x v="9"/>
    <x v="1"/>
    <n v="732.00800000000004"/>
    <n v="104"/>
  </r>
  <r>
    <x v="1"/>
    <x v="2"/>
    <x v="13"/>
    <x v="1"/>
    <n v="542.12"/>
    <n v="64"/>
  </r>
  <r>
    <x v="0"/>
    <x v="1"/>
    <x v="4"/>
    <x v="1"/>
    <n v="477.13"/>
    <n v="72"/>
  </r>
  <r>
    <x v="0"/>
    <x v="3"/>
    <x v="14"/>
    <x v="1"/>
    <n v="574.61800000000005"/>
    <n v="64"/>
  </r>
  <r>
    <x v="0"/>
    <x v="5"/>
    <x v="11"/>
    <x v="0"/>
    <n v="4399.8119999999999"/>
    <n v="454.5"/>
  </r>
  <r>
    <x v="0"/>
    <x v="1"/>
    <x v="15"/>
    <x v="0"/>
    <n v="4411.7550000000001"/>
    <n v="479.5"/>
  </r>
  <r>
    <x v="0"/>
    <x v="1"/>
    <x v="16"/>
    <x v="0"/>
    <n v="4346.7259999999997"/>
    <n v="432"/>
  </r>
  <r>
    <x v="1"/>
    <x v="4"/>
    <x v="17"/>
    <x v="0"/>
    <n v="4514.9070000000002"/>
    <n v="445"/>
  </r>
  <r>
    <x v="0"/>
    <x v="1"/>
    <x v="18"/>
    <x v="1"/>
    <n v="515.57000000000005"/>
    <n v="72"/>
  </r>
  <r>
    <x v="0"/>
    <x v="1"/>
    <x v="15"/>
    <x v="1"/>
    <n v="459.03"/>
    <n v="64"/>
  </r>
  <r>
    <x v="0"/>
    <x v="1"/>
    <x v="16"/>
    <x v="1"/>
    <n v="572.67999999999995"/>
    <n v="80"/>
  </r>
  <r>
    <x v="1"/>
    <x v="3"/>
    <x v="19"/>
    <x v="1"/>
    <n v="639.33000000000004"/>
    <n v="88"/>
  </r>
  <r>
    <x v="1"/>
    <x v="2"/>
    <x v="5"/>
    <x v="0"/>
    <n v="4769.8429999999998"/>
    <n v="452"/>
  </r>
  <r>
    <x v="1"/>
    <x v="2"/>
    <x v="20"/>
    <x v="0"/>
    <n v="4462.6409999999996"/>
    <n v="431"/>
  </r>
  <r>
    <x v="0"/>
    <x v="3"/>
    <x v="14"/>
    <x v="0"/>
    <n v="4401.875"/>
    <n v="356"/>
  </r>
  <r>
    <x v="1"/>
    <x v="3"/>
    <x v="19"/>
    <x v="0"/>
    <n v="4431.3879999999999"/>
    <n v="468"/>
  </r>
  <r>
    <x v="0"/>
    <x v="1"/>
    <x v="21"/>
    <x v="1"/>
    <n v="495.517"/>
    <n v="72"/>
  </r>
  <r>
    <x v="1"/>
    <x v="2"/>
    <x v="20"/>
    <x v="1"/>
    <n v="378.78"/>
    <n v="64"/>
  </r>
  <r>
    <x v="1"/>
    <x v="4"/>
    <x v="8"/>
    <x v="0"/>
    <n v="4834.9610000000002"/>
    <n v="472"/>
  </r>
  <r>
    <x v="1"/>
    <x v="2"/>
    <x v="13"/>
    <x v="0"/>
    <n v="5212.6689999999999"/>
    <n v="431.5"/>
  </r>
  <r>
    <x v="1"/>
    <x v="3"/>
    <x v="7"/>
    <x v="0"/>
    <n v="4890.1260000000002"/>
    <n v="478"/>
  </r>
  <r>
    <x v="0"/>
    <x v="3"/>
    <x v="12"/>
    <x v="0"/>
    <n v="4985.8559999999998"/>
    <n v="483"/>
  </r>
  <r>
    <x v="0"/>
    <x v="5"/>
    <x v="22"/>
    <x v="1"/>
    <n v="162.21899999999999"/>
    <n v="32"/>
  </r>
  <r>
    <x v="1"/>
    <x v="2"/>
    <x v="23"/>
    <x v="1"/>
    <n v="549.53700000000003"/>
    <n v="64"/>
  </r>
  <r>
    <x v="0"/>
    <x v="0"/>
    <x v="24"/>
    <x v="0"/>
    <n v="4162.8680000000004"/>
    <n v="465.5"/>
  </r>
  <r>
    <x v="0"/>
    <x v="5"/>
    <x v="10"/>
    <x v="1"/>
    <n v="421.16"/>
    <n v="72"/>
  </r>
  <r>
    <x v="1"/>
    <x v="2"/>
    <x v="25"/>
    <x v="1"/>
    <n v="545.12199999999996"/>
    <n v="72"/>
  </r>
  <r>
    <x v="0"/>
    <x v="1"/>
    <x v="21"/>
    <x v="0"/>
    <n v="4610.192"/>
    <n v="451.5"/>
  </r>
  <r>
    <x v="0"/>
    <x v="5"/>
    <x v="26"/>
    <x v="0"/>
    <n v="3908.24"/>
    <n v="471"/>
  </r>
  <r>
    <x v="0"/>
    <x v="1"/>
    <x v="18"/>
    <x v="0"/>
    <n v="3784.5549999999998"/>
    <n v="484"/>
  </r>
  <r>
    <x v="1"/>
    <x v="2"/>
    <x v="25"/>
    <x v="0"/>
    <n v="4775.5690000000004"/>
    <n v="447"/>
  </r>
  <r>
    <x v="0"/>
    <x v="5"/>
    <x v="22"/>
    <x v="0"/>
    <n v="3467.0929999999998"/>
    <n v="376"/>
  </r>
  <r>
    <x v="1"/>
    <x v="4"/>
    <x v="17"/>
    <x v="1"/>
    <n v="380.09300000000002"/>
    <n v="64"/>
  </r>
  <r>
    <x v="0"/>
    <x v="5"/>
    <x v="26"/>
    <x v="1"/>
    <n v="799.51599999999996"/>
    <n v="112"/>
  </r>
  <r>
    <x v="0"/>
    <x v="1"/>
    <x v="1"/>
    <x v="1"/>
    <n v="255.304"/>
    <n v="38"/>
  </r>
  <r>
    <x v="0"/>
    <x v="5"/>
    <x v="27"/>
    <x v="0"/>
    <n v="4869.0770000000002"/>
    <n v="465"/>
  </r>
  <r>
    <x v="1"/>
    <x v="2"/>
    <x v="2"/>
    <x v="0"/>
    <n v="4533.5069999999996"/>
    <n v="374"/>
  </r>
  <r>
    <x v="0"/>
    <x v="5"/>
    <x v="28"/>
    <x v="0"/>
    <n v="4734.8310000000001"/>
    <n v="414"/>
  </r>
  <r>
    <x v="0"/>
    <x v="5"/>
    <x v="27"/>
    <x v="1"/>
    <n v="714.01"/>
    <n v="88"/>
  </r>
  <r>
    <x v="0"/>
    <x v="5"/>
    <x v="28"/>
    <x v="1"/>
    <n v="679.40800000000002"/>
    <n v="82"/>
  </r>
  <r>
    <x v="1"/>
    <x v="3"/>
    <x v="3"/>
    <x v="0"/>
    <n v="4725.7950000000001"/>
    <n v="493.5"/>
  </r>
  <r>
    <x v="1"/>
    <x v="4"/>
    <x v="6"/>
    <x v="0"/>
    <n v="3671.35"/>
    <n v="368"/>
  </r>
  <r>
    <x v="1"/>
    <x v="2"/>
    <x v="23"/>
    <x v="0"/>
    <n v="4318.1559999999999"/>
    <n v="439"/>
  </r>
  <r>
    <x v="0"/>
    <x v="0"/>
    <x v="24"/>
    <x v="1"/>
    <n v="502.553"/>
    <n v="7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54">
  <r>
    <s v="0009"/>
    <s v="Jadwiga Bakalarz"/>
    <x v="0"/>
    <n v="25"/>
    <n v="25"/>
    <x v="0"/>
  </r>
  <r>
    <s v="0018"/>
    <s v="Andrzej Bielicki"/>
    <x v="1"/>
    <n v="21"/>
    <n v="17"/>
    <x v="0"/>
  </r>
  <r>
    <s v="0022"/>
    <s v="Sebastian Boruciński"/>
    <x v="2"/>
    <n v="146"/>
    <n v="50"/>
    <x v="1"/>
  </r>
  <r>
    <s v="0043"/>
    <s v="Urszula Cieszyńska"/>
    <x v="3"/>
    <n v="47"/>
    <n v="47"/>
    <x v="2"/>
  </r>
  <r>
    <s v="0074"/>
    <s v="Grzegorz Florkiewicz"/>
    <x v="4"/>
    <n v="16"/>
    <n v="16"/>
    <x v="0"/>
  </r>
  <r>
    <s v="0079"/>
    <s v="Agnieszka Gajda"/>
    <x v="0"/>
    <n v="28"/>
    <n v="28"/>
    <x v="0"/>
  </r>
  <r>
    <s v="0081"/>
    <s v="Agnieszka Getka"/>
    <x v="0"/>
    <n v="33"/>
    <n v="33"/>
    <x v="2"/>
  </r>
  <r>
    <s v="0085"/>
    <s v="Jacek Giziewski"/>
    <x v="4"/>
    <n v="12"/>
    <n v="12"/>
    <x v="0"/>
  </r>
  <r>
    <s v="0090"/>
    <s v="Alicja Grabowska"/>
    <x v="1"/>
    <n v="129"/>
    <n v="50"/>
    <x v="1"/>
  </r>
  <r>
    <s v="0091"/>
    <s v="Elżbieta Grabowska"/>
    <x v="3"/>
    <n v="45"/>
    <n v="45"/>
    <x v="2"/>
  </r>
  <r>
    <s v="0110"/>
    <s v="Marcin Jankowski"/>
    <x v="5"/>
    <n v="80"/>
    <n v="50"/>
    <x v="1"/>
  </r>
  <r>
    <s v="0113"/>
    <s v="Mariusz Jarzembowski"/>
    <x v="2"/>
    <n v="28"/>
    <n v="31"/>
    <x v="2"/>
  </r>
  <r>
    <s v="0114"/>
    <s v="Hanna Filipska"/>
    <x v="0"/>
    <n v="31"/>
    <n v="31"/>
    <x v="2"/>
  </r>
  <r>
    <s v="0120"/>
    <s v="Marzenna Jonakowska"/>
    <x v="6"/>
    <n v="204"/>
    <n v="50"/>
    <x v="1"/>
  </r>
  <r>
    <s v="0121"/>
    <s v="Gabriela Kaczyńska"/>
    <x v="0"/>
    <n v="29"/>
    <n v="29"/>
    <x v="0"/>
  </r>
  <r>
    <s v="0125"/>
    <s v="Bożena Kaliszewska"/>
    <x v="3"/>
    <n v="48"/>
    <n v="48"/>
    <x v="2"/>
  </r>
  <r>
    <s v="0133"/>
    <s v="Danuta Klaczyńska"/>
    <x v="0"/>
    <n v="28"/>
    <n v="28"/>
    <x v="0"/>
  </r>
  <r>
    <s v="0150"/>
    <s v="Beata Kopiszka"/>
    <x v="0"/>
    <n v="23"/>
    <n v="23"/>
    <x v="0"/>
  </r>
  <r>
    <s v="0159"/>
    <s v="Łukasz Kozłowski"/>
    <x v="2"/>
    <n v="48"/>
    <n v="50"/>
    <x v="1"/>
  </r>
  <r>
    <s v="0174"/>
    <s v="Jadwiga Kulka"/>
    <x v="6"/>
    <n v="228"/>
    <n v="50"/>
    <x v="1"/>
  </r>
  <r>
    <s v="0179"/>
    <s v="Zbigniew Kurowski"/>
    <x v="7"/>
    <n v="14"/>
    <n v="14"/>
    <x v="0"/>
  </r>
  <r>
    <s v="0192"/>
    <s v="Jerzy Lewandowski"/>
    <x v="4"/>
    <n v="24"/>
    <n v="4"/>
    <x v="0"/>
  </r>
  <r>
    <s v="0196"/>
    <s v="Anna Ulińska"/>
    <x v="1"/>
    <n v="22"/>
    <n v="22"/>
    <x v="0"/>
  </r>
  <r>
    <s v="0200"/>
    <s v="Leszek Liedtke"/>
    <x v="2"/>
    <n v="161"/>
    <n v="50"/>
    <x v="1"/>
  </r>
  <r>
    <s v="0202"/>
    <s v="Kazimiera Lubczyńska"/>
    <x v="0"/>
    <n v="31"/>
    <n v="31"/>
    <x v="2"/>
  </r>
  <r>
    <s v="0203"/>
    <s v="Janusz Luliński"/>
    <x v="8"/>
    <n v="9"/>
    <n v="9"/>
    <x v="0"/>
  </r>
  <r>
    <s v="0205"/>
    <s v="Ewa Łęgowska"/>
    <x v="9"/>
    <n v="13"/>
    <n v="13"/>
    <x v="0"/>
  </r>
  <r>
    <s v="0206"/>
    <s v="Marek Łukasik"/>
    <x v="2"/>
    <n v="90"/>
    <n v="50"/>
    <x v="1"/>
  </r>
  <r>
    <s v="0212"/>
    <s v="Mirosława Macikowska"/>
    <x v="0"/>
    <n v="28"/>
    <n v="28"/>
    <x v="0"/>
  </r>
  <r>
    <s v="0215"/>
    <s v="Jacek Malinowski"/>
    <x v="1"/>
    <n v="26"/>
    <n v="26"/>
    <x v="0"/>
  </r>
  <r>
    <s v="0227"/>
    <s v="Mariola Nadolna"/>
    <x v="0"/>
    <n v="29"/>
    <n v="29"/>
    <x v="0"/>
  </r>
  <r>
    <s v="0228"/>
    <s v="Wiesław Nalikowski"/>
    <x v="10"/>
    <n v="21"/>
    <n v="21"/>
    <x v="0"/>
  </r>
  <r>
    <s v="0233"/>
    <s v="Elżbieta Olczyk"/>
    <x v="0"/>
    <n v="32"/>
    <n v="32"/>
    <x v="2"/>
  </r>
  <r>
    <s v="0264"/>
    <s v="Edyta Przeździęk"/>
    <x v="3"/>
    <n v="49"/>
    <n v="49"/>
    <x v="2"/>
  </r>
  <r>
    <s v="0269"/>
    <s v="Krystian Ratkowski"/>
    <x v="2"/>
    <n v="103"/>
    <n v="50"/>
    <x v="1"/>
  </r>
  <r>
    <s v="0274"/>
    <s v="Maria Rucińska"/>
    <x v="10"/>
    <n v="26"/>
    <n v="26"/>
    <x v="0"/>
  </r>
  <r>
    <s v="0281"/>
    <s v="Danuta Rybka"/>
    <x v="0"/>
    <n v="29"/>
    <n v="29"/>
    <x v="0"/>
  </r>
  <r>
    <s v="0285"/>
    <s v="Ewa Sarnowska"/>
    <x v="0"/>
    <n v="36"/>
    <n v="36"/>
    <x v="2"/>
  </r>
  <r>
    <s v="0289"/>
    <s v="Marek Sepetowski"/>
    <x v="4"/>
    <n v="20"/>
    <n v="20"/>
    <x v="0"/>
  </r>
  <r>
    <s v="0290"/>
    <s v="Radosław Siekliński"/>
    <x v="2"/>
    <n v="108"/>
    <n v="50"/>
    <x v="1"/>
  </r>
  <r>
    <s v="0294"/>
    <s v="Krystyna Sobczyk"/>
    <x v="0"/>
    <n v="27"/>
    <n v="27"/>
    <x v="0"/>
  </r>
  <r>
    <s v="0312"/>
    <s v="Anna Ostrowska"/>
    <x v="3"/>
    <n v="40"/>
    <n v="40"/>
    <x v="2"/>
  </r>
  <r>
    <s v="0313"/>
    <s v="Mariusz Sulecki"/>
    <x v="2"/>
    <n v="17"/>
    <n v="17"/>
    <x v="0"/>
  </r>
  <r>
    <s v="0315"/>
    <s v="Justyna Szczawińska"/>
    <x v="0"/>
    <n v="30"/>
    <n v="30"/>
    <x v="0"/>
  </r>
  <r>
    <s v="0332"/>
    <s v="Zygmunt Szymański"/>
    <x v="1"/>
    <n v="26"/>
    <n v="16"/>
    <x v="0"/>
  </r>
  <r>
    <s v="0350"/>
    <s v="Elżbieta Trzcińska"/>
    <x v="0"/>
    <n v="22"/>
    <n v="22"/>
    <x v="0"/>
  </r>
  <r>
    <s v="0359"/>
    <s v="Katarzyna Urbańska"/>
    <x v="0"/>
    <n v="26"/>
    <n v="26"/>
    <x v="0"/>
  </r>
  <r>
    <s v="0360"/>
    <s v="Sylwia Urbańska"/>
    <x v="11"/>
    <n v="10"/>
    <n v="10"/>
    <x v="0"/>
  </r>
  <r>
    <s v="0372"/>
    <s v="Anna Wieczorek"/>
    <x v="3"/>
    <n v="44"/>
    <n v="44"/>
    <x v="2"/>
  </r>
  <r>
    <s v="0379"/>
    <s v="Marzena Wiśniewska"/>
    <x v="6"/>
    <n v="1"/>
    <n v="1"/>
    <x v="0"/>
  </r>
  <r>
    <s v="0386"/>
    <s v="Anna Wojnowska"/>
    <x v="0"/>
    <n v="35"/>
    <n v="35"/>
    <x v="2"/>
  </r>
  <r>
    <s v="0401"/>
    <s v="Rafał Żbikowski"/>
    <x v="2"/>
    <n v="12"/>
    <n v="12"/>
    <x v="0"/>
  </r>
  <r>
    <s v="0409"/>
    <s v="Jolanta Zmudzińska"/>
    <x v="0"/>
    <n v="33"/>
    <n v="33"/>
    <x v="2"/>
  </r>
  <r>
    <s v="0420"/>
    <s v="Wojciech Werner"/>
    <x v="2"/>
    <n v="108"/>
    <n v="50"/>
    <x v="1"/>
  </r>
  <r>
    <s v="0431"/>
    <s v="Piotr Malinowski"/>
    <x v="2"/>
    <n v="146"/>
    <n v="50"/>
    <x v="1"/>
  </r>
  <r>
    <s v="0446"/>
    <s v="Piotr Potempa"/>
    <x v="2"/>
    <n v="109"/>
    <n v="50"/>
    <x v="1"/>
  </r>
  <r>
    <s v="0450"/>
    <s v="Grzegorz Stolarski"/>
    <x v="2"/>
    <n v="65"/>
    <n v="50"/>
    <x v="1"/>
  </r>
  <r>
    <s v="0486"/>
    <s v="Henryk Węgrzynowski"/>
    <x v="2"/>
    <n v="8"/>
    <n v="8"/>
    <x v="0"/>
  </r>
  <r>
    <s v="0504"/>
    <s v="Małgorzata Plaga"/>
    <x v="0"/>
    <n v="32"/>
    <n v="32"/>
    <x v="2"/>
  </r>
  <r>
    <s v="0505"/>
    <s v="Arleta Zabroń"/>
    <x v="0"/>
    <n v="1"/>
    <n v="1"/>
    <x v="0"/>
  </r>
  <r>
    <s v="0519"/>
    <s v="Beata Orzechowska"/>
    <x v="3"/>
    <n v="46"/>
    <n v="46"/>
    <x v="2"/>
  </r>
  <r>
    <s v="0529"/>
    <s v="Elżbieta Dobrzyńska"/>
    <x v="0"/>
    <n v="42"/>
    <n v="42"/>
    <x v="2"/>
  </r>
  <r>
    <s v="0552"/>
    <s v="Paweł Olejnik"/>
    <x v="2"/>
    <n v="137"/>
    <n v="50"/>
    <x v="1"/>
  </r>
  <r>
    <s v="0554"/>
    <s v="Marcin Grabowski"/>
    <x v="2"/>
    <n v="14"/>
    <n v="14"/>
    <x v="0"/>
  </r>
  <r>
    <s v="0557"/>
    <s v="Mariusz Klonowski"/>
    <x v="2"/>
    <n v="53"/>
    <n v="35"/>
    <x v="2"/>
  </r>
  <r>
    <s v="0558"/>
    <s v="Tomasz Jeziorski"/>
    <x v="2"/>
    <n v="1"/>
    <n v="1"/>
    <x v="0"/>
  </r>
  <r>
    <s v="0579"/>
    <s v="Jacek Kowalkowski"/>
    <x v="2"/>
    <n v="17"/>
    <n v="17"/>
    <x v="0"/>
  </r>
  <r>
    <s v="0580"/>
    <s v="Paweł Sobociński"/>
    <x v="5"/>
    <n v="89"/>
    <n v="50"/>
    <x v="1"/>
  </r>
  <r>
    <s v="0581"/>
    <s v="Łukasz Klafta"/>
    <x v="12"/>
    <n v="1"/>
    <n v="1"/>
    <x v="0"/>
  </r>
  <r>
    <s v="0584"/>
    <s v="Marcin Goriński"/>
    <x v="2"/>
    <n v="159"/>
    <n v="50"/>
    <x v="1"/>
  </r>
  <r>
    <s v="0593"/>
    <s v="Ewelina Brzeszkiewicz"/>
    <x v="1"/>
    <n v="28"/>
    <n v="28"/>
    <x v="0"/>
  </r>
  <r>
    <s v="0596"/>
    <s v="Łukasz Kemski"/>
    <x v="1"/>
    <n v="25"/>
    <n v="25"/>
    <x v="0"/>
  </r>
  <r>
    <s v="0601"/>
    <s v="Piotr Klonowski"/>
    <x v="1"/>
    <n v="27"/>
    <n v="27"/>
    <x v="0"/>
  </r>
  <r>
    <s v="0602"/>
    <s v="Jacek Szczepański"/>
    <x v="1"/>
    <n v="24"/>
    <n v="24"/>
    <x v="0"/>
  </r>
  <r>
    <s v="0611"/>
    <s v="Piotr Kłosiński"/>
    <x v="2"/>
    <n v="114"/>
    <n v="50"/>
    <x v="1"/>
  </r>
  <r>
    <s v="0633"/>
    <s v="Renata Machalska"/>
    <x v="3"/>
    <n v="46"/>
    <n v="46"/>
    <x v="2"/>
  </r>
  <r>
    <s v="0639"/>
    <s v="Katarzyna Liszewska"/>
    <x v="0"/>
    <n v="23"/>
    <n v="23"/>
    <x v="0"/>
  </r>
  <r>
    <s v="0640"/>
    <s v="Beata Malinowska"/>
    <x v="0"/>
    <n v="25"/>
    <n v="25"/>
    <x v="0"/>
  </r>
  <r>
    <s v="0642"/>
    <s v="Maria Warachowska"/>
    <x v="0"/>
    <n v="27"/>
    <n v="27"/>
    <x v="0"/>
  </r>
  <r>
    <s v="0643"/>
    <s v="Grażyna Stogowska"/>
    <x v="3"/>
    <n v="43"/>
    <n v="43"/>
    <x v="2"/>
  </r>
  <r>
    <s v="0645"/>
    <s v="Beata Ratkowska"/>
    <x v="3"/>
    <n v="35"/>
    <n v="35"/>
    <x v="2"/>
  </r>
  <r>
    <s v="0652"/>
    <s v="Zbigniew Brzuskiewicz"/>
    <x v="1"/>
    <n v="12"/>
    <n v="12"/>
    <x v="0"/>
  </r>
  <r>
    <s v="0656"/>
    <s v="Karol Zagórski"/>
    <x v="2"/>
    <n v="2"/>
    <n v="2"/>
    <x v="0"/>
  </r>
  <r>
    <s v="0661"/>
    <s v="Mirosław Nowiński"/>
    <x v="12"/>
    <n v="1"/>
    <n v="1"/>
    <x v="0"/>
  </r>
  <r>
    <s v="0677"/>
    <s v="Małgorzata Szóstakowska"/>
    <x v="0"/>
    <n v="32"/>
    <n v="32"/>
    <x v="2"/>
  </r>
  <r>
    <s v="0678"/>
    <s v="Anna Bąkowska"/>
    <x v="3"/>
    <n v="29"/>
    <n v="29"/>
    <x v="0"/>
  </r>
  <r>
    <s v="0679"/>
    <s v="Iwona Skraińska"/>
    <x v="13"/>
    <n v="29"/>
    <n v="29"/>
    <x v="0"/>
  </r>
  <r>
    <s v="0681"/>
    <s v="Gabriela Zdanowska"/>
    <x v="0"/>
    <n v="46"/>
    <n v="46"/>
    <x v="2"/>
  </r>
  <r>
    <s v="0682"/>
    <s v="Ilona Schramke"/>
    <x v="0"/>
    <n v="29"/>
    <n v="29"/>
    <x v="0"/>
  </r>
  <r>
    <s v="0688"/>
    <s v="Jolanta Żurawska"/>
    <x v="0"/>
    <n v="26"/>
    <n v="26"/>
    <x v="0"/>
  </r>
  <r>
    <s v="0689"/>
    <s v="Iwona Kudlińska"/>
    <x v="3"/>
    <n v="32"/>
    <n v="32"/>
    <x v="2"/>
  </r>
  <r>
    <s v="0690"/>
    <s v="Darlena Kulaszewska"/>
    <x v="0"/>
    <n v="24"/>
    <n v="24"/>
    <x v="0"/>
  </r>
  <r>
    <s v="0692"/>
    <s v="Dorota Michałkiewicz"/>
    <x v="3"/>
    <n v="1"/>
    <n v="1"/>
    <x v="0"/>
  </r>
  <r>
    <s v="0694"/>
    <s v="Małgorzata Wiśniewska"/>
    <x v="0"/>
    <n v="29"/>
    <n v="29"/>
    <x v="0"/>
  </r>
  <r>
    <s v="0700"/>
    <s v="Teresa Rochewicz"/>
    <x v="0"/>
    <n v="24"/>
    <n v="24"/>
    <x v="0"/>
  </r>
  <r>
    <s v="0701"/>
    <s v="Anna Brudzińska"/>
    <x v="3"/>
    <n v="29"/>
    <n v="29"/>
    <x v="0"/>
  </r>
  <r>
    <s v="0708"/>
    <s v="Krystyna Sękowska"/>
    <x v="0"/>
    <n v="26"/>
    <n v="26"/>
    <x v="0"/>
  </r>
  <r>
    <s v="0712"/>
    <s v="Barbara Sieprawska"/>
    <x v="9"/>
    <n v="2"/>
    <n v="2"/>
    <x v="0"/>
  </r>
  <r>
    <s v="0718"/>
    <s v="Małgorzata Kwaśniewska"/>
    <x v="0"/>
    <n v="23"/>
    <n v="23"/>
    <x v="0"/>
  </r>
  <r>
    <s v="0734"/>
    <s v="Małgorzata Jaros"/>
    <x v="0"/>
    <n v="24"/>
    <n v="24"/>
    <x v="0"/>
  </r>
  <r>
    <s v="0737"/>
    <s v="Gabriela Kalinowska"/>
    <x v="0"/>
    <n v="25"/>
    <n v="25"/>
    <x v="0"/>
  </r>
  <r>
    <s v="0739"/>
    <s v="Teresa Stencelewska"/>
    <x v="0"/>
    <n v="31"/>
    <n v="31"/>
    <x v="2"/>
  </r>
  <r>
    <s v="0748"/>
    <s v="Anna Kułakowska"/>
    <x v="11"/>
    <n v="33"/>
    <n v="33"/>
    <x v="2"/>
  </r>
  <r>
    <s v="0754"/>
    <s v="Dorota Dembek"/>
    <x v="0"/>
    <n v="26"/>
    <n v="26"/>
    <x v="0"/>
  </r>
  <r>
    <s v="0755"/>
    <s v="Grażyna Ciesielska"/>
    <x v="0"/>
    <n v="2"/>
    <n v="2"/>
    <x v="0"/>
  </r>
  <r>
    <s v="0757"/>
    <s v="Barbara Otka"/>
    <x v="3"/>
    <n v="42"/>
    <n v="42"/>
    <x v="2"/>
  </r>
  <r>
    <s v="0759"/>
    <s v="Dorota Zimecka"/>
    <x v="10"/>
    <n v="29"/>
    <n v="29"/>
    <x v="0"/>
  </r>
  <r>
    <s v="0774"/>
    <s v="Iwona Małkowska"/>
    <x v="3"/>
    <n v="12"/>
    <n v="12"/>
    <x v="0"/>
  </r>
  <r>
    <s v="0778"/>
    <s v="Danuta Okumska"/>
    <x v="0"/>
    <n v="32"/>
    <n v="32"/>
    <x v="2"/>
  </r>
  <r>
    <s v="0786"/>
    <s v="Elżbieta Kaczmarska"/>
    <x v="0"/>
    <n v="27"/>
    <n v="27"/>
    <x v="0"/>
  </r>
  <r>
    <s v="0787"/>
    <s v="Aleksandra Kowalkowska"/>
    <x v="0"/>
    <n v="30"/>
    <n v="30"/>
    <x v="0"/>
  </r>
  <r>
    <s v="0795"/>
    <s v="Ewa Blumkowska"/>
    <x v="0"/>
    <n v="32"/>
    <n v="32"/>
    <x v="2"/>
  </r>
  <r>
    <s v="0797"/>
    <s v="Renata Fudała"/>
    <x v="0"/>
    <n v="24"/>
    <n v="24"/>
    <x v="0"/>
  </r>
  <r>
    <s v="0798"/>
    <s v="Agnieszka Kadłubowska"/>
    <x v="1"/>
    <n v="30"/>
    <n v="30"/>
    <x v="0"/>
  </r>
  <r>
    <s v="0800"/>
    <s v="Katarzyna Żbikowska"/>
    <x v="0"/>
    <n v="32"/>
    <n v="32"/>
    <x v="2"/>
  </r>
  <r>
    <s v="0802"/>
    <s v="Dorota Piotrowska"/>
    <x v="13"/>
    <n v="29"/>
    <n v="29"/>
    <x v="0"/>
  </r>
  <r>
    <s v="0808"/>
    <s v="Rafał Mróz"/>
    <x v="1"/>
    <n v="26"/>
    <n v="26"/>
    <x v="0"/>
  </r>
  <r>
    <s v="0833"/>
    <s v="Marcin Sitkiewicz"/>
    <x v="1"/>
    <n v="30"/>
    <n v="2"/>
    <x v="0"/>
  </r>
  <r>
    <s v="0839"/>
    <s v="Przemysław Jankowski"/>
    <x v="2"/>
    <n v="14"/>
    <n v="14"/>
    <x v="0"/>
  </r>
  <r>
    <s v="0840"/>
    <s v="Leszek Margalski"/>
    <x v="1"/>
    <n v="69"/>
    <n v="50"/>
    <x v="1"/>
  </r>
  <r>
    <s v="0841"/>
    <s v="Iwona Markowska"/>
    <x v="3"/>
    <n v="55"/>
    <n v="50"/>
    <x v="1"/>
  </r>
  <r>
    <s v="0842"/>
    <s v="Katarzyna Kłosińska"/>
    <x v="0"/>
    <n v="16"/>
    <n v="16"/>
    <x v="0"/>
  </r>
  <r>
    <s v="0844"/>
    <s v="Jolanta Zglenicka"/>
    <x v="0"/>
    <n v="30"/>
    <n v="30"/>
    <x v="0"/>
  </r>
  <r>
    <s v="0846"/>
    <s v="Marcin Zimnoch"/>
    <x v="2"/>
    <n v="142"/>
    <n v="50"/>
    <x v="1"/>
  </r>
  <r>
    <s v="0850"/>
    <s v="Bogusław Jabłoński"/>
    <x v="1"/>
    <n v="29"/>
    <n v="29"/>
    <x v="0"/>
  </r>
  <r>
    <s v="0851"/>
    <s v="Arkadiusz Kamiński"/>
    <x v="4"/>
    <n v="15"/>
    <n v="15"/>
    <x v="0"/>
  </r>
  <r>
    <s v="0862"/>
    <s v="Anna Felka"/>
    <x v="10"/>
    <n v="24"/>
    <n v="24"/>
    <x v="0"/>
  </r>
  <r>
    <s v="0864"/>
    <s v="Dawid Berent"/>
    <x v="2"/>
    <n v="94"/>
    <n v="50"/>
    <x v="1"/>
  </r>
  <r>
    <s v="0865"/>
    <s v="Dawid Zabroń"/>
    <x v="2"/>
    <n v="9"/>
    <n v="9"/>
    <x v="0"/>
  </r>
  <r>
    <s v="0871"/>
    <s v="Rafał Jankowski"/>
    <x v="1"/>
    <n v="19"/>
    <n v="5"/>
    <x v="0"/>
  </r>
  <r>
    <s v="0875"/>
    <s v="Tomasz Tomaszewski"/>
    <x v="2"/>
    <n v="9"/>
    <n v="9"/>
    <x v="0"/>
  </r>
  <r>
    <s v="0877"/>
    <s v="Dawid Bieć"/>
    <x v="2"/>
    <n v="64"/>
    <n v="50"/>
    <x v="1"/>
  </r>
  <r>
    <s v="0881"/>
    <s v="Arkadiusz Tuszyński"/>
    <x v="1"/>
    <n v="30"/>
    <n v="21"/>
    <x v="0"/>
  </r>
  <r>
    <s v="0885"/>
    <s v="Damian Sendzikowski"/>
    <x v="2"/>
    <n v="133"/>
    <n v="50"/>
    <x v="1"/>
  </r>
  <r>
    <s v="0888"/>
    <s v="Dawid Sułkowski"/>
    <x v="2"/>
    <n v="111"/>
    <n v="50"/>
    <x v="1"/>
  </r>
  <r>
    <s v="0891"/>
    <s v="Jan Witkowski"/>
    <x v="4"/>
    <n v="17"/>
    <n v="17"/>
    <x v="0"/>
  </r>
  <r>
    <s v="0896"/>
    <s v="Łukasz Florkiewicz"/>
    <x v="2"/>
    <n v="9"/>
    <n v="9"/>
    <x v="0"/>
  </r>
  <r>
    <s v="0901"/>
    <s v="Krystyna Sarnowska"/>
    <x v="0"/>
    <n v="30"/>
    <n v="30"/>
    <x v="0"/>
  </r>
  <r>
    <s v="0904"/>
    <s v="Barbara Witkowska"/>
    <x v="3"/>
    <n v="29"/>
    <n v="29"/>
    <x v="0"/>
  </r>
  <r>
    <s v="0914"/>
    <s v="Grażyna Sikora"/>
    <x v="3"/>
    <n v="45"/>
    <n v="45"/>
    <x v="2"/>
  </r>
  <r>
    <s v="0921"/>
    <s v="Jolanta Betlejewska"/>
    <x v="0"/>
    <n v="26"/>
    <n v="26"/>
    <x v="0"/>
  </r>
  <r>
    <s v="0923"/>
    <s v="Anna Misiak"/>
    <x v="0"/>
    <n v="30"/>
    <n v="30"/>
    <x v="0"/>
  </r>
  <r>
    <s v="0959"/>
    <s v="Anna Górzyńska"/>
    <x v="13"/>
    <n v="17"/>
    <n v="17"/>
    <x v="0"/>
  </r>
  <r>
    <s v="0979"/>
    <s v="Michał Lewandowski"/>
    <x v="2"/>
    <n v="122"/>
    <n v="46"/>
    <x v="2"/>
  </r>
  <r>
    <s v="0989"/>
    <s v="Małgorzata Przyjemska"/>
    <x v="6"/>
    <n v="204"/>
    <n v="50"/>
    <x v="1"/>
  </r>
  <r>
    <s v="1014"/>
    <s v="Łukasz Browalski"/>
    <x v="2"/>
    <n v="13"/>
    <n v="13"/>
    <x v="0"/>
  </r>
  <r>
    <s v="1018"/>
    <s v="Damian Ferens"/>
    <x v="2"/>
    <n v="18"/>
    <n v="18"/>
    <x v="0"/>
  </r>
  <r>
    <s v="1022"/>
    <s v="Adam Kwiatkowski"/>
    <x v="2"/>
    <n v="106"/>
    <n v="50"/>
    <x v="1"/>
  </r>
  <r>
    <s v="1023"/>
    <s v="Adrian Laskowski"/>
    <x v="2"/>
    <n v="122"/>
    <n v="46"/>
    <x v="2"/>
  </r>
  <r>
    <s v="1031"/>
    <s v="Dawid Szymborski"/>
    <x v="2"/>
    <n v="183"/>
    <n v="50"/>
    <x v="1"/>
  </r>
  <r>
    <s v="1037"/>
    <s v="Marcin Smoczyński"/>
    <x v="4"/>
    <n v="24"/>
    <n v="4"/>
    <x v="0"/>
  </r>
  <r>
    <s v="1045"/>
    <s v="Anna Jenczewska"/>
    <x v="0"/>
    <n v="32"/>
    <n v="32"/>
    <x v="2"/>
  </r>
  <r>
    <s v="1066"/>
    <s v="Paweł Brozdowski"/>
    <x v="8"/>
    <n v="2"/>
    <n v="2"/>
    <x v="0"/>
  </r>
  <r>
    <s v="1122"/>
    <s v="Krzysztof Borkowski"/>
    <x v="4"/>
    <n v="19"/>
    <n v="19"/>
    <x v="0"/>
  </r>
  <r>
    <s v="1126"/>
    <s v="Łukasz Stefański"/>
    <x v="2"/>
    <n v="126"/>
    <n v="50"/>
    <x v="1"/>
  </r>
  <r>
    <s v="1136"/>
    <s v="Krzysztof Zimnoch"/>
    <x v="1"/>
    <n v="23"/>
    <n v="23"/>
    <x v="0"/>
  </r>
  <r>
    <s v="1149"/>
    <s v="Paweł Łuczak"/>
    <x v="2"/>
    <n v="13"/>
    <n v="13"/>
    <x v="0"/>
  </r>
  <r>
    <s v="1153"/>
    <s v="Robert Nadarzewski"/>
    <x v="1"/>
    <n v="48"/>
    <n v="50"/>
    <x v="1"/>
  </r>
  <r>
    <s v="1160"/>
    <s v="Bogdan Zabroń"/>
    <x v="13"/>
    <n v="27"/>
    <n v="27"/>
    <x v="0"/>
  </r>
  <r>
    <s v="1180"/>
    <s v="Wiesław Turski"/>
    <x v="1"/>
    <n v="31"/>
    <n v="11"/>
    <x v="0"/>
  </r>
  <r>
    <s v="1188"/>
    <s v="Michał Zalewski"/>
    <x v="1"/>
    <n v="33"/>
    <n v="5"/>
    <x v="0"/>
  </r>
  <r>
    <s v="1205"/>
    <s v="Dawid Smoliński"/>
    <x v="1"/>
    <n v="17"/>
    <n v="17"/>
    <x v="0"/>
  </r>
  <r>
    <s v="1208"/>
    <s v="Stanisław Dobrowolski"/>
    <x v="1"/>
    <n v="30"/>
    <n v="30"/>
    <x v="0"/>
  </r>
  <r>
    <s v="1218"/>
    <s v="Mariola Brzóska"/>
    <x v="0"/>
    <n v="27"/>
    <n v="27"/>
    <x v="0"/>
  </r>
  <r>
    <s v="1219"/>
    <s v="Beata Ciesielska"/>
    <x v="0"/>
    <n v="29"/>
    <n v="29"/>
    <x v="0"/>
  </r>
  <r>
    <s v="1220"/>
    <s v="Aneta Kiełkowska"/>
    <x v="0"/>
    <n v="22"/>
    <n v="22"/>
    <x v="0"/>
  </r>
  <r>
    <s v="1223"/>
    <s v="Ewa Fabiańska"/>
    <x v="0"/>
    <n v="24"/>
    <n v="24"/>
    <x v="0"/>
  </r>
  <r>
    <s v="1229"/>
    <s v="Ryszard Barański"/>
    <x v="1"/>
    <n v="32"/>
    <n v="15"/>
    <x v="0"/>
  </r>
  <r>
    <s v="1236"/>
    <s v="Marek Karpiński"/>
    <x v="13"/>
    <n v="12"/>
    <n v="12"/>
    <x v="0"/>
  </r>
  <r>
    <s v="1241"/>
    <s v="Daniel Ossowski"/>
    <x v="4"/>
    <n v="21"/>
    <n v="21"/>
    <x v="0"/>
  </r>
  <r>
    <s v="1246"/>
    <s v="Marek Prusiecki"/>
    <x v="1"/>
    <n v="27"/>
    <n v="27"/>
    <x v="0"/>
  </r>
  <r>
    <s v="1250"/>
    <s v="Piotr Wielgosiński"/>
    <x v="1"/>
    <n v="24"/>
    <n v="24"/>
    <x v="0"/>
  </r>
  <r>
    <s v="1253"/>
    <s v="Grzegorz Michalski"/>
    <x v="2"/>
    <n v="128"/>
    <n v="50"/>
    <x v="1"/>
  </r>
  <r>
    <s v="1254"/>
    <s v="Mirosław Hyżyński"/>
    <x v="1"/>
    <n v="25"/>
    <n v="25"/>
    <x v="0"/>
  </r>
  <r>
    <s v="1261"/>
    <s v="Robert Sugalski"/>
    <x v="4"/>
    <n v="11"/>
    <n v="11"/>
    <x v="0"/>
  </r>
  <r>
    <s v="1282"/>
    <s v="Anna Jankowska"/>
    <x v="0"/>
    <n v="5"/>
    <n v="5"/>
    <x v="0"/>
  </r>
  <r>
    <s v="1284"/>
    <s v="Julita Ciesielska"/>
    <x v="1"/>
    <n v="25"/>
    <n v="25"/>
    <x v="0"/>
  </r>
  <r>
    <s v="1286"/>
    <s v="Lidia Klonowska"/>
    <x v="0"/>
    <n v="28"/>
    <n v="28"/>
    <x v="0"/>
  </r>
  <r>
    <s v="1289"/>
    <s v="Beata Chrzanowska"/>
    <x v="1"/>
    <n v="28"/>
    <n v="28"/>
    <x v="0"/>
  </r>
  <r>
    <s v="1290"/>
    <s v="Bożena Wiśniewska"/>
    <x v="0"/>
    <n v="34"/>
    <n v="34"/>
    <x v="2"/>
  </r>
  <r>
    <s v="1296"/>
    <s v="Marcin Wiśniewski"/>
    <x v="13"/>
    <n v="10"/>
    <n v="10"/>
    <x v="0"/>
  </r>
  <r>
    <s v="1314"/>
    <s v="Remigiusz Szulc"/>
    <x v="1"/>
    <n v="26"/>
    <n v="26"/>
    <x v="0"/>
  </r>
  <r>
    <s v="1323"/>
    <s v="Paweł Osmański"/>
    <x v="1"/>
    <n v="20"/>
    <n v="20"/>
    <x v="0"/>
  </r>
  <r>
    <s v="1328"/>
    <s v="Ryszard Miłoszewski"/>
    <x v="1"/>
    <n v="27"/>
    <n v="27"/>
    <x v="0"/>
  </r>
  <r>
    <s v="1352"/>
    <s v="Grzegorz Topolewski"/>
    <x v="1"/>
    <n v="20"/>
    <n v="20"/>
    <x v="0"/>
  </r>
  <r>
    <s v="1358"/>
    <s v="Jacek Szraga"/>
    <x v="12"/>
    <n v="1"/>
    <n v="1"/>
    <x v="0"/>
  </r>
  <r>
    <s v="1359"/>
    <s v="Jacek Brodziński"/>
    <x v="1"/>
    <n v="9"/>
    <n v="9"/>
    <x v="0"/>
  </r>
  <r>
    <s v="1377"/>
    <s v="Sebastian Lewandowski"/>
    <x v="1"/>
    <n v="29"/>
    <n v="29"/>
    <x v="0"/>
  </r>
  <r>
    <s v="1379"/>
    <s v="Wojciech Wiśniewski"/>
    <x v="1"/>
    <n v="28"/>
    <n v="28"/>
    <x v="0"/>
  </r>
  <r>
    <s v="1385"/>
    <s v="Marek Grugiel"/>
    <x v="1"/>
    <n v="5"/>
    <n v="5"/>
    <x v="0"/>
  </r>
  <r>
    <s v="1391"/>
    <s v="Mateusz Szpara"/>
    <x v="2"/>
    <n v="144"/>
    <n v="50"/>
    <x v="1"/>
  </r>
  <r>
    <s v="1401"/>
    <s v="Zbigniew Jabłoński"/>
    <x v="1"/>
    <n v="13"/>
    <n v="3"/>
    <x v="0"/>
  </r>
  <r>
    <s v="1403"/>
    <s v="Jacek Modrzejewski"/>
    <x v="2"/>
    <n v="113"/>
    <n v="-2"/>
    <x v="3"/>
  </r>
  <r>
    <s v="1412"/>
    <s v="Kamil Januszewski"/>
    <x v="4"/>
    <n v="19"/>
    <n v="19"/>
    <x v="0"/>
  </r>
  <r>
    <s v="1414"/>
    <s v="Paweł Borkowski"/>
    <x v="1"/>
    <n v="27"/>
    <n v="17"/>
    <x v="0"/>
  </r>
  <r>
    <s v="1416"/>
    <s v="Jarosław Michałowski"/>
    <x v="4"/>
    <n v="16"/>
    <n v="16"/>
    <x v="0"/>
  </r>
  <r>
    <s v="1417"/>
    <s v="Krystian Kotowski"/>
    <x v="1"/>
    <n v="10"/>
    <n v="10"/>
    <x v="0"/>
  </r>
  <r>
    <s v="1418"/>
    <s v="Paweł Kowalski"/>
    <x v="2"/>
    <n v="53"/>
    <n v="50"/>
    <x v="1"/>
  </r>
  <r>
    <s v="1421"/>
    <s v="Tomasz Zamkowski"/>
    <x v="4"/>
    <n v="16"/>
    <n v="16"/>
    <x v="0"/>
  </r>
  <r>
    <s v="1426"/>
    <s v="Andrzej Węgrzynowski"/>
    <x v="1"/>
    <n v="20"/>
    <n v="20"/>
    <x v="0"/>
  </r>
  <r>
    <s v="1435"/>
    <s v="Barbara Lulińska"/>
    <x v="1"/>
    <n v="29"/>
    <n v="29"/>
    <x v="0"/>
  </r>
  <r>
    <s v="1436"/>
    <s v="Lila Patalon"/>
    <x v="1"/>
    <n v="30"/>
    <n v="20"/>
    <x v="0"/>
  </r>
  <r>
    <s v="1438"/>
    <s v="Lucyna Węglerska"/>
    <x v="1"/>
    <n v="26"/>
    <n v="26"/>
    <x v="0"/>
  </r>
  <r>
    <s v="1439"/>
    <s v="Małgorzata Załęska"/>
    <x v="1"/>
    <n v="9"/>
    <n v="9"/>
    <x v="0"/>
  </r>
  <r>
    <s v="1442"/>
    <s v="Mirosława Domżalska"/>
    <x v="1"/>
    <n v="28"/>
    <n v="28"/>
    <x v="0"/>
  </r>
  <r>
    <s v="1443"/>
    <s v="Anna Filanowska"/>
    <x v="9"/>
    <n v="13"/>
    <n v="13"/>
    <x v="0"/>
  </r>
  <r>
    <s v="1444"/>
    <s v="Andżelika Łęgowska"/>
    <x v="1"/>
    <n v="24"/>
    <n v="24"/>
    <x v="0"/>
  </r>
  <r>
    <s v="1445"/>
    <s v="Kamilla Majewska"/>
    <x v="1"/>
    <n v="12"/>
    <n v="12"/>
    <x v="0"/>
  </r>
  <r>
    <s v="1449"/>
    <s v="Przemysław Lawrenc"/>
    <x v="1"/>
    <n v="29"/>
    <n v="29"/>
    <x v="0"/>
  </r>
  <r>
    <s v="1450"/>
    <s v="Marcin Lembke"/>
    <x v="4"/>
    <n v="17"/>
    <n v="17"/>
    <x v="0"/>
  </r>
  <r>
    <s v="1474"/>
    <s v="Adam Węglerski"/>
    <x v="2"/>
    <n v="163"/>
    <n v="47"/>
    <x v="2"/>
  </r>
  <r>
    <s v="1475"/>
    <s v="Beata Betlejewska"/>
    <x v="1"/>
    <n v="25"/>
    <n v="25"/>
    <x v="0"/>
  </r>
  <r>
    <s v="1479"/>
    <s v="Anita Krawiec"/>
    <x v="10"/>
    <n v="19"/>
    <n v="19"/>
    <x v="0"/>
  </r>
  <r>
    <s v="1480"/>
    <s v="Janina Reich"/>
    <x v="1"/>
    <n v="29"/>
    <n v="29"/>
    <x v="0"/>
  </r>
  <r>
    <s v="1481"/>
    <s v="Wioletta Reich"/>
    <x v="1"/>
    <n v="122"/>
    <n v="50"/>
    <x v="1"/>
  </r>
  <r>
    <s v="1483"/>
    <s v="Anna Sznigenberg"/>
    <x v="1"/>
    <n v="29"/>
    <n v="29"/>
    <x v="0"/>
  </r>
  <r>
    <s v="1488"/>
    <s v="Tomasz Przeździęk"/>
    <x v="1"/>
    <n v="18"/>
    <n v="18"/>
    <x v="0"/>
  </r>
  <r>
    <s v="1491"/>
    <s v="Leszek Wyrzykowski"/>
    <x v="1"/>
    <n v="27"/>
    <n v="27"/>
    <x v="0"/>
  </r>
  <r>
    <s v="1493"/>
    <s v="Krystian Rozpierski"/>
    <x v="2"/>
    <n v="16"/>
    <n v="16"/>
    <x v="0"/>
  </r>
  <r>
    <s v="1499"/>
    <s v="Mateusz Borkowski"/>
    <x v="2"/>
    <n v="76"/>
    <n v="50"/>
    <x v="1"/>
  </r>
  <r>
    <s v="1505"/>
    <s v="Ewelina Szefler"/>
    <x v="0"/>
    <n v="3"/>
    <n v="3"/>
    <x v="0"/>
  </r>
  <r>
    <s v="1517"/>
    <s v="Ewa Bółkowska"/>
    <x v="1"/>
    <n v="10"/>
    <n v="10"/>
    <x v="0"/>
  </r>
  <r>
    <s v="1519"/>
    <s v="Barbara Kamińska"/>
    <x v="1"/>
    <n v="84"/>
    <n v="50"/>
    <x v="1"/>
  </r>
  <r>
    <s v="1532"/>
    <s v="Dawid Sternicki"/>
    <x v="1"/>
    <n v="57"/>
    <n v="50"/>
    <x v="1"/>
  </r>
  <r>
    <s v="1533"/>
    <s v="Rafał Stubecki"/>
    <x v="4"/>
    <n v="16"/>
    <n v="16"/>
    <x v="0"/>
  </r>
  <r>
    <s v="1538"/>
    <s v="Krzysztof Krupiński"/>
    <x v="4"/>
    <n v="20"/>
    <n v="20"/>
    <x v="0"/>
  </r>
  <r>
    <s v="1553"/>
    <s v="Arkadiusz Warliński"/>
    <x v="2"/>
    <n v="46"/>
    <n v="37"/>
    <x v="2"/>
  </r>
  <r>
    <s v="1561"/>
    <s v="Michał Laskowski"/>
    <x v="1"/>
    <n v="24"/>
    <n v="24"/>
    <x v="0"/>
  </r>
  <r>
    <s v="1569"/>
    <s v="Robert Rynecki"/>
    <x v="4"/>
    <n v="18"/>
    <n v="18"/>
    <x v="0"/>
  </r>
  <r>
    <s v="1570"/>
    <s v="Adrian Sonnenfeld"/>
    <x v="4"/>
    <n v="16"/>
    <n v="16"/>
    <x v="0"/>
  </r>
  <r>
    <s v="1576"/>
    <s v="Łukasz Modrzyński"/>
    <x v="1"/>
    <n v="26"/>
    <n v="26"/>
    <x v="0"/>
  </r>
  <r>
    <s v="1579"/>
    <s v="Piotr Domagalski"/>
    <x v="1"/>
    <n v="30"/>
    <n v="21"/>
    <x v="0"/>
  </r>
  <r>
    <s v="1588"/>
    <s v="Szymon Pawłowski"/>
    <x v="1"/>
    <n v="29"/>
    <n v="29"/>
    <x v="0"/>
  </r>
  <r>
    <s v="1590"/>
    <s v="Józef Skrzek"/>
    <x v="1"/>
    <n v="2"/>
    <n v="2"/>
    <x v="0"/>
  </r>
  <r>
    <s v="1592"/>
    <s v="Agata Berent"/>
    <x v="13"/>
    <n v="27"/>
    <n v="27"/>
    <x v="0"/>
  </r>
  <r>
    <s v="1593"/>
    <s v="Sławomir Buler"/>
    <x v="1"/>
    <n v="10"/>
    <n v="10"/>
    <x v="0"/>
  </r>
  <r>
    <s v="1596"/>
    <s v="Bartłomiej Nawalaniec"/>
    <x v="2"/>
    <n v="110"/>
    <n v="49"/>
    <x v="2"/>
  </r>
  <r>
    <s v="1598"/>
    <s v="Andrzej Rydziński"/>
    <x v="1"/>
    <n v="10"/>
    <n v="10"/>
    <x v="0"/>
  </r>
  <r>
    <s v="1624"/>
    <s v="Daniel Krysman"/>
    <x v="2"/>
    <n v="26"/>
    <n v="36"/>
    <x v="2"/>
  </r>
  <r>
    <s v="1642"/>
    <s v="Damian Florkiewicz"/>
    <x v="2"/>
    <n v="22"/>
    <n v="22"/>
    <x v="0"/>
  </r>
  <r>
    <s v="1650"/>
    <s v="Michał Perliński"/>
    <x v="4"/>
    <n v="14"/>
    <n v="14"/>
    <x v="0"/>
  </r>
  <r>
    <s v="1652"/>
    <s v="Adam Włodarczyk"/>
    <x v="1"/>
    <n v="24"/>
    <n v="24"/>
    <x v="0"/>
  </r>
  <r>
    <s v="1658"/>
    <s v="Maciej Barański"/>
    <x v="1"/>
    <n v="28"/>
    <n v="28"/>
    <x v="0"/>
  </r>
  <r>
    <s v="1660"/>
    <s v="Rafał Laskowski"/>
    <x v="1"/>
    <n v="17"/>
    <n v="7"/>
    <x v="0"/>
  </r>
  <r>
    <s v="1662"/>
    <s v="Karol Moszczyński"/>
    <x v="1"/>
    <n v="29"/>
    <n v="29"/>
    <x v="0"/>
  </r>
  <r>
    <s v="1664"/>
    <s v="Adam Pawłowski"/>
    <x v="1"/>
    <n v="26"/>
    <n v="26"/>
    <x v="0"/>
  </r>
  <r>
    <s v="1670"/>
    <s v="Paweł Badaczewski"/>
    <x v="4"/>
    <n v="16"/>
    <n v="16"/>
    <x v="0"/>
  </r>
  <r>
    <s v="1672"/>
    <s v="Małgorzata Kwas"/>
    <x v="1"/>
    <n v="12"/>
    <n v="12"/>
    <x v="0"/>
  </r>
  <r>
    <s v="1674"/>
    <s v="Barbara Sentowska"/>
    <x v="13"/>
    <n v="16"/>
    <n v="16"/>
    <x v="0"/>
  </r>
  <r>
    <s v="1679"/>
    <s v="Wiesława Dietrichkeit"/>
    <x v="0"/>
    <n v="31"/>
    <n v="31"/>
    <x v="2"/>
  </r>
  <r>
    <s v="1680"/>
    <s v="Grażyna Krajnik"/>
    <x v="1"/>
    <n v="14"/>
    <n v="14"/>
    <x v="0"/>
  </r>
  <r>
    <s v="1682"/>
    <s v="Bożena Rogalska"/>
    <x v="13"/>
    <n v="22"/>
    <n v="22"/>
    <x v="0"/>
  </r>
  <r>
    <s v="1688"/>
    <s v="Anna Jesionkowska"/>
    <x v="13"/>
    <n v="30"/>
    <n v="30"/>
    <x v="0"/>
  </r>
  <r>
    <s v="1689"/>
    <s v="Jolanta Kulwicka"/>
    <x v="0"/>
    <n v="28"/>
    <n v="28"/>
    <x v="0"/>
  </r>
  <r>
    <s v="1695"/>
    <s v="Barbara Szostak"/>
    <x v="0"/>
    <n v="27"/>
    <n v="27"/>
    <x v="0"/>
  </r>
  <r>
    <s v="1696"/>
    <s v="Jolanta Zakrzewska"/>
    <x v="0"/>
    <n v="15"/>
    <n v="15"/>
    <x v="0"/>
  </r>
  <r>
    <s v="1703"/>
    <s v="Przemysław Ciupak"/>
    <x v="1"/>
    <n v="25"/>
    <n v="25"/>
    <x v="0"/>
  </r>
  <r>
    <s v="1708"/>
    <s v="Bartłomiej Zagórski"/>
    <x v="2"/>
    <n v="141"/>
    <n v="50"/>
    <x v="1"/>
  </r>
  <r>
    <s v="1713"/>
    <s v="Agnieszka Domżalska"/>
    <x v="1"/>
    <n v="26"/>
    <n v="26"/>
    <x v="0"/>
  </r>
  <r>
    <s v="1714"/>
    <s v="Bartosz Domżalski"/>
    <x v="1"/>
    <n v="27"/>
    <n v="17"/>
    <x v="0"/>
  </r>
  <r>
    <s v="1718"/>
    <s v="Anetta Karwowska"/>
    <x v="1"/>
    <n v="25"/>
    <n v="25"/>
    <x v="0"/>
  </r>
  <r>
    <s v="1720"/>
    <s v="Bartłomiej Nadarzewski"/>
    <x v="1"/>
    <n v="19"/>
    <n v="19"/>
    <x v="0"/>
  </r>
  <r>
    <s v="1739"/>
    <s v="Patryk Wasilewski"/>
    <x v="2"/>
    <n v="127"/>
    <n v="50"/>
    <x v="1"/>
  </r>
  <r>
    <s v="1745"/>
    <s v="Dawid Kotewicz"/>
    <x v="4"/>
    <n v="18"/>
    <n v="18"/>
    <x v="0"/>
  </r>
  <r>
    <s v="1746"/>
    <s v="Andrzej Orłowski"/>
    <x v="14"/>
    <n v="5"/>
    <n v="5"/>
    <x v="0"/>
  </r>
  <r>
    <s v="1747"/>
    <s v="Dominika Knuth"/>
    <x v="0"/>
    <n v="10"/>
    <n v="10"/>
    <x v="0"/>
  </r>
  <r>
    <s v="1751"/>
    <s v="Anna Bonowicz"/>
    <x v="1"/>
    <n v="27"/>
    <n v="27"/>
    <x v="0"/>
  </r>
  <r>
    <s v="1752"/>
    <s v="Emilia Kemska"/>
    <x v="1"/>
    <n v="30"/>
    <n v="30"/>
    <x v="0"/>
  </r>
  <r>
    <s v="1756"/>
    <s v="Katarzyna Śmiechowska"/>
    <x v="1"/>
    <n v="29"/>
    <n v="29"/>
    <x v="0"/>
  </r>
  <r>
    <s v="1770"/>
    <s v="Mariusz Zdrojewski"/>
    <x v="1"/>
    <n v="25"/>
    <n v="15"/>
    <x v="0"/>
  </r>
  <r>
    <s v="1771"/>
    <s v="Dariusz Śmiechowski"/>
    <x v="1"/>
    <n v="60"/>
    <n v="50"/>
    <x v="1"/>
  </r>
  <r>
    <s v="1775"/>
    <s v="Jakub Kaliszer"/>
    <x v="1"/>
    <n v="91"/>
    <n v="50"/>
    <x v="1"/>
  </r>
  <r>
    <s v="1776"/>
    <s v="Łukasz Jankowski"/>
    <x v="1"/>
    <n v="110"/>
    <n v="50"/>
    <x v="1"/>
  </r>
  <r>
    <s v="1778"/>
    <s v="Jerzy Domżalski"/>
    <x v="1"/>
    <n v="22"/>
    <n v="8"/>
    <x v="0"/>
  </r>
  <r>
    <s v="1779"/>
    <s v="Artur Lewkowicz"/>
    <x v="2"/>
    <n v="20"/>
    <n v="10"/>
    <x v="0"/>
  </r>
  <r>
    <s v="1781"/>
    <s v="Marcin Nadolny"/>
    <x v="2"/>
    <n v="83"/>
    <n v="50"/>
    <x v="1"/>
  </r>
  <r>
    <s v="1783"/>
    <s v="Katarzyna Bulska"/>
    <x v="10"/>
    <n v="25"/>
    <n v="25"/>
    <x v="0"/>
  </r>
  <r>
    <s v="1784"/>
    <s v="Paulina Balińska"/>
    <x v="10"/>
    <n v="23"/>
    <n v="23"/>
    <x v="0"/>
  </r>
  <r>
    <s v="1793"/>
    <s v="Marek Jankowski"/>
    <x v="1"/>
    <n v="23"/>
    <n v="23"/>
    <x v="0"/>
  </r>
  <r>
    <s v="1796"/>
    <s v="Piotr Kosiński"/>
    <x v="1"/>
    <n v="24"/>
    <n v="24"/>
    <x v="0"/>
  </r>
  <r>
    <s v="1797"/>
    <s v="Artur Wolski"/>
    <x v="1"/>
    <n v="28"/>
    <n v="14"/>
    <x v="0"/>
  </r>
  <r>
    <s v="1799"/>
    <s v="Radosław Wojciechowski"/>
    <x v="1"/>
    <n v="28"/>
    <n v="28"/>
    <x v="0"/>
  </r>
  <r>
    <s v="1808"/>
    <s v="Kamil Potempa"/>
    <x v="4"/>
    <n v="7"/>
    <n v="7"/>
    <x v="0"/>
  </r>
  <r>
    <s v="1809"/>
    <s v="Bartosz Szczepański"/>
    <x v="1"/>
    <n v="38"/>
    <n v="4"/>
    <x v="0"/>
  </r>
  <r>
    <s v="1810"/>
    <s v="Wojciech Trędowski"/>
    <x v="2"/>
    <n v="102"/>
    <n v="50"/>
    <x v="1"/>
  </r>
  <r>
    <s v="1813"/>
    <s v="Dawid Duriś"/>
    <x v="2"/>
    <n v="90"/>
    <n v="50"/>
    <x v="1"/>
  </r>
  <r>
    <s v="1814"/>
    <s v="Bartosz Buchalski"/>
    <x v="2"/>
    <n v="20"/>
    <n v="20"/>
    <x v="0"/>
  </r>
  <r>
    <s v="1831"/>
    <s v="Mariusz Perzanowski"/>
    <x v="1"/>
    <n v="24"/>
    <n v="20"/>
    <x v="0"/>
  </r>
  <r>
    <s v="1836"/>
    <s v="Przemysław Szefler"/>
    <x v="4"/>
    <n v="23"/>
    <n v="23"/>
    <x v="0"/>
  </r>
  <r>
    <s v="1842"/>
    <s v="Paweł Wiśniewski"/>
    <x v="2"/>
    <n v="21"/>
    <n v="11"/>
    <x v="0"/>
  </r>
  <r>
    <s v="1847"/>
    <s v="Piotr Mazurowski"/>
    <x v="1"/>
    <n v="3"/>
    <n v="3"/>
    <x v="0"/>
  </r>
  <r>
    <s v="1859"/>
    <s v="Barbara Makowska"/>
    <x v="1"/>
    <n v="23"/>
    <n v="9"/>
    <x v="0"/>
  </r>
  <r>
    <s v="1870"/>
    <s v="Andrzej Karolewski"/>
    <x v="1"/>
    <n v="26"/>
    <n v="26"/>
    <x v="0"/>
  </r>
  <r>
    <s v="1871"/>
    <s v="Daniel Czupryński"/>
    <x v="1"/>
    <n v="11"/>
    <n v="11"/>
    <x v="0"/>
  </r>
  <r>
    <s v="1876"/>
    <s v="Jolanta Kurzentkowska"/>
    <x v="1"/>
    <n v="28"/>
    <n v="28"/>
    <x v="0"/>
  </r>
  <r>
    <s v="1883"/>
    <s v="Justyna Skowrońska"/>
    <x v="0"/>
    <n v="27"/>
    <n v="27"/>
    <x v="0"/>
  </r>
  <r>
    <s v="1884"/>
    <s v="Anita Szwarc"/>
    <x v="1"/>
    <n v="20"/>
    <n v="20"/>
    <x v="0"/>
  </r>
  <r>
    <s v="1886"/>
    <s v="Justyna Mrozowska"/>
    <x v="1"/>
    <n v="25"/>
    <n v="25"/>
    <x v="0"/>
  </r>
  <r>
    <s v="1891"/>
    <s v="Radosław Frankowski"/>
    <x v="1"/>
    <n v="118"/>
    <n v="50"/>
    <x v="1"/>
  </r>
  <r>
    <s v="1901"/>
    <s v="Przemyslaw Knuth"/>
    <x v="1"/>
    <n v="28"/>
    <n v="28"/>
    <x v="0"/>
  </r>
  <r>
    <s v="1902"/>
    <s v="Łukasz Wojnacki"/>
    <x v="1"/>
    <n v="130"/>
    <n v="50"/>
    <x v="1"/>
  </r>
  <r>
    <s v="1911"/>
    <s v="Mariusz Jankowski"/>
    <x v="2"/>
    <n v="102"/>
    <n v="50"/>
    <x v="1"/>
  </r>
  <r>
    <s v="1915"/>
    <s v="Piotr Kopczyński"/>
    <x v="1"/>
    <n v="30"/>
    <n v="20"/>
    <x v="0"/>
  </r>
  <r>
    <s v="1923"/>
    <s v="Adam Kuciński"/>
    <x v="1"/>
    <n v="13"/>
    <n v="13"/>
    <x v="0"/>
  </r>
  <r>
    <s v="1928"/>
    <s v="Jarosław Lewicki"/>
    <x v="2"/>
    <n v="178"/>
    <n v="50"/>
    <x v="1"/>
  </r>
  <r>
    <s v="1934"/>
    <s v="Ewa Rakowska"/>
    <x v="10"/>
    <n v="24"/>
    <n v="24"/>
    <x v="0"/>
  </r>
  <r>
    <s v="1946"/>
    <s v="Damian Brunkał"/>
    <x v="1"/>
    <n v="28"/>
    <n v="28"/>
    <x v="0"/>
  </r>
  <r>
    <s v="1950"/>
    <s v="Grzegorz Pocierznicki"/>
    <x v="1"/>
    <n v="27"/>
    <n v="27"/>
    <x v="0"/>
  </r>
  <r>
    <s v="1953"/>
    <s v="Jarosław Grzonkowski"/>
    <x v="2"/>
    <n v="129"/>
    <n v="50"/>
    <x v="1"/>
  </r>
  <r>
    <s v="1956"/>
    <s v="Bartłomiej Grzonkowski"/>
    <x v="4"/>
    <n v="30"/>
    <n v="10"/>
    <x v="0"/>
  </r>
  <r>
    <s v="1965"/>
    <s v="Mariusz Moszczyński"/>
    <x v="8"/>
    <n v="1"/>
    <n v="1"/>
    <x v="0"/>
  </r>
  <r>
    <s v="1970"/>
    <s v="Przemysław Szypczyński"/>
    <x v="1"/>
    <n v="42"/>
    <n v="34"/>
    <x v="2"/>
  </r>
  <r>
    <s v="1974"/>
    <s v="Stanisław Cienkusz"/>
    <x v="13"/>
    <n v="22"/>
    <n v="22"/>
    <x v="0"/>
  </r>
  <r>
    <s v="1982"/>
    <s v="Fryderyk Moszczyński"/>
    <x v="1"/>
    <n v="25"/>
    <n v="15"/>
    <x v="0"/>
  </r>
  <r>
    <s v="1985"/>
    <s v="Krystan Gołębiewski"/>
    <x v="1"/>
    <n v="26"/>
    <n v="26"/>
    <x v="0"/>
  </r>
  <r>
    <s v="1989"/>
    <s v="Krzysztof Duriś"/>
    <x v="8"/>
    <n v="22"/>
    <n v="22"/>
    <x v="0"/>
  </r>
  <r>
    <s v="1994"/>
    <s v="Bartłomiej Rakoczy"/>
    <x v="4"/>
    <n v="16"/>
    <n v="6"/>
    <x v="0"/>
  </r>
  <r>
    <s v="1995"/>
    <s v="Michał Leśniewski"/>
    <x v="1"/>
    <n v="36"/>
    <n v="36"/>
    <x v="2"/>
  </r>
  <r>
    <s v="1996"/>
    <s v="Dawid Leśniewski"/>
    <x v="1"/>
    <n v="24"/>
    <n v="24"/>
    <x v="0"/>
  </r>
  <r>
    <s v="2033"/>
    <s v="Ewa Zwierz"/>
    <x v="0"/>
    <n v="29"/>
    <n v="29"/>
    <x v="0"/>
  </r>
  <r>
    <s v="2035"/>
    <s v="Katarzyna Staniszewska"/>
    <x v="0"/>
    <n v="8"/>
    <n v="8"/>
    <x v="0"/>
  </r>
  <r>
    <s v="2036"/>
    <s v="Maria Lewandowska"/>
    <x v="0"/>
    <n v="29"/>
    <n v="29"/>
    <x v="0"/>
  </r>
  <r>
    <s v="2037"/>
    <s v="Małgorzata Wiśniewska"/>
    <x v="0"/>
    <n v="28"/>
    <n v="28"/>
    <x v="0"/>
  </r>
  <r>
    <s v="2038"/>
    <s v="Sylwia Wenderholm"/>
    <x v="0"/>
    <n v="26"/>
    <n v="26"/>
    <x v="0"/>
  </r>
  <r>
    <s v="2047"/>
    <s v="Natalia Smukała"/>
    <x v="9"/>
    <n v="5"/>
    <n v="5"/>
    <x v="0"/>
  </r>
  <r>
    <s v="2048"/>
    <s v="Iwona Zygmunt"/>
    <x v="8"/>
    <n v="21"/>
    <n v="21"/>
    <x v="0"/>
  </r>
  <r>
    <s v="2049"/>
    <s v="Magdalena Malinowska"/>
    <x v="1"/>
    <n v="26"/>
    <n v="26"/>
    <x v="0"/>
  </r>
  <r>
    <s v="2051"/>
    <s v="Magdalena Wrzosek"/>
    <x v="1"/>
    <n v="24"/>
    <n v="24"/>
    <x v="0"/>
  </r>
  <r>
    <s v="2069"/>
    <s v="Andrzej Rosiak"/>
    <x v="1"/>
    <n v="140"/>
    <n v="50"/>
    <x v="1"/>
  </r>
  <r>
    <s v="2083"/>
    <s v="Piotr Kobylski"/>
    <x v="13"/>
    <n v="27"/>
    <n v="27"/>
    <x v="0"/>
  </r>
  <r>
    <s v="2084"/>
    <s v="Sylwia Wyskiel"/>
    <x v="9"/>
    <n v="14"/>
    <n v="14"/>
    <x v="0"/>
  </r>
  <r>
    <s v="2086"/>
    <s v="Mirosława Chrzanowska"/>
    <x v="9"/>
    <n v="12"/>
    <n v="12"/>
    <x v="0"/>
  </r>
  <r>
    <s v="2097"/>
    <s v="Tomasz Jasiński"/>
    <x v="1"/>
    <n v="11"/>
    <n v="11"/>
    <x v="0"/>
  </r>
  <r>
    <s v="2102"/>
    <s v="Katarzyna Burzyńska"/>
    <x v="0"/>
    <n v="26"/>
    <n v="26"/>
    <x v="0"/>
  </r>
  <r>
    <s v="2103"/>
    <s v="Ewa Lewandowska"/>
    <x v="0"/>
    <n v="29"/>
    <n v="29"/>
    <x v="0"/>
  </r>
  <r>
    <s v="2104"/>
    <s v="Jolanta Kazieczko"/>
    <x v="0"/>
    <n v="28"/>
    <n v="28"/>
    <x v="0"/>
  </r>
  <r>
    <s v="2107"/>
    <s v="Miroslawa Smaciarz"/>
    <x v="0"/>
    <n v="15"/>
    <n v="15"/>
    <x v="0"/>
  </r>
  <r>
    <s v="2110"/>
    <s v="Barbara Wadecka"/>
    <x v="0"/>
    <n v="30"/>
    <n v="30"/>
    <x v="0"/>
  </r>
  <r>
    <s v="2116"/>
    <s v="Teresa Maryniak"/>
    <x v="0"/>
    <n v="20"/>
    <n v="20"/>
    <x v="0"/>
  </r>
  <r>
    <s v="2118"/>
    <s v="Danuta Sonnenfeld"/>
    <x v="0"/>
    <n v="34"/>
    <n v="34"/>
    <x v="2"/>
  </r>
  <r>
    <s v="2125"/>
    <s v="Joanna Przybylska"/>
    <x v="0"/>
    <n v="28"/>
    <n v="28"/>
    <x v="0"/>
  </r>
  <r>
    <s v="2129"/>
    <s v="Mariusz Sinacki"/>
    <x v="1"/>
    <n v="25"/>
    <n v="25"/>
    <x v="0"/>
  </r>
  <r>
    <s v="2130"/>
    <s v="Jacek Szczepański"/>
    <x v="2"/>
    <n v="142"/>
    <n v="50"/>
    <x v="1"/>
  </r>
  <r>
    <s v="2132"/>
    <s v="Dariusz Góralski"/>
    <x v="1"/>
    <n v="10"/>
    <n v="10"/>
    <x v="0"/>
  </r>
  <r>
    <s v="2133"/>
    <s v="Krzysztof Kowalski"/>
    <x v="1"/>
    <n v="1"/>
    <n v="1"/>
    <x v="0"/>
  </r>
  <r>
    <s v="2134"/>
    <s v="Jarosław Skuza"/>
    <x v="1"/>
    <n v="26"/>
    <n v="26"/>
    <x v="0"/>
  </r>
  <r>
    <s v="2135"/>
    <s v="Piotr Oszuścik"/>
    <x v="1"/>
    <n v="10"/>
    <n v="10"/>
    <x v="0"/>
  </r>
  <r>
    <s v="2142"/>
    <s v="Damian Krajnik"/>
    <x v="1"/>
    <n v="35"/>
    <n v="5"/>
    <x v="0"/>
  </r>
  <r>
    <s v="2150"/>
    <s v="Dominik Gabski"/>
    <x v="2"/>
    <n v="55"/>
    <n v="50"/>
    <x v="1"/>
  </r>
  <r>
    <s v="2155"/>
    <s v="Małgorzata Szulc"/>
    <x v="8"/>
    <n v="25"/>
    <n v="25"/>
    <x v="0"/>
  </r>
  <r>
    <s v="2156"/>
    <s v="Bożena Dobrowolska"/>
    <x v="1"/>
    <n v="29"/>
    <n v="9"/>
    <x v="0"/>
  </r>
  <r>
    <s v="2160"/>
    <s v="Anna Gąska"/>
    <x v="1"/>
    <n v="31"/>
    <n v="21"/>
    <x v="0"/>
  </r>
  <r>
    <s v="2163"/>
    <s v="Łukasz Prusinowski"/>
    <x v="1"/>
    <n v="29"/>
    <n v="29"/>
    <x v="0"/>
  </r>
  <r>
    <s v="2166"/>
    <s v="Jakub Kikulski"/>
    <x v="1"/>
    <n v="26"/>
    <n v="12"/>
    <x v="0"/>
  </r>
  <r>
    <s v="2167"/>
    <s v="Piotr Szulc"/>
    <x v="4"/>
    <n v="20"/>
    <n v="20"/>
    <x v="0"/>
  </r>
  <r>
    <s v="2177"/>
    <s v="Jolanta Baron"/>
    <x v="1"/>
    <n v="25"/>
    <n v="25"/>
    <x v="0"/>
  </r>
  <r>
    <s v="2194"/>
    <s v="Krystian Płachta"/>
    <x v="1"/>
    <n v="26"/>
    <n v="26"/>
    <x v="0"/>
  </r>
  <r>
    <s v="2195"/>
    <s v="Mateusz Szymański"/>
    <x v="1"/>
    <n v="32"/>
    <n v="32"/>
    <x v="2"/>
  </r>
  <r>
    <s v="2197"/>
    <s v="Katarzyna Czepek"/>
    <x v="1"/>
    <n v="32"/>
    <n v="23"/>
    <x v="0"/>
  </r>
  <r>
    <s v="2200"/>
    <s v="Paweł Nowatkowski"/>
    <x v="2"/>
    <n v="16"/>
    <n v="16"/>
    <x v="0"/>
  </r>
  <r>
    <s v="2202"/>
    <s v="Monika Piotrowska"/>
    <x v="1"/>
    <n v="10"/>
    <n v="10"/>
    <x v="0"/>
  </r>
  <r>
    <s v="2203"/>
    <s v="Małgorzata Dembińska"/>
    <x v="1"/>
    <n v="21"/>
    <n v="21"/>
    <x v="0"/>
  </r>
  <r>
    <s v="2207"/>
    <s v="Krzysztof Chyrzyński"/>
    <x v="8"/>
    <n v="2"/>
    <n v="2"/>
    <x v="0"/>
  </r>
  <r>
    <s v="2208"/>
    <s v="Łukasz Zieliński"/>
    <x v="1"/>
    <n v="28"/>
    <n v="24"/>
    <x v="0"/>
  </r>
  <r>
    <s v="2209"/>
    <s v="Maciej Tarantowicz"/>
    <x v="1"/>
    <n v="122"/>
    <n v="50"/>
    <x v="1"/>
  </r>
  <r>
    <s v="2211"/>
    <s v="Marzena Kaliszer"/>
    <x v="1"/>
    <n v="15"/>
    <n v="15"/>
    <x v="0"/>
  </r>
  <r>
    <s v="2213"/>
    <s v="Przemysław Bartkiewicz"/>
    <x v="1"/>
    <n v="23"/>
    <n v="23"/>
    <x v="0"/>
  </r>
  <r>
    <s v="2224"/>
    <s v="Sławomir Kaliszewski"/>
    <x v="1"/>
    <n v="29"/>
    <n v="29"/>
    <x v="0"/>
  </r>
  <r>
    <s v="2226"/>
    <s v="Patrycja Rzepecka"/>
    <x v="1"/>
    <n v="11"/>
    <n v="11"/>
    <x v="0"/>
  </r>
  <r>
    <s v="2229"/>
    <s v="Paweł Kaplarny"/>
    <x v="1"/>
    <n v="26"/>
    <n v="26"/>
    <x v="0"/>
  </r>
  <r>
    <s v="2232"/>
    <s v="Antoni Kołecki"/>
    <x v="13"/>
    <n v="22"/>
    <n v="22"/>
    <x v="0"/>
  </r>
  <r>
    <s v="2233"/>
    <s v="Agnieszka Witkowska"/>
    <x v="1"/>
    <n v="10"/>
    <n v="10"/>
    <x v="0"/>
  </r>
  <r>
    <s v="2238"/>
    <s v="Irena Radzimińska"/>
    <x v="1"/>
    <n v="13"/>
    <n v="3"/>
    <x v="0"/>
  </r>
  <r>
    <s v="2242"/>
    <s v="Magdalena Budzińska"/>
    <x v="10"/>
    <n v="18"/>
    <n v="18"/>
    <x v="0"/>
  </r>
  <r>
    <s v="2243"/>
    <s v="Dorota Dąbrowska"/>
    <x v="10"/>
    <n v="27"/>
    <n v="27"/>
    <x v="0"/>
  </r>
  <r>
    <s v="2244"/>
    <s v="Joanna Roznerska"/>
    <x v="10"/>
    <n v="20"/>
    <n v="20"/>
    <x v="0"/>
  </r>
  <r>
    <s v="2267"/>
    <s v="Krzysztof Radzimiński"/>
    <x v="1"/>
    <n v="4"/>
    <n v="4"/>
    <x v="0"/>
  </r>
  <r>
    <s v="2295"/>
    <s v="Anna Sternicka"/>
    <x v="0"/>
    <n v="27"/>
    <n v="27"/>
    <x v="0"/>
  </r>
  <r>
    <s v="2305"/>
    <s v="Jacek Gruszczyński"/>
    <x v="2"/>
    <n v="129"/>
    <n v="50"/>
    <x v="1"/>
  </r>
  <r>
    <s v="2306"/>
    <s v="Daniel Brodziński"/>
    <x v="1"/>
    <n v="30"/>
    <n v="30"/>
    <x v="0"/>
  </r>
  <r>
    <s v="2307"/>
    <s v="Elżbieta Żurańska"/>
    <x v="1"/>
    <n v="20"/>
    <n v="20"/>
    <x v="0"/>
  </r>
  <r>
    <s v="2310"/>
    <s v="Sylwia Jasińska"/>
    <x v="1"/>
    <n v="27"/>
    <n v="17"/>
    <x v="0"/>
  </r>
  <r>
    <s v="2312"/>
    <s v="Agnieszka Żbikowska"/>
    <x v="1"/>
    <n v="24"/>
    <n v="14"/>
    <x v="0"/>
  </r>
  <r>
    <s v="2313"/>
    <s v="Justyna Wiśniewska"/>
    <x v="1"/>
    <n v="29"/>
    <n v="29"/>
    <x v="0"/>
  </r>
  <r>
    <s v="2316"/>
    <s v="Beata Dylewicz"/>
    <x v="1"/>
    <n v="26"/>
    <n v="26"/>
    <x v="0"/>
  </r>
  <r>
    <s v="2320"/>
    <s v="Mariola Zaborowska"/>
    <x v="1"/>
    <n v="29"/>
    <n v="29"/>
    <x v="0"/>
  </r>
  <r>
    <s v="2337"/>
    <s v="Rafał Florkiewicz"/>
    <x v="1"/>
    <n v="33"/>
    <n v="9"/>
    <x v="0"/>
  </r>
  <r>
    <s v="2339"/>
    <s v="Grzegorz Grabowski"/>
    <x v="4"/>
    <n v="12"/>
    <n v="12"/>
    <x v="0"/>
  </r>
  <r>
    <s v="2340"/>
    <s v="Adam Siudowski"/>
    <x v="1"/>
    <n v="29"/>
    <n v="29"/>
    <x v="0"/>
  </r>
  <r>
    <s v="2342"/>
    <s v="Anna Krajewska"/>
    <x v="1"/>
    <n v="25"/>
    <n v="25"/>
    <x v="0"/>
  </r>
  <r>
    <s v="2343"/>
    <s v="Justyna Zamkowska"/>
    <x v="1"/>
    <n v="28"/>
    <n v="18"/>
    <x v="0"/>
  </r>
  <r>
    <s v="2344"/>
    <s v="Edyta Janusz"/>
    <x v="1"/>
    <n v="27"/>
    <n v="27"/>
    <x v="0"/>
  </r>
  <r>
    <s v="2349"/>
    <s v="Monika Wojas"/>
    <x v="0"/>
    <n v="28"/>
    <n v="28"/>
    <x v="0"/>
  </r>
  <r>
    <s v="2350"/>
    <s v="Beata Gadaj"/>
    <x v="0"/>
    <n v="29"/>
    <n v="29"/>
    <x v="0"/>
  </r>
  <r>
    <s v="2353"/>
    <s v="Marzena Fajkowska"/>
    <x v="0"/>
    <n v="28"/>
    <n v="28"/>
    <x v="0"/>
  </r>
  <r>
    <s v="2359"/>
    <s v="Oliwia Foj"/>
    <x v="1"/>
    <n v="30"/>
    <n v="20"/>
    <x v="0"/>
  </r>
  <r>
    <s v="2361"/>
    <s v="Damian Jaworski"/>
    <x v="12"/>
    <n v="1"/>
    <n v="1"/>
    <x v="0"/>
  </r>
  <r>
    <s v="2364"/>
    <s v="Jacek Jasiński"/>
    <x v="12"/>
    <n v="1"/>
    <n v="1"/>
    <x v="0"/>
  </r>
  <r>
    <s v="2365"/>
    <s v="Beata Pajączkowska"/>
    <x v="1"/>
    <n v="44"/>
    <n v="7"/>
    <x v="0"/>
  </r>
  <r>
    <s v="2366"/>
    <s v="Mateusz Topolewski"/>
    <x v="2"/>
    <n v="18"/>
    <n v="18"/>
    <x v="0"/>
  </r>
  <r>
    <s v="2367"/>
    <s v="Karolina Jakóbowska"/>
    <x v="1"/>
    <n v="23"/>
    <n v="13"/>
    <x v="0"/>
  </r>
  <r>
    <s v="2368"/>
    <s v="Robert Dunajski"/>
    <x v="8"/>
    <n v="23"/>
    <n v="19"/>
    <x v="0"/>
  </r>
  <r>
    <s v="2370"/>
    <s v="Daniel Sonnenfeld"/>
    <x v="1"/>
    <n v="28"/>
    <n v="28"/>
    <x v="0"/>
  </r>
  <r>
    <s v="2371"/>
    <s v="Urszula Kocaj"/>
    <x v="1"/>
    <n v="30"/>
    <n v="20"/>
    <x v="0"/>
  </r>
  <r>
    <s v="2373"/>
    <s v="Joanna Klonowska"/>
    <x v="1"/>
    <n v="28"/>
    <n v="28"/>
    <x v="0"/>
  </r>
  <r>
    <s v="2376"/>
    <s v="Karol Blonkowski"/>
    <x v="4"/>
    <n v="20"/>
    <n v="20"/>
    <x v="0"/>
  </r>
  <r>
    <s v="2379"/>
    <s v="Damian Wiśniewski"/>
    <x v="1"/>
    <n v="22"/>
    <n v="22"/>
    <x v="0"/>
  </r>
  <r>
    <s v="2397"/>
    <s v="Marcin Rydzewski"/>
    <x v="1"/>
    <n v="31"/>
    <n v="22"/>
    <x v="0"/>
  </r>
  <r>
    <s v="2409"/>
    <s v="Marzena Leśniewska"/>
    <x v="10"/>
    <n v="22"/>
    <n v="22"/>
    <x v="0"/>
  </r>
  <r>
    <s v="2413"/>
    <s v="Krzysztof Ochał"/>
    <x v="1"/>
    <n v="27"/>
    <n v="7"/>
    <x v="0"/>
  </r>
  <r>
    <s v="2415"/>
    <s v="Monika Malinowska"/>
    <x v="0"/>
    <n v="27"/>
    <n v="27"/>
    <x v="0"/>
  </r>
  <r>
    <s v="2416"/>
    <s v="Katarzyna Ferszt"/>
    <x v="1"/>
    <n v="7"/>
    <n v="7"/>
    <x v="0"/>
  </r>
  <r>
    <s v="2422"/>
    <s v="Marzena Netz"/>
    <x v="1"/>
    <n v="15"/>
    <n v="15"/>
    <x v="0"/>
  </r>
  <r>
    <s v="2424"/>
    <s v="Krystyna Rumińska"/>
    <x v="1"/>
    <n v="23"/>
    <n v="23"/>
    <x v="0"/>
  </r>
  <r>
    <s v="2436"/>
    <s v="Marcin Tyburski"/>
    <x v="1"/>
    <n v="24"/>
    <n v="24"/>
    <x v="0"/>
  </r>
  <r>
    <s v="2454"/>
    <s v="Hanna Biziorek"/>
    <x v="0"/>
    <n v="29"/>
    <n v="29"/>
    <x v="0"/>
  </r>
  <r>
    <s v="2455"/>
    <s v="Angelika Kwiatkowska"/>
    <x v="0"/>
    <n v="35"/>
    <n v="35"/>
    <x v="2"/>
  </r>
  <r>
    <s v="2464"/>
    <s v="Andrzej Lewandowski"/>
    <x v="1"/>
    <n v="58"/>
    <n v="28"/>
    <x v="0"/>
  </r>
  <r>
    <s v="2470"/>
    <s v="Agnieszka Kopowska"/>
    <x v="1"/>
    <n v="25"/>
    <n v="15"/>
    <x v="0"/>
  </r>
  <r>
    <s v="2478"/>
    <s v="Piotr Kurzentkowski"/>
    <x v="1"/>
    <n v="25"/>
    <n v="15"/>
    <x v="0"/>
  </r>
  <r>
    <s v="2480"/>
    <s v="Grażyna Gruźlewska"/>
    <x v="1"/>
    <n v="35"/>
    <n v="5"/>
    <x v="0"/>
  </r>
  <r>
    <s v="2486"/>
    <s v="Żaneta Dąbrowska"/>
    <x v="1"/>
    <n v="19"/>
    <n v="19"/>
    <x v="0"/>
  </r>
  <r>
    <s v="2487"/>
    <s v="Izabela Gronowska"/>
    <x v="1"/>
    <n v="29"/>
    <n v="19"/>
    <x v="0"/>
  </r>
  <r>
    <s v="2488"/>
    <s v="Małgorzata Łazicka"/>
    <x v="1"/>
    <n v="32"/>
    <n v="22"/>
    <x v="0"/>
  </r>
  <r>
    <s v="2489"/>
    <s v="Teresa Chapko"/>
    <x v="1"/>
    <n v="30"/>
    <n v="30"/>
    <x v="0"/>
  </r>
  <r>
    <s v="2490"/>
    <s v="Ewelina Barańska"/>
    <x v="1"/>
    <n v="28"/>
    <n v="28"/>
    <x v="0"/>
  </r>
  <r>
    <s v="2499"/>
    <s v="Jolanta Roznerska"/>
    <x v="10"/>
    <n v="29"/>
    <n v="29"/>
    <x v="0"/>
  </r>
  <r>
    <s v="2505"/>
    <s v="Emilia Rucińska"/>
    <x v="1"/>
    <n v="29"/>
    <n v="29"/>
    <x v="0"/>
  </r>
  <r>
    <s v="2514"/>
    <s v="Anna Liszewska"/>
    <x v="1"/>
    <n v="23"/>
    <n v="23"/>
    <x v="0"/>
  </r>
  <r>
    <s v="2519"/>
    <s v="Krystyna Lewandowska"/>
    <x v="1"/>
    <n v="27"/>
    <n v="17"/>
    <x v="0"/>
  </r>
  <r>
    <s v="2522"/>
    <s v="Bożena Pankowska"/>
    <x v="1"/>
    <n v="32"/>
    <n v="33"/>
    <x v="2"/>
  </r>
  <r>
    <s v="2523"/>
    <s v="Angelika Dąbrowska"/>
    <x v="1"/>
    <n v="24"/>
    <n v="24"/>
    <x v="0"/>
  </r>
  <r>
    <s v="2524"/>
    <s v="Wiesława Kornowska"/>
    <x v="9"/>
    <n v="18"/>
    <n v="18"/>
    <x v="0"/>
  </r>
  <r>
    <s v="2528"/>
    <s v="Gabriela Marcinkowska"/>
    <x v="9"/>
    <n v="18"/>
    <n v="20"/>
    <x v="0"/>
  </r>
  <r>
    <s v="2529"/>
    <s v="Monika Ostrowska - Zagórska"/>
    <x v="1"/>
    <n v="33"/>
    <n v="35"/>
    <x v="2"/>
  </r>
  <r>
    <s v="2532"/>
    <s v="Karolina Domagalska"/>
    <x v="1"/>
    <n v="16"/>
    <n v="-5"/>
    <x v="3"/>
  </r>
  <r>
    <s v="2533"/>
    <s v="Krzysztof Gałecki"/>
    <x v="1"/>
    <n v="18"/>
    <n v="18"/>
    <x v="0"/>
  </r>
  <r>
    <s v="2534"/>
    <s v="Violetta Janowska"/>
    <x v="1"/>
    <n v="29"/>
    <n v="29"/>
    <x v="0"/>
  </r>
  <r>
    <s v="2538"/>
    <s v="Ewelina Krajewska"/>
    <x v="1"/>
    <n v="28"/>
    <n v="28"/>
    <x v="0"/>
  </r>
  <r>
    <s v="2543"/>
    <s v="Wiesław Rafalski"/>
    <x v="1"/>
    <n v="25"/>
    <n v="15"/>
    <x v="0"/>
  </r>
  <r>
    <s v="2551"/>
    <s v="Gabriela Bartnicka"/>
    <x v="1"/>
    <n v="25"/>
    <n v="25"/>
    <x v="0"/>
  </r>
  <r>
    <s v="2553"/>
    <s v="Katarzyna Buler"/>
    <x v="0"/>
    <n v="26"/>
    <n v="26"/>
    <x v="0"/>
  </r>
  <r>
    <s v="2556"/>
    <s v="Anna Chyczewska"/>
    <x v="13"/>
    <n v="12"/>
    <n v="12"/>
    <x v="0"/>
  </r>
  <r>
    <s v="2561"/>
    <s v="Jolanta Kuśmierkowska"/>
    <x v="1"/>
    <n v="27"/>
    <n v="27"/>
    <x v="0"/>
  </r>
  <r>
    <s v="2563"/>
    <s v="Marek Metkowski"/>
    <x v="1"/>
    <n v="28"/>
    <n v="28"/>
    <x v="0"/>
  </r>
  <r>
    <s v="2566"/>
    <s v="Ewelina Smykowska"/>
    <x v="1"/>
    <n v="101"/>
    <n v="50"/>
    <x v="1"/>
  </r>
  <r>
    <s v="2578"/>
    <s v="Mateusz Brzóska"/>
    <x v="4"/>
    <n v="19"/>
    <n v="19"/>
    <x v="0"/>
  </r>
  <r>
    <s v="2582"/>
    <s v="Wojciech Jaworski"/>
    <x v="4"/>
    <n v="16"/>
    <n v="16"/>
    <x v="0"/>
  </r>
  <r>
    <s v="2585"/>
    <s v="Arkadiusz Mazanowski"/>
    <x v="2"/>
    <n v="25"/>
    <n v="36"/>
    <x v="2"/>
  </r>
  <r>
    <s v="2586"/>
    <s v="Mariusz Rydziński"/>
    <x v="2"/>
    <n v="75"/>
    <n v="50"/>
    <x v="1"/>
  </r>
  <r>
    <s v="2590"/>
    <s v="Przemysław Zdrojewski"/>
    <x v="2"/>
    <n v="18"/>
    <n v="18"/>
    <x v="0"/>
  </r>
  <r>
    <s v="2597"/>
    <s v="Angelika Biegańska"/>
    <x v="1"/>
    <n v="28"/>
    <n v="28"/>
    <x v="0"/>
  </r>
  <r>
    <s v="2599"/>
    <s v="Barbara Wiśniewska"/>
    <x v="1"/>
    <n v="26"/>
    <n v="26"/>
    <x v="0"/>
  </r>
  <r>
    <s v="2600"/>
    <s v="Ewelina Dąbrowska"/>
    <x v="1"/>
    <n v="23"/>
    <n v="23"/>
    <x v="0"/>
  </r>
  <r>
    <s v="2603"/>
    <s v="Sylwia Lubczyńska"/>
    <x v="1"/>
    <n v="28"/>
    <n v="18"/>
    <x v="0"/>
  </r>
  <r>
    <s v="2607"/>
    <s v="Janusz Kułakowski"/>
    <x v="1"/>
    <n v="2"/>
    <n v="2"/>
    <x v="0"/>
  </r>
  <r>
    <s v="2609"/>
    <s v="Ewa Kuczbańska"/>
    <x v="1"/>
    <n v="28"/>
    <n v="28"/>
    <x v="0"/>
  </r>
  <r>
    <s v="2610"/>
    <s v="Sylwia Guzowska"/>
    <x v="1"/>
    <n v="28"/>
    <n v="28"/>
    <x v="0"/>
  </r>
  <r>
    <s v="2611"/>
    <s v="Ewa Jabłońska"/>
    <x v="12"/>
    <n v="41"/>
    <n v="41"/>
    <x v="2"/>
  </r>
  <r>
    <s v="2618"/>
    <s v="Ewa Wojciechowska"/>
    <x v="1"/>
    <n v="25"/>
    <n v="15"/>
    <x v="0"/>
  </r>
  <r>
    <s v="2619"/>
    <s v="Katarzyna Ziółkowska"/>
    <x v="1"/>
    <n v="18"/>
    <n v="18"/>
    <x v="0"/>
  </r>
  <r>
    <s v="2625"/>
    <s v="Adrian Sarzyński"/>
    <x v="1"/>
    <n v="24"/>
    <n v="24"/>
    <x v="0"/>
  </r>
  <r>
    <s v="2627"/>
    <s v="Kamil Malinowski"/>
    <x v="2"/>
    <n v="173"/>
    <n v="50"/>
    <x v="1"/>
  </r>
  <r>
    <s v="2634"/>
    <s v="Katarzyna Gruźlewska"/>
    <x v="12"/>
    <n v="2"/>
    <n v="3"/>
    <x v="0"/>
  </r>
  <r>
    <s v="2638"/>
    <s v="Jakub Król"/>
    <x v="4"/>
    <n v="28"/>
    <n v="17"/>
    <x v="0"/>
  </r>
  <r>
    <s v="2639"/>
    <s v="Damian Wojciechowski"/>
    <x v="2"/>
    <n v="7"/>
    <n v="-3"/>
    <x v="3"/>
  </r>
  <r>
    <s v="2640"/>
    <s v="Kamil Mroziński"/>
    <x v="2"/>
    <n v="104"/>
    <n v="50"/>
    <x v="1"/>
  </r>
  <r>
    <s v="2641"/>
    <s v="Bartosz Kordas"/>
    <x v="2"/>
    <n v="114"/>
    <n v="47"/>
    <x v="2"/>
  </r>
  <r>
    <s v="2643"/>
    <s v="Radosław Mistelski"/>
    <x v="4"/>
    <n v="51"/>
    <n v="11"/>
    <x v="0"/>
  </r>
  <r>
    <s v="2644"/>
    <s v="Przemysław Nadarzewski"/>
    <x v="4"/>
    <n v="24"/>
    <n v="14"/>
    <x v="0"/>
  </r>
  <r>
    <s v="2646"/>
    <s v="Paweł Poćwiardowski"/>
    <x v="2"/>
    <n v="133"/>
    <n v="48"/>
    <x v="2"/>
  </r>
  <r>
    <s v="2647"/>
    <s v="Ida Anaczkowska"/>
    <x v="1"/>
    <n v="28"/>
    <n v="28"/>
    <x v="0"/>
  </r>
  <r>
    <s v="2648"/>
    <s v="Aleksandra Dziurla"/>
    <x v="1"/>
    <n v="29"/>
    <n v="29"/>
    <x v="0"/>
  </r>
  <r>
    <s v="2649"/>
    <s v="Magdalena Winiarska"/>
    <x v="1"/>
    <n v="28"/>
    <n v="28"/>
    <x v="0"/>
  </r>
  <r>
    <s v="2655"/>
    <s v="Wiesława Rakoczy"/>
    <x v="10"/>
    <n v="28"/>
    <n v="28"/>
    <x v="0"/>
  </r>
  <r>
    <s v="2660"/>
    <s v="Marcin Zielaziński"/>
    <x v="1"/>
    <n v="30"/>
    <n v="20"/>
    <x v="0"/>
  </r>
  <r>
    <s v="2664"/>
    <s v="Daniel Kwiatkowski"/>
    <x v="1"/>
    <n v="86"/>
    <n v="50"/>
    <x v="1"/>
  </r>
  <r>
    <s v="2671"/>
    <s v="Miłosz Różycki"/>
    <x v="2"/>
    <n v="24"/>
    <n v="24"/>
    <x v="0"/>
  </r>
  <r>
    <s v="2674"/>
    <s v="Marcin Szypczyński"/>
    <x v="2"/>
    <n v="15"/>
    <n v="15"/>
    <x v="0"/>
  </r>
  <r>
    <s v="2676"/>
    <s v="Dawid Witkowski"/>
    <x v="2"/>
    <n v="9"/>
    <n v="9"/>
    <x v="0"/>
  </r>
  <r>
    <s v="2678"/>
    <s v="Andrzej Zarębski"/>
    <x v="2"/>
    <n v="21"/>
    <n v="11"/>
    <x v="0"/>
  </r>
  <r>
    <s v="2679"/>
    <s v="Michał Zimnoch"/>
    <x v="4"/>
    <n v="19"/>
    <n v="9"/>
    <x v="0"/>
  </r>
  <r>
    <s v="2680"/>
    <s v="Mateusz Kiełczyński"/>
    <x v="2"/>
    <n v="98"/>
    <n v="50"/>
    <x v="1"/>
  </r>
  <r>
    <s v="2681"/>
    <s v="Kamil Kisznicki"/>
    <x v="2"/>
    <n v="18"/>
    <n v="-2"/>
    <x v="3"/>
  </r>
  <r>
    <s v="2682"/>
    <s v="Paweł Lewandowski"/>
    <x v="2"/>
    <n v="141"/>
    <n v="50"/>
    <x v="1"/>
  </r>
  <r>
    <s v="2685"/>
    <s v="Rafał Drzewiński"/>
    <x v="1"/>
    <n v="24"/>
    <n v="25"/>
    <x v="0"/>
  </r>
  <r>
    <s v="2689"/>
    <s v="Dawid Nawalaniec"/>
    <x v="1"/>
    <n v="28"/>
    <n v="26"/>
    <x v="0"/>
  </r>
  <r>
    <s v="2692"/>
    <s v="Grażyna Werner"/>
    <x v="1"/>
    <n v="27"/>
    <n v="27"/>
    <x v="0"/>
  </r>
  <r>
    <s v="2693"/>
    <s v="Katarzyna Lipka"/>
    <x v="1"/>
    <n v="27"/>
    <n v="27"/>
    <x v="0"/>
  </r>
  <r>
    <s v="2696"/>
    <s v="Renata Panter"/>
    <x v="1"/>
    <n v="41"/>
    <n v="41"/>
    <x v="2"/>
  </r>
  <r>
    <s v="2699"/>
    <s v="Jacek Kuźniarski"/>
    <x v="1"/>
    <n v="33"/>
    <n v="4"/>
    <x v="0"/>
  </r>
  <r>
    <s v="2702"/>
    <s v="Łukasz Kulka"/>
    <x v="1"/>
    <n v="25"/>
    <n v="25"/>
    <x v="0"/>
  </r>
  <r>
    <s v="2705"/>
    <s v="Paweł Marchlewicz"/>
    <x v="1"/>
    <n v="29"/>
    <n v="29"/>
    <x v="0"/>
  </r>
  <r>
    <s v="2716"/>
    <s v="Marlena Lukas"/>
    <x v="1"/>
    <n v="29"/>
    <n v="29"/>
    <x v="0"/>
  </r>
  <r>
    <s v="2720"/>
    <s v="Angelika Burczyńska"/>
    <x v="1"/>
    <n v="35"/>
    <n v="36"/>
    <x v="2"/>
  </r>
  <r>
    <s v="2721"/>
    <s v="Patryk Muczeński"/>
    <x v="1"/>
    <n v="27"/>
    <n v="17"/>
    <x v="0"/>
  </r>
  <r>
    <s v="2722"/>
    <s v="Justyna Kaliszer"/>
    <x v="1"/>
    <n v="44"/>
    <n v="34"/>
    <x v="2"/>
  </r>
  <r>
    <s v="2723"/>
    <s v="Dawid Jurkiewicz"/>
    <x v="1"/>
    <n v="122"/>
    <n v="50"/>
    <x v="1"/>
  </r>
  <r>
    <s v="2727"/>
    <s v="Lech Katarzyński"/>
    <x v="1"/>
    <n v="28"/>
    <n v="28"/>
    <x v="0"/>
  </r>
  <r>
    <s v="2730"/>
    <s v="Karol Zdrojewski"/>
    <x v="1"/>
    <n v="27"/>
    <n v="27"/>
    <x v="0"/>
  </r>
  <r>
    <s v="2736"/>
    <s v="Zbigniew Kulwicki"/>
    <x v="1"/>
    <n v="27"/>
    <n v="27"/>
    <x v="0"/>
  </r>
  <r>
    <s v="2744"/>
    <s v="Jolanta Sadowska"/>
    <x v="1"/>
    <n v="24"/>
    <n v="24"/>
    <x v="0"/>
  </r>
  <r>
    <s v="2745"/>
    <s v="Małgorzata Śliwińska"/>
    <x v="1"/>
    <n v="28"/>
    <n v="28"/>
    <x v="0"/>
  </r>
  <r>
    <s v="2750"/>
    <s v="Piotr Spychała"/>
    <x v="2"/>
    <n v="9"/>
    <n v="9"/>
    <x v="0"/>
  </r>
  <r>
    <s v="2758"/>
    <s v="Dawid Połukord"/>
    <x v="1"/>
    <n v="12"/>
    <n v="12"/>
    <x v="0"/>
  </r>
  <r>
    <s v="2760"/>
    <s v="Patryk Szymański"/>
    <x v="1"/>
    <n v="31"/>
    <n v="1"/>
    <x v="0"/>
  </r>
  <r>
    <s v="2769"/>
    <s v="Patrycja Jasińska"/>
    <x v="0"/>
    <n v="18"/>
    <n v="18"/>
    <x v="0"/>
  </r>
  <r>
    <s v="2771"/>
    <s v="Anna Katryńska"/>
    <x v="0"/>
    <n v="25"/>
    <n v="25"/>
    <x v="0"/>
  </r>
  <r>
    <s v="2775"/>
    <s v="Marzena Pruszewicz"/>
    <x v="0"/>
    <n v="30"/>
    <n v="30"/>
    <x v="0"/>
  </r>
  <r>
    <s v="2781"/>
    <s v="Małgorzata Zakrzewska"/>
    <x v="1"/>
    <n v="26"/>
    <n v="26"/>
    <x v="0"/>
  </r>
  <r>
    <s v="2784"/>
    <s v="Marcin Komorowski"/>
    <x v="1"/>
    <n v="20"/>
    <n v="20"/>
    <x v="0"/>
  </r>
  <r>
    <s v="2787"/>
    <s v="Dorota Auda"/>
    <x v="1"/>
    <n v="107"/>
    <n v="50"/>
    <x v="1"/>
  </r>
  <r>
    <s v="2790"/>
    <s v="Robert Warlikowski"/>
    <x v="4"/>
    <n v="23"/>
    <n v="3"/>
    <x v="0"/>
  </r>
  <r>
    <s v="2793"/>
    <s v="Beata Potempa"/>
    <x v="1"/>
    <n v="19"/>
    <n v="19"/>
    <x v="0"/>
  </r>
  <r>
    <s v="2794"/>
    <s v="Bartosz Knieć"/>
    <x v="2"/>
    <n v="102"/>
    <n v="50"/>
    <x v="1"/>
  </r>
  <r>
    <s v="2795"/>
    <s v="Elżbieta Lichnerowicz"/>
    <x v="1"/>
    <n v="26"/>
    <n v="26"/>
    <x v="0"/>
  </r>
  <r>
    <s v="2796"/>
    <s v="Dariusz Pocałuń"/>
    <x v="1"/>
    <n v="14"/>
    <n v="14"/>
    <x v="0"/>
  </r>
  <r>
    <s v="2800"/>
    <s v="Katarzyna Słembarska"/>
    <x v="1"/>
    <n v="22"/>
    <n v="22"/>
    <x v="0"/>
  </r>
  <r>
    <s v="2801"/>
    <s v="Dominik Bajeński"/>
    <x v="2"/>
    <n v="114"/>
    <n v="50"/>
    <x v="1"/>
  </r>
  <r>
    <s v="2802"/>
    <s v="Michał Lendzionowski"/>
    <x v="2"/>
    <n v="24"/>
    <n v="24"/>
    <x v="0"/>
  </r>
  <r>
    <s v="2814"/>
    <s v="Karolina Katarzyńska"/>
    <x v="1"/>
    <n v="29"/>
    <n v="19"/>
    <x v="0"/>
  </r>
  <r>
    <s v="2818"/>
    <s v="Izabela Klimowska"/>
    <x v="0"/>
    <n v="23"/>
    <n v="23"/>
    <x v="0"/>
  </r>
  <r>
    <s v="2834"/>
    <s v="Anita Gromowska"/>
    <x v="10"/>
    <n v="12"/>
    <n v="12"/>
    <x v="0"/>
  </r>
  <r>
    <s v="2837"/>
    <s v="Marcin Kamiński"/>
    <x v="2"/>
    <n v="31"/>
    <n v="31"/>
    <x v="2"/>
  </r>
  <r>
    <s v="2841"/>
    <s v="Agnieszka Kochańska"/>
    <x v="0"/>
    <n v="37"/>
    <n v="37"/>
    <x v="2"/>
  </r>
  <r>
    <s v="2842"/>
    <s v="Honorata Jarząb"/>
    <x v="0"/>
    <n v="28"/>
    <n v="28"/>
    <x v="0"/>
  </r>
  <r>
    <s v="2848"/>
    <s v="Anna Witkowska"/>
    <x v="0"/>
    <n v="31"/>
    <n v="31"/>
    <x v="2"/>
  </r>
  <r>
    <s v="2859"/>
    <s v="Maciej Nowicki"/>
    <x v="1"/>
    <n v="26"/>
    <n v="22"/>
    <x v="0"/>
  </r>
  <r>
    <s v="2866"/>
    <s v="Michał Heyda"/>
    <x v="1"/>
    <n v="26"/>
    <n v="16"/>
    <x v="0"/>
  </r>
  <r>
    <s v="2871"/>
    <s v="Adrian Wojciechowski"/>
    <x v="1"/>
    <n v="63"/>
    <n v="50"/>
    <x v="1"/>
  </r>
  <r>
    <s v="2873"/>
    <s v="Łukasz Kraśnicki"/>
    <x v="1"/>
    <n v="29"/>
    <n v="29"/>
    <x v="0"/>
  </r>
  <r>
    <s v="2877"/>
    <s v="Paulina Krauza"/>
    <x v="1"/>
    <n v="28"/>
    <n v="28"/>
    <x v="0"/>
  </r>
  <r>
    <s v="2892"/>
    <s v="Elżbieta Sarnowska"/>
    <x v="0"/>
    <n v="28"/>
    <n v="28"/>
    <x v="0"/>
  </r>
  <r>
    <s v="2893"/>
    <s v="Hanna Wróblewska"/>
    <x v="0"/>
    <n v="28"/>
    <n v="28"/>
    <x v="0"/>
  </r>
  <r>
    <s v="2894"/>
    <s v="Zofia Żurawska"/>
    <x v="1"/>
    <n v="27"/>
    <n v="27"/>
    <x v="0"/>
  </r>
  <r>
    <s v="2897"/>
    <s v="Ewelina Dymowska"/>
    <x v="0"/>
    <n v="23"/>
    <n v="23"/>
    <x v="0"/>
  </r>
  <r>
    <s v="2900"/>
    <s v="KAROL KOMOROWSKI"/>
    <x v="2"/>
    <n v="109"/>
    <n v="50"/>
    <x v="1"/>
  </r>
  <r>
    <s v="2901"/>
    <s v="PATRYK CZUBAK"/>
    <x v="4"/>
    <n v="61"/>
    <n v="30"/>
    <x v="0"/>
  </r>
  <r>
    <s v="2915"/>
    <s v="Katarzyna Kolczyńska"/>
    <x v="9"/>
    <n v="1"/>
    <n v="1"/>
    <x v="0"/>
  </r>
  <r>
    <s v="2916"/>
    <s v="Andrzej Smoczyński"/>
    <x v="1"/>
    <n v="12"/>
    <n v="12"/>
    <x v="0"/>
  </r>
  <r>
    <s v="2918"/>
    <s v="Barbara Witkowska"/>
    <x v="0"/>
    <n v="30"/>
    <n v="30"/>
    <x v="0"/>
  </r>
  <r>
    <s v="2924"/>
    <s v="Beata Szynkowska"/>
    <x v="0"/>
    <n v="26"/>
    <n v="26"/>
    <x v="0"/>
  </r>
  <r>
    <s v="2926"/>
    <s v="Agnieszka Gąsiorowska"/>
    <x v="0"/>
    <n v="9"/>
    <n v="9"/>
    <x v="0"/>
  </r>
  <r>
    <s v="2931"/>
    <s v="Teresa Zalewska"/>
    <x v="0"/>
    <n v="25"/>
    <n v="25"/>
    <x v="0"/>
  </r>
  <r>
    <s v="2940"/>
    <s v="Dariusz Laskowski"/>
    <x v="1"/>
    <n v="24"/>
    <n v="24"/>
    <x v="0"/>
  </r>
  <r>
    <s v="2941"/>
    <s v="Dawid Batko"/>
    <x v="1"/>
    <n v="28"/>
    <n v="28"/>
    <x v="0"/>
  </r>
  <r>
    <s v="2943"/>
    <s v="Piotr Szpara"/>
    <x v="1"/>
    <n v="25"/>
    <n v="25"/>
    <x v="0"/>
  </r>
  <r>
    <s v="2953"/>
    <s v="Adam Kamiński"/>
    <x v="1"/>
    <n v="25"/>
    <n v="25"/>
    <x v="0"/>
  </r>
  <r>
    <s v="2957"/>
    <s v="Łukasz Dąbrowski"/>
    <x v="1"/>
    <n v="26"/>
    <n v="26"/>
    <x v="0"/>
  </r>
  <r>
    <s v="2959"/>
    <s v="Sławomir Kuczmarski"/>
    <x v="1"/>
    <n v="97"/>
    <n v="50"/>
    <x v="1"/>
  </r>
  <r>
    <s v="2963"/>
    <s v="Paweł Lembke"/>
    <x v="1"/>
    <n v="26"/>
    <n v="26"/>
    <x v="0"/>
  </r>
  <r>
    <s v="2970"/>
    <s v="Sławomir Kosobucki"/>
    <x v="1"/>
    <n v="7"/>
    <n v="10"/>
    <x v="0"/>
  </r>
  <r>
    <s v="2973"/>
    <s v="Jacek Zgliński"/>
    <x v="1"/>
    <n v="28"/>
    <n v="28"/>
    <x v="0"/>
  </r>
  <r>
    <s v="2979"/>
    <s v="Mirosława Wardowska"/>
    <x v="10"/>
    <n v="29"/>
    <n v="29"/>
    <x v="0"/>
  </r>
  <r>
    <s v="2981"/>
    <s v="Wojciech Rynecki"/>
    <x v="1"/>
    <n v="32"/>
    <n v="32"/>
    <x v="2"/>
  </r>
  <r>
    <s v="2983"/>
    <s v="Bernadeta Szymańska"/>
    <x v="0"/>
    <n v="29"/>
    <n v="29"/>
    <x v="0"/>
  </r>
  <r>
    <s v="2996"/>
    <s v="Dawid Rupiński"/>
    <x v="1"/>
    <n v="29"/>
    <n v="29"/>
    <x v="0"/>
  </r>
  <r>
    <s v="2998"/>
    <s v="Patryk Felka"/>
    <x v="2"/>
    <n v="86"/>
    <n v="45"/>
    <x v="2"/>
  </r>
  <r>
    <s v="3009"/>
    <s v="Dorota Paprocka"/>
    <x v="1"/>
    <n v="94"/>
    <n v="50"/>
    <x v="1"/>
  </r>
  <r>
    <s v="3013"/>
    <s v="Sławomir Brzóska"/>
    <x v="1"/>
    <n v="28"/>
    <n v="18"/>
    <x v="0"/>
  </r>
  <r>
    <s v="3019"/>
    <s v="Aneta Mistelska"/>
    <x v="1"/>
    <n v="33"/>
    <n v="13"/>
    <x v="0"/>
  </r>
  <r>
    <s v="3020"/>
    <s v="Katarzyna Wichrowska"/>
    <x v="1"/>
    <n v="1"/>
    <n v="1"/>
    <x v="0"/>
  </r>
  <r>
    <s v="3026"/>
    <s v="Ewa Niedbalska"/>
    <x v="1"/>
    <n v="16"/>
    <n v="16"/>
    <x v="0"/>
  </r>
  <r>
    <s v="3035"/>
    <s v="Joanna Zemke"/>
    <x v="0"/>
    <n v="12"/>
    <n v="12"/>
    <x v="0"/>
  </r>
  <r>
    <s v="3036"/>
    <s v="Patrycja Wiśniewska"/>
    <x v="1"/>
    <n v="28"/>
    <n v="14"/>
    <x v="0"/>
  </r>
  <r>
    <s v="3037"/>
    <s v="Piotr Kaliszer"/>
    <x v="1"/>
    <n v="12"/>
    <n v="12"/>
    <x v="0"/>
  </r>
  <r>
    <s v="3045"/>
    <s v="Marzanna Kamińska"/>
    <x v="1"/>
    <n v="27"/>
    <n v="23"/>
    <x v="0"/>
  </r>
  <r>
    <s v="3047"/>
    <s v="Monika Kowalska"/>
    <x v="1"/>
    <n v="28"/>
    <n v="28"/>
    <x v="0"/>
  </r>
  <r>
    <s v="3052"/>
    <s v="Daniel Trędewicz"/>
    <x v="1"/>
    <n v="25"/>
    <n v="25"/>
    <x v="0"/>
  </r>
  <r>
    <s v="3055"/>
    <s v="Edyta Żołnowska"/>
    <x v="1"/>
    <n v="25"/>
    <n v="25"/>
    <x v="0"/>
  </r>
  <r>
    <s v="3062"/>
    <s v="Monika Rybkowska"/>
    <x v="1"/>
    <n v="27"/>
    <n v="27"/>
    <x v="0"/>
  </r>
  <r>
    <s v="3063"/>
    <s v="Anna Śmikiel"/>
    <x v="1"/>
    <n v="25"/>
    <n v="25"/>
    <x v="0"/>
  </r>
  <r>
    <s v="3073"/>
    <s v="Joanna Grochowalska"/>
    <x v="0"/>
    <n v="26"/>
    <n v="26"/>
    <x v="0"/>
  </r>
  <r>
    <s v="3074"/>
    <s v="Kamil Aranowski"/>
    <x v="1"/>
    <n v="29"/>
    <n v="29"/>
    <x v="0"/>
  </r>
  <r>
    <s v="3076"/>
    <s v="Grażyna Łukasik"/>
    <x v="1"/>
    <n v="27"/>
    <n v="27"/>
    <x v="0"/>
  </r>
  <r>
    <s v="3077"/>
    <s v="Dorota Szynkowska"/>
    <x v="1"/>
    <n v="30"/>
    <n v="20"/>
    <x v="0"/>
  </r>
  <r>
    <s v="3080"/>
    <s v="Dawid Bartkowiak"/>
    <x v="1"/>
    <n v="14"/>
    <n v="14"/>
    <x v="0"/>
  </r>
  <r>
    <s v="3082"/>
    <s v="Monika Detmer"/>
    <x v="1"/>
    <n v="27"/>
    <n v="27"/>
    <x v="0"/>
  </r>
  <r>
    <s v="3091"/>
    <s v="Robert Wiśniewski"/>
    <x v="15"/>
    <n v="27"/>
    <n v="27"/>
    <x v="0"/>
  </r>
  <r>
    <s v="3119"/>
    <s v="Ewa Borkowska"/>
    <x v="1"/>
    <n v="25"/>
    <n v="25"/>
    <x v="0"/>
  </r>
  <r>
    <s v="3125"/>
    <s v="Zofia Fagasińska"/>
    <x v="1"/>
    <n v="2"/>
    <n v="2"/>
    <x v="0"/>
  </r>
  <r>
    <s v="3130"/>
    <s v="Jolanta Woźniak"/>
    <x v="1"/>
    <n v="29"/>
    <n v="25"/>
    <x v="0"/>
  </r>
  <r>
    <s v="3133"/>
    <s v="Anna Fusińska"/>
    <x v="1"/>
    <n v="26"/>
    <n v="26"/>
    <x v="0"/>
  </r>
  <r>
    <s v="3144"/>
    <s v="Iwona Figurska"/>
    <x v="1"/>
    <n v="6"/>
    <n v="6"/>
    <x v="0"/>
  </r>
  <r>
    <s v="3145"/>
    <s v="Radosław Krajewski"/>
    <x v="1"/>
    <n v="16"/>
    <n v="16"/>
    <x v="0"/>
  </r>
  <r>
    <s v="3154"/>
    <s v="Mikołaj Klimowski"/>
    <x v="12"/>
    <n v="2"/>
    <n v="2"/>
    <x v="0"/>
  </r>
  <r>
    <s v="3169"/>
    <s v="Anna Szymańska"/>
    <x v="1"/>
    <n v="23"/>
    <n v="23"/>
    <x v="0"/>
  </r>
  <r>
    <s v="3179"/>
    <s v="Daria Lewandowska"/>
    <x v="1"/>
    <n v="27"/>
    <n v="17"/>
    <x v="0"/>
  </r>
  <r>
    <s v="3181"/>
    <s v="Tomasz Głowacki"/>
    <x v="1"/>
    <n v="8"/>
    <n v="8"/>
    <x v="0"/>
  </r>
  <r>
    <s v="3183"/>
    <s v="Arleta Bujak"/>
    <x v="1"/>
    <n v="26"/>
    <n v="26"/>
    <x v="0"/>
  </r>
  <r>
    <s v="3199"/>
    <s v="Aneta Rybicka"/>
    <x v="1"/>
    <n v="23"/>
    <n v="23"/>
    <x v="0"/>
  </r>
  <r>
    <s v="3219"/>
    <s v="Paweł Pawlak"/>
    <x v="1"/>
    <n v="24"/>
    <n v="24"/>
    <x v="0"/>
  </r>
  <r>
    <s v="3227"/>
    <s v="Łukasz Szwejka"/>
    <x v="1"/>
    <n v="12"/>
    <n v="12"/>
    <x v="0"/>
  </r>
  <r>
    <s v="3228"/>
    <s v="Krzysztof Surmiak"/>
    <x v="1"/>
    <n v="22"/>
    <n v="22"/>
    <x v="0"/>
  </r>
  <r>
    <s v="3232"/>
    <s v="Joanna Rybka"/>
    <x v="1"/>
    <n v="28"/>
    <n v="28"/>
    <x v="0"/>
  </r>
  <r>
    <s v="3234"/>
    <s v="Agata Krajewska"/>
    <x v="1"/>
    <n v="31"/>
    <n v="31"/>
    <x v="2"/>
  </r>
  <r>
    <s v="3242"/>
    <s v="Tomasz Walczak"/>
    <x v="1"/>
    <n v="15"/>
    <n v="15"/>
    <x v="0"/>
  </r>
  <r>
    <s v="3243"/>
    <s v="Beata Gutowska"/>
    <x v="1"/>
    <n v="52"/>
    <n v="14"/>
    <x v="0"/>
  </r>
  <r>
    <s v="3253"/>
    <s v="Marcin Pawłowski"/>
    <x v="1"/>
    <n v="28"/>
    <n v="28"/>
    <x v="0"/>
  </r>
  <r>
    <s v="3254"/>
    <s v="Mariola Groszewska"/>
    <x v="1"/>
    <n v="28"/>
    <n v="28"/>
    <x v="0"/>
  </r>
  <r>
    <s v="3261"/>
    <s v="Joanna Szefler"/>
    <x v="0"/>
    <n v="31"/>
    <n v="31"/>
    <x v="2"/>
  </r>
  <r>
    <s v="3265"/>
    <s v="Małgorzata Wiśniewska"/>
    <x v="1"/>
    <n v="28"/>
    <n v="28"/>
    <x v="0"/>
  </r>
  <r>
    <s v="3267"/>
    <s v="Ewa Wiśniewska"/>
    <x v="12"/>
    <n v="30"/>
    <n v="30"/>
    <x v="0"/>
  </r>
  <r>
    <s v="3273"/>
    <s v="Marlena Steinert"/>
    <x v="1"/>
    <n v="33"/>
    <n v="33"/>
    <x v="2"/>
  </r>
  <r>
    <s v="3275"/>
    <s v="Karina Warachowska"/>
    <x v="1"/>
    <n v="68"/>
    <n v="18"/>
    <x v="0"/>
  </r>
  <r>
    <s v="3276"/>
    <s v="Violetta Jesionkowska"/>
    <x v="1"/>
    <n v="27"/>
    <n v="27"/>
    <x v="0"/>
  </r>
  <r>
    <s v="3280"/>
    <s v="Anna Moczadło"/>
    <x v="1"/>
    <n v="26"/>
    <n v="26"/>
    <x v="0"/>
  </r>
  <r>
    <s v="3286"/>
    <s v="Kamila Gąsiorowska"/>
    <x v="1"/>
    <n v="16"/>
    <n v="16"/>
    <x v="0"/>
  </r>
  <r>
    <s v="3288"/>
    <s v="Iwona Laskowska"/>
    <x v="1"/>
    <n v="30"/>
    <n v="30"/>
    <x v="0"/>
  </r>
  <r>
    <s v="3289"/>
    <s v="Małgorzata Rempuszewska"/>
    <x v="1"/>
    <n v="65"/>
    <n v="50"/>
    <x v="1"/>
  </r>
  <r>
    <s v="3293"/>
    <s v="Violetta Grudzińska"/>
    <x v="1"/>
    <n v="12"/>
    <n v="12"/>
    <x v="0"/>
  </r>
  <r>
    <s v="3294"/>
    <s v="Alina Słomska"/>
    <x v="1"/>
    <n v="27"/>
    <n v="27"/>
    <x v="0"/>
  </r>
  <r>
    <s v="3306"/>
    <s v="Krzysztof Zagórski"/>
    <x v="2"/>
    <n v="122"/>
    <n v="50"/>
    <x v="1"/>
  </r>
  <r>
    <s v="3310"/>
    <s v="Szymon Lipski"/>
    <x v="2"/>
    <n v="10"/>
    <n v="10"/>
    <x v="0"/>
  </r>
  <r>
    <s v="3313"/>
    <s v="Marlena Miazga"/>
    <x v="10"/>
    <n v="27"/>
    <n v="27"/>
    <x v="0"/>
  </r>
  <r>
    <s v="3315"/>
    <s v="Anna Kijewska"/>
    <x v="1"/>
    <n v="30"/>
    <n v="20"/>
    <x v="0"/>
  </r>
  <r>
    <s v="3317"/>
    <s v="Daniel Kulwicki"/>
    <x v="1"/>
    <n v="30"/>
    <n v="26"/>
    <x v="0"/>
  </r>
  <r>
    <s v="3322"/>
    <s v="Łukasz Kotewicz"/>
    <x v="4"/>
    <n v="14"/>
    <n v="14"/>
    <x v="0"/>
  </r>
  <r>
    <s v="3324"/>
    <s v="Patryk Bojanowski"/>
    <x v="1"/>
    <n v="27"/>
    <n v="27"/>
    <x v="0"/>
  </r>
  <r>
    <s v="3325"/>
    <s v="Beata Brudzińska"/>
    <x v="1"/>
    <n v="25"/>
    <n v="25"/>
    <x v="0"/>
  </r>
  <r>
    <s v="3328"/>
    <s v="Monika Czajkowska"/>
    <x v="10"/>
    <n v="21"/>
    <n v="21"/>
    <x v="0"/>
  </r>
  <r>
    <s v="3329"/>
    <s v="Małgorzata Mróz"/>
    <x v="12"/>
    <n v="1"/>
    <n v="1"/>
    <x v="0"/>
  </r>
  <r>
    <s v="3331"/>
    <s v="Anna Pyrzanowska"/>
    <x v="10"/>
    <n v="19"/>
    <n v="19"/>
    <x v="0"/>
  </r>
  <r>
    <s v="3332"/>
    <s v="Maria Mosakowska"/>
    <x v="0"/>
    <n v="25"/>
    <n v="25"/>
    <x v="0"/>
  </r>
  <r>
    <s v="3344"/>
    <s v="Monika Przewdziękowska"/>
    <x v="10"/>
    <n v="25"/>
    <n v="25"/>
    <x v="0"/>
  </r>
  <r>
    <s v="3348"/>
    <s v="Daria Samojeden"/>
    <x v="1"/>
    <n v="28"/>
    <n v="28"/>
    <x v="0"/>
  </r>
  <r>
    <s v="3349"/>
    <s v="Marzanna Wiśniewska"/>
    <x v="1"/>
    <n v="22"/>
    <n v="22"/>
    <x v="0"/>
  </r>
  <r>
    <s v="3354"/>
    <s v="Grzegorz Murawski"/>
    <x v="1"/>
    <n v="28"/>
    <n v="8"/>
    <x v="0"/>
  </r>
  <r>
    <s v="3362"/>
    <s v="Hanna Zielazińska"/>
    <x v="1"/>
    <n v="20"/>
    <n v="10"/>
    <x v="0"/>
  </r>
  <r>
    <s v="3376"/>
    <s v="Renata Brzezińska"/>
    <x v="1"/>
    <n v="27"/>
    <n v="27"/>
    <x v="0"/>
  </r>
  <r>
    <s v="3380"/>
    <s v="Leszek Robaczewski"/>
    <x v="2"/>
    <n v="44"/>
    <n v="50"/>
    <x v="1"/>
  </r>
  <r>
    <s v="3382"/>
    <s v="Anna Pacyna"/>
    <x v="1"/>
    <n v="29"/>
    <n v="11"/>
    <x v="0"/>
  </r>
  <r>
    <s v="3384"/>
    <s v="Daniel Kobos"/>
    <x v="1"/>
    <n v="26"/>
    <n v="26"/>
    <x v="0"/>
  </r>
  <r>
    <s v="3400"/>
    <s v="Ewa Jastrzębska"/>
    <x v="1"/>
    <n v="28"/>
    <n v="18"/>
    <x v="0"/>
  </r>
  <r>
    <s v="3403"/>
    <s v="Karolina Nowak"/>
    <x v="1"/>
    <n v="27"/>
    <n v="23"/>
    <x v="0"/>
  </r>
  <r>
    <s v="3404"/>
    <s v="Magdalena Wiśniewska"/>
    <x v="1"/>
    <n v="28"/>
    <n v="28"/>
    <x v="0"/>
  </r>
  <r>
    <s v="3405"/>
    <s v="Mateusz Kruszewski"/>
    <x v="1"/>
    <n v="27"/>
    <n v="27"/>
    <x v="0"/>
  </r>
  <r>
    <s v="3409"/>
    <m/>
    <x v="12"/>
    <n v="19"/>
    <n v="19"/>
    <x v="0"/>
  </r>
  <r>
    <s v="3410"/>
    <s v="Mirela Szczepańska"/>
    <x v="1"/>
    <n v="28"/>
    <n v="18"/>
    <x v="0"/>
  </r>
  <r>
    <s v="3411"/>
    <s v="Agnieszka Jułkowska"/>
    <x v="1"/>
    <n v="23"/>
    <n v="24"/>
    <x v="0"/>
  </r>
  <r>
    <s v="3421"/>
    <s v="Milena Malanowska"/>
    <x v="1"/>
    <n v="29"/>
    <n v="29"/>
    <x v="0"/>
  </r>
  <r>
    <s v="3426"/>
    <s v="Karolina Barańska"/>
    <x v="10"/>
    <n v="26"/>
    <n v="26"/>
    <x v="0"/>
  </r>
  <r>
    <s v="3429"/>
    <s v="Mariola Wiśniewska"/>
    <x v="1"/>
    <n v="35"/>
    <n v="14"/>
    <x v="0"/>
  </r>
  <r>
    <s v="3430"/>
    <s v="Radosław Ostrowski"/>
    <x v="1"/>
    <n v="23"/>
    <n v="23"/>
    <x v="0"/>
  </r>
  <r>
    <s v="3432"/>
    <s v="Janusz Kruszewski"/>
    <x v="1"/>
    <n v="10"/>
    <n v="10"/>
    <x v="0"/>
  </r>
  <r>
    <s v="3435"/>
    <s v="Natalia Bykowska"/>
    <x v="1"/>
    <n v="25"/>
    <n v="21"/>
    <x v="0"/>
  </r>
  <r>
    <s v="3436"/>
    <s v="Marlena Bilicka"/>
    <x v="1"/>
    <n v="27"/>
    <n v="27"/>
    <x v="0"/>
  </r>
  <r>
    <s v="3438"/>
    <s v="Marta Romanowska"/>
    <x v="1"/>
    <n v="28"/>
    <n v="28"/>
    <x v="0"/>
  </r>
  <r>
    <s v="3441"/>
    <s v="Jakub Jasiński"/>
    <x v="1"/>
    <n v="25"/>
    <n v="25"/>
    <x v="0"/>
  </r>
  <r>
    <s v="3445"/>
    <s v="Renata Zalewska"/>
    <x v="0"/>
    <n v="34"/>
    <n v="34"/>
    <x v="2"/>
  </r>
  <r>
    <s v="3447"/>
    <s v="Katarzyna Kobos"/>
    <x v="0"/>
    <n v="29"/>
    <n v="29"/>
    <x v="0"/>
  </r>
  <r>
    <s v="3451"/>
    <s v="Marta Trendowicz"/>
    <x v="1"/>
    <n v="31"/>
    <n v="21"/>
    <x v="0"/>
  </r>
  <r>
    <s v="3457"/>
    <s v="Paweł Łapkiewicz"/>
    <x v="1"/>
    <n v="26"/>
    <n v="26"/>
    <x v="0"/>
  </r>
  <r>
    <s v="3462"/>
    <s v="Lidia Piotrowska"/>
    <x v="0"/>
    <n v="26"/>
    <n v="26"/>
    <x v="0"/>
  </r>
  <r>
    <s v="3468"/>
    <s v="Roksana Lewandowska"/>
    <x v="0"/>
    <n v="31"/>
    <n v="31"/>
    <x v="2"/>
  </r>
  <r>
    <s v="3504"/>
    <s v="Aurelia Łęgowska"/>
    <x v="1"/>
    <n v="25"/>
    <n v="25"/>
    <x v="0"/>
  </r>
  <r>
    <s v="3509"/>
    <s v="Edyta Kamińska-Prass"/>
    <x v="1"/>
    <n v="29"/>
    <n v="29"/>
    <x v="0"/>
  </r>
  <r>
    <s v="3518"/>
    <s v="Halina Motylińska"/>
    <x v="1"/>
    <n v="27"/>
    <n v="17"/>
    <x v="0"/>
  </r>
  <r>
    <s v="3524"/>
    <s v="Justyna Gołębiewska"/>
    <x v="1"/>
    <n v="29"/>
    <n v="29"/>
    <x v="0"/>
  </r>
  <r>
    <s v="3525"/>
    <s v="Anna Niepsuj"/>
    <x v="1"/>
    <n v="32"/>
    <n v="32"/>
    <x v="2"/>
  </r>
  <r>
    <s v="3527"/>
    <s v="Zbigniew Szynkowski"/>
    <x v="1"/>
    <n v="27"/>
    <n v="27"/>
    <x v="0"/>
  </r>
  <r>
    <s v="3536"/>
    <s v="Małgorzata Prass"/>
    <x v="1"/>
    <n v="26"/>
    <n v="26"/>
    <x v="0"/>
  </r>
  <r>
    <s v="3537"/>
    <s v="Krystian Klimek"/>
    <x v="1"/>
    <n v="25"/>
    <n v="15"/>
    <x v="0"/>
  </r>
  <r>
    <s v="3540"/>
    <s v="Urszula Cichocka"/>
    <x v="1"/>
    <n v="24"/>
    <n v="24"/>
    <x v="0"/>
  </r>
  <r>
    <s v="3541"/>
    <s v="Weronika Kaczmarzyk"/>
    <x v="1"/>
    <n v="26"/>
    <n v="26"/>
    <x v="0"/>
  </r>
  <r>
    <s v="3542"/>
    <s v="Aleksandra Kaczmarzyk"/>
    <x v="1"/>
    <n v="24"/>
    <n v="24"/>
    <x v="0"/>
  </r>
  <r>
    <s v="3550"/>
    <s v="Krzysztof Kowalski"/>
    <x v="1"/>
    <n v="24"/>
    <n v="10"/>
    <x v="0"/>
  </r>
  <r>
    <s v="3556"/>
    <s v="Małgorzata Wawrzonkowska"/>
    <x v="1"/>
    <n v="31"/>
    <n v="27"/>
    <x v="0"/>
  </r>
  <r>
    <s v="3558"/>
    <s v="Aleksandra Kulaszewska"/>
    <x v="13"/>
    <n v="25"/>
    <n v="25"/>
    <x v="0"/>
  </r>
  <r>
    <s v="3563"/>
    <s v="Sandra Reich"/>
    <x v="1"/>
    <n v="26"/>
    <n v="26"/>
    <x v="0"/>
  </r>
  <r>
    <s v="3566"/>
    <s v="Bogumiła Ciarkowska"/>
    <x v="0"/>
    <n v="10"/>
    <n v="10"/>
    <x v="0"/>
  </r>
  <r>
    <s v="3572"/>
    <s v="Michał Milewski"/>
    <x v="1"/>
    <n v="28"/>
    <n v="28"/>
    <x v="0"/>
  </r>
  <r>
    <s v="3579"/>
    <s v="Patryk Schramke"/>
    <x v="1"/>
    <n v="26"/>
    <n v="26"/>
    <x v="0"/>
  </r>
  <r>
    <s v="3590"/>
    <s v="Natalia Gryszko"/>
    <x v="12"/>
    <n v="27"/>
    <n v="23"/>
    <x v="0"/>
  </r>
  <r>
    <s v="3593"/>
    <s v="Leszek Nowiński"/>
    <x v="1"/>
    <n v="29"/>
    <n v="29"/>
    <x v="0"/>
  </r>
  <r>
    <s v="3595"/>
    <s v="Mariola Klejs"/>
    <x v="10"/>
    <n v="27"/>
    <n v="27"/>
    <x v="0"/>
  </r>
  <r>
    <s v="3596"/>
    <s v="Kamil Kapelusz"/>
    <x v="1"/>
    <n v="29"/>
    <n v="29"/>
    <x v="0"/>
  </r>
  <r>
    <s v="3597"/>
    <s v="Łukasz Bykowski"/>
    <x v="1"/>
    <n v="19"/>
    <n v="19"/>
    <x v="0"/>
  </r>
  <r>
    <s v="3603"/>
    <s v="Agnieszka Markowska"/>
    <x v="1"/>
    <n v="36"/>
    <n v="27"/>
    <x v="0"/>
  </r>
  <r>
    <s v="3624"/>
    <s v="Łukasz Rychtarski"/>
    <x v="1"/>
    <n v="24"/>
    <n v="24"/>
    <x v="0"/>
  </r>
  <r>
    <s v="3629"/>
    <s v="Katarzyna Jesionkowska"/>
    <x v="1"/>
    <n v="29"/>
    <n v="29"/>
    <x v="0"/>
  </r>
  <r>
    <s v="3632"/>
    <s v="Iwona Reich"/>
    <x v="1"/>
    <n v="18"/>
    <n v="18"/>
    <x v="0"/>
  </r>
  <r>
    <s v="3633"/>
    <s v="Danuta Leśniewska"/>
    <x v="0"/>
    <n v="31"/>
    <n v="31"/>
    <x v="2"/>
  </r>
  <r>
    <s v="3636"/>
    <s v="Kamila Szcześniak"/>
    <x v="1"/>
    <n v="25"/>
    <n v="25"/>
    <x v="0"/>
  </r>
  <r>
    <s v="3642"/>
    <s v="Adrian Wasielewski"/>
    <x v="1"/>
    <n v="30"/>
    <n v="-10"/>
    <x v="3"/>
  </r>
  <r>
    <s v="3648"/>
    <s v="Angelika Turowska"/>
    <x v="1"/>
    <n v="23"/>
    <n v="23"/>
    <x v="0"/>
  </r>
  <r>
    <s v="3659"/>
    <s v="Magdalena Wierzbicka"/>
    <x v="1"/>
    <n v="28"/>
    <n v="24"/>
    <x v="0"/>
  </r>
  <r>
    <s v="3660"/>
    <s v="Daniel Kiczyński"/>
    <x v="1"/>
    <n v="22"/>
    <n v="2"/>
    <x v="0"/>
  </r>
  <r>
    <s v="3664"/>
    <s v="Bożena Karbowska"/>
    <x v="1"/>
    <n v="23"/>
    <n v="23"/>
    <x v="0"/>
  </r>
  <r>
    <s v="3667"/>
    <s v="Beata Żulewska"/>
    <x v="1"/>
    <n v="27"/>
    <n v="27"/>
    <x v="0"/>
  </r>
  <r>
    <s v="3668"/>
    <s v="Monika Skierkowska"/>
    <x v="1"/>
    <n v="24"/>
    <n v="24"/>
    <x v="0"/>
  </r>
  <r>
    <s v="3669"/>
    <s v="Danuta Mazur"/>
    <x v="1"/>
    <n v="30"/>
    <n v="30"/>
    <x v="0"/>
  </r>
  <r>
    <s v="3670"/>
    <s v="Szymon Figlewski"/>
    <x v="1"/>
    <n v="17"/>
    <n v="17"/>
    <x v="0"/>
  </r>
  <r>
    <s v="3675"/>
    <s v="Agnieszka Suchocka"/>
    <x v="1"/>
    <n v="25"/>
    <n v="25"/>
    <x v="0"/>
  </r>
  <r>
    <s v="3676"/>
    <s v="Marika Kuczbańska"/>
    <x v="1"/>
    <n v="27"/>
    <n v="27"/>
    <x v="0"/>
  </r>
  <r>
    <s v="3678"/>
    <s v="Ewa Taranowska"/>
    <x v="0"/>
    <n v="28"/>
    <n v="28"/>
    <x v="0"/>
  </r>
  <r>
    <s v="3681"/>
    <s v="Monika Rogowska"/>
    <x v="1"/>
    <n v="27"/>
    <n v="27"/>
    <x v="0"/>
  </r>
  <r>
    <s v="3682"/>
    <s v="Magdalena Ciechanowska"/>
    <x v="1"/>
    <n v="30"/>
    <n v="30"/>
    <x v="0"/>
  </r>
  <r>
    <s v="3693"/>
    <s v="Barbara Konklewska"/>
    <x v="1"/>
    <n v="32"/>
    <n v="22"/>
    <x v="0"/>
  </r>
  <r>
    <s v="3696"/>
    <s v="Michał Wenderholm"/>
    <x v="1"/>
    <n v="28"/>
    <n v="28"/>
    <x v="0"/>
  </r>
  <r>
    <s v="3699"/>
    <s v="Paweł Konklewski"/>
    <x v="1"/>
    <n v="24"/>
    <n v="24"/>
    <x v="0"/>
  </r>
  <r>
    <s v="3700"/>
    <s v="Kamila Borkowska"/>
    <x v="1"/>
    <n v="28"/>
    <n v="18"/>
    <x v="0"/>
  </r>
  <r>
    <s v="3706"/>
    <s v="Mateusz Wośkowiak"/>
    <x v="1"/>
    <n v="19"/>
    <n v="19"/>
    <x v="0"/>
  </r>
  <r>
    <s v="3716"/>
    <s v="Małgorzata Pawłowska"/>
    <x v="1"/>
    <n v="33"/>
    <n v="33"/>
    <x v="2"/>
  </r>
  <r>
    <s v="3722"/>
    <s v="Anna Barańska"/>
    <x v="12"/>
    <n v="1"/>
    <n v="1"/>
    <x v="0"/>
  </r>
  <r>
    <s v="3727"/>
    <s v="Ewa Szymańska"/>
    <x v="1"/>
    <n v="26"/>
    <n v="26"/>
    <x v="0"/>
  </r>
  <r>
    <s v="3728"/>
    <s v="Monika Felka"/>
    <x v="1"/>
    <n v="27"/>
    <n v="27"/>
    <x v="0"/>
  </r>
  <r>
    <s v="3734"/>
    <s v="Natalia Różycka"/>
    <x v="1"/>
    <n v="30"/>
    <n v="30"/>
    <x v="0"/>
  </r>
  <r>
    <s v="3739"/>
    <s v="Krzysztof Kieliszek"/>
    <x v="1"/>
    <n v="28"/>
    <n v="18"/>
    <x v="0"/>
  </r>
  <r>
    <s v="3741"/>
    <s v="Łukasz Frejnik"/>
    <x v="1"/>
    <n v="9"/>
    <n v="9"/>
    <x v="0"/>
  </r>
  <r>
    <s v="3744"/>
    <s v="Mariusz Dworecki"/>
    <x v="1"/>
    <n v="64"/>
    <n v="24"/>
    <x v="0"/>
  </r>
  <r>
    <s v="3745"/>
    <s v="Katarzyna Śmigecka"/>
    <x v="1"/>
    <n v="15"/>
    <n v="-5"/>
    <x v="3"/>
  </r>
  <r>
    <s v="3750"/>
    <s v="Marta Kądziela"/>
    <x v="1"/>
    <n v="29"/>
    <n v="19"/>
    <x v="0"/>
  </r>
  <r>
    <s v="3752"/>
    <s v="Justyna Kupferschmidt"/>
    <x v="1"/>
    <n v="27"/>
    <n v="27"/>
    <x v="0"/>
  </r>
  <r>
    <s v="3761"/>
    <s v="Joanna Budzanowska"/>
    <x v="1"/>
    <n v="23"/>
    <n v="13"/>
    <x v="0"/>
  </r>
  <r>
    <s v="3775"/>
    <s v="Marcin Jackiewicz"/>
    <x v="1"/>
    <n v="14"/>
    <n v="4"/>
    <x v="0"/>
  </r>
  <r>
    <s v="3789"/>
    <s v="Natalia Kulwicka"/>
    <x v="1"/>
    <n v="34"/>
    <n v="24"/>
    <x v="0"/>
  </r>
  <r>
    <s v="3791"/>
    <s v="Martyna Sarzyńska"/>
    <x v="1"/>
    <n v="24"/>
    <n v="24"/>
    <x v="0"/>
  </r>
  <r>
    <s v="3796"/>
    <s v="Karolina Wasilewska"/>
    <x v="1"/>
    <n v="27"/>
    <n v="24"/>
    <x v="0"/>
  </r>
  <r>
    <s v="3797"/>
    <s v="Łukasz Jabłoński"/>
    <x v="1"/>
    <n v="26"/>
    <n v="26"/>
    <x v="0"/>
  </r>
  <r>
    <s v="3810"/>
    <s v="Hanna Magalska"/>
    <x v="1"/>
    <n v="25"/>
    <n v="25"/>
    <x v="0"/>
  </r>
  <r>
    <s v="3813"/>
    <s v="Katarzyna Głodowska"/>
    <x v="1"/>
    <n v="29"/>
    <n v="29"/>
    <x v="0"/>
  </r>
  <r>
    <s v="3818"/>
    <s v="Wioletta Kisznicka"/>
    <x v="1"/>
    <n v="29"/>
    <n v="-1"/>
    <x v="3"/>
  </r>
  <r>
    <s v="3819"/>
    <s v="Beata Szyc"/>
    <x v="1"/>
    <n v="2"/>
    <n v="2"/>
    <x v="0"/>
  </r>
  <r>
    <s v="3821"/>
    <s v="Joanna Kwietniewska"/>
    <x v="13"/>
    <n v="27"/>
    <n v="27"/>
    <x v="0"/>
  </r>
  <r>
    <s v="3823"/>
    <s v="Ewa Świtkowska"/>
    <x v="1"/>
    <n v="8"/>
    <n v="8"/>
    <x v="0"/>
  </r>
  <r>
    <s v="3840"/>
    <s v="Grażyna Kucińska"/>
    <x v="0"/>
    <n v="27"/>
    <n v="27"/>
    <x v="0"/>
  </r>
  <r>
    <s v="3843"/>
    <s v="Amanda Aranowska"/>
    <x v="1"/>
    <n v="26"/>
    <n v="16"/>
    <x v="0"/>
  </r>
  <r>
    <s v="3845"/>
    <s v="Sławomir Wardęcki"/>
    <x v="1"/>
    <n v="7"/>
    <n v="3"/>
    <x v="0"/>
  </r>
  <r>
    <s v="3846"/>
    <s v="Monika Łapkiewicz"/>
    <x v="1"/>
    <n v="27"/>
    <n v="27"/>
    <x v="0"/>
  </r>
  <r>
    <s v="3847"/>
    <s v="Dorota Rutkowska"/>
    <x v="13"/>
    <n v="27"/>
    <n v="27"/>
    <x v="0"/>
  </r>
  <r>
    <s v="3848"/>
    <s v="Marlena Młynarczyk"/>
    <x v="1"/>
    <n v="29"/>
    <n v="29"/>
    <x v="0"/>
  </r>
  <r>
    <s v="3849"/>
    <s v="Klaudia Muszyńska"/>
    <x v="1"/>
    <n v="25"/>
    <n v="25"/>
    <x v="0"/>
  </r>
  <r>
    <s v="3852"/>
    <s v="Rafał Filipski"/>
    <x v="1"/>
    <n v="31"/>
    <n v="-3"/>
    <x v="3"/>
  </r>
  <r>
    <s v="3854"/>
    <s v="Tomasz Pszuk"/>
    <x v="1"/>
    <n v="26"/>
    <n v="26"/>
    <x v="0"/>
  </r>
  <r>
    <s v="3855"/>
    <s v="Katarzyna Kotarska"/>
    <x v="1"/>
    <n v="30"/>
    <n v="30"/>
    <x v="0"/>
  </r>
  <r>
    <s v="3856"/>
    <s v="Karolina Sosińska"/>
    <x v="1"/>
    <n v="26"/>
    <n v="26"/>
    <x v="0"/>
  </r>
  <r>
    <s v="3857"/>
    <s v="Michał Grzywacz"/>
    <x v="1"/>
    <n v="2"/>
    <n v="2"/>
    <x v="0"/>
  </r>
  <r>
    <s v="3859"/>
    <s v="Natalia Majewska"/>
    <x v="1"/>
    <n v="27"/>
    <n v="17"/>
    <x v="0"/>
  </r>
  <r>
    <s v="3860"/>
    <s v="Wiktoria Kahl"/>
    <x v="1"/>
    <n v="21"/>
    <n v="11"/>
    <x v="0"/>
  </r>
  <r>
    <s v="3866"/>
    <s v="Rafał Dąbrowski"/>
    <x v="4"/>
    <n v="20"/>
    <n v="20"/>
    <x v="0"/>
  </r>
  <r>
    <s v="3867"/>
    <s v="Izabela Jabczyńska"/>
    <x v="1"/>
    <n v="33"/>
    <n v="13"/>
    <x v="0"/>
  </r>
  <r>
    <s v="3868"/>
    <s v="Anna Krajnik"/>
    <x v="1"/>
    <n v="20"/>
    <n v="10"/>
    <x v="0"/>
  </r>
  <r>
    <s v="3869"/>
    <s v="Paulina Wiśniewska"/>
    <x v="1"/>
    <n v="14"/>
    <n v="4"/>
    <x v="0"/>
  </r>
  <r>
    <s v="3870"/>
    <s v="Lidia Trojanowska"/>
    <x v="1"/>
    <n v="27"/>
    <n v="17"/>
    <x v="0"/>
  </r>
  <r>
    <s v="3872"/>
    <s v="Cecylia Stawska"/>
    <x v="1"/>
    <n v="25"/>
    <n v="25"/>
    <x v="0"/>
  </r>
  <r>
    <s v="3873"/>
    <s v="Edyta Motylińska"/>
    <x v="1"/>
    <n v="29"/>
    <n v="19"/>
    <x v="0"/>
  </r>
  <r>
    <s v="3874"/>
    <s v="Renata Kurzentkowska"/>
    <x v="1"/>
    <n v="25"/>
    <n v="25"/>
    <x v="0"/>
  </r>
  <r>
    <s v="3875"/>
    <s v="Zofia Ostrowska"/>
    <x v="1"/>
    <n v="27"/>
    <n v="27"/>
    <x v="0"/>
  </r>
  <r>
    <s v="3878"/>
    <s v="Radosław Gutowski"/>
    <x v="1"/>
    <n v="15"/>
    <n v="15"/>
    <x v="0"/>
  </r>
  <r>
    <s v="3879"/>
    <s v="Marta Drumińska"/>
    <x v="1"/>
    <n v="16"/>
    <n v="16"/>
    <x v="0"/>
  </r>
  <r>
    <s v="3881"/>
    <s v="Dawid Kijewski"/>
    <x v="4"/>
    <n v="13"/>
    <n v="13"/>
    <x v="0"/>
  </r>
  <r>
    <s v="3883"/>
    <s v="Justyna Kulaszewska"/>
    <x v="1"/>
    <n v="30"/>
    <n v="30"/>
    <x v="0"/>
  </r>
  <r>
    <s v="3887"/>
    <s v="Piotr Otolski"/>
    <x v="1"/>
    <n v="20"/>
    <n v="20"/>
    <x v="0"/>
  </r>
  <r>
    <s v="3889"/>
    <s v="Agnieszka Pankowska"/>
    <x v="1"/>
    <n v="7"/>
    <n v="7"/>
    <x v="0"/>
  </r>
  <r>
    <s v="3890"/>
    <s v="Michalina Wysocka"/>
    <x v="1"/>
    <n v="26"/>
    <n v="26"/>
    <x v="0"/>
  </r>
  <r>
    <s v="3891"/>
    <s v="Karol Owczarczyk"/>
    <x v="4"/>
    <n v="24"/>
    <n v="14"/>
    <x v="0"/>
  </r>
  <r>
    <s v="3893"/>
    <s v="Krzysztof Kamiński"/>
    <x v="4"/>
    <n v="15"/>
    <n v="15"/>
    <x v="0"/>
  </r>
  <r>
    <s v="3895"/>
    <s v="Sebastian Kaźmierski"/>
    <x v="1"/>
    <n v="27"/>
    <n v="27"/>
    <x v="0"/>
  </r>
  <r>
    <s v="3897"/>
    <s v="Kinga Kamińska"/>
    <x v="10"/>
    <n v="24"/>
    <n v="24"/>
    <x v="0"/>
  </r>
  <r>
    <s v="3898"/>
    <s v="Beata Kamińska"/>
    <x v="10"/>
    <n v="28"/>
    <n v="28"/>
    <x v="0"/>
  </r>
  <r>
    <s v="3900"/>
    <s v="Magdalena Bettcher"/>
    <x v="1"/>
    <n v="28"/>
    <n v="28"/>
    <x v="0"/>
  </r>
  <r>
    <s v="3901"/>
    <s v="Arkadiusz Bettcher"/>
    <x v="1"/>
    <n v="27"/>
    <n v="17"/>
    <x v="0"/>
  </r>
  <r>
    <s v="3902"/>
    <s v="Brygida Krasińska"/>
    <x v="1"/>
    <n v="29"/>
    <n v="29"/>
    <x v="0"/>
  </r>
  <r>
    <s v="3906"/>
    <s v="Michał Orłowski"/>
    <x v="1"/>
    <n v="7"/>
    <n v="7"/>
    <x v="0"/>
  </r>
  <r>
    <s v="3907"/>
    <s v="Teresa Lewandowska"/>
    <x v="1"/>
    <n v="24"/>
    <n v="24"/>
    <x v="0"/>
  </r>
  <r>
    <s v="3910"/>
    <s v="Patryk Konstanty"/>
    <x v="1"/>
    <n v="18"/>
    <n v="18"/>
    <x v="0"/>
  </r>
  <r>
    <s v="3911"/>
    <s v="Łukasz Jadziński"/>
    <x v="1"/>
    <n v="4"/>
    <n v="4"/>
    <x v="0"/>
  </r>
  <r>
    <s v="3914"/>
    <s v="Alina Bartnicka"/>
    <x v="1"/>
    <n v="2"/>
    <n v="2"/>
    <x v="0"/>
  </r>
  <r>
    <s v="3915"/>
    <s v="Monika Bendyk"/>
    <x v="1"/>
    <n v="13"/>
    <n v="13"/>
    <x v="0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  <r>
    <m/>
    <m/>
    <x v="12"/>
    <m/>
    <m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3">
  <r>
    <x v="0"/>
    <x v="0"/>
    <x v="0"/>
    <n v="12367.63"/>
    <n v="12408.030699999999"/>
  </r>
  <r>
    <x v="0"/>
    <x v="0"/>
    <x v="1"/>
    <n v="1966.364"/>
    <n v="1860.6614999999999"/>
  </r>
  <r>
    <x v="0"/>
    <x v="1"/>
    <x v="1"/>
    <n v="49583.894999999997"/>
    <n v="48620.166799999999"/>
  </r>
  <r>
    <x v="1"/>
    <x v="0"/>
    <x v="1"/>
    <n v="1783.0440000000001"/>
    <n v="1683.1"/>
  </r>
  <r>
    <x v="1"/>
    <x v="0"/>
    <x v="0"/>
    <n v="12044.95"/>
    <n v="12311.075999999999"/>
  </r>
  <r>
    <x v="1"/>
    <x v="1"/>
    <x v="0"/>
    <n v="157.553"/>
    <n v="142.03129999999999"/>
  </r>
  <r>
    <x v="1"/>
    <x v="1"/>
    <x v="1"/>
    <n v="50413.252999999997"/>
    <n v="49730.711900000002"/>
  </r>
  <r>
    <x v="2"/>
    <x v="0"/>
    <x v="0"/>
    <n v="11205.08"/>
    <n v="11385.7047"/>
  </r>
  <r>
    <x v="2"/>
    <x v="0"/>
    <x v="1"/>
    <n v="1563.4839999999999"/>
    <n v="1509.8077000000001"/>
  </r>
  <r>
    <x v="2"/>
    <x v="1"/>
    <x v="0"/>
    <n v="88.394000000000005"/>
    <n v="75.333299999999994"/>
  </r>
  <r>
    <x v="2"/>
    <x v="1"/>
    <x v="1"/>
    <n v="47321.707000000002"/>
    <n v="46651.061699999998"/>
  </r>
  <r>
    <x v="3"/>
    <x v="0"/>
    <x v="0"/>
    <n v="11900.04"/>
    <n v="12173.234"/>
  </r>
  <r>
    <x v="3"/>
    <x v="0"/>
    <x v="1"/>
    <n v="934.41"/>
    <n v="886.15380000000005"/>
  </r>
  <r>
    <x v="3"/>
    <x v="1"/>
    <x v="0"/>
    <n v="95.46"/>
    <n v="93.125"/>
  </r>
  <r>
    <x v="3"/>
    <x v="1"/>
    <x v="1"/>
    <n v="43324.267"/>
    <n v="43009.924200000001"/>
  </r>
  <r>
    <x v="4"/>
    <x v="0"/>
    <x v="0"/>
    <n v="14922.12"/>
    <n v="14878.097"/>
  </r>
  <r>
    <x v="4"/>
    <x v="0"/>
    <x v="1"/>
    <n v="1129.3900000000001"/>
    <n v="1066.6461999999999"/>
  </r>
  <r>
    <x v="4"/>
    <x v="1"/>
    <x v="0"/>
    <n v="1.3129999999999999"/>
    <n v="1.2707999999999999"/>
  </r>
  <r>
    <x v="4"/>
    <x v="1"/>
    <x v="1"/>
    <n v="53040.684999999998"/>
    <n v="52729.964"/>
  </r>
  <r>
    <x v="5"/>
    <x v="0"/>
    <x v="0"/>
    <n v="18345.150000000001"/>
    <n v="17940.850299999998"/>
  </r>
  <r>
    <x v="5"/>
    <x v="0"/>
    <x v="1"/>
    <n v="1441.1020000000001"/>
    <n v="1283.9082000000001"/>
  </r>
  <r>
    <x v="5"/>
    <x v="1"/>
    <x v="0"/>
    <n v="54.454000000000001"/>
    <n v="79.604200000000006"/>
  </r>
  <r>
    <x v="5"/>
    <x v="1"/>
    <x v="1"/>
    <n v="61083.775900000001"/>
    <n v="60518.2376"/>
  </r>
  <r>
    <x v="6"/>
    <x v="0"/>
    <x v="0"/>
    <n v="13298.15"/>
    <n v="13105.591200000001"/>
  </r>
  <r>
    <x v="6"/>
    <x v="0"/>
    <x v="1"/>
    <n v="1813.9190000000001"/>
    <n v="1685.1477"/>
  </r>
  <r>
    <x v="6"/>
    <x v="1"/>
    <x v="1"/>
    <n v="62484.76"/>
    <n v="61339.018199999999"/>
  </r>
  <r>
    <x v="7"/>
    <x v="0"/>
    <x v="0"/>
    <n v="10569.5"/>
    <n v="10879.2816"/>
  </r>
  <r>
    <x v="7"/>
    <x v="0"/>
    <x v="1"/>
    <n v="1376.828"/>
    <n v="1364.1153999999999"/>
  </r>
  <r>
    <x v="7"/>
    <x v="1"/>
    <x v="0"/>
    <n v="13.837"/>
    <n v="11.416700000000001"/>
  </r>
  <r>
    <x v="7"/>
    <x v="1"/>
    <x v="1"/>
    <n v="64955.120999999999"/>
    <n v="62570.771500000003"/>
  </r>
  <r>
    <x v="8"/>
    <x v="0"/>
    <x v="0"/>
    <n v="7874.99"/>
    <n v="8062.5550999999996"/>
  </r>
  <r>
    <x v="8"/>
    <x v="0"/>
    <x v="1"/>
    <n v="1043.0619999999999"/>
    <n v="1024.4462000000001"/>
  </r>
  <r>
    <x v="8"/>
    <x v="1"/>
    <x v="1"/>
    <n v="41014.728000000003"/>
    <n v="39405.12829999999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36">
  <r>
    <x v="0"/>
    <x v="0"/>
    <x v="0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3"/>
    <x v="0"/>
    <x v="0"/>
    <x v="0"/>
    <x v="0"/>
  </r>
  <r>
    <x v="0"/>
    <x v="0"/>
    <x v="0"/>
    <x v="0"/>
    <x v="0"/>
    <x v="0"/>
    <x v="0"/>
  </r>
  <r>
    <x v="0"/>
    <x v="0"/>
    <x v="2"/>
    <x v="0"/>
    <x v="0"/>
    <x v="0"/>
    <x v="0"/>
  </r>
  <r>
    <x v="0"/>
    <x v="0"/>
    <x v="3"/>
    <x v="0"/>
    <x v="0"/>
    <x v="0"/>
    <x v="0"/>
  </r>
  <r>
    <x v="0"/>
    <x v="0"/>
    <x v="3"/>
    <x v="0"/>
    <x v="0"/>
    <x v="0"/>
    <x v="0"/>
  </r>
  <r>
    <x v="0"/>
    <x v="0"/>
    <x v="0"/>
    <x v="0"/>
    <x v="0"/>
    <x v="0"/>
    <x v="0"/>
  </r>
  <r>
    <x v="0"/>
    <x v="0"/>
    <x v="2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3"/>
    <x v="0"/>
    <x v="0"/>
    <x v="0"/>
    <x v="0"/>
  </r>
  <r>
    <x v="0"/>
    <x v="0"/>
    <x v="3"/>
    <x v="0"/>
    <x v="0"/>
    <x v="0"/>
    <x v="0"/>
  </r>
  <r>
    <x v="0"/>
    <x v="0"/>
    <x v="3"/>
    <x v="0"/>
    <x v="0"/>
    <x v="0"/>
    <x v="0"/>
  </r>
  <r>
    <x v="0"/>
    <x v="1"/>
    <x v="3"/>
    <x v="0"/>
    <x v="0"/>
    <x v="0"/>
    <x v="0"/>
  </r>
  <r>
    <x v="0"/>
    <x v="1"/>
    <x v="3"/>
    <x v="0"/>
    <x v="0"/>
    <x v="0"/>
    <x v="0"/>
  </r>
  <r>
    <x v="0"/>
    <x v="1"/>
    <x v="3"/>
    <x v="0"/>
    <x v="0"/>
    <x v="0"/>
    <x v="0"/>
  </r>
  <r>
    <x v="0"/>
    <x v="2"/>
    <x v="3"/>
    <x v="0"/>
    <x v="0"/>
    <x v="0"/>
    <x v="0"/>
  </r>
  <r>
    <x v="0"/>
    <x v="2"/>
    <x v="3"/>
    <x v="0"/>
    <x v="0"/>
    <x v="0"/>
    <x v="0"/>
  </r>
  <r>
    <x v="0"/>
    <x v="3"/>
    <x v="3"/>
    <x v="0"/>
    <x v="0"/>
    <x v="0"/>
    <x v="0"/>
  </r>
  <r>
    <x v="0"/>
    <x v="4"/>
    <x v="3"/>
    <x v="0"/>
    <x v="0"/>
    <x v="0"/>
    <x v="0"/>
  </r>
  <r>
    <x v="0"/>
    <x v="5"/>
    <x v="3"/>
    <x v="0"/>
    <x v="0"/>
    <x v="0"/>
    <x v="0"/>
  </r>
  <r>
    <x v="0"/>
    <x v="5"/>
    <x v="3"/>
    <x v="0"/>
    <x v="0"/>
    <x v="0"/>
    <x v="0"/>
  </r>
  <r>
    <x v="0"/>
    <x v="5"/>
    <x v="3"/>
    <x v="0"/>
    <x v="0"/>
    <x v="0"/>
    <x v="0"/>
  </r>
  <r>
    <x v="0"/>
    <x v="5"/>
    <x v="3"/>
    <x v="0"/>
    <x v="0"/>
    <x v="0"/>
    <x v="0"/>
  </r>
  <r>
    <x v="0"/>
    <x v="5"/>
    <x v="3"/>
    <x v="0"/>
    <x v="0"/>
    <x v="0"/>
    <x v="0"/>
  </r>
  <r>
    <x v="0"/>
    <x v="5"/>
    <x v="3"/>
    <x v="0"/>
    <x v="0"/>
    <x v="0"/>
    <x v="0"/>
  </r>
  <r>
    <x v="0"/>
    <x v="6"/>
    <x v="0"/>
    <x v="0"/>
    <x v="0"/>
    <x v="0"/>
    <x v="0"/>
  </r>
  <r>
    <x v="0"/>
    <x v="6"/>
    <x v="0"/>
    <x v="0"/>
    <x v="0"/>
    <x v="0"/>
    <x v="0"/>
  </r>
  <r>
    <x v="0"/>
    <x v="6"/>
    <x v="3"/>
    <x v="0"/>
    <x v="0"/>
    <x v="0"/>
    <x v="0"/>
  </r>
  <r>
    <x v="0"/>
    <x v="6"/>
    <x v="3"/>
    <x v="0"/>
    <x v="0"/>
    <x v="0"/>
    <x v="0"/>
  </r>
  <r>
    <x v="0"/>
    <x v="6"/>
    <x v="3"/>
    <x v="0"/>
    <x v="0"/>
    <x v="0"/>
    <x v="0"/>
  </r>
  <r>
    <x v="0"/>
    <x v="6"/>
    <x v="0"/>
    <x v="0"/>
    <x v="0"/>
    <x v="0"/>
    <x v="0"/>
  </r>
  <r>
    <x v="1"/>
    <x v="0"/>
    <x v="0"/>
    <x v="0"/>
    <x v="0"/>
    <x v="0"/>
    <x v="0"/>
  </r>
  <r>
    <x v="1"/>
    <x v="0"/>
    <x v="1"/>
    <x v="0"/>
    <x v="0"/>
    <x v="0"/>
    <x v="0"/>
  </r>
  <r>
    <x v="1"/>
    <x v="0"/>
    <x v="3"/>
    <x v="0"/>
    <x v="0"/>
    <x v="0"/>
    <x v="0"/>
  </r>
  <r>
    <x v="1"/>
    <x v="0"/>
    <x v="0"/>
    <x v="0"/>
    <x v="0"/>
    <x v="0"/>
    <x v="0"/>
  </r>
  <r>
    <x v="1"/>
    <x v="0"/>
    <x v="2"/>
    <x v="0"/>
    <x v="0"/>
    <x v="0"/>
    <x v="0"/>
  </r>
  <r>
    <x v="1"/>
    <x v="0"/>
    <x v="3"/>
    <x v="0"/>
    <x v="0"/>
    <x v="0"/>
    <x v="0"/>
  </r>
  <r>
    <x v="1"/>
    <x v="0"/>
    <x v="3"/>
    <x v="0"/>
    <x v="0"/>
    <x v="0"/>
    <x v="0"/>
  </r>
  <r>
    <x v="1"/>
    <x v="0"/>
    <x v="4"/>
    <x v="0"/>
    <x v="0"/>
    <x v="0"/>
    <x v="0"/>
  </r>
  <r>
    <x v="1"/>
    <x v="0"/>
    <x v="3"/>
    <x v="0"/>
    <x v="0"/>
    <x v="0"/>
    <x v="0"/>
  </r>
  <r>
    <x v="1"/>
    <x v="0"/>
    <x v="2"/>
    <x v="0"/>
    <x v="0"/>
    <x v="0"/>
    <x v="0"/>
  </r>
  <r>
    <x v="1"/>
    <x v="0"/>
    <x v="2"/>
    <x v="0"/>
    <x v="0"/>
    <x v="0"/>
    <x v="0"/>
  </r>
  <r>
    <x v="1"/>
    <x v="0"/>
    <x v="2"/>
    <x v="0"/>
    <x v="0"/>
    <x v="0"/>
    <x v="0"/>
  </r>
  <r>
    <x v="1"/>
    <x v="0"/>
    <x v="2"/>
    <x v="0"/>
    <x v="0"/>
    <x v="0"/>
    <x v="0"/>
  </r>
  <r>
    <x v="1"/>
    <x v="0"/>
    <x v="2"/>
    <x v="0"/>
    <x v="0"/>
    <x v="0"/>
    <x v="0"/>
  </r>
  <r>
    <x v="1"/>
    <x v="0"/>
    <x v="3"/>
    <x v="0"/>
    <x v="0"/>
    <x v="0"/>
    <x v="0"/>
  </r>
  <r>
    <x v="1"/>
    <x v="0"/>
    <x v="0"/>
    <x v="0"/>
    <x v="0"/>
    <x v="0"/>
    <x v="0"/>
  </r>
  <r>
    <x v="1"/>
    <x v="0"/>
    <x v="2"/>
    <x v="0"/>
    <x v="0"/>
    <x v="0"/>
    <x v="0"/>
  </r>
  <r>
    <x v="1"/>
    <x v="0"/>
    <x v="3"/>
    <x v="0"/>
    <x v="0"/>
    <x v="0"/>
    <x v="0"/>
  </r>
  <r>
    <x v="1"/>
    <x v="0"/>
    <x v="3"/>
    <x v="0"/>
    <x v="0"/>
    <x v="0"/>
    <x v="0"/>
  </r>
  <r>
    <x v="1"/>
    <x v="0"/>
    <x v="0"/>
    <x v="0"/>
    <x v="0"/>
    <x v="0"/>
    <x v="0"/>
  </r>
  <r>
    <x v="1"/>
    <x v="0"/>
    <x v="3"/>
    <x v="0"/>
    <x v="0"/>
    <x v="0"/>
    <x v="0"/>
  </r>
  <r>
    <x v="1"/>
    <x v="0"/>
    <x v="0"/>
    <x v="0"/>
    <x v="0"/>
    <x v="0"/>
    <x v="0"/>
  </r>
  <r>
    <x v="1"/>
    <x v="0"/>
    <x v="2"/>
    <x v="0"/>
    <x v="0"/>
    <x v="0"/>
    <x v="0"/>
  </r>
  <r>
    <x v="1"/>
    <x v="1"/>
    <x v="0"/>
    <x v="0"/>
    <x v="0"/>
    <x v="0"/>
    <x v="0"/>
  </r>
  <r>
    <x v="1"/>
    <x v="1"/>
    <x v="3"/>
    <x v="0"/>
    <x v="0"/>
    <x v="0"/>
    <x v="0"/>
  </r>
  <r>
    <x v="1"/>
    <x v="2"/>
    <x v="3"/>
    <x v="0"/>
    <x v="0"/>
    <x v="0"/>
    <x v="0"/>
  </r>
  <r>
    <x v="1"/>
    <x v="2"/>
    <x v="3"/>
    <x v="0"/>
    <x v="0"/>
    <x v="0"/>
    <x v="0"/>
  </r>
  <r>
    <x v="1"/>
    <x v="3"/>
    <x v="3"/>
    <x v="0"/>
    <x v="0"/>
    <x v="0"/>
    <x v="0"/>
  </r>
  <r>
    <x v="1"/>
    <x v="3"/>
    <x v="3"/>
    <x v="0"/>
    <x v="0"/>
    <x v="0"/>
    <x v="0"/>
  </r>
  <r>
    <x v="1"/>
    <x v="4"/>
    <x v="3"/>
    <x v="0"/>
    <x v="0"/>
    <x v="0"/>
    <x v="0"/>
  </r>
  <r>
    <x v="1"/>
    <x v="4"/>
    <x v="3"/>
    <x v="0"/>
    <x v="0"/>
    <x v="0"/>
    <x v="0"/>
  </r>
  <r>
    <x v="1"/>
    <x v="5"/>
    <x v="3"/>
    <x v="0"/>
    <x v="0"/>
    <x v="0"/>
    <x v="0"/>
  </r>
  <r>
    <x v="1"/>
    <x v="5"/>
    <x v="3"/>
    <x v="0"/>
    <x v="0"/>
    <x v="0"/>
    <x v="0"/>
  </r>
  <r>
    <x v="1"/>
    <x v="5"/>
    <x v="3"/>
    <x v="0"/>
    <x v="0"/>
    <x v="0"/>
    <x v="0"/>
  </r>
  <r>
    <x v="1"/>
    <x v="5"/>
    <x v="3"/>
    <x v="0"/>
    <x v="0"/>
    <x v="0"/>
    <x v="0"/>
  </r>
  <r>
    <x v="1"/>
    <x v="5"/>
    <x v="3"/>
    <x v="0"/>
    <x v="0"/>
    <x v="0"/>
    <x v="0"/>
  </r>
  <r>
    <x v="1"/>
    <x v="5"/>
    <x v="3"/>
    <x v="0"/>
    <x v="0"/>
    <x v="0"/>
    <x v="0"/>
  </r>
  <r>
    <x v="1"/>
    <x v="6"/>
    <x v="3"/>
    <x v="0"/>
    <x v="0"/>
    <x v="0"/>
    <x v="0"/>
  </r>
  <r>
    <x v="1"/>
    <x v="6"/>
    <x v="0"/>
    <x v="0"/>
    <x v="0"/>
    <x v="0"/>
    <x v="0"/>
  </r>
  <r>
    <x v="1"/>
    <x v="6"/>
    <x v="3"/>
    <x v="0"/>
    <x v="0"/>
    <x v="0"/>
    <x v="0"/>
  </r>
  <r>
    <x v="1"/>
    <x v="6"/>
    <x v="3"/>
    <x v="0"/>
    <x v="0"/>
    <x v="0"/>
    <x v="0"/>
  </r>
  <r>
    <x v="1"/>
    <x v="6"/>
    <x v="3"/>
    <x v="0"/>
    <x v="0"/>
    <x v="0"/>
    <x v="0"/>
  </r>
  <r>
    <x v="1"/>
    <x v="6"/>
    <x v="0"/>
    <x v="0"/>
    <x v="0"/>
    <x v="0"/>
    <x v="0"/>
  </r>
  <r>
    <x v="1"/>
    <x v="6"/>
    <x v="3"/>
    <x v="0"/>
    <x v="0"/>
    <x v="0"/>
    <x v="0"/>
  </r>
  <r>
    <x v="1"/>
    <x v="6"/>
    <x v="0"/>
    <x v="0"/>
    <x v="0"/>
    <x v="0"/>
    <x v="0"/>
  </r>
  <r>
    <x v="2"/>
    <x v="0"/>
    <x v="0"/>
    <x v="0"/>
    <x v="0"/>
    <x v="0"/>
    <x v="0"/>
  </r>
  <r>
    <x v="2"/>
    <x v="0"/>
    <x v="4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0"/>
    <x v="0"/>
    <x v="0"/>
    <x v="0"/>
    <x v="0"/>
  </r>
  <r>
    <x v="2"/>
    <x v="0"/>
    <x v="0"/>
    <x v="0"/>
    <x v="0"/>
    <x v="0"/>
    <x v="0"/>
  </r>
  <r>
    <x v="2"/>
    <x v="0"/>
    <x v="0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2"/>
    <x v="0"/>
    <x v="0"/>
    <x v="0"/>
    <x v="0"/>
  </r>
  <r>
    <x v="2"/>
    <x v="0"/>
    <x v="0"/>
    <x v="0"/>
    <x v="0"/>
    <x v="0"/>
    <x v="0"/>
  </r>
  <r>
    <x v="2"/>
    <x v="0"/>
    <x v="4"/>
    <x v="0"/>
    <x v="0"/>
    <x v="0"/>
    <x v="0"/>
  </r>
  <r>
    <x v="2"/>
    <x v="0"/>
    <x v="3"/>
    <x v="0"/>
    <x v="0"/>
    <x v="0"/>
    <x v="0"/>
  </r>
  <r>
    <x v="2"/>
    <x v="0"/>
    <x v="0"/>
    <x v="0"/>
    <x v="0"/>
    <x v="0"/>
    <x v="0"/>
  </r>
  <r>
    <x v="2"/>
    <x v="0"/>
    <x v="4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2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1"/>
    <x v="3"/>
    <x v="0"/>
    <x v="0"/>
    <x v="0"/>
    <x v="0"/>
  </r>
  <r>
    <x v="2"/>
    <x v="1"/>
    <x v="3"/>
    <x v="0"/>
    <x v="0"/>
    <x v="0"/>
    <x v="0"/>
  </r>
  <r>
    <x v="2"/>
    <x v="1"/>
    <x v="3"/>
    <x v="0"/>
    <x v="0"/>
    <x v="0"/>
    <x v="0"/>
  </r>
  <r>
    <x v="2"/>
    <x v="2"/>
    <x v="3"/>
    <x v="0"/>
    <x v="0"/>
    <x v="0"/>
    <x v="0"/>
  </r>
  <r>
    <x v="2"/>
    <x v="2"/>
    <x v="3"/>
    <x v="0"/>
    <x v="0"/>
    <x v="0"/>
    <x v="0"/>
  </r>
  <r>
    <x v="2"/>
    <x v="2"/>
    <x v="3"/>
    <x v="0"/>
    <x v="0"/>
    <x v="0"/>
    <x v="0"/>
  </r>
  <r>
    <x v="2"/>
    <x v="3"/>
    <x v="3"/>
    <x v="0"/>
    <x v="0"/>
    <x v="0"/>
    <x v="0"/>
  </r>
  <r>
    <x v="2"/>
    <x v="3"/>
    <x v="3"/>
    <x v="0"/>
    <x v="0"/>
    <x v="0"/>
    <x v="0"/>
  </r>
  <r>
    <x v="2"/>
    <x v="4"/>
    <x v="3"/>
    <x v="0"/>
    <x v="0"/>
    <x v="0"/>
    <x v="0"/>
  </r>
  <r>
    <x v="2"/>
    <x v="4"/>
    <x v="3"/>
    <x v="0"/>
    <x v="0"/>
    <x v="0"/>
    <x v="0"/>
  </r>
  <r>
    <x v="2"/>
    <x v="5"/>
    <x v="3"/>
    <x v="0"/>
    <x v="0"/>
    <x v="0"/>
    <x v="0"/>
  </r>
  <r>
    <x v="2"/>
    <x v="5"/>
    <x v="3"/>
    <x v="0"/>
    <x v="0"/>
    <x v="0"/>
    <x v="0"/>
  </r>
  <r>
    <x v="2"/>
    <x v="5"/>
    <x v="3"/>
    <x v="0"/>
    <x v="0"/>
    <x v="0"/>
    <x v="0"/>
  </r>
  <r>
    <x v="2"/>
    <x v="5"/>
    <x v="3"/>
    <x v="0"/>
    <x v="0"/>
    <x v="0"/>
    <x v="0"/>
  </r>
  <r>
    <x v="2"/>
    <x v="5"/>
    <x v="3"/>
    <x v="0"/>
    <x v="0"/>
    <x v="0"/>
    <x v="0"/>
  </r>
  <r>
    <x v="2"/>
    <x v="5"/>
    <x v="3"/>
    <x v="0"/>
    <x v="0"/>
    <x v="0"/>
    <x v="0"/>
  </r>
  <r>
    <x v="2"/>
    <x v="6"/>
    <x v="3"/>
    <x v="0"/>
    <x v="0"/>
    <x v="0"/>
    <x v="0"/>
  </r>
  <r>
    <x v="2"/>
    <x v="6"/>
    <x v="0"/>
    <x v="0"/>
    <x v="0"/>
    <x v="0"/>
    <x v="0"/>
  </r>
  <r>
    <x v="2"/>
    <x v="6"/>
    <x v="3"/>
    <x v="0"/>
    <x v="0"/>
    <x v="0"/>
    <x v="0"/>
  </r>
  <r>
    <x v="2"/>
    <x v="6"/>
    <x v="3"/>
    <x v="0"/>
    <x v="0"/>
    <x v="0"/>
    <x v="0"/>
  </r>
  <r>
    <x v="2"/>
    <x v="6"/>
    <x v="3"/>
    <x v="0"/>
    <x v="0"/>
    <x v="0"/>
    <x v="0"/>
  </r>
  <r>
    <x v="2"/>
    <x v="6"/>
    <x v="0"/>
    <x v="0"/>
    <x v="0"/>
    <x v="0"/>
    <x v="0"/>
  </r>
  <r>
    <x v="2"/>
    <x v="6"/>
    <x v="0"/>
    <x v="0"/>
    <x v="0"/>
    <x v="0"/>
    <x v="0"/>
  </r>
  <r>
    <x v="2"/>
    <x v="6"/>
    <x v="0"/>
    <x v="0"/>
    <x v="0"/>
    <x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67"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1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2"/>
    <x v="0"/>
    <x v="0"/>
    <x v="0"/>
    <x v="0"/>
  </r>
  <r>
    <x v="0"/>
    <x v="0"/>
    <x v="1"/>
    <x v="0"/>
    <x v="0"/>
    <x v="0"/>
    <x v="0"/>
  </r>
  <r>
    <x v="0"/>
    <x v="0"/>
    <x v="1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2"/>
    <x v="0"/>
    <x v="0"/>
    <x v="0"/>
    <x v="0"/>
  </r>
  <r>
    <x v="0"/>
    <x v="0"/>
    <x v="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3"/>
    <x v="0"/>
    <x v="0"/>
    <x v="0"/>
    <x v="0"/>
  </r>
  <r>
    <x v="0"/>
    <x v="0"/>
    <x v="2"/>
    <x v="0"/>
    <x v="0"/>
    <x v="0"/>
    <x v="0"/>
  </r>
  <r>
    <x v="0"/>
    <x v="0"/>
    <x v="1"/>
    <x v="0"/>
    <x v="0"/>
    <x v="0"/>
    <x v="0"/>
  </r>
  <r>
    <x v="0"/>
    <x v="0"/>
    <x v="0"/>
    <x v="0"/>
    <x v="0"/>
    <x v="0"/>
    <x v="0"/>
  </r>
  <r>
    <x v="0"/>
    <x v="0"/>
    <x v="1"/>
    <x v="0"/>
    <x v="0"/>
    <x v="0"/>
    <x v="0"/>
  </r>
  <r>
    <x v="0"/>
    <x v="0"/>
    <x v="1"/>
    <x v="0"/>
    <x v="0"/>
    <x v="0"/>
    <x v="0"/>
  </r>
  <r>
    <x v="0"/>
    <x v="1"/>
    <x v="2"/>
    <x v="0"/>
    <x v="0"/>
    <x v="0"/>
    <x v="0"/>
  </r>
  <r>
    <x v="0"/>
    <x v="1"/>
    <x v="1"/>
    <x v="0"/>
    <x v="0"/>
    <x v="0"/>
    <x v="0"/>
  </r>
  <r>
    <x v="0"/>
    <x v="1"/>
    <x v="1"/>
    <x v="0"/>
    <x v="0"/>
    <x v="0"/>
    <x v="0"/>
  </r>
  <r>
    <x v="0"/>
    <x v="2"/>
    <x v="2"/>
    <x v="0"/>
    <x v="0"/>
    <x v="0"/>
    <x v="0"/>
  </r>
  <r>
    <x v="0"/>
    <x v="3"/>
    <x v="1"/>
    <x v="0"/>
    <x v="0"/>
    <x v="0"/>
    <x v="0"/>
  </r>
  <r>
    <x v="0"/>
    <x v="4"/>
    <x v="1"/>
    <x v="0"/>
    <x v="0"/>
    <x v="0"/>
    <x v="0"/>
  </r>
  <r>
    <x v="0"/>
    <x v="4"/>
    <x v="1"/>
    <x v="0"/>
    <x v="0"/>
    <x v="0"/>
    <x v="0"/>
  </r>
  <r>
    <x v="0"/>
    <x v="5"/>
    <x v="1"/>
    <x v="0"/>
    <x v="0"/>
    <x v="0"/>
    <x v="0"/>
  </r>
  <r>
    <x v="0"/>
    <x v="5"/>
    <x v="0"/>
    <x v="0"/>
    <x v="0"/>
    <x v="0"/>
    <x v="0"/>
  </r>
  <r>
    <x v="0"/>
    <x v="5"/>
    <x v="2"/>
    <x v="0"/>
    <x v="0"/>
    <x v="0"/>
    <x v="0"/>
  </r>
  <r>
    <x v="0"/>
    <x v="5"/>
    <x v="2"/>
    <x v="0"/>
    <x v="0"/>
    <x v="0"/>
    <x v="0"/>
  </r>
  <r>
    <x v="0"/>
    <x v="5"/>
    <x v="2"/>
    <x v="0"/>
    <x v="0"/>
    <x v="0"/>
    <x v="0"/>
  </r>
  <r>
    <x v="0"/>
    <x v="5"/>
    <x v="2"/>
    <x v="0"/>
    <x v="0"/>
    <x v="0"/>
    <x v="0"/>
  </r>
  <r>
    <x v="0"/>
    <x v="6"/>
    <x v="2"/>
    <x v="0"/>
    <x v="0"/>
    <x v="0"/>
    <x v="0"/>
  </r>
  <r>
    <x v="0"/>
    <x v="6"/>
    <x v="2"/>
    <x v="0"/>
    <x v="0"/>
    <x v="0"/>
    <x v="0"/>
  </r>
  <r>
    <x v="0"/>
    <x v="6"/>
    <x v="1"/>
    <x v="0"/>
    <x v="0"/>
    <x v="0"/>
    <x v="0"/>
  </r>
  <r>
    <x v="0"/>
    <x v="6"/>
    <x v="1"/>
    <x v="0"/>
    <x v="0"/>
    <x v="0"/>
    <x v="0"/>
  </r>
  <r>
    <x v="0"/>
    <x v="6"/>
    <x v="1"/>
    <x v="0"/>
    <x v="0"/>
    <x v="0"/>
    <x v="0"/>
  </r>
  <r>
    <x v="0"/>
    <x v="6"/>
    <x v="2"/>
    <x v="0"/>
    <x v="0"/>
    <x v="0"/>
    <x v="0"/>
  </r>
  <r>
    <x v="1"/>
    <x v="0"/>
    <x v="3"/>
    <x v="0"/>
    <x v="0"/>
    <x v="0"/>
    <x v="0"/>
  </r>
  <r>
    <x v="1"/>
    <x v="0"/>
    <x v="3"/>
    <x v="0"/>
    <x v="0"/>
    <x v="0"/>
    <x v="0"/>
  </r>
  <r>
    <x v="1"/>
    <x v="0"/>
    <x v="2"/>
    <x v="0"/>
    <x v="0"/>
    <x v="0"/>
    <x v="0"/>
  </r>
  <r>
    <x v="1"/>
    <x v="0"/>
    <x v="2"/>
    <x v="0"/>
    <x v="0"/>
    <x v="0"/>
    <x v="0"/>
  </r>
  <r>
    <x v="1"/>
    <x v="0"/>
    <x v="1"/>
    <x v="0"/>
    <x v="0"/>
    <x v="0"/>
    <x v="0"/>
  </r>
  <r>
    <x v="1"/>
    <x v="0"/>
    <x v="1"/>
    <x v="0"/>
    <x v="0"/>
    <x v="0"/>
    <x v="0"/>
  </r>
  <r>
    <x v="1"/>
    <x v="0"/>
    <x v="0"/>
    <x v="0"/>
    <x v="0"/>
    <x v="0"/>
    <x v="0"/>
  </r>
  <r>
    <x v="1"/>
    <x v="0"/>
    <x v="0"/>
    <x v="0"/>
    <x v="0"/>
    <x v="0"/>
    <x v="0"/>
  </r>
  <r>
    <x v="1"/>
    <x v="0"/>
    <x v="0"/>
    <x v="0"/>
    <x v="0"/>
    <x v="0"/>
    <x v="0"/>
  </r>
  <r>
    <x v="1"/>
    <x v="0"/>
    <x v="2"/>
    <x v="0"/>
    <x v="0"/>
    <x v="0"/>
    <x v="0"/>
  </r>
  <r>
    <x v="1"/>
    <x v="0"/>
    <x v="0"/>
    <x v="0"/>
    <x v="0"/>
    <x v="0"/>
    <x v="0"/>
  </r>
  <r>
    <x v="1"/>
    <x v="0"/>
    <x v="1"/>
    <x v="0"/>
    <x v="0"/>
    <x v="0"/>
    <x v="0"/>
  </r>
  <r>
    <x v="1"/>
    <x v="0"/>
    <x v="2"/>
    <x v="0"/>
    <x v="0"/>
    <x v="0"/>
    <x v="0"/>
  </r>
  <r>
    <x v="1"/>
    <x v="0"/>
    <x v="0"/>
    <x v="0"/>
    <x v="0"/>
    <x v="0"/>
    <x v="0"/>
  </r>
  <r>
    <x v="1"/>
    <x v="0"/>
    <x v="3"/>
    <x v="0"/>
    <x v="0"/>
    <x v="0"/>
    <x v="0"/>
  </r>
  <r>
    <x v="1"/>
    <x v="0"/>
    <x v="2"/>
    <x v="0"/>
    <x v="0"/>
    <x v="0"/>
    <x v="0"/>
  </r>
  <r>
    <x v="1"/>
    <x v="0"/>
    <x v="2"/>
    <x v="0"/>
    <x v="0"/>
    <x v="0"/>
    <x v="0"/>
  </r>
  <r>
    <x v="1"/>
    <x v="0"/>
    <x v="3"/>
    <x v="0"/>
    <x v="0"/>
    <x v="0"/>
    <x v="0"/>
  </r>
  <r>
    <x v="1"/>
    <x v="0"/>
    <x v="1"/>
    <x v="0"/>
    <x v="0"/>
    <x v="0"/>
    <x v="0"/>
  </r>
  <r>
    <x v="1"/>
    <x v="0"/>
    <x v="1"/>
    <x v="0"/>
    <x v="0"/>
    <x v="0"/>
    <x v="0"/>
  </r>
  <r>
    <x v="1"/>
    <x v="0"/>
    <x v="1"/>
    <x v="0"/>
    <x v="0"/>
    <x v="0"/>
    <x v="0"/>
  </r>
  <r>
    <x v="1"/>
    <x v="0"/>
    <x v="1"/>
    <x v="0"/>
    <x v="0"/>
    <x v="0"/>
    <x v="0"/>
  </r>
  <r>
    <x v="1"/>
    <x v="1"/>
    <x v="1"/>
    <x v="0"/>
    <x v="0"/>
    <x v="0"/>
    <x v="0"/>
  </r>
  <r>
    <x v="1"/>
    <x v="1"/>
    <x v="1"/>
    <x v="0"/>
    <x v="0"/>
    <x v="0"/>
    <x v="0"/>
  </r>
  <r>
    <x v="1"/>
    <x v="1"/>
    <x v="1"/>
    <x v="0"/>
    <x v="0"/>
    <x v="0"/>
    <x v="0"/>
  </r>
  <r>
    <x v="1"/>
    <x v="2"/>
    <x v="1"/>
    <x v="0"/>
    <x v="0"/>
    <x v="0"/>
    <x v="0"/>
  </r>
  <r>
    <x v="1"/>
    <x v="2"/>
    <x v="1"/>
    <x v="0"/>
    <x v="0"/>
    <x v="0"/>
    <x v="0"/>
  </r>
  <r>
    <x v="1"/>
    <x v="3"/>
    <x v="1"/>
    <x v="0"/>
    <x v="0"/>
    <x v="0"/>
    <x v="0"/>
  </r>
  <r>
    <x v="1"/>
    <x v="3"/>
    <x v="1"/>
    <x v="0"/>
    <x v="0"/>
    <x v="0"/>
    <x v="0"/>
  </r>
  <r>
    <x v="1"/>
    <x v="4"/>
    <x v="1"/>
    <x v="0"/>
    <x v="0"/>
    <x v="0"/>
    <x v="0"/>
  </r>
  <r>
    <x v="1"/>
    <x v="4"/>
    <x v="1"/>
    <x v="0"/>
    <x v="0"/>
    <x v="0"/>
    <x v="0"/>
  </r>
  <r>
    <x v="1"/>
    <x v="5"/>
    <x v="1"/>
    <x v="0"/>
    <x v="0"/>
    <x v="0"/>
    <x v="0"/>
  </r>
  <r>
    <x v="1"/>
    <x v="5"/>
    <x v="2"/>
    <x v="0"/>
    <x v="0"/>
    <x v="0"/>
    <x v="0"/>
  </r>
  <r>
    <x v="1"/>
    <x v="5"/>
    <x v="1"/>
    <x v="0"/>
    <x v="0"/>
    <x v="0"/>
    <x v="0"/>
  </r>
  <r>
    <x v="1"/>
    <x v="5"/>
    <x v="1"/>
    <x v="0"/>
    <x v="0"/>
    <x v="0"/>
    <x v="0"/>
  </r>
  <r>
    <x v="1"/>
    <x v="5"/>
    <x v="1"/>
    <x v="0"/>
    <x v="0"/>
    <x v="0"/>
    <x v="0"/>
  </r>
  <r>
    <x v="1"/>
    <x v="6"/>
    <x v="2"/>
    <x v="0"/>
    <x v="0"/>
    <x v="0"/>
    <x v="0"/>
  </r>
  <r>
    <x v="1"/>
    <x v="6"/>
    <x v="2"/>
    <x v="0"/>
    <x v="0"/>
    <x v="0"/>
    <x v="0"/>
  </r>
  <r>
    <x v="1"/>
    <x v="6"/>
    <x v="2"/>
    <x v="0"/>
    <x v="0"/>
    <x v="0"/>
    <x v="0"/>
  </r>
  <r>
    <x v="1"/>
    <x v="6"/>
    <x v="1"/>
    <x v="0"/>
    <x v="0"/>
    <x v="0"/>
    <x v="0"/>
  </r>
  <r>
    <x v="1"/>
    <x v="6"/>
    <x v="1"/>
    <x v="0"/>
    <x v="0"/>
    <x v="0"/>
    <x v="0"/>
  </r>
  <r>
    <x v="1"/>
    <x v="6"/>
    <x v="1"/>
    <x v="0"/>
    <x v="0"/>
    <x v="0"/>
    <x v="0"/>
  </r>
  <r>
    <x v="1"/>
    <x v="6"/>
    <x v="2"/>
    <x v="0"/>
    <x v="0"/>
    <x v="0"/>
    <x v="0"/>
  </r>
  <r>
    <x v="1"/>
    <x v="6"/>
    <x v="2"/>
    <x v="0"/>
    <x v="0"/>
    <x v="0"/>
    <x v="0"/>
  </r>
  <r>
    <x v="2"/>
    <x v="0"/>
    <x v="2"/>
    <x v="0"/>
    <x v="0"/>
    <x v="0"/>
    <x v="0"/>
  </r>
  <r>
    <x v="2"/>
    <x v="0"/>
    <x v="3"/>
    <x v="0"/>
    <x v="0"/>
    <x v="0"/>
    <x v="0"/>
  </r>
  <r>
    <x v="2"/>
    <x v="0"/>
    <x v="2"/>
    <x v="0"/>
    <x v="0"/>
    <x v="0"/>
    <x v="0"/>
  </r>
  <r>
    <x v="2"/>
    <x v="0"/>
    <x v="2"/>
    <x v="0"/>
    <x v="0"/>
    <x v="0"/>
    <x v="0"/>
  </r>
  <r>
    <x v="2"/>
    <x v="0"/>
    <x v="1"/>
    <x v="0"/>
    <x v="0"/>
    <x v="0"/>
    <x v="0"/>
  </r>
  <r>
    <x v="2"/>
    <x v="0"/>
    <x v="1"/>
    <x v="0"/>
    <x v="0"/>
    <x v="0"/>
    <x v="0"/>
  </r>
  <r>
    <x v="2"/>
    <x v="0"/>
    <x v="0"/>
    <x v="0"/>
    <x v="0"/>
    <x v="0"/>
    <x v="0"/>
  </r>
  <r>
    <x v="2"/>
    <x v="0"/>
    <x v="0"/>
    <x v="0"/>
    <x v="0"/>
    <x v="0"/>
    <x v="0"/>
  </r>
  <r>
    <x v="2"/>
    <x v="0"/>
    <x v="0"/>
    <x v="0"/>
    <x v="0"/>
    <x v="0"/>
    <x v="0"/>
  </r>
  <r>
    <x v="2"/>
    <x v="0"/>
    <x v="1"/>
    <x v="0"/>
    <x v="0"/>
    <x v="0"/>
    <x v="0"/>
  </r>
  <r>
    <x v="2"/>
    <x v="0"/>
    <x v="0"/>
    <x v="0"/>
    <x v="0"/>
    <x v="0"/>
    <x v="0"/>
  </r>
  <r>
    <x v="2"/>
    <x v="0"/>
    <x v="2"/>
    <x v="0"/>
    <x v="0"/>
    <x v="0"/>
    <x v="0"/>
  </r>
  <r>
    <x v="2"/>
    <x v="0"/>
    <x v="2"/>
    <x v="0"/>
    <x v="0"/>
    <x v="0"/>
    <x v="0"/>
  </r>
  <r>
    <x v="2"/>
    <x v="0"/>
    <x v="3"/>
    <x v="0"/>
    <x v="0"/>
    <x v="0"/>
    <x v="0"/>
  </r>
  <r>
    <x v="2"/>
    <x v="0"/>
    <x v="3"/>
    <x v="0"/>
    <x v="0"/>
    <x v="0"/>
    <x v="0"/>
  </r>
  <r>
    <x v="2"/>
    <x v="0"/>
    <x v="2"/>
    <x v="0"/>
    <x v="0"/>
    <x v="0"/>
    <x v="0"/>
  </r>
  <r>
    <x v="2"/>
    <x v="0"/>
    <x v="2"/>
    <x v="0"/>
    <x v="0"/>
    <x v="0"/>
    <x v="0"/>
  </r>
  <r>
    <x v="2"/>
    <x v="0"/>
    <x v="3"/>
    <x v="0"/>
    <x v="0"/>
    <x v="0"/>
    <x v="0"/>
  </r>
  <r>
    <x v="2"/>
    <x v="0"/>
    <x v="1"/>
    <x v="0"/>
    <x v="0"/>
    <x v="0"/>
    <x v="0"/>
  </r>
  <r>
    <x v="2"/>
    <x v="0"/>
    <x v="2"/>
    <x v="0"/>
    <x v="0"/>
    <x v="0"/>
    <x v="0"/>
  </r>
  <r>
    <x v="2"/>
    <x v="0"/>
    <x v="1"/>
    <x v="0"/>
    <x v="0"/>
    <x v="0"/>
    <x v="0"/>
  </r>
  <r>
    <x v="2"/>
    <x v="0"/>
    <x v="1"/>
    <x v="0"/>
    <x v="0"/>
    <x v="0"/>
    <x v="0"/>
  </r>
  <r>
    <x v="2"/>
    <x v="0"/>
    <x v="2"/>
    <x v="0"/>
    <x v="0"/>
    <x v="0"/>
    <x v="0"/>
  </r>
  <r>
    <x v="2"/>
    <x v="1"/>
    <x v="1"/>
    <x v="0"/>
    <x v="0"/>
    <x v="0"/>
    <x v="0"/>
  </r>
  <r>
    <x v="2"/>
    <x v="1"/>
    <x v="1"/>
    <x v="0"/>
    <x v="0"/>
    <x v="0"/>
    <x v="0"/>
  </r>
  <r>
    <x v="2"/>
    <x v="2"/>
    <x v="1"/>
    <x v="0"/>
    <x v="0"/>
    <x v="0"/>
    <x v="0"/>
  </r>
  <r>
    <x v="2"/>
    <x v="2"/>
    <x v="1"/>
    <x v="0"/>
    <x v="0"/>
    <x v="0"/>
    <x v="0"/>
  </r>
  <r>
    <x v="2"/>
    <x v="2"/>
    <x v="2"/>
    <x v="0"/>
    <x v="0"/>
    <x v="0"/>
    <x v="0"/>
  </r>
  <r>
    <x v="2"/>
    <x v="3"/>
    <x v="1"/>
    <x v="0"/>
    <x v="0"/>
    <x v="0"/>
    <x v="0"/>
  </r>
  <r>
    <x v="2"/>
    <x v="3"/>
    <x v="1"/>
    <x v="0"/>
    <x v="0"/>
    <x v="0"/>
    <x v="0"/>
  </r>
  <r>
    <x v="2"/>
    <x v="4"/>
    <x v="1"/>
    <x v="0"/>
    <x v="0"/>
    <x v="0"/>
    <x v="0"/>
  </r>
  <r>
    <x v="2"/>
    <x v="5"/>
    <x v="1"/>
    <x v="0"/>
    <x v="0"/>
    <x v="0"/>
    <x v="0"/>
  </r>
  <r>
    <x v="2"/>
    <x v="5"/>
    <x v="1"/>
    <x v="0"/>
    <x v="0"/>
    <x v="0"/>
    <x v="0"/>
  </r>
  <r>
    <x v="2"/>
    <x v="5"/>
    <x v="3"/>
    <x v="0"/>
    <x v="0"/>
    <x v="0"/>
    <x v="0"/>
  </r>
  <r>
    <x v="2"/>
    <x v="5"/>
    <x v="1"/>
    <x v="0"/>
    <x v="0"/>
    <x v="0"/>
    <x v="0"/>
  </r>
  <r>
    <x v="2"/>
    <x v="5"/>
    <x v="1"/>
    <x v="0"/>
    <x v="0"/>
    <x v="0"/>
    <x v="0"/>
  </r>
  <r>
    <x v="2"/>
    <x v="5"/>
    <x v="4"/>
    <x v="0"/>
    <x v="0"/>
    <x v="0"/>
    <x v="0"/>
  </r>
  <r>
    <x v="2"/>
    <x v="6"/>
    <x v="1"/>
    <x v="0"/>
    <x v="0"/>
    <x v="0"/>
    <x v="0"/>
  </r>
  <r>
    <x v="2"/>
    <x v="6"/>
    <x v="1"/>
    <x v="0"/>
    <x v="0"/>
    <x v="0"/>
    <x v="0"/>
  </r>
  <r>
    <x v="2"/>
    <x v="6"/>
    <x v="2"/>
    <x v="0"/>
    <x v="0"/>
    <x v="0"/>
    <x v="0"/>
  </r>
  <r>
    <x v="2"/>
    <x v="6"/>
    <x v="1"/>
    <x v="0"/>
    <x v="0"/>
    <x v="0"/>
    <x v="0"/>
  </r>
  <r>
    <x v="2"/>
    <x v="6"/>
    <x v="1"/>
    <x v="0"/>
    <x v="0"/>
    <x v="0"/>
    <x v="0"/>
  </r>
  <r>
    <x v="2"/>
    <x v="6"/>
    <x v="1"/>
    <x v="0"/>
    <x v="0"/>
    <x v="0"/>
    <x v="0"/>
  </r>
  <r>
    <x v="2"/>
    <x v="6"/>
    <x v="1"/>
    <x v="0"/>
    <x v="0"/>
    <x v="0"/>
    <x v="0"/>
  </r>
  <r>
    <x v="2"/>
    <x v="6"/>
    <x v="2"/>
    <x v="0"/>
    <x v="0"/>
    <x v="0"/>
    <x v="0"/>
  </r>
  <r>
    <x v="3"/>
    <x v="0"/>
    <x v="2"/>
    <x v="0"/>
    <x v="0"/>
    <x v="0"/>
    <x v="0"/>
  </r>
  <r>
    <x v="3"/>
    <x v="0"/>
    <x v="4"/>
    <x v="0"/>
    <x v="0"/>
    <x v="0"/>
    <x v="0"/>
  </r>
  <r>
    <x v="3"/>
    <x v="0"/>
    <x v="0"/>
    <x v="0"/>
    <x v="0"/>
    <x v="0"/>
    <x v="0"/>
  </r>
  <r>
    <x v="3"/>
    <x v="0"/>
    <x v="1"/>
    <x v="0"/>
    <x v="0"/>
    <x v="0"/>
    <x v="0"/>
  </r>
  <r>
    <x v="3"/>
    <x v="0"/>
    <x v="2"/>
    <x v="0"/>
    <x v="0"/>
    <x v="0"/>
    <x v="0"/>
  </r>
  <r>
    <x v="3"/>
    <x v="0"/>
    <x v="2"/>
    <x v="0"/>
    <x v="0"/>
    <x v="0"/>
    <x v="0"/>
  </r>
  <r>
    <x v="3"/>
    <x v="0"/>
    <x v="2"/>
    <x v="0"/>
    <x v="0"/>
    <x v="0"/>
    <x v="0"/>
  </r>
  <r>
    <x v="3"/>
    <x v="0"/>
    <x v="2"/>
    <x v="0"/>
    <x v="0"/>
    <x v="0"/>
    <x v="0"/>
  </r>
  <r>
    <x v="3"/>
    <x v="0"/>
    <x v="1"/>
    <x v="0"/>
    <x v="0"/>
    <x v="0"/>
    <x v="0"/>
  </r>
  <r>
    <x v="3"/>
    <x v="0"/>
    <x v="2"/>
    <x v="0"/>
    <x v="0"/>
    <x v="0"/>
    <x v="0"/>
  </r>
  <r>
    <x v="3"/>
    <x v="0"/>
    <x v="0"/>
    <x v="0"/>
    <x v="0"/>
    <x v="0"/>
    <x v="0"/>
  </r>
  <r>
    <x v="3"/>
    <x v="0"/>
    <x v="1"/>
    <x v="0"/>
    <x v="0"/>
    <x v="0"/>
    <x v="0"/>
  </r>
  <r>
    <x v="3"/>
    <x v="0"/>
    <x v="1"/>
    <x v="0"/>
    <x v="0"/>
    <x v="0"/>
    <x v="0"/>
  </r>
  <r>
    <x v="3"/>
    <x v="0"/>
    <x v="2"/>
    <x v="0"/>
    <x v="0"/>
    <x v="0"/>
    <x v="0"/>
  </r>
  <r>
    <x v="3"/>
    <x v="0"/>
    <x v="0"/>
    <x v="0"/>
    <x v="0"/>
    <x v="0"/>
    <x v="0"/>
  </r>
  <r>
    <x v="3"/>
    <x v="0"/>
    <x v="2"/>
    <x v="0"/>
    <x v="0"/>
    <x v="0"/>
    <x v="0"/>
  </r>
  <r>
    <x v="3"/>
    <x v="0"/>
    <x v="2"/>
    <x v="0"/>
    <x v="0"/>
    <x v="0"/>
    <x v="0"/>
  </r>
  <r>
    <x v="3"/>
    <x v="0"/>
    <x v="4"/>
    <x v="0"/>
    <x v="0"/>
    <x v="0"/>
    <x v="0"/>
  </r>
  <r>
    <x v="3"/>
    <x v="0"/>
    <x v="0"/>
    <x v="0"/>
    <x v="0"/>
    <x v="0"/>
    <x v="0"/>
  </r>
  <r>
    <x v="3"/>
    <x v="0"/>
    <x v="2"/>
    <x v="0"/>
    <x v="0"/>
    <x v="0"/>
    <x v="0"/>
  </r>
  <r>
    <x v="3"/>
    <x v="0"/>
    <x v="2"/>
    <x v="0"/>
    <x v="0"/>
    <x v="0"/>
    <x v="0"/>
  </r>
  <r>
    <x v="3"/>
    <x v="0"/>
    <x v="1"/>
    <x v="0"/>
    <x v="0"/>
    <x v="0"/>
    <x v="0"/>
  </r>
  <r>
    <x v="3"/>
    <x v="0"/>
    <x v="1"/>
    <x v="0"/>
    <x v="0"/>
    <x v="0"/>
    <x v="0"/>
  </r>
  <r>
    <x v="3"/>
    <x v="0"/>
    <x v="1"/>
    <x v="0"/>
    <x v="0"/>
    <x v="0"/>
    <x v="0"/>
  </r>
  <r>
    <x v="3"/>
    <x v="1"/>
    <x v="1"/>
    <x v="0"/>
    <x v="0"/>
    <x v="0"/>
    <x v="0"/>
  </r>
  <r>
    <x v="3"/>
    <x v="1"/>
    <x v="1"/>
    <x v="0"/>
    <x v="0"/>
    <x v="0"/>
    <x v="0"/>
  </r>
  <r>
    <x v="3"/>
    <x v="1"/>
    <x v="1"/>
    <x v="0"/>
    <x v="0"/>
    <x v="0"/>
    <x v="0"/>
  </r>
  <r>
    <x v="3"/>
    <x v="2"/>
    <x v="1"/>
    <x v="0"/>
    <x v="0"/>
    <x v="0"/>
    <x v="0"/>
  </r>
  <r>
    <x v="3"/>
    <x v="2"/>
    <x v="1"/>
    <x v="0"/>
    <x v="0"/>
    <x v="0"/>
    <x v="0"/>
  </r>
  <r>
    <x v="3"/>
    <x v="3"/>
    <x v="1"/>
    <x v="0"/>
    <x v="0"/>
    <x v="0"/>
    <x v="0"/>
  </r>
  <r>
    <x v="3"/>
    <x v="4"/>
    <x v="1"/>
    <x v="0"/>
    <x v="0"/>
    <x v="0"/>
    <x v="0"/>
  </r>
  <r>
    <x v="3"/>
    <x v="5"/>
    <x v="1"/>
    <x v="0"/>
    <x v="0"/>
    <x v="0"/>
    <x v="0"/>
  </r>
  <r>
    <x v="3"/>
    <x v="5"/>
    <x v="1"/>
    <x v="0"/>
    <x v="0"/>
    <x v="0"/>
    <x v="0"/>
  </r>
  <r>
    <x v="3"/>
    <x v="5"/>
    <x v="1"/>
    <x v="0"/>
    <x v="0"/>
    <x v="0"/>
    <x v="0"/>
  </r>
  <r>
    <x v="3"/>
    <x v="5"/>
    <x v="1"/>
    <x v="0"/>
    <x v="0"/>
    <x v="0"/>
    <x v="0"/>
  </r>
  <r>
    <x v="3"/>
    <x v="5"/>
    <x v="1"/>
    <x v="0"/>
    <x v="0"/>
    <x v="0"/>
    <x v="0"/>
  </r>
  <r>
    <x v="3"/>
    <x v="5"/>
    <x v="1"/>
    <x v="0"/>
    <x v="0"/>
    <x v="0"/>
    <x v="0"/>
  </r>
  <r>
    <x v="3"/>
    <x v="6"/>
    <x v="2"/>
    <x v="0"/>
    <x v="0"/>
    <x v="0"/>
    <x v="0"/>
  </r>
  <r>
    <x v="3"/>
    <x v="6"/>
    <x v="2"/>
    <x v="0"/>
    <x v="0"/>
    <x v="0"/>
    <x v="0"/>
  </r>
  <r>
    <x v="3"/>
    <x v="6"/>
    <x v="1"/>
    <x v="0"/>
    <x v="0"/>
    <x v="0"/>
    <x v="0"/>
  </r>
  <r>
    <x v="3"/>
    <x v="6"/>
    <x v="1"/>
    <x v="0"/>
    <x v="0"/>
    <x v="0"/>
    <x v="0"/>
  </r>
  <r>
    <x v="3"/>
    <x v="6"/>
    <x v="1"/>
    <x v="0"/>
    <x v="0"/>
    <x v="0"/>
    <x v="0"/>
  </r>
  <r>
    <x v="3"/>
    <x v="6"/>
    <x v="2"/>
    <x v="0"/>
    <x v="0"/>
    <x v="0"/>
    <x v="0"/>
  </r>
  <r>
    <x v="4"/>
    <x v="0"/>
    <x v="2"/>
    <x v="0"/>
    <x v="0"/>
    <x v="0"/>
    <x v="0"/>
  </r>
  <r>
    <x v="4"/>
    <x v="0"/>
    <x v="4"/>
    <x v="0"/>
    <x v="0"/>
    <x v="0"/>
    <x v="0"/>
  </r>
  <r>
    <x v="4"/>
    <x v="0"/>
    <x v="1"/>
    <x v="0"/>
    <x v="0"/>
    <x v="0"/>
    <x v="0"/>
  </r>
  <r>
    <x v="4"/>
    <x v="0"/>
    <x v="2"/>
    <x v="0"/>
    <x v="0"/>
    <x v="0"/>
    <x v="0"/>
  </r>
  <r>
    <x v="4"/>
    <x v="0"/>
    <x v="0"/>
    <x v="0"/>
    <x v="0"/>
    <x v="0"/>
    <x v="0"/>
  </r>
  <r>
    <x v="4"/>
    <x v="0"/>
    <x v="1"/>
    <x v="0"/>
    <x v="0"/>
    <x v="0"/>
    <x v="0"/>
  </r>
  <r>
    <x v="4"/>
    <x v="0"/>
    <x v="1"/>
    <x v="0"/>
    <x v="0"/>
    <x v="0"/>
    <x v="0"/>
  </r>
  <r>
    <x v="4"/>
    <x v="0"/>
    <x v="3"/>
    <x v="0"/>
    <x v="0"/>
    <x v="0"/>
    <x v="0"/>
  </r>
  <r>
    <x v="4"/>
    <x v="0"/>
    <x v="1"/>
    <x v="0"/>
    <x v="0"/>
    <x v="0"/>
    <x v="0"/>
  </r>
  <r>
    <x v="4"/>
    <x v="0"/>
    <x v="0"/>
    <x v="0"/>
    <x v="0"/>
    <x v="0"/>
    <x v="0"/>
  </r>
  <r>
    <x v="4"/>
    <x v="0"/>
    <x v="0"/>
    <x v="0"/>
    <x v="0"/>
    <x v="0"/>
    <x v="0"/>
  </r>
  <r>
    <x v="4"/>
    <x v="0"/>
    <x v="0"/>
    <x v="0"/>
    <x v="0"/>
    <x v="0"/>
    <x v="0"/>
  </r>
  <r>
    <x v="4"/>
    <x v="0"/>
    <x v="0"/>
    <x v="0"/>
    <x v="0"/>
    <x v="0"/>
    <x v="0"/>
  </r>
  <r>
    <x v="4"/>
    <x v="0"/>
    <x v="0"/>
    <x v="0"/>
    <x v="0"/>
    <x v="0"/>
    <x v="0"/>
  </r>
  <r>
    <x v="4"/>
    <x v="0"/>
    <x v="1"/>
    <x v="0"/>
    <x v="0"/>
    <x v="0"/>
    <x v="0"/>
  </r>
  <r>
    <x v="4"/>
    <x v="0"/>
    <x v="2"/>
    <x v="0"/>
    <x v="0"/>
    <x v="0"/>
    <x v="0"/>
  </r>
  <r>
    <x v="4"/>
    <x v="0"/>
    <x v="0"/>
    <x v="0"/>
    <x v="0"/>
    <x v="0"/>
    <x v="0"/>
  </r>
  <r>
    <x v="4"/>
    <x v="0"/>
    <x v="1"/>
    <x v="0"/>
    <x v="0"/>
    <x v="0"/>
    <x v="0"/>
  </r>
  <r>
    <x v="4"/>
    <x v="0"/>
    <x v="1"/>
    <x v="0"/>
    <x v="0"/>
    <x v="0"/>
    <x v="0"/>
  </r>
  <r>
    <x v="4"/>
    <x v="0"/>
    <x v="2"/>
    <x v="0"/>
    <x v="0"/>
    <x v="0"/>
    <x v="0"/>
  </r>
  <r>
    <x v="4"/>
    <x v="0"/>
    <x v="1"/>
    <x v="0"/>
    <x v="0"/>
    <x v="0"/>
    <x v="0"/>
  </r>
  <r>
    <x v="4"/>
    <x v="0"/>
    <x v="2"/>
    <x v="0"/>
    <x v="0"/>
    <x v="0"/>
    <x v="0"/>
  </r>
  <r>
    <x v="4"/>
    <x v="0"/>
    <x v="0"/>
    <x v="0"/>
    <x v="0"/>
    <x v="0"/>
    <x v="0"/>
  </r>
  <r>
    <x v="4"/>
    <x v="1"/>
    <x v="2"/>
    <x v="0"/>
    <x v="0"/>
    <x v="0"/>
    <x v="0"/>
  </r>
  <r>
    <x v="4"/>
    <x v="1"/>
    <x v="1"/>
    <x v="0"/>
    <x v="0"/>
    <x v="0"/>
    <x v="0"/>
  </r>
  <r>
    <x v="4"/>
    <x v="2"/>
    <x v="1"/>
    <x v="0"/>
    <x v="0"/>
    <x v="0"/>
    <x v="0"/>
  </r>
  <r>
    <x v="4"/>
    <x v="2"/>
    <x v="1"/>
    <x v="0"/>
    <x v="0"/>
    <x v="0"/>
    <x v="0"/>
  </r>
  <r>
    <x v="4"/>
    <x v="3"/>
    <x v="1"/>
    <x v="0"/>
    <x v="0"/>
    <x v="0"/>
    <x v="0"/>
  </r>
  <r>
    <x v="4"/>
    <x v="3"/>
    <x v="1"/>
    <x v="0"/>
    <x v="0"/>
    <x v="0"/>
    <x v="0"/>
  </r>
  <r>
    <x v="4"/>
    <x v="4"/>
    <x v="1"/>
    <x v="0"/>
    <x v="0"/>
    <x v="0"/>
    <x v="0"/>
  </r>
  <r>
    <x v="4"/>
    <x v="4"/>
    <x v="1"/>
    <x v="0"/>
    <x v="0"/>
    <x v="0"/>
    <x v="0"/>
  </r>
  <r>
    <x v="4"/>
    <x v="5"/>
    <x v="1"/>
    <x v="0"/>
    <x v="0"/>
    <x v="0"/>
    <x v="0"/>
  </r>
  <r>
    <x v="4"/>
    <x v="5"/>
    <x v="1"/>
    <x v="0"/>
    <x v="0"/>
    <x v="0"/>
    <x v="0"/>
  </r>
  <r>
    <x v="4"/>
    <x v="5"/>
    <x v="1"/>
    <x v="0"/>
    <x v="0"/>
    <x v="0"/>
    <x v="0"/>
  </r>
  <r>
    <x v="4"/>
    <x v="5"/>
    <x v="1"/>
    <x v="0"/>
    <x v="0"/>
    <x v="0"/>
    <x v="0"/>
  </r>
  <r>
    <x v="4"/>
    <x v="5"/>
    <x v="1"/>
    <x v="0"/>
    <x v="0"/>
    <x v="0"/>
    <x v="0"/>
  </r>
  <r>
    <x v="4"/>
    <x v="5"/>
    <x v="1"/>
    <x v="0"/>
    <x v="0"/>
    <x v="0"/>
    <x v="0"/>
  </r>
  <r>
    <x v="4"/>
    <x v="6"/>
    <x v="1"/>
    <x v="0"/>
    <x v="0"/>
    <x v="0"/>
    <x v="0"/>
  </r>
  <r>
    <x v="4"/>
    <x v="6"/>
    <x v="2"/>
    <x v="0"/>
    <x v="0"/>
    <x v="0"/>
    <x v="0"/>
  </r>
  <r>
    <x v="4"/>
    <x v="6"/>
    <x v="1"/>
    <x v="0"/>
    <x v="0"/>
    <x v="0"/>
    <x v="0"/>
  </r>
  <r>
    <x v="4"/>
    <x v="6"/>
    <x v="1"/>
    <x v="0"/>
    <x v="0"/>
    <x v="0"/>
    <x v="0"/>
  </r>
  <r>
    <x v="4"/>
    <x v="6"/>
    <x v="1"/>
    <x v="0"/>
    <x v="0"/>
    <x v="0"/>
    <x v="0"/>
  </r>
  <r>
    <x v="4"/>
    <x v="6"/>
    <x v="2"/>
    <x v="0"/>
    <x v="0"/>
    <x v="0"/>
    <x v="0"/>
  </r>
  <r>
    <x v="4"/>
    <x v="6"/>
    <x v="1"/>
    <x v="0"/>
    <x v="0"/>
    <x v="0"/>
    <x v="0"/>
  </r>
  <r>
    <x v="4"/>
    <x v="6"/>
    <x v="2"/>
    <x v="0"/>
    <x v="0"/>
    <x v="0"/>
    <x v="0"/>
  </r>
  <r>
    <x v="5"/>
    <x v="0"/>
    <x v="2"/>
    <x v="0"/>
    <x v="0"/>
    <x v="0"/>
    <x v="0"/>
  </r>
  <r>
    <x v="5"/>
    <x v="0"/>
    <x v="3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0"/>
    <x v="2"/>
    <x v="0"/>
    <x v="0"/>
    <x v="0"/>
    <x v="0"/>
  </r>
  <r>
    <x v="5"/>
    <x v="0"/>
    <x v="2"/>
    <x v="0"/>
    <x v="0"/>
    <x v="0"/>
    <x v="0"/>
  </r>
  <r>
    <x v="5"/>
    <x v="0"/>
    <x v="2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0"/>
    <x v="0"/>
    <x v="0"/>
    <x v="0"/>
    <x v="0"/>
    <x v="0"/>
  </r>
  <r>
    <x v="5"/>
    <x v="0"/>
    <x v="2"/>
    <x v="0"/>
    <x v="0"/>
    <x v="0"/>
    <x v="0"/>
  </r>
  <r>
    <x v="5"/>
    <x v="0"/>
    <x v="3"/>
    <x v="0"/>
    <x v="0"/>
    <x v="0"/>
    <x v="0"/>
  </r>
  <r>
    <x v="5"/>
    <x v="0"/>
    <x v="1"/>
    <x v="0"/>
    <x v="0"/>
    <x v="0"/>
    <x v="0"/>
  </r>
  <r>
    <x v="5"/>
    <x v="0"/>
    <x v="2"/>
    <x v="0"/>
    <x v="0"/>
    <x v="0"/>
    <x v="0"/>
  </r>
  <r>
    <x v="5"/>
    <x v="0"/>
    <x v="3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0"/>
    <x v="0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0"/>
    <x v="1"/>
    <x v="0"/>
    <x v="0"/>
    <x v="0"/>
    <x v="0"/>
  </r>
  <r>
    <x v="5"/>
    <x v="1"/>
    <x v="1"/>
    <x v="0"/>
    <x v="0"/>
    <x v="0"/>
    <x v="0"/>
  </r>
  <r>
    <x v="5"/>
    <x v="1"/>
    <x v="1"/>
    <x v="0"/>
    <x v="0"/>
    <x v="0"/>
    <x v="0"/>
  </r>
  <r>
    <x v="5"/>
    <x v="1"/>
    <x v="1"/>
    <x v="0"/>
    <x v="0"/>
    <x v="0"/>
    <x v="0"/>
  </r>
  <r>
    <x v="5"/>
    <x v="2"/>
    <x v="1"/>
    <x v="0"/>
    <x v="0"/>
    <x v="0"/>
    <x v="0"/>
  </r>
  <r>
    <x v="5"/>
    <x v="2"/>
    <x v="1"/>
    <x v="0"/>
    <x v="0"/>
    <x v="0"/>
    <x v="0"/>
  </r>
  <r>
    <x v="5"/>
    <x v="2"/>
    <x v="1"/>
    <x v="0"/>
    <x v="0"/>
    <x v="0"/>
    <x v="0"/>
  </r>
  <r>
    <x v="5"/>
    <x v="3"/>
    <x v="1"/>
    <x v="0"/>
    <x v="0"/>
    <x v="0"/>
    <x v="0"/>
  </r>
  <r>
    <x v="5"/>
    <x v="3"/>
    <x v="1"/>
    <x v="0"/>
    <x v="0"/>
    <x v="0"/>
    <x v="0"/>
  </r>
  <r>
    <x v="5"/>
    <x v="4"/>
    <x v="1"/>
    <x v="0"/>
    <x v="0"/>
    <x v="0"/>
    <x v="0"/>
  </r>
  <r>
    <x v="5"/>
    <x v="4"/>
    <x v="1"/>
    <x v="0"/>
    <x v="0"/>
    <x v="0"/>
    <x v="0"/>
  </r>
  <r>
    <x v="5"/>
    <x v="5"/>
    <x v="1"/>
    <x v="0"/>
    <x v="0"/>
    <x v="0"/>
    <x v="0"/>
  </r>
  <r>
    <x v="5"/>
    <x v="5"/>
    <x v="1"/>
    <x v="0"/>
    <x v="0"/>
    <x v="0"/>
    <x v="0"/>
  </r>
  <r>
    <x v="5"/>
    <x v="5"/>
    <x v="1"/>
    <x v="0"/>
    <x v="0"/>
    <x v="0"/>
    <x v="0"/>
  </r>
  <r>
    <x v="5"/>
    <x v="5"/>
    <x v="1"/>
    <x v="0"/>
    <x v="0"/>
    <x v="0"/>
    <x v="0"/>
  </r>
  <r>
    <x v="5"/>
    <x v="5"/>
    <x v="1"/>
    <x v="0"/>
    <x v="0"/>
    <x v="0"/>
    <x v="0"/>
  </r>
  <r>
    <x v="5"/>
    <x v="5"/>
    <x v="1"/>
    <x v="0"/>
    <x v="0"/>
    <x v="0"/>
    <x v="0"/>
  </r>
  <r>
    <x v="5"/>
    <x v="6"/>
    <x v="1"/>
    <x v="0"/>
    <x v="0"/>
    <x v="0"/>
    <x v="0"/>
  </r>
  <r>
    <x v="5"/>
    <x v="6"/>
    <x v="2"/>
    <x v="0"/>
    <x v="0"/>
    <x v="0"/>
    <x v="0"/>
  </r>
  <r>
    <x v="5"/>
    <x v="6"/>
    <x v="1"/>
    <x v="0"/>
    <x v="0"/>
    <x v="0"/>
    <x v="0"/>
  </r>
  <r>
    <x v="5"/>
    <x v="6"/>
    <x v="1"/>
    <x v="0"/>
    <x v="0"/>
    <x v="0"/>
    <x v="0"/>
  </r>
  <r>
    <x v="5"/>
    <x v="6"/>
    <x v="1"/>
    <x v="0"/>
    <x v="0"/>
    <x v="0"/>
    <x v="0"/>
  </r>
  <r>
    <x v="5"/>
    <x v="6"/>
    <x v="2"/>
    <x v="0"/>
    <x v="0"/>
    <x v="0"/>
    <x v="0"/>
  </r>
  <r>
    <x v="5"/>
    <x v="6"/>
    <x v="2"/>
    <x v="0"/>
    <x v="0"/>
    <x v="0"/>
    <x v="0"/>
  </r>
  <r>
    <x v="5"/>
    <x v="6"/>
    <x v="2"/>
    <x v="0"/>
    <x v="0"/>
    <x v="0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342">
  <r>
    <x v="0"/>
    <x v="0"/>
    <d v="2016-06-11T00:00:00"/>
    <n v="17.5"/>
  </r>
  <r>
    <x v="1"/>
    <x v="1"/>
    <d v="2015-06-27T00:00:00"/>
    <n v="91.01"/>
  </r>
  <r>
    <x v="2"/>
    <x v="2"/>
    <d v="2015-03-27T00:00:00"/>
    <n v="109.5"/>
  </r>
  <r>
    <x v="1"/>
    <x v="3"/>
    <d v="2015-05-16T00:00:00"/>
    <n v="186"/>
  </r>
  <r>
    <x v="1"/>
    <x v="4"/>
    <d v="2015-10-05T00:00:00"/>
    <n v="125"/>
  </r>
  <r>
    <x v="1"/>
    <x v="4"/>
    <d v="2015-10-15T00:00:00"/>
    <n v="126"/>
  </r>
  <r>
    <x v="1"/>
    <x v="5"/>
    <d v="2015-11-23T00:00:00"/>
    <n v="84"/>
  </r>
  <r>
    <x v="0"/>
    <x v="2"/>
    <d v="2015-03-16T00:00:00"/>
    <n v="318.5"/>
  </r>
  <r>
    <x v="0"/>
    <x v="2"/>
    <d v="2015-03-21T00:00:00"/>
    <n v="188.5"/>
  </r>
  <r>
    <x v="0"/>
    <x v="6"/>
    <d v="2015-04-21T00:00:00"/>
    <n v="305.5"/>
  </r>
  <r>
    <x v="0"/>
    <x v="3"/>
    <d v="2015-05-01T00:00:00"/>
    <n v="32"/>
  </r>
  <r>
    <x v="0"/>
    <x v="1"/>
    <d v="2015-06-22T00:00:00"/>
    <n v="64"/>
  </r>
  <r>
    <x v="0"/>
    <x v="1"/>
    <d v="2015-06-26T00:00:00"/>
    <n v="56"/>
  </r>
  <r>
    <x v="0"/>
    <x v="7"/>
    <d v="2015-07-08T00:00:00"/>
    <n v="52"/>
  </r>
  <r>
    <x v="0"/>
    <x v="7"/>
    <d v="2015-07-29T00:00:00"/>
    <n v="40"/>
  </r>
  <r>
    <x v="0"/>
    <x v="8"/>
    <d v="2015-08-03T00:00:00"/>
    <n v="48"/>
  </r>
  <r>
    <x v="0"/>
    <x v="8"/>
    <d v="2015-08-06T00:00:00"/>
    <n v="32"/>
  </r>
  <r>
    <x v="0"/>
    <x v="8"/>
    <d v="2015-08-07T00:00:00"/>
    <n v="32"/>
  </r>
  <r>
    <x v="0"/>
    <x v="8"/>
    <d v="2015-08-20T00:00:00"/>
    <n v="80"/>
  </r>
  <r>
    <x v="0"/>
    <x v="9"/>
    <d v="2015-02-11T00:00:00"/>
    <n v="144"/>
  </r>
  <r>
    <x v="0"/>
    <x v="9"/>
    <d v="2015-02-17T00:00:00"/>
    <n v="162"/>
  </r>
  <r>
    <x v="2"/>
    <x v="3"/>
    <d v="2015-05-04T00:00:00"/>
    <n v="36"/>
  </r>
  <r>
    <x v="2"/>
    <x v="3"/>
    <d v="2015-05-27T00:00:00"/>
    <n v="156"/>
  </r>
  <r>
    <x v="1"/>
    <x v="10"/>
    <d v="2016-10-21T00:00:00"/>
    <n v="68"/>
  </r>
  <r>
    <x v="1"/>
    <x v="11"/>
    <d v="2016-11-04T00:00:00"/>
    <n v="80"/>
  </r>
  <r>
    <x v="1"/>
    <x v="12"/>
    <d v="2015-01-28T00:00:00"/>
    <n v="138"/>
  </r>
  <r>
    <x v="0"/>
    <x v="6"/>
    <d v="2015-04-07T00:00:00"/>
    <n v="204"/>
  </r>
  <r>
    <x v="1"/>
    <x v="6"/>
    <d v="2015-04-10T00:00:00"/>
    <n v="162"/>
  </r>
  <r>
    <x v="1"/>
    <x v="13"/>
    <d v="2015-09-29T00:00:00"/>
    <n v="184"/>
  </r>
  <r>
    <x v="1"/>
    <x v="4"/>
    <d v="2015-10-27T00:00:00"/>
    <n v="44"/>
  </r>
  <r>
    <x v="2"/>
    <x v="12"/>
    <d v="2015-01-10T00:00:00"/>
    <n v="28.2"/>
  </r>
  <r>
    <x v="2"/>
    <x v="3"/>
    <d v="2015-05-09T00:00:00"/>
    <n v="22"/>
  </r>
  <r>
    <x v="1"/>
    <x v="12"/>
    <d v="2015-01-27T00:00:00"/>
    <n v="184"/>
  </r>
  <r>
    <x v="0"/>
    <x v="9"/>
    <d v="2015-02-28T00:00:00"/>
    <n v="119"/>
  </r>
  <r>
    <x v="0"/>
    <x v="3"/>
    <d v="2015-05-23T00:00:00"/>
    <n v="48"/>
  </r>
  <r>
    <x v="0"/>
    <x v="7"/>
    <d v="2015-07-15T00:00:00"/>
    <n v="65"/>
  </r>
  <r>
    <x v="0"/>
    <x v="8"/>
    <d v="2015-08-23T00:00:00"/>
    <n v="32"/>
  </r>
  <r>
    <x v="1"/>
    <x v="14"/>
    <d v="2017-04-29T00:00:00"/>
    <n v="77"/>
  </r>
  <r>
    <x v="0"/>
    <x v="0"/>
    <d v="2016-06-15T00:00:00"/>
    <n v="35"/>
  </r>
  <r>
    <x v="0"/>
    <x v="15"/>
    <d v="2016-12-09T00:00:00"/>
    <n v="50.5"/>
  </r>
  <r>
    <x v="0"/>
    <x v="16"/>
    <d v="2017-11-25T00:00:00"/>
    <n v="27"/>
  </r>
  <r>
    <x v="0"/>
    <x v="12"/>
    <d v="2015-01-16T00:00:00"/>
    <n v="164"/>
  </r>
  <r>
    <x v="1"/>
    <x v="1"/>
    <d v="2015-06-18T00:00:00"/>
    <n v="145"/>
  </r>
  <r>
    <x v="1"/>
    <x v="13"/>
    <d v="2015-09-19T00:00:00"/>
    <n v="209"/>
  </r>
  <r>
    <x v="2"/>
    <x v="7"/>
    <d v="2015-07-14T00:00:00"/>
    <n v="18"/>
  </r>
  <r>
    <x v="0"/>
    <x v="6"/>
    <d v="2015-04-27T00:00:00"/>
    <n v="153.5"/>
  </r>
  <r>
    <x v="2"/>
    <x v="1"/>
    <d v="2015-06-10T00:00:00"/>
    <n v="56"/>
  </r>
  <r>
    <x v="0"/>
    <x v="4"/>
    <d v="2015-10-01T00:00:00"/>
    <n v="16"/>
  </r>
  <r>
    <x v="0"/>
    <x v="4"/>
    <d v="2015-10-13T00:00:00"/>
    <n v="24"/>
  </r>
  <r>
    <x v="0"/>
    <x v="4"/>
    <d v="2015-10-24T00:00:00"/>
    <n v="32"/>
  </r>
  <r>
    <x v="0"/>
    <x v="17"/>
    <d v="2016-01-23T00:00:00"/>
    <n v="16"/>
  </r>
  <r>
    <x v="2"/>
    <x v="0"/>
    <d v="2016-06-22T00:00:00"/>
    <n v="15"/>
  </r>
  <r>
    <x v="0"/>
    <x v="15"/>
    <d v="2016-12-06T00:00:00"/>
    <n v="51"/>
  </r>
  <r>
    <x v="0"/>
    <x v="15"/>
    <d v="2016-12-16T00:00:00"/>
    <n v="49"/>
  </r>
  <r>
    <x v="0"/>
    <x v="18"/>
    <d v="2017-01-16T00:00:00"/>
    <n v="33"/>
  </r>
  <r>
    <x v="0"/>
    <x v="18"/>
    <d v="2017-01-18T00:00:00"/>
    <n v="52"/>
  </r>
  <r>
    <x v="0"/>
    <x v="19"/>
    <d v="2017-02-02T00:00:00"/>
    <n v="52.5"/>
  </r>
  <r>
    <x v="0"/>
    <x v="19"/>
    <d v="2017-02-28T00:00:00"/>
    <n v="51"/>
  </r>
  <r>
    <x v="0"/>
    <x v="20"/>
    <d v="2017-03-22T00:00:00"/>
    <n v="51.5"/>
  </r>
  <r>
    <x v="0"/>
    <x v="14"/>
    <d v="2017-04-08T00:00:00"/>
    <n v="33.5"/>
  </r>
  <r>
    <x v="0"/>
    <x v="14"/>
    <d v="2017-04-12T00:00:00"/>
    <n v="52"/>
  </r>
  <r>
    <x v="0"/>
    <x v="14"/>
    <d v="2017-04-29T00:00:00"/>
    <n v="33.5"/>
  </r>
  <r>
    <x v="0"/>
    <x v="21"/>
    <d v="2017-05-24T00:00:00"/>
    <n v="51"/>
  </r>
  <r>
    <x v="0"/>
    <x v="21"/>
    <d v="2017-05-30T00:00:00"/>
    <n v="50"/>
  </r>
  <r>
    <x v="0"/>
    <x v="22"/>
    <d v="2017-06-10T00:00:00"/>
    <n v="18"/>
  </r>
  <r>
    <x v="0"/>
    <x v="22"/>
    <d v="2017-06-21T00:00:00"/>
    <n v="45"/>
  </r>
  <r>
    <x v="0"/>
    <x v="23"/>
    <d v="2017-07-18T00:00:00"/>
    <n v="41.5"/>
  </r>
  <r>
    <x v="0"/>
    <x v="23"/>
    <d v="2017-07-19T00:00:00"/>
    <n v="45"/>
  </r>
  <r>
    <x v="0"/>
    <x v="24"/>
    <d v="2017-08-31T00:00:00"/>
    <n v="51.5"/>
  </r>
  <r>
    <x v="0"/>
    <x v="25"/>
    <d v="2017-09-06T00:00:00"/>
    <n v="52"/>
  </r>
  <r>
    <x v="0"/>
    <x v="25"/>
    <d v="2017-09-19T00:00:00"/>
    <n v="51"/>
  </r>
  <r>
    <x v="0"/>
    <x v="25"/>
    <d v="2017-09-21T00:00:00"/>
    <n v="52"/>
  </r>
  <r>
    <x v="0"/>
    <x v="26"/>
    <d v="2017-10-03T00:00:00"/>
    <n v="52"/>
  </r>
  <r>
    <x v="0"/>
    <x v="27"/>
    <d v="2017-12-11T00:00:00"/>
    <n v="43.5"/>
  </r>
  <r>
    <x v="1"/>
    <x v="1"/>
    <d v="2015-06-20T00:00:00"/>
    <n v="118"/>
  </r>
  <r>
    <x v="1"/>
    <x v="0"/>
    <d v="2016-06-10T00:00:00"/>
    <n v="96"/>
  </r>
  <r>
    <x v="1"/>
    <x v="0"/>
    <d v="2016-06-24T00:00:00"/>
    <n v="90"/>
  </r>
  <r>
    <x v="1"/>
    <x v="14"/>
    <d v="2017-04-03T00:00:00"/>
    <n v="38"/>
  </r>
  <r>
    <x v="1"/>
    <x v="21"/>
    <d v="2017-05-12T00:00:00"/>
    <n v="56"/>
  </r>
  <r>
    <x v="1"/>
    <x v="22"/>
    <d v="2017-06-01T00:00:00"/>
    <n v="72"/>
  </r>
  <r>
    <x v="1"/>
    <x v="22"/>
    <d v="2017-06-08T00:00:00"/>
    <n v="57"/>
  </r>
  <r>
    <x v="1"/>
    <x v="22"/>
    <d v="2017-06-20T00:00:00"/>
    <n v="78"/>
  </r>
  <r>
    <x v="1"/>
    <x v="23"/>
    <d v="2017-07-21T00:00:00"/>
    <n v="56.01"/>
  </r>
  <r>
    <x v="2"/>
    <x v="8"/>
    <d v="2015-08-13T00:00:00"/>
    <n v="20"/>
  </r>
  <r>
    <x v="2"/>
    <x v="6"/>
    <d v="2015-04-02T00:00:00"/>
    <n v="95.8"/>
  </r>
  <r>
    <x v="2"/>
    <x v="6"/>
    <d v="2015-04-09T00:00:00"/>
    <n v="62.5"/>
  </r>
  <r>
    <x v="1"/>
    <x v="3"/>
    <d v="2015-05-18T00:00:00"/>
    <n v="165"/>
  </r>
  <r>
    <x v="1"/>
    <x v="1"/>
    <d v="2015-06-09T00:00:00"/>
    <n v="171"/>
  </r>
  <r>
    <x v="1"/>
    <x v="7"/>
    <d v="2015-07-29T00:00:00"/>
    <n v="208"/>
  </r>
  <r>
    <x v="1"/>
    <x v="28"/>
    <d v="2016-08-08T00:00:00"/>
    <n v="44"/>
  </r>
  <r>
    <x v="1"/>
    <x v="28"/>
    <d v="2016-08-18T00:00:00"/>
    <n v="76"/>
  </r>
  <r>
    <x v="0"/>
    <x v="28"/>
    <d v="2016-08-30T00:00:00"/>
    <n v="48"/>
  </r>
  <r>
    <x v="0"/>
    <x v="10"/>
    <d v="2016-10-06T00:00:00"/>
    <n v="52"/>
  </r>
  <r>
    <x v="0"/>
    <x v="10"/>
    <d v="2016-10-12T00:00:00"/>
    <n v="51"/>
  </r>
  <r>
    <x v="0"/>
    <x v="10"/>
    <d v="2016-10-27T00:00:00"/>
    <n v="57.5"/>
  </r>
  <r>
    <x v="0"/>
    <x v="11"/>
    <d v="2016-11-22T00:00:00"/>
    <n v="47"/>
  </r>
  <r>
    <x v="0"/>
    <x v="18"/>
    <d v="2017-01-21T00:00:00"/>
    <n v="24"/>
  </r>
  <r>
    <x v="0"/>
    <x v="19"/>
    <d v="2017-02-07T00:00:00"/>
    <n v="48.5"/>
  </r>
  <r>
    <x v="0"/>
    <x v="19"/>
    <d v="2017-02-10T00:00:00"/>
    <n v="49.5"/>
  </r>
  <r>
    <x v="0"/>
    <x v="19"/>
    <d v="2017-02-11T00:00:00"/>
    <n v="34.5"/>
  </r>
  <r>
    <x v="0"/>
    <x v="14"/>
    <d v="2017-04-01T00:00:00"/>
    <n v="35"/>
  </r>
  <r>
    <x v="0"/>
    <x v="14"/>
    <d v="2017-04-03T00:00:00"/>
    <n v="32.5"/>
  </r>
  <r>
    <x v="0"/>
    <x v="21"/>
    <d v="2017-05-17T00:00:00"/>
    <n v="53"/>
  </r>
  <r>
    <x v="0"/>
    <x v="24"/>
    <d v="2017-08-04T00:00:00"/>
    <n v="52"/>
  </r>
  <r>
    <x v="0"/>
    <x v="24"/>
    <d v="2017-08-16T00:00:00"/>
    <n v="25"/>
  </r>
  <r>
    <x v="0"/>
    <x v="26"/>
    <d v="2017-10-07T00:00:00"/>
    <n v="26.5"/>
  </r>
  <r>
    <x v="0"/>
    <x v="16"/>
    <d v="2017-11-28T00:00:00"/>
    <n v="38.5"/>
  </r>
  <r>
    <x v="0"/>
    <x v="27"/>
    <d v="2017-12-08T00:00:00"/>
    <n v="50.5"/>
  </r>
  <r>
    <x v="0"/>
    <x v="27"/>
    <d v="2017-12-13T00:00:00"/>
    <n v="51.5"/>
  </r>
  <r>
    <x v="0"/>
    <x v="27"/>
    <d v="2017-12-20T00:00:00"/>
    <n v="24.5"/>
  </r>
  <r>
    <x v="2"/>
    <x v="9"/>
    <d v="2015-02-04T00:00:00"/>
    <n v="221"/>
  </r>
  <r>
    <x v="2"/>
    <x v="9"/>
    <d v="2015-02-06T00:00:00"/>
    <n v="195"/>
  </r>
  <r>
    <x v="2"/>
    <x v="9"/>
    <d v="2015-02-21T00:00:00"/>
    <n v="100"/>
  </r>
  <r>
    <x v="2"/>
    <x v="9"/>
    <d v="2015-02-24T00:00:00"/>
    <n v="114"/>
  </r>
  <r>
    <x v="2"/>
    <x v="2"/>
    <d v="2015-03-10T00:00:00"/>
    <n v="104.5"/>
  </r>
  <r>
    <x v="1"/>
    <x v="3"/>
    <d v="2015-05-12T00:00:00"/>
    <n v="163"/>
  </r>
  <r>
    <x v="2"/>
    <x v="29"/>
    <d v="2015-12-04T00:00:00"/>
    <n v="22"/>
  </r>
  <r>
    <x v="2"/>
    <x v="29"/>
    <d v="2015-12-08T00:00:00"/>
    <n v="12"/>
  </r>
  <r>
    <x v="2"/>
    <x v="17"/>
    <d v="2016-01-12T00:00:00"/>
    <n v="18"/>
  </r>
  <r>
    <x v="0"/>
    <x v="7"/>
    <d v="2015-07-04T00:00:00"/>
    <n v="24"/>
  </r>
  <r>
    <x v="0"/>
    <x v="7"/>
    <d v="2015-07-21T00:00:00"/>
    <n v="56"/>
  </r>
  <r>
    <x v="0"/>
    <x v="29"/>
    <d v="2015-12-30T00:00:00"/>
    <n v="24"/>
  </r>
  <r>
    <x v="1"/>
    <x v="12"/>
    <d v="2015-01-14T00:00:00"/>
    <n v="38"/>
  </r>
  <r>
    <x v="1"/>
    <x v="30"/>
    <d v="2016-09-24T00:00:00"/>
    <n v="48"/>
  </r>
  <r>
    <x v="1"/>
    <x v="11"/>
    <d v="2016-11-17T00:00:00"/>
    <n v="72"/>
  </r>
  <r>
    <x v="1"/>
    <x v="16"/>
    <d v="2017-11-10T00:00:00"/>
    <n v="88"/>
  </r>
  <r>
    <x v="0"/>
    <x v="23"/>
    <d v="2017-07-08T00:00:00"/>
    <n v="47"/>
  </r>
  <r>
    <x v="0"/>
    <x v="17"/>
    <d v="2016-01-29T00:00:00"/>
    <n v="24"/>
  </r>
  <r>
    <x v="0"/>
    <x v="31"/>
    <d v="2016-03-01T00:00:00"/>
    <n v="24"/>
  </r>
  <r>
    <x v="0"/>
    <x v="31"/>
    <d v="2016-03-14T00:00:00"/>
    <n v="24"/>
  </r>
  <r>
    <x v="0"/>
    <x v="31"/>
    <d v="2016-03-31T00:00:00"/>
    <n v="24"/>
  </r>
  <r>
    <x v="0"/>
    <x v="32"/>
    <d v="2016-04-13T00:00:00"/>
    <n v="24"/>
  </r>
  <r>
    <x v="0"/>
    <x v="32"/>
    <d v="2016-04-14T00:00:00"/>
    <n v="24"/>
  </r>
  <r>
    <x v="0"/>
    <x v="32"/>
    <d v="2016-04-22T00:00:00"/>
    <n v="24"/>
  </r>
  <r>
    <x v="0"/>
    <x v="32"/>
    <d v="2016-04-25T00:00:00"/>
    <n v="24"/>
  </r>
  <r>
    <x v="0"/>
    <x v="32"/>
    <d v="2016-04-29T00:00:00"/>
    <n v="24"/>
  </r>
  <r>
    <x v="0"/>
    <x v="32"/>
    <d v="2016-04-30T00:00:00"/>
    <n v="16"/>
  </r>
  <r>
    <x v="0"/>
    <x v="33"/>
    <d v="2016-05-04T00:00:00"/>
    <n v="16"/>
  </r>
  <r>
    <x v="0"/>
    <x v="33"/>
    <d v="2016-05-18T00:00:00"/>
    <n v="24"/>
  </r>
  <r>
    <x v="0"/>
    <x v="33"/>
    <d v="2016-05-19T00:00:00"/>
    <n v="24"/>
  </r>
  <r>
    <x v="0"/>
    <x v="33"/>
    <d v="2016-05-25T00:00:00"/>
    <n v="28.5"/>
  </r>
  <r>
    <x v="0"/>
    <x v="33"/>
    <d v="2016-05-31T00:00:00"/>
    <n v="27.5"/>
  </r>
  <r>
    <x v="0"/>
    <x v="34"/>
    <d v="2016-07-13T00:00:00"/>
    <n v="37"/>
  </r>
  <r>
    <x v="0"/>
    <x v="34"/>
    <d v="2016-07-15T00:00:00"/>
    <n v="33.6"/>
  </r>
  <r>
    <x v="0"/>
    <x v="34"/>
    <d v="2016-07-18T00:00:00"/>
    <n v="44.5"/>
  </r>
  <r>
    <x v="2"/>
    <x v="9"/>
    <d v="2015-02-02T00:00:00"/>
    <n v="203"/>
  </r>
  <r>
    <x v="2"/>
    <x v="2"/>
    <d v="2015-03-16T00:00:00"/>
    <n v="99"/>
  </r>
  <r>
    <x v="2"/>
    <x v="2"/>
    <d v="2015-03-31T00:00:00"/>
    <n v="62.5"/>
  </r>
  <r>
    <x v="2"/>
    <x v="3"/>
    <d v="2015-05-14T00:00:00"/>
    <n v="65"/>
  </r>
  <r>
    <x v="1"/>
    <x v="33"/>
    <d v="2016-05-24T00:00:00"/>
    <n v="56"/>
  </r>
  <r>
    <x v="1"/>
    <x v="30"/>
    <d v="2016-09-12T00:00:00"/>
    <n v="54"/>
  </r>
  <r>
    <x v="1"/>
    <x v="13"/>
    <d v="2015-09-18T00:00:00"/>
    <n v="118"/>
  </r>
  <r>
    <x v="0"/>
    <x v="5"/>
    <d v="2015-11-17T00:00:00"/>
    <n v="24"/>
  </r>
  <r>
    <x v="0"/>
    <x v="13"/>
    <d v="2015-09-12T00:00:00"/>
    <n v="24"/>
  </r>
  <r>
    <x v="1"/>
    <x v="3"/>
    <d v="2015-05-09T00:00:00"/>
    <n v="161"/>
  </r>
  <r>
    <x v="1"/>
    <x v="24"/>
    <d v="2017-08-29T00:00:00"/>
    <n v="73"/>
  </r>
  <r>
    <x v="1"/>
    <x v="16"/>
    <d v="2017-11-24T00:00:00"/>
    <n v="90.01"/>
  </r>
  <r>
    <x v="1"/>
    <x v="35"/>
    <d v="2016-02-26T00:00:00"/>
    <n v="67"/>
  </r>
  <r>
    <x v="1"/>
    <x v="32"/>
    <d v="2016-04-25T00:00:00"/>
    <n v="63"/>
  </r>
  <r>
    <x v="1"/>
    <x v="0"/>
    <d v="2016-06-03T00:00:00"/>
    <n v="44"/>
  </r>
  <r>
    <x v="1"/>
    <x v="25"/>
    <d v="2017-09-21T00:00:00"/>
    <n v="66"/>
  </r>
  <r>
    <x v="1"/>
    <x v="14"/>
    <d v="2017-04-12T00:00:00"/>
    <n v="110.01"/>
  </r>
  <r>
    <x v="0"/>
    <x v="1"/>
    <d v="2015-06-20T00:00:00"/>
    <n v="48"/>
  </r>
  <r>
    <x v="0"/>
    <x v="29"/>
    <d v="2015-12-18T00:00:00"/>
    <n v="24"/>
  </r>
  <r>
    <x v="2"/>
    <x v="21"/>
    <d v="2017-05-29T00:00:00"/>
    <n v="16"/>
  </r>
  <r>
    <x v="2"/>
    <x v="23"/>
    <d v="2017-07-01T00:00:00"/>
    <n v="18"/>
  </r>
  <r>
    <x v="2"/>
    <x v="23"/>
    <d v="2017-07-05T00:00:00"/>
    <n v="20"/>
  </r>
  <r>
    <x v="2"/>
    <x v="24"/>
    <d v="2017-08-01T00:00:00"/>
    <n v="19"/>
  </r>
  <r>
    <x v="2"/>
    <x v="24"/>
    <d v="2017-08-02T00:00:00"/>
    <n v="18"/>
  </r>
  <r>
    <x v="1"/>
    <x v="6"/>
    <d v="2015-04-28T00:00:00"/>
    <n v="276"/>
  </r>
  <r>
    <x v="1"/>
    <x v="8"/>
    <d v="2015-08-19T00:00:00"/>
    <n v="191"/>
  </r>
  <r>
    <x v="1"/>
    <x v="12"/>
    <d v="2015-01-09T00:00:00"/>
    <n v="128"/>
  </r>
  <r>
    <x v="1"/>
    <x v="9"/>
    <d v="2015-02-11T00:00:00"/>
    <n v="76"/>
  </r>
  <r>
    <x v="1"/>
    <x v="7"/>
    <d v="2015-07-04T00:00:00"/>
    <n v="100"/>
  </r>
  <r>
    <x v="1"/>
    <x v="19"/>
    <d v="2017-02-28T00:00:00"/>
    <n v="74"/>
  </r>
  <r>
    <x v="1"/>
    <x v="14"/>
    <d v="2017-04-06T00:00:00"/>
    <n v="114"/>
  </r>
  <r>
    <x v="1"/>
    <x v="15"/>
    <d v="2016-12-23T00:00:00"/>
    <n v="86"/>
  </r>
  <r>
    <x v="2"/>
    <x v="29"/>
    <d v="2015-12-11T00:00:00"/>
    <n v="12"/>
  </r>
  <r>
    <x v="0"/>
    <x v="13"/>
    <d v="2015-09-28T00:00:00"/>
    <n v="16"/>
  </r>
  <r>
    <x v="1"/>
    <x v="14"/>
    <d v="2017-04-04T00:00:00"/>
    <n v="89"/>
  </r>
  <r>
    <x v="1"/>
    <x v="14"/>
    <d v="2017-04-14T00:00:00"/>
    <n v="40"/>
  </r>
  <r>
    <x v="1"/>
    <x v="28"/>
    <d v="2016-08-27T00:00:00"/>
    <n v="32"/>
  </r>
  <r>
    <x v="1"/>
    <x v="11"/>
    <d v="2016-11-05T00:00:00"/>
    <n v="32"/>
  </r>
  <r>
    <x v="1"/>
    <x v="11"/>
    <d v="2016-11-29T00:00:00"/>
    <n v="60"/>
  </r>
  <r>
    <x v="1"/>
    <x v="20"/>
    <d v="2017-03-30T00:00:00"/>
    <n v="146"/>
  </r>
  <r>
    <x v="1"/>
    <x v="22"/>
    <d v="2017-06-24T00:00:00"/>
    <n v="24"/>
  </r>
  <r>
    <x v="0"/>
    <x v="29"/>
    <d v="2015-12-19T00:00:00"/>
    <n v="16"/>
  </r>
  <r>
    <x v="1"/>
    <x v="7"/>
    <d v="2015-07-10T00:00:00"/>
    <n v="146.5"/>
  </r>
  <r>
    <x v="1"/>
    <x v="30"/>
    <d v="2016-09-14T00:00:00"/>
    <n v="48"/>
  </r>
  <r>
    <x v="1"/>
    <x v="30"/>
    <d v="2016-09-26T00:00:00"/>
    <n v="64"/>
  </r>
  <r>
    <x v="1"/>
    <x v="30"/>
    <d v="2016-09-28T00:00:00"/>
    <n v="68"/>
  </r>
  <r>
    <x v="1"/>
    <x v="31"/>
    <d v="2016-03-16T00:00:00"/>
    <n v="56"/>
  </r>
  <r>
    <x v="1"/>
    <x v="32"/>
    <d v="2016-04-07T00:00:00"/>
    <n v="28"/>
  </r>
  <r>
    <x v="1"/>
    <x v="30"/>
    <d v="2016-09-30T00:00:00"/>
    <n v="64"/>
  </r>
  <r>
    <x v="1"/>
    <x v="11"/>
    <d v="2016-11-25T00:00:00"/>
    <n v="60"/>
  </r>
  <r>
    <x v="1"/>
    <x v="18"/>
    <d v="2017-01-31T00:00:00"/>
    <n v="66"/>
  </r>
  <r>
    <x v="1"/>
    <x v="19"/>
    <d v="2017-02-09T00:00:00"/>
    <n v="44"/>
  </r>
  <r>
    <x v="1"/>
    <x v="20"/>
    <d v="2017-03-28T00:00:00"/>
    <n v="70"/>
  </r>
  <r>
    <x v="1"/>
    <x v="20"/>
    <d v="2017-03-29T00:00:00"/>
    <n v="78"/>
  </r>
  <r>
    <x v="1"/>
    <x v="14"/>
    <d v="2017-04-13T00:00:00"/>
    <n v="49"/>
  </r>
  <r>
    <x v="1"/>
    <x v="26"/>
    <d v="2017-10-28T00:00:00"/>
    <n v="52"/>
  </r>
  <r>
    <x v="1"/>
    <x v="5"/>
    <d v="2015-11-19T00:00:00"/>
    <n v="56"/>
  </r>
  <r>
    <x v="1"/>
    <x v="5"/>
    <d v="2015-11-24T00:00:00"/>
    <n v="64"/>
  </r>
  <r>
    <x v="2"/>
    <x v="23"/>
    <d v="2017-07-11T00:00:00"/>
    <n v="5"/>
  </r>
  <r>
    <x v="2"/>
    <x v="23"/>
    <d v="2017-07-12T00:00:00"/>
    <n v="8"/>
  </r>
  <r>
    <x v="2"/>
    <x v="24"/>
    <d v="2017-08-10T00:00:00"/>
    <n v="14"/>
  </r>
  <r>
    <x v="2"/>
    <x v="24"/>
    <d v="2017-08-18T00:00:00"/>
    <n v="8"/>
  </r>
  <r>
    <x v="2"/>
    <x v="25"/>
    <d v="2017-09-12T00:00:00"/>
    <n v="8"/>
  </r>
  <r>
    <x v="2"/>
    <x v="25"/>
    <d v="2017-09-20T00:00:00"/>
    <n v="13.5"/>
  </r>
  <r>
    <x v="1"/>
    <x v="19"/>
    <d v="2017-02-04T00:00:00"/>
    <n v="24"/>
  </r>
  <r>
    <x v="1"/>
    <x v="24"/>
    <d v="2017-08-09T00:00:00"/>
    <n v="99"/>
  </r>
  <r>
    <x v="1"/>
    <x v="24"/>
    <d v="2017-08-10T00:00:00"/>
    <n v="70"/>
  </r>
  <r>
    <x v="1"/>
    <x v="32"/>
    <d v="2016-04-12T00:00:00"/>
    <n v="64"/>
  </r>
  <r>
    <x v="1"/>
    <x v="29"/>
    <d v="2015-12-12T00:00:00"/>
    <n v="48"/>
  </r>
  <r>
    <x v="1"/>
    <x v="9"/>
    <d v="2015-02-25T00:00:00"/>
    <n v="148"/>
  </r>
  <r>
    <x v="2"/>
    <x v="25"/>
    <d v="2017-09-25T00:00:00"/>
    <n v="2"/>
  </r>
  <r>
    <x v="1"/>
    <x v="10"/>
    <d v="2016-10-19T00:00:00"/>
    <n v="72"/>
  </r>
  <r>
    <x v="1"/>
    <x v="26"/>
    <d v="2017-10-18T00:00:00"/>
    <n v="57"/>
  </r>
  <r>
    <x v="1"/>
    <x v="31"/>
    <d v="2016-03-02T00:00:00"/>
    <n v="48"/>
  </r>
  <r>
    <x v="1"/>
    <x v="16"/>
    <d v="2017-11-17T00:00:00"/>
    <n v="32"/>
  </r>
  <r>
    <x v="1"/>
    <x v="26"/>
    <d v="2017-10-21T00:00:00"/>
    <n v="45"/>
  </r>
  <r>
    <x v="1"/>
    <x v="29"/>
    <d v="2015-12-14T00:00:00"/>
    <n v="32"/>
  </r>
  <r>
    <x v="2"/>
    <x v="33"/>
    <d v="2016-05-30T00:00:00"/>
    <n v="4"/>
  </r>
  <r>
    <x v="1"/>
    <x v="9"/>
    <d v="2015-02-16T00:00:00"/>
    <n v="53"/>
  </r>
  <r>
    <x v="2"/>
    <x v="7"/>
    <d v="2015-07-16T00:00:00"/>
    <n v="6"/>
  </r>
  <r>
    <x v="2"/>
    <x v="7"/>
    <d v="2015-07-22T00:00:00"/>
    <n v="6"/>
  </r>
  <r>
    <x v="2"/>
    <x v="8"/>
    <d v="2015-08-22T00:00:00"/>
    <n v="8"/>
  </r>
  <r>
    <x v="0"/>
    <x v="1"/>
    <d v="2015-06-27T00:00:00"/>
    <n v="8"/>
  </r>
  <r>
    <x v="1"/>
    <x v="16"/>
    <d v="2017-11-07T00:00:00"/>
    <n v="55"/>
  </r>
  <r>
    <x v="1"/>
    <x v="17"/>
    <d v="2016-01-22T00:00:00"/>
    <n v="52"/>
  </r>
  <r>
    <x v="2"/>
    <x v="35"/>
    <d v="2016-02-25T00:00:00"/>
    <n v="20"/>
  </r>
  <r>
    <x v="1"/>
    <x v="16"/>
    <d v="2017-11-03T00:00:00"/>
    <n v="52"/>
  </r>
  <r>
    <x v="1"/>
    <x v="35"/>
    <d v="2016-02-20T00:00:00"/>
    <n v="28"/>
  </r>
  <r>
    <x v="0"/>
    <x v="17"/>
    <d v="2016-01-09T00:00:00"/>
    <n v="8"/>
  </r>
  <r>
    <x v="1"/>
    <x v="31"/>
    <d v="2016-03-08T00:00:00"/>
    <n v="40"/>
  </r>
  <r>
    <x v="0"/>
    <x v="12"/>
    <d v="2015-01-10T00:00:00"/>
    <n v="24"/>
  </r>
  <r>
    <x v="1"/>
    <x v="32"/>
    <d v="2016-04-30T00:00:00"/>
    <n v="28"/>
  </r>
  <r>
    <x v="1"/>
    <x v="0"/>
    <d v="2016-06-30T00:00:00"/>
    <n v="16"/>
  </r>
  <r>
    <x v="2"/>
    <x v="8"/>
    <d v="2015-08-27T00:00:00"/>
    <n v="4"/>
  </r>
  <r>
    <x v="2"/>
    <x v="13"/>
    <d v="2015-09-01T00:00:00"/>
    <n v="2"/>
  </r>
  <r>
    <x v="2"/>
    <x v="13"/>
    <d v="2015-09-04T00:00:00"/>
    <n v="2"/>
  </r>
  <r>
    <x v="2"/>
    <x v="22"/>
    <d v="2017-06-05T00:00:00"/>
    <n v="4"/>
  </r>
  <r>
    <x v="2"/>
    <x v="27"/>
    <d v="2017-12-16T00:00:00"/>
    <n v="10"/>
  </r>
  <r>
    <x v="2"/>
    <x v="26"/>
    <d v="2017-10-18T00:00:00"/>
    <n v="8"/>
  </r>
  <r>
    <x v="2"/>
    <x v="26"/>
    <d v="2017-10-31T00:00:00"/>
    <n v="8"/>
  </r>
  <r>
    <x v="2"/>
    <x v="16"/>
    <d v="2017-11-03T00:00:00"/>
    <n v="8"/>
  </r>
  <r>
    <x v="2"/>
    <x v="16"/>
    <d v="2017-11-07T00:00:00"/>
    <n v="8"/>
  </r>
  <r>
    <x v="1"/>
    <x v="32"/>
    <d v="2016-04-02T00:00:00"/>
    <n v="8"/>
  </r>
  <r>
    <x v="2"/>
    <x v="5"/>
    <d v="2015-11-19T00:00:00"/>
    <n v="12"/>
  </r>
  <r>
    <x v="1"/>
    <x v="10"/>
    <d v="2016-10-01T00:00:00"/>
    <n v="36"/>
  </r>
  <r>
    <x v="1"/>
    <x v="20"/>
    <d v="2017-03-21T00:00:00"/>
    <n v="16"/>
  </r>
  <r>
    <x v="2"/>
    <x v="35"/>
    <d v="2016-02-24T00:00:00"/>
    <n v="8"/>
  </r>
  <r>
    <x v="2"/>
    <x v="34"/>
    <d v="2016-07-12T00:00:00"/>
    <n v="8"/>
  </r>
  <r>
    <x v="2"/>
    <x v="34"/>
    <d v="2016-07-27T00:00:00"/>
    <n v="4"/>
  </r>
  <r>
    <x v="2"/>
    <x v="34"/>
    <d v="2016-07-28T00:00:00"/>
    <n v="4"/>
  </r>
  <r>
    <x v="2"/>
    <x v="28"/>
    <d v="2016-08-04T00:00:00"/>
    <n v="2"/>
  </r>
  <r>
    <x v="2"/>
    <x v="28"/>
    <d v="2016-08-19T00:00:00"/>
    <n v="4"/>
  </r>
  <r>
    <x v="2"/>
    <x v="30"/>
    <d v="2016-09-07T00:00:00"/>
    <n v="3"/>
  </r>
  <r>
    <x v="2"/>
    <x v="30"/>
    <d v="2016-09-08T00:00:00"/>
    <n v="3"/>
  </r>
  <r>
    <x v="2"/>
    <x v="10"/>
    <d v="2016-10-25T00:00:00"/>
    <n v="4"/>
  </r>
  <r>
    <x v="2"/>
    <x v="18"/>
    <d v="2017-01-10T00:00:00"/>
    <n v="4"/>
  </r>
  <r>
    <x v="2"/>
    <x v="27"/>
    <d v="2017-12-08T00:00:00"/>
    <n v="4"/>
  </r>
  <r>
    <x v="0"/>
    <x v="0"/>
    <d v="2016-06-03T00:00:00"/>
    <n v="34"/>
  </r>
  <r>
    <x v="0"/>
    <x v="0"/>
    <d v="2016-06-13T00:00:00"/>
    <n v="35.5"/>
  </r>
  <r>
    <x v="1"/>
    <x v="1"/>
    <d v="2015-06-25T00:00:00"/>
    <n v="129"/>
  </r>
  <r>
    <x v="2"/>
    <x v="2"/>
    <d v="2015-03-30T00:00:00"/>
    <n v="78"/>
  </r>
  <r>
    <x v="0"/>
    <x v="6"/>
    <d v="2015-04-03T00:00:00"/>
    <n v="330.5"/>
  </r>
  <r>
    <x v="1"/>
    <x v="3"/>
    <d v="2015-05-21T00:00:00"/>
    <n v="235"/>
  </r>
  <r>
    <x v="1"/>
    <x v="4"/>
    <d v="2015-10-09T00:00:00"/>
    <n v="191"/>
  </r>
  <r>
    <x v="1"/>
    <x v="4"/>
    <d v="2015-10-12T00:00:00"/>
    <n v="92"/>
  </r>
  <r>
    <x v="1"/>
    <x v="4"/>
    <d v="2015-10-13T00:00:00"/>
    <n v="98"/>
  </r>
  <r>
    <x v="1"/>
    <x v="5"/>
    <d v="2015-11-06T00:00:00"/>
    <n v="72"/>
  </r>
  <r>
    <x v="1"/>
    <x v="29"/>
    <d v="2015-12-02T00:00:00"/>
    <n v="65"/>
  </r>
  <r>
    <x v="1"/>
    <x v="29"/>
    <d v="2015-12-30T00:00:00"/>
    <n v="204"/>
  </r>
  <r>
    <x v="1"/>
    <x v="22"/>
    <d v="2017-06-02T00:00:00"/>
    <n v="48"/>
  </r>
  <r>
    <x v="1"/>
    <x v="17"/>
    <d v="2016-01-18T00:00:00"/>
    <n v="40"/>
  </r>
  <r>
    <x v="0"/>
    <x v="2"/>
    <d v="2015-03-11T00:00:00"/>
    <n v="308.5"/>
  </r>
  <r>
    <x v="0"/>
    <x v="2"/>
    <d v="2015-03-12T00:00:00"/>
    <n v="280.5"/>
  </r>
  <r>
    <x v="0"/>
    <x v="2"/>
    <d v="2015-03-27T00:00:00"/>
    <n v="350"/>
  </r>
  <r>
    <x v="0"/>
    <x v="2"/>
    <d v="2015-03-31T00:00:00"/>
    <n v="341"/>
  </r>
  <r>
    <x v="0"/>
    <x v="6"/>
    <d v="2015-04-02T00:00:00"/>
    <n v="320"/>
  </r>
  <r>
    <x v="0"/>
    <x v="6"/>
    <d v="2015-04-08T00:00:00"/>
    <n v="360"/>
  </r>
  <r>
    <x v="0"/>
    <x v="6"/>
    <d v="2015-04-15T00:00:00"/>
    <n v="298"/>
  </r>
  <r>
    <x v="0"/>
    <x v="6"/>
    <d v="2015-04-20T00:00:00"/>
    <n v="214.5"/>
  </r>
  <r>
    <x v="0"/>
    <x v="6"/>
    <d v="2015-04-22T00:00:00"/>
    <n v="307"/>
  </r>
  <r>
    <x v="0"/>
    <x v="6"/>
    <d v="2015-04-28T00:00:00"/>
    <n v="287.5"/>
  </r>
  <r>
    <x v="0"/>
    <x v="3"/>
    <d v="2015-05-28T00:00:00"/>
    <n v="219"/>
  </r>
  <r>
    <x v="0"/>
    <x v="7"/>
    <d v="2015-07-28T00:00:00"/>
    <n v="40"/>
  </r>
  <r>
    <x v="0"/>
    <x v="8"/>
    <d v="2015-08-04T00:00:00"/>
    <n v="48"/>
  </r>
  <r>
    <x v="0"/>
    <x v="8"/>
    <d v="2015-08-13T00:00:00"/>
    <n v="72"/>
  </r>
  <r>
    <x v="0"/>
    <x v="9"/>
    <d v="2015-02-12T00:00:00"/>
    <n v="144"/>
  </r>
  <r>
    <x v="0"/>
    <x v="15"/>
    <d v="2016-12-12T00:00:00"/>
    <n v="52"/>
  </r>
  <r>
    <x v="2"/>
    <x v="9"/>
    <d v="2015-02-12T00:00:00"/>
    <n v="221"/>
  </r>
  <r>
    <x v="2"/>
    <x v="2"/>
    <d v="2015-03-11T00:00:00"/>
    <n v="114.5"/>
  </r>
  <r>
    <x v="1"/>
    <x v="10"/>
    <d v="2016-10-20T00:00:00"/>
    <n v="92"/>
  </r>
  <r>
    <x v="0"/>
    <x v="8"/>
    <d v="2015-08-29T00:00:00"/>
    <n v="32"/>
  </r>
  <r>
    <x v="1"/>
    <x v="3"/>
    <d v="2015-05-26T00:00:00"/>
    <n v="124"/>
  </r>
  <r>
    <x v="1"/>
    <x v="13"/>
    <d v="2015-09-10T00:00:00"/>
    <n v="191"/>
  </r>
  <r>
    <x v="2"/>
    <x v="6"/>
    <d v="2015-04-27T00:00:00"/>
    <n v="79"/>
  </r>
  <r>
    <x v="2"/>
    <x v="6"/>
    <d v="2015-04-28T00:00:00"/>
    <n v="92.5"/>
  </r>
  <r>
    <x v="1"/>
    <x v="34"/>
    <d v="2016-07-14T00:00:00"/>
    <n v="88"/>
  </r>
  <r>
    <x v="1"/>
    <x v="1"/>
    <d v="2015-06-15T00:00:00"/>
    <n v="242"/>
  </r>
  <r>
    <x v="2"/>
    <x v="6"/>
    <d v="2015-04-03T00:00:00"/>
    <n v="110"/>
  </r>
  <r>
    <x v="0"/>
    <x v="15"/>
    <d v="2016-12-10T00:00:00"/>
    <n v="27.5"/>
  </r>
  <r>
    <x v="0"/>
    <x v="25"/>
    <d v="2017-09-13T00:00:00"/>
    <n v="52"/>
  </r>
  <r>
    <x v="0"/>
    <x v="12"/>
    <d v="2015-01-07T00:00:00"/>
    <n v="56"/>
  </r>
  <r>
    <x v="1"/>
    <x v="12"/>
    <d v="2015-01-07T00:00:00"/>
    <n v="96.03"/>
  </r>
  <r>
    <x v="1"/>
    <x v="1"/>
    <d v="2015-06-24T00:00:00"/>
    <n v="46"/>
  </r>
  <r>
    <x v="2"/>
    <x v="12"/>
    <d v="2015-01-26T00:00:00"/>
    <n v="157"/>
  </r>
  <r>
    <x v="2"/>
    <x v="9"/>
    <d v="2015-02-17T00:00:00"/>
    <n v="166.8"/>
  </r>
  <r>
    <x v="2"/>
    <x v="1"/>
    <d v="2015-06-03T00:00:00"/>
    <n v="96"/>
  </r>
  <r>
    <x v="0"/>
    <x v="4"/>
    <d v="2015-10-02T00:00:00"/>
    <n v="24"/>
  </r>
  <r>
    <x v="0"/>
    <x v="4"/>
    <d v="2015-10-12T00:00:00"/>
    <n v="16"/>
  </r>
  <r>
    <x v="0"/>
    <x v="4"/>
    <d v="2015-10-14T00:00:00"/>
    <n v="24"/>
  </r>
  <r>
    <x v="0"/>
    <x v="4"/>
    <d v="2015-10-16T00:00:00"/>
    <n v="24"/>
  </r>
  <r>
    <x v="0"/>
    <x v="11"/>
    <d v="2016-11-08T00:00:00"/>
    <n v="47.5"/>
  </r>
  <r>
    <x v="2"/>
    <x v="0"/>
    <d v="2016-06-21T00:00:00"/>
    <n v="16"/>
  </r>
  <r>
    <x v="0"/>
    <x v="15"/>
    <d v="2016-12-13T00:00:00"/>
    <n v="51"/>
  </r>
  <r>
    <x v="0"/>
    <x v="18"/>
    <d v="2017-01-26T00:00:00"/>
    <n v="52"/>
  </r>
  <r>
    <x v="0"/>
    <x v="19"/>
    <d v="2017-02-14T00:00:00"/>
    <n v="51"/>
  </r>
  <r>
    <x v="0"/>
    <x v="19"/>
    <d v="2017-02-17T00:00:00"/>
    <n v="51"/>
  </r>
  <r>
    <x v="0"/>
    <x v="19"/>
    <d v="2017-02-21T00:00:00"/>
    <n v="54"/>
  </r>
  <r>
    <x v="0"/>
    <x v="19"/>
    <d v="2017-02-23T00:00:00"/>
    <n v="56.5"/>
  </r>
  <r>
    <x v="0"/>
    <x v="20"/>
    <d v="2017-03-06T00:00:00"/>
    <n v="32.5"/>
  </r>
  <r>
    <x v="0"/>
    <x v="20"/>
    <d v="2017-03-10T00:00:00"/>
    <n v="50"/>
  </r>
  <r>
    <x v="0"/>
    <x v="20"/>
    <d v="2017-03-16T00:00:00"/>
    <n v="51.5"/>
  </r>
  <r>
    <x v="0"/>
    <x v="20"/>
    <d v="2017-03-20T00:00:00"/>
    <n v="36"/>
  </r>
  <r>
    <x v="0"/>
    <x v="20"/>
    <d v="2017-03-21T00:00:00"/>
    <n v="53"/>
  </r>
  <r>
    <x v="0"/>
    <x v="14"/>
    <d v="2017-04-07T00:00:00"/>
    <n v="53.5"/>
  </r>
  <r>
    <x v="0"/>
    <x v="14"/>
    <d v="2017-04-11T00:00:00"/>
    <n v="52"/>
  </r>
  <r>
    <x v="0"/>
    <x v="14"/>
    <d v="2017-04-25T00:00:00"/>
    <n v="53.5"/>
  </r>
  <r>
    <x v="0"/>
    <x v="21"/>
    <d v="2017-05-04T00:00:00"/>
    <n v="36"/>
  </r>
  <r>
    <x v="0"/>
    <x v="21"/>
    <d v="2017-05-08T00:00:00"/>
    <n v="35.5"/>
  </r>
  <r>
    <x v="0"/>
    <x v="23"/>
    <d v="2017-07-28T00:00:00"/>
    <n v="52.5"/>
  </r>
  <r>
    <x v="0"/>
    <x v="24"/>
    <d v="2017-08-01T00:00:00"/>
    <n v="52"/>
  </r>
  <r>
    <x v="0"/>
    <x v="24"/>
    <d v="2017-08-22T00:00:00"/>
    <n v="52"/>
  </r>
  <r>
    <x v="0"/>
    <x v="25"/>
    <d v="2017-09-11T00:00:00"/>
    <n v="53"/>
  </r>
  <r>
    <x v="0"/>
    <x v="25"/>
    <d v="2017-09-25T00:00:00"/>
    <n v="44"/>
  </r>
  <r>
    <x v="0"/>
    <x v="26"/>
    <d v="2017-10-17T00:00:00"/>
    <n v="55.5"/>
  </r>
  <r>
    <x v="0"/>
    <x v="26"/>
    <d v="2017-10-21T00:00:00"/>
    <n v="27.5"/>
  </r>
  <r>
    <x v="2"/>
    <x v="9"/>
    <d v="2015-02-03T00:00:00"/>
    <n v="213"/>
  </r>
  <r>
    <x v="1"/>
    <x v="19"/>
    <d v="2017-02-16T00:00:00"/>
    <n v="86"/>
  </r>
  <r>
    <x v="1"/>
    <x v="19"/>
    <d v="2017-02-17T00:00:00"/>
    <n v="92"/>
  </r>
  <r>
    <x v="1"/>
    <x v="20"/>
    <d v="2017-03-03T00:00:00"/>
    <n v="72"/>
  </r>
  <r>
    <x v="1"/>
    <x v="21"/>
    <d v="2017-05-11T00:00:00"/>
    <n v="94"/>
  </r>
  <r>
    <x v="1"/>
    <x v="22"/>
    <d v="2017-06-19T00:00:00"/>
    <n v="80"/>
  </r>
  <r>
    <x v="1"/>
    <x v="25"/>
    <d v="2017-09-08T00:00:00"/>
    <n v="114"/>
  </r>
  <r>
    <x v="2"/>
    <x v="6"/>
    <d v="2015-04-08T00:00:00"/>
    <n v="64"/>
  </r>
  <r>
    <x v="1"/>
    <x v="1"/>
    <d v="2015-06-12T00:00:00"/>
    <n v="189"/>
  </r>
  <r>
    <x v="1"/>
    <x v="1"/>
    <d v="2015-06-16T00:00:00"/>
    <n v="166"/>
  </r>
  <r>
    <x v="1"/>
    <x v="7"/>
    <d v="2015-07-24T00:00:00"/>
    <n v="56"/>
  </r>
  <r>
    <x v="1"/>
    <x v="7"/>
    <d v="2015-07-28T00:00:00"/>
    <n v="147"/>
  </r>
  <r>
    <x v="1"/>
    <x v="33"/>
    <d v="2016-05-13T00:00:00"/>
    <n v="93"/>
  </r>
  <r>
    <x v="1"/>
    <x v="2"/>
    <d v="2015-03-04T00:00:00"/>
    <n v="179"/>
  </r>
  <r>
    <x v="1"/>
    <x v="28"/>
    <d v="2016-08-19T00:00:00"/>
    <n v="76"/>
  </r>
  <r>
    <x v="0"/>
    <x v="28"/>
    <d v="2016-08-13T00:00:00"/>
    <n v="24"/>
  </r>
  <r>
    <x v="0"/>
    <x v="28"/>
    <d v="2016-08-26T00:00:00"/>
    <n v="39.5"/>
  </r>
  <r>
    <x v="0"/>
    <x v="30"/>
    <d v="2016-09-01T00:00:00"/>
    <n v="47.5"/>
  </r>
  <r>
    <x v="0"/>
    <x v="30"/>
    <d v="2016-09-05T00:00:00"/>
    <n v="29"/>
  </r>
  <r>
    <x v="0"/>
    <x v="30"/>
    <d v="2016-09-22T00:00:00"/>
    <n v="53.5"/>
  </r>
  <r>
    <x v="0"/>
    <x v="30"/>
    <d v="2016-09-28T00:00:00"/>
    <n v="45"/>
  </r>
  <r>
    <x v="0"/>
    <x v="10"/>
    <d v="2016-10-10T00:00:00"/>
    <n v="51.5"/>
  </r>
  <r>
    <x v="0"/>
    <x v="10"/>
    <d v="2016-10-11T00:00:00"/>
    <n v="52"/>
  </r>
  <r>
    <x v="0"/>
    <x v="10"/>
    <d v="2016-10-24T00:00:00"/>
    <n v="50"/>
  </r>
  <r>
    <x v="0"/>
    <x v="10"/>
    <d v="2016-10-25T00:00:00"/>
    <n v="53"/>
  </r>
  <r>
    <x v="0"/>
    <x v="10"/>
    <d v="2016-10-26T00:00:00"/>
    <n v="53.5"/>
  </r>
  <r>
    <x v="0"/>
    <x v="11"/>
    <d v="2016-11-03T00:00:00"/>
    <n v="49.5"/>
  </r>
  <r>
    <x v="0"/>
    <x v="15"/>
    <d v="2016-12-08T00:00:00"/>
    <n v="50"/>
  </r>
  <r>
    <x v="0"/>
    <x v="18"/>
    <d v="2017-01-30T00:00:00"/>
    <n v="34"/>
  </r>
  <r>
    <x v="0"/>
    <x v="19"/>
    <d v="2017-02-06T00:00:00"/>
    <n v="33"/>
  </r>
  <r>
    <x v="0"/>
    <x v="20"/>
    <d v="2017-03-13T00:00:00"/>
    <n v="31.5"/>
  </r>
  <r>
    <x v="0"/>
    <x v="14"/>
    <d v="2017-04-20T00:00:00"/>
    <n v="49"/>
  </r>
  <r>
    <x v="0"/>
    <x v="21"/>
    <d v="2017-05-15T00:00:00"/>
    <n v="33.5"/>
  </r>
  <r>
    <x v="0"/>
    <x v="25"/>
    <d v="2017-09-09T00:00:00"/>
    <n v="26"/>
  </r>
  <r>
    <x v="0"/>
    <x v="26"/>
    <d v="2017-10-09T00:00:00"/>
    <n v="33.5"/>
  </r>
  <r>
    <x v="0"/>
    <x v="16"/>
    <d v="2017-11-06T00:00:00"/>
    <n v="49.5"/>
  </r>
  <r>
    <x v="0"/>
    <x v="16"/>
    <d v="2017-11-09T00:00:00"/>
    <n v="50.5"/>
  </r>
  <r>
    <x v="0"/>
    <x v="16"/>
    <d v="2017-11-17T00:00:00"/>
    <n v="49.5"/>
  </r>
  <r>
    <x v="0"/>
    <x v="27"/>
    <d v="2017-12-07T00:00:00"/>
    <n v="51"/>
  </r>
  <r>
    <x v="0"/>
    <x v="27"/>
    <d v="2017-12-12T00:00:00"/>
    <n v="50"/>
  </r>
  <r>
    <x v="0"/>
    <x v="27"/>
    <d v="2017-12-18T00:00:00"/>
    <n v="51"/>
  </r>
  <r>
    <x v="2"/>
    <x v="2"/>
    <d v="2015-03-24T00:00:00"/>
    <n v="145.5"/>
  </r>
  <r>
    <x v="1"/>
    <x v="33"/>
    <d v="2016-05-11T00:00:00"/>
    <n v="60"/>
  </r>
  <r>
    <x v="1"/>
    <x v="33"/>
    <d v="2016-05-31T00:00:00"/>
    <n v="48"/>
  </r>
  <r>
    <x v="2"/>
    <x v="29"/>
    <d v="2015-12-17T00:00:00"/>
    <n v="28"/>
  </r>
  <r>
    <x v="2"/>
    <x v="17"/>
    <d v="2016-01-15T00:00:00"/>
    <n v="18"/>
  </r>
  <r>
    <x v="1"/>
    <x v="12"/>
    <d v="2015-01-20T00:00:00"/>
    <n v="80"/>
  </r>
  <r>
    <x v="0"/>
    <x v="5"/>
    <d v="2015-11-11T00:00:00"/>
    <n v="24"/>
  </r>
  <r>
    <x v="0"/>
    <x v="15"/>
    <d v="2016-12-03T00:00:00"/>
    <n v="29.5"/>
  </r>
  <r>
    <x v="1"/>
    <x v="8"/>
    <d v="2015-08-06T00:00:00"/>
    <n v="88"/>
  </r>
  <r>
    <x v="1"/>
    <x v="8"/>
    <d v="2015-08-11T00:00:00"/>
    <n v="123"/>
  </r>
  <r>
    <x v="1"/>
    <x v="35"/>
    <d v="2016-02-25T00:00:00"/>
    <n v="66"/>
  </r>
  <r>
    <x v="1"/>
    <x v="31"/>
    <d v="2016-03-09T00:00:00"/>
    <n v="60"/>
  </r>
  <r>
    <x v="1"/>
    <x v="33"/>
    <d v="2016-05-09T00:00:00"/>
    <n v="43"/>
  </r>
  <r>
    <x v="1"/>
    <x v="10"/>
    <d v="2016-10-05T00:00:00"/>
    <n v="52"/>
  </r>
  <r>
    <x v="1"/>
    <x v="21"/>
    <d v="2017-05-25T00:00:00"/>
    <n v="73"/>
  </r>
  <r>
    <x v="1"/>
    <x v="7"/>
    <d v="2015-07-11T00:00:00"/>
    <n v="99"/>
  </r>
  <r>
    <x v="1"/>
    <x v="13"/>
    <d v="2015-09-21T00:00:00"/>
    <n v="80"/>
  </r>
  <r>
    <x v="1"/>
    <x v="13"/>
    <d v="2015-09-26T00:00:00"/>
    <n v="192.02"/>
  </r>
  <r>
    <x v="1"/>
    <x v="17"/>
    <d v="2016-01-14T00:00:00"/>
    <n v="67"/>
  </r>
  <r>
    <x v="1"/>
    <x v="8"/>
    <d v="2015-08-26T00:00:00"/>
    <n v="263"/>
  </r>
  <r>
    <x v="1"/>
    <x v="13"/>
    <d v="2015-09-17T00:00:00"/>
    <n v="184"/>
  </r>
  <r>
    <x v="1"/>
    <x v="18"/>
    <d v="2017-01-12T00:00:00"/>
    <n v="98"/>
  </r>
  <r>
    <x v="1"/>
    <x v="27"/>
    <d v="2017-12-07T00:00:00"/>
    <n v="84"/>
  </r>
  <r>
    <x v="0"/>
    <x v="29"/>
    <d v="2015-12-09T00:00:00"/>
    <n v="24"/>
  </r>
  <r>
    <x v="0"/>
    <x v="17"/>
    <d v="2016-01-04T00:00:00"/>
    <n v="16"/>
  </r>
  <r>
    <x v="0"/>
    <x v="17"/>
    <d v="2016-01-08T00:00:00"/>
    <n v="24"/>
  </r>
  <r>
    <x v="0"/>
    <x v="17"/>
    <d v="2016-01-11T00:00:00"/>
    <n v="24"/>
  </r>
  <r>
    <x v="0"/>
    <x v="17"/>
    <d v="2016-01-15T00:00:00"/>
    <n v="24"/>
  </r>
  <r>
    <x v="0"/>
    <x v="17"/>
    <d v="2016-01-26T00:00:00"/>
    <n v="24"/>
  </r>
  <r>
    <x v="0"/>
    <x v="17"/>
    <d v="2016-01-27T00:00:00"/>
    <n v="24"/>
  </r>
  <r>
    <x v="0"/>
    <x v="35"/>
    <d v="2016-02-09T00:00:00"/>
    <n v="24"/>
  </r>
  <r>
    <x v="0"/>
    <x v="35"/>
    <d v="2016-02-11T00:00:00"/>
    <n v="24"/>
  </r>
  <r>
    <x v="0"/>
    <x v="35"/>
    <d v="2016-02-17T00:00:00"/>
    <n v="24"/>
  </r>
  <r>
    <x v="0"/>
    <x v="31"/>
    <d v="2016-03-03T00:00:00"/>
    <n v="24"/>
  </r>
  <r>
    <x v="0"/>
    <x v="31"/>
    <d v="2016-03-10T00:00:00"/>
    <n v="24"/>
  </r>
  <r>
    <x v="0"/>
    <x v="31"/>
    <d v="2016-03-19T00:00:00"/>
    <n v="16"/>
  </r>
  <r>
    <x v="0"/>
    <x v="32"/>
    <d v="2016-04-01T00:00:00"/>
    <n v="24"/>
  </r>
  <r>
    <x v="0"/>
    <x v="32"/>
    <d v="2016-04-08T00:00:00"/>
    <n v="24"/>
  </r>
  <r>
    <x v="0"/>
    <x v="32"/>
    <d v="2016-04-15T00:00:00"/>
    <n v="24"/>
  </r>
  <r>
    <x v="0"/>
    <x v="33"/>
    <d v="2016-05-23T00:00:00"/>
    <n v="28.5"/>
  </r>
  <r>
    <x v="0"/>
    <x v="0"/>
    <d v="2016-06-01T00:00:00"/>
    <n v="26.5"/>
  </r>
  <r>
    <x v="0"/>
    <x v="0"/>
    <d v="2016-06-07T00:00:00"/>
    <n v="30"/>
  </r>
  <r>
    <x v="0"/>
    <x v="34"/>
    <d v="2016-07-20T00:00:00"/>
    <n v="49.5"/>
  </r>
  <r>
    <x v="0"/>
    <x v="23"/>
    <d v="2017-07-29T00:00:00"/>
    <n v="25.5"/>
  </r>
  <r>
    <x v="1"/>
    <x v="32"/>
    <d v="2016-04-28T00:00:00"/>
    <n v="76"/>
  </r>
  <r>
    <x v="2"/>
    <x v="12"/>
    <d v="2015-01-19T00:00:00"/>
    <n v="46"/>
  </r>
  <r>
    <x v="0"/>
    <x v="5"/>
    <d v="2015-11-09T00:00:00"/>
    <n v="24"/>
  </r>
  <r>
    <x v="0"/>
    <x v="5"/>
    <d v="2015-11-26T00:00:00"/>
    <n v="24"/>
  </r>
  <r>
    <x v="0"/>
    <x v="29"/>
    <d v="2015-12-02T00:00:00"/>
    <n v="24"/>
  </r>
  <r>
    <x v="0"/>
    <x v="35"/>
    <d v="2016-02-22T00:00:00"/>
    <n v="24"/>
  </r>
  <r>
    <x v="0"/>
    <x v="32"/>
    <d v="2016-04-04T00:00:00"/>
    <n v="24"/>
  </r>
  <r>
    <x v="1"/>
    <x v="4"/>
    <d v="2015-10-31T00:00:00"/>
    <n v="56"/>
  </r>
  <r>
    <x v="0"/>
    <x v="13"/>
    <d v="2015-09-08T00:00:00"/>
    <n v="24"/>
  </r>
  <r>
    <x v="0"/>
    <x v="13"/>
    <d v="2015-09-15T00:00:00"/>
    <n v="24"/>
  </r>
  <r>
    <x v="0"/>
    <x v="13"/>
    <d v="2015-09-16T00:00:00"/>
    <n v="24"/>
  </r>
  <r>
    <x v="0"/>
    <x v="7"/>
    <d v="2015-07-27T00:00:00"/>
    <n v="32"/>
  </r>
  <r>
    <x v="1"/>
    <x v="0"/>
    <d v="2016-06-07T00:00:00"/>
    <n v="64"/>
  </r>
  <r>
    <x v="1"/>
    <x v="0"/>
    <d v="2016-06-21T00:00:00"/>
    <n v="104"/>
  </r>
  <r>
    <x v="2"/>
    <x v="6"/>
    <d v="2015-04-15T00:00:00"/>
    <n v="95.1"/>
  </r>
  <r>
    <x v="1"/>
    <x v="16"/>
    <d v="2017-11-14T00:00:00"/>
    <n v="49"/>
  </r>
  <r>
    <x v="1"/>
    <x v="16"/>
    <d v="2017-11-15T00:00:00"/>
    <n v="88"/>
  </r>
  <r>
    <x v="1"/>
    <x v="27"/>
    <d v="2017-12-02T00:00:00"/>
    <n v="72"/>
  </r>
  <r>
    <x v="1"/>
    <x v="7"/>
    <d v="2015-07-07T00:00:00"/>
    <n v="136"/>
  </r>
  <r>
    <x v="2"/>
    <x v="35"/>
    <d v="2016-02-16T00:00:00"/>
    <n v="9"/>
  </r>
  <r>
    <x v="2"/>
    <x v="35"/>
    <d v="2016-02-17T00:00:00"/>
    <n v="8"/>
  </r>
  <r>
    <x v="1"/>
    <x v="35"/>
    <d v="2016-02-24T00:00:00"/>
    <n v="70"/>
  </r>
  <r>
    <x v="1"/>
    <x v="33"/>
    <d v="2016-05-18T00:00:00"/>
    <n v="72"/>
  </r>
  <r>
    <x v="1"/>
    <x v="25"/>
    <d v="2017-09-20T00:00:00"/>
    <n v="89"/>
  </r>
  <r>
    <x v="1"/>
    <x v="25"/>
    <d v="2017-09-27T00:00:00"/>
    <n v="56"/>
  </r>
  <r>
    <x v="0"/>
    <x v="3"/>
    <d v="2015-05-30T00:00:00"/>
    <n v="24"/>
  </r>
  <r>
    <x v="0"/>
    <x v="5"/>
    <d v="2015-11-30T00:00:00"/>
    <n v="16"/>
  </r>
  <r>
    <x v="0"/>
    <x v="0"/>
    <d v="2016-06-28T00:00:00"/>
    <n v="18"/>
  </r>
  <r>
    <x v="0"/>
    <x v="11"/>
    <d v="2016-11-02T00:00:00"/>
    <n v="31.5"/>
  </r>
  <r>
    <x v="1"/>
    <x v="35"/>
    <d v="2016-02-04T00:00:00"/>
    <n v="46"/>
  </r>
  <r>
    <x v="2"/>
    <x v="21"/>
    <d v="2017-05-09T00:00:00"/>
    <n v="24"/>
  </r>
  <r>
    <x v="2"/>
    <x v="22"/>
    <d v="2017-06-08T00:00:00"/>
    <n v="24"/>
  </r>
  <r>
    <x v="2"/>
    <x v="22"/>
    <d v="2017-06-28T00:00:00"/>
    <n v="24"/>
  </r>
  <r>
    <x v="2"/>
    <x v="23"/>
    <d v="2017-07-31T00:00:00"/>
    <n v="24"/>
  </r>
  <r>
    <x v="1"/>
    <x v="4"/>
    <d v="2015-10-20T00:00:00"/>
    <n v="36"/>
  </r>
  <r>
    <x v="1"/>
    <x v="31"/>
    <d v="2016-03-24T00:00:00"/>
    <n v="44"/>
  </r>
  <r>
    <x v="1"/>
    <x v="10"/>
    <d v="2016-10-24T00:00:00"/>
    <n v="56"/>
  </r>
  <r>
    <x v="1"/>
    <x v="20"/>
    <d v="2017-03-14T00:00:00"/>
    <n v="68"/>
  </r>
  <r>
    <x v="1"/>
    <x v="20"/>
    <d v="2017-03-17T00:00:00"/>
    <n v="72"/>
  </r>
  <r>
    <x v="1"/>
    <x v="27"/>
    <d v="2017-12-04T00:00:00"/>
    <n v="31"/>
  </r>
  <r>
    <x v="1"/>
    <x v="15"/>
    <d v="2016-12-08T00:00:00"/>
    <n v="60"/>
  </r>
  <r>
    <x v="1"/>
    <x v="18"/>
    <d v="2017-01-24T00:00:00"/>
    <n v="116"/>
  </r>
  <r>
    <x v="0"/>
    <x v="4"/>
    <d v="2015-10-15T00:00:00"/>
    <n v="16"/>
  </r>
  <r>
    <x v="1"/>
    <x v="25"/>
    <d v="2017-09-04T00:00:00"/>
    <n v="40"/>
  </r>
  <r>
    <x v="1"/>
    <x v="30"/>
    <d v="2016-09-15T00:00:00"/>
    <n v="52"/>
  </r>
  <r>
    <x v="1"/>
    <x v="30"/>
    <d v="2016-09-19T00:00:00"/>
    <n v="44"/>
  </r>
  <r>
    <x v="1"/>
    <x v="18"/>
    <d v="2017-01-28T00:00:00"/>
    <n v="56"/>
  </r>
  <r>
    <x v="1"/>
    <x v="35"/>
    <d v="2016-02-27T00:00:00"/>
    <n v="30"/>
  </r>
  <r>
    <x v="1"/>
    <x v="31"/>
    <d v="2016-03-18T00:00:00"/>
    <n v="40"/>
  </r>
  <r>
    <x v="1"/>
    <x v="18"/>
    <d v="2017-01-13T00:00:00"/>
    <n v="88"/>
  </r>
  <r>
    <x v="1"/>
    <x v="19"/>
    <d v="2017-02-14T00:00:00"/>
    <n v="78"/>
  </r>
  <r>
    <x v="1"/>
    <x v="5"/>
    <d v="2015-11-17T00:00:00"/>
    <n v="52"/>
  </r>
  <r>
    <x v="1"/>
    <x v="5"/>
    <d v="2015-11-20T00:00:00"/>
    <n v="64"/>
  </r>
  <r>
    <x v="1"/>
    <x v="29"/>
    <d v="2015-12-11T00:00:00"/>
    <n v="40"/>
  </r>
  <r>
    <x v="2"/>
    <x v="4"/>
    <d v="2015-10-27T00:00:00"/>
    <n v="10"/>
  </r>
  <r>
    <x v="2"/>
    <x v="5"/>
    <d v="2015-11-07T00:00:00"/>
    <n v="8"/>
  </r>
  <r>
    <x v="1"/>
    <x v="32"/>
    <d v="2016-04-16T00:00:00"/>
    <n v="32"/>
  </r>
  <r>
    <x v="2"/>
    <x v="21"/>
    <d v="2017-05-17T00:00:00"/>
    <n v="16"/>
  </r>
  <r>
    <x v="2"/>
    <x v="21"/>
    <d v="2017-05-19T00:00:00"/>
    <n v="16"/>
  </r>
  <r>
    <x v="2"/>
    <x v="24"/>
    <d v="2017-08-30T00:00:00"/>
    <n v="6"/>
  </r>
  <r>
    <x v="2"/>
    <x v="25"/>
    <d v="2017-09-05T00:00:00"/>
    <n v="8"/>
  </r>
  <r>
    <x v="2"/>
    <x v="25"/>
    <d v="2017-09-06T00:00:00"/>
    <n v="8"/>
  </r>
  <r>
    <x v="2"/>
    <x v="25"/>
    <d v="2017-09-07T00:00:00"/>
    <n v="11"/>
  </r>
  <r>
    <x v="2"/>
    <x v="25"/>
    <d v="2017-09-16T00:00:00"/>
    <n v="5"/>
  </r>
  <r>
    <x v="1"/>
    <x v="11"/>
    <d v="2016-11-24T00:00:00"/>
    <n v="52"/>
  </r>
  <r>
    <x v="1"/>
    <x v="5"/>
    <d v="2015-11-30T00:00:00"/>
    <n v="62"/>
  </r>
  <r>
    <x v="1"/>
    <x v="12"/>
    <d v="2015-01-24T00:00:00"/>
    <n v="58"/>
  </r>
  <r>
    <x v="1"/>
    <x v="2"/>
    <d v="2015-03-06T00:00:00"/>
    <n v="64"/>
  </r>
  <r>
    <x v="2"/>
    <x v="13"/>
    <d v="2015-09-29T00:00:00"/>
    <n v="28"/>
  </r>
  <r>
    <x v="2"/>
    <x v="14"/>
    <d v="2017-04-04T00:00:00"/>
    <n v="4"/>
  </r>
  <r>
    <x v="2"/>
    <x v="14"/>
    <d v="2017-04-13T00:00:00"/>
    <n v="4"/>
  </r>
  <r>
    <x v="2"/>
    <x v="14"/>
    <d v="2017-04-19T00:00:00"/>
    <n v="4"/>
  </r>
  <r>
    <x v="1"/>
    <x v="2"/>
    <d v="2015-03-23T00:00:00"/>
    <n v="62"/>
  </r>
  <r>
    <x v="1"/>
    <x v="17"/>
    <d v="2016-01-08T00:00:00"/>
    <n v="44"/>
  </r>
  <r>
    <x v="2"/>
    <x v="25"/>
    <d v="2017-09-26T00:00:00"/>
    <n v="6"/>
  </r>
  <r>
    <x v="1"/>
    <x v="24"/>
    <d v="2017-08-21T00:00:00"/>
    <n v="30"/>
  </r>
  <r>
    <x v="1"/>
    <x v="26"/>
    <d v="2017-10-30T00:00:00"/>
    <n v="55"/>
  </r>
  <r>
    <x v="1"/>
    <x v="25"/>
    <d v="2017-09-13T00:00:00"/>
    <n v="51"/>
  </r>
  <r>
    <x v="2"/>
    <x v="5"/>
    <d v="2015-11-13T00:00:00"/>
    <n v="3"/>
  </r>
  <r>
    <x v="1"/>
    <x v="16"/>
    <d v="2017-11-09T00:00:00"/>
    <n v="61"/>
  </r>
  <r>
    <x v="1"/>
    <x v="32"/>
    <d v="2016-04-05T00:00:00"/>
    <n v="52"/>
  </r>
  <r>
    <x v="2"/>
    <x v="0"/>
    <d v="2016-06-02T00:00:00"/>
    <n v="4"/>
  </r>
  <r>
    <x v="1"/>
    <x v="14"/>
    <d v="2017-04-20T00:00:00"/>
    <n v="94"/>
  </r>
  <r>
    <x v="2"/>
    <x v="7"/>
    <d v="2015-07-10T00:00:00"/>
    <n v="14"/>
  </r>
  <r>
    <x v="2"/>
    <x v="7"/>
    <d v="2015-07-17T00:00:00"/>
    <n v="6"/>
  </r>
  <r>
    <x v="2"/>
    <x v="7"/>
    <d v="2015-07-18T00:00:00"/>
    <n v="6"/>
  </r>
  <r>
    <x v="2"/>
    <x v="8"/>
    <d v="2015-08-24T00:00:00"/>
    <n v="6"/>
  </r>
  <r>
    <x v="2"/>
    <x v="8"/>
    <d v="2015-08-25T00:00:00"/>
    <n v="6"/>
  </r>
  <r>
    <x v="1"/>
    <x v="31"/>
    <d v="2016-03-25T00:00:00"/>
    <n v="6"/>
  </r>
  <r>
    <x v="1"/>
    <x v="16"/>
    <d v="2017-11-08T00:00:00"/>
    <n v="61"/>
  </r>
  <r>
    <x v="2"/>
    <x v="32"/>
    <d v="2016-04-01T00:00:00"/>
    <n v="16"/>
  </r>
  <r>
    <x v="2"/>
    <x v="15"/>
    <d v="2016-12-12T00:00:00"/>
    <n v="4"/>
  </r>
  <r>
    <x v="1"/>
    <x v="17"/>
    <d v="2016-01-28T00:00:00"/>
    <n v="72"/>
  </r>
  <r>
    <x v="1"/>
    <x v="35"/>
    <d v="2016-02-11T00:00:00"/>
    <n v="56"/>
  </r>
  <r>
    <x v="1"/>
    <x v="0"/>
    <d v="2016-06-27T00:00:00"/>
    <n v="20"/>
  </r>
  <r>
    <x v="1"/>
    <x v="19"/>
    <d v="2017-02-11T00:00:00"/>
    <n v="44"/>
  </r>
  <r>
    <x v="2"/>
    <x v="26"/>
    <d v="2017-10-12T00:00:00"/>
    <n v="8"/>
  </r>
  <r>
    <x v="2"/>
    <x v="26"/>
    <d v="2017-10-23T00:00:00"/>
    <n v="8"/>
  </r>
  <r>
    <x v="1"/>
    <x v="20"/>
    <d v="2017-03-20T00:00:00"/>
    <n v="28"/>
  </r>
  <r>
    <x v="2"/>
    <x v="7"/>
    <d v="2015-07-29T00:00:00"/>
    <n v="6"/>
  </r>
  <r>
    <x v="2"/>
    <x v="5"/>
    <d v="2015-11-28T00:00:00"/>
    <n v="8"/>
  </r>
  <r>
    <x v="2"/>
    <x v="26"/>
    <d v="2017-10-17T00:00:00"/>
    <n v="4"/>
  </r>
  <r>
    <x v="2"/>
    <x v="4"/>
    <d v="2015-10-07T00:00:00"/>
    <n v="6"/>
  </r>
  <r>
    <x v="2"/>
    <x v="4"/>
    <d v="2015-10-14T00:00:00"/>
    <n v="2"/>
  </r>
  <r>
    <x v="2"/>
    <x v="33"/>
    <d v="2016-05-10T00:00:00"/>
    <n v="8"/>
  </r>
  <r>
    <x v="2"/>
    <x v="33"/>
    <d v="2016-05-12T00:00:00"/>
    <n v="10"/>
  </r>
  <r>
    <x v="1"/>
    <x v="26"/>
    <d v="2017-10-25T00:00:00"/>
    <n v="32"/>
  </r>
  <r>
    <x v="2"/>
    <x v="32"/>
    <d v="2016-04-19T00:00:00"/>
    <n v="4"/>
  </r>
  <r>
    <x v="2"/>
    <x v="32"/>
    <d v="2016-04-22T00:00:00"/>
    <n v="4"/>
  </r>
  <r>
    <x v="2"/>
    <x v="32"/>
    <d v="2016-04-25T00:00:00"/>
    <n v="5"/>
  </r>
  <r>
    <x v="2"/>
    <x v="33"/>
    <d v="2016-05-20T00:00:00"/>
    <n v="3"/>
  </r>
  <r>
    <x v="2"/>
    <x v="17"/>
    <d v="2016-01-22T00:00:00"/>
    <n v="16"/>
  </r>
  <r>
    <x v="2"/>
    <x v="35"/>
    <d v="2016-02-28T00:00:00"/>
    <n v="8"/>
  </r>
  <r>
    <x v="2"/>
    <x v="32"/>
    <d v="2016-04-11T00:00:00"/>
    <n v="8"/>
  </r>
  <r>
    <x v="2"/>
    <x v="0"/>
    <d v="2016-06-08T00:00:00"/>
    <n v="4"/>
  </r>
  <r>
    <x v="2"/>
    <x v="0"/>
    <d v="2016-06-13T00:00:00"/>
    <n v="4"/>
  </r>
  <r>
    <x v="2"/>
    <x v="0"/>
    <d v="2016-06-18T00:00:00"/>
    <n v="4"/>
  </r>
  <r>
    <x v="2"/>
    <x v="28"/>
    <d v="2016-08-12T00:00:00"/>
    <n v="5"/>
  </r>
  <r>
    <x v="2"/>
    <x v="28"/>
    <d v="2016-08-24T00:00:00"/>
    <n v="4"/>
  </r>
  <r>
    <x v="2"/>
    <x v="28"/>
    <d v="2016-08-29T00:00:00"/>
    <n v="4"/>
  </r>
  <r>
    <x v="2"/>
    <x v="18"/>
    <d v="2017-01-09T00:00:00"/>
    <n v="4"/>
  </r>
  <r>
    <x v="0"/>
    <x v="0"/>
    <d v="2016-06-10T00:00:00"/>
    <n v="27"/>
  </r>
  <r>
    <x v="0"/>
    <x v="22"/>
    <d v="2017-06-06T00:00:00"/>
    <n v="49"/>
  </r>
  <r>
    <x v="0"/>
    <x v="7"/>
    <d v="2015-07-23T00:00:00"/>
    <n v="96"/>
  </r>
  <r>
    <x v="1"/>
    <x v="2"/>
    <d v="2015-03-18T00:00:00"/>
    <n v="165"/>
  </r>
  <r>
    <x v="1"/>
    <x v="6"/>
    <d v="2015-04-23T00:00:00"/>
    <n v="358"/>
  </r>
  <r>
    <x v="1"/>
    <x v="4"/>
    <d v="2015-10-07T00:00:00"/>
    <n v="144"/>
  </r>
  <r>
    <x v="1"/>
    <x v="4"/>
    <d v="2015-10-08T00:00:00"/>
    <n v="164"/>
  </r>
  <r>
    <x v="1"/>
    <x v="4"/>
    <d v="2015-10-23T00:00:00"/>
    <n v="60"/>
  </r>
  <r>
    <x v="1"/>
    <x v="4"/>
    <d v="2015-10-24T00:00:00"/>
    <n v="68"/>
  </r>
  <r>
    <x v="1"/>
    <x v="5"/>
    <d v="2015-11-27T00:00:00"/>
    <n v="92"/>
  </r>
  <r>
    <x v="2"/>
    <x v="2"/>
    <d v="2015-03-09T00:00:00"/>
    <n v="72.5"/>
  </r>
  <r>
    <x v="1"/>
    <x v="35"/>
    <d v="2016-02-02T00:00:00"/>
    <n v="70"/>
  </r>
  <r>
    <x v="0"/>
    <x v="2"/>
    <d v="2015-03-07T00:00:00"/>
    <n v="144"/>
  </r>
  <r>
    <x v="0"/>
    <x v="2"/>
    <d v="2015-03-23T00:00:00"/>
    <n v="353"/>
  </r>
  <r>
    <x v="0"/>
    <x v="2"/>
    <d v="2015-03-24T00:00:00"/>
    <n v="321.5"/>
  </r>
  <r>
    <x v="0"/>
    <x v="2"/>
    <d v="2015-03-25T00:00:00"/>
    <n v="334.5"/>
  </r>
  <r>
    <x v="0"/>
    <x v="3"/>
    <d v="2015-05-13T00:00:00"/>
    <n v="113.75"/>
  </r>
  <r>
    <x v="0"/>
    <x v="3"/>
    <d v="2015-05-14T00:00:00"/>
    <n v="143"/>
  </r>
  <r>
    <x v="0"/>
    <x v="1"/>
    <d v="2015-06-11T00:00:00"/>
    <n v="48"/>
  </r>
  <r>
    <x v="0"/>
    <x v="1"/>
    <d v="2015-06-12T00:00:00"/>
    <n v="45"/>
  </r>
  <r>
    <x v="0"/>
    <x v="7"/>
    <d v="2015-07-07T00:00:00"/>
    <n v="52"/>
  </r>
  <r>
    <x v="0"/>
    <x v="8"/>
    <d v="2015-08-19T00:00:00"/>
    <n v="40"/>
  </r>
  <r>
    <x v="0"/>
    <x v="9"/>
    <d v="2015-02-03T00:00:00"/>
    <n v="159"/>
  </r>
  <r>
    <x v="0"/>
    <x v="9"/>
    <d v="2015-02-04T00:00:00"/>
    <n v="157"/>
  </r>
  <r>
    <x v="0"/>
    <x v="9"/>
    <d v="2015-02-18T00:00:00"/>
    <n v="172"/>
  </r>
  <r>
    <x v="0"/>
    <x v="9"/>
    <d v="2015-02-27T00:00:00"/>
    <n v="176"/>
  </r>
  <r>
    <x v="0"/>
    <x v="34"/>
    <d v="2016-07-25T00:00:00"/>
    <n v="37"/>
  </r>
  <r>
    <x v="1"/>
    <x v="10"/>
    <d v="2016-10-10T00:00:00"/>
    <n v="68"/>
  </r>
  <r>
    <x v="1"/>
    <x v="11"/>
    <d v="2016-11-03T00:00:00"/>
    <n v="92"/>
  </r>
  <r>
    <x v="1"/>
    <x v="25"/>
    <d v="2017-09-19T00:00:00"/>
    <n v="82.6"/>
  </r>
  <r>
    <x v="1"/>
    <x v="3"/>
    <d v="2015-05-15T00:00:00"/>
    <n v="181"/>
  </r>
  <r>
    <x v="1"/>
    <x v="3"/>
    <d v="2015-05-22T00:00:00"/>
    <n v="149"/>
  </r>
  <r>
    <x v="1"/>
    <x v="1"/>
    <d v="2015-06-03T00:00:00"/>
    <n v="143"/>
  </r>
  <r>
    <x v="1"/>
    <x v="13"/>
    <d v="2015-09-04T00:00:00"/>
    <n v="86"/>
  </r>
  <r>
    <x v="1"/>
    <x v="13"/>
    <d v="2015-09-08T00:00:00"/>
    <n v="178"/>
  </r>
  <r>
    <x v="1"/>
    <x v="13"/>
    <d v="2015-09-15T00:00:00"/>
    <n v="116"/>
  </r>
  <r>
    <x v="2"/>
    <x v="12"/>
    <d v="2015-01-24T00:00:00"/>
    <n v="77.8"/>
  </r>
  <r>
    <x v="2"/>
    <x v="9"/>
    <d v="2015-02-11T00:00:00"/>
    <n v="178"/>
  </r>
  <r>
    <x v="2"/>
    <x v="2"/>
    <d v="2015-03-18T00:00:00"/>
    <n v="103.2"/>
  </r>
  <r>
    <x v="2"/>
    <x v="3"/>
    <d v="2015-05-26T00:00:00"/>
    <n v="124"/>
  </r>
  <r>
    <x v="2"/>
    <x v="3"/>
    <d v="2015-05-29T00:00:00"/>
    <n v="176"/>
  </r>
  <r>
    <x v="2"/>
    <x v="1"/>
    <d v="2015-06-01T00:00:00"/>
    <n v="122"/>
  </r>
  <r>
    <x v="1"/>
    <x v="2"/>
    <d v="2015-03-05T00:00:00"/>
    <n v="138"/>
  </r>
  <r>
    <x v="1"/>
    <x v="17"/>
    <d v="2016-01-04T00:00:00"/>
    <n v="56"/>
  </r>
  <r>
    <x v="0"/>
    <x v="13"/>
    <d v="2015-09-19T00:00:00"/>
    <n v="32"/>
  </r>
  <r>
    <x v="1"/>
    <x v="8"/>
    <d v="2015-08-04T00:00:00"/>
    <n v="116"/>
  </r>
  <r>
    <x v="1"/>
    <x v="17"/>
    <d v="2016-01-21T00:00:00"/>
    <n v="48"/>
  </r>
  <r>
    <x v="0"/>
    <x v="12"/>
    <d v="2015-01-12T00:00:00"/>
    <n v="79"/>
  </r>
  <r>
    <x v="0"/>
    <x v="12"/>
    <d v="2015-01-19T00:00:00"/>
    <n v="112"/>
  </r>
  <r>
    <x v="0"/>
    <x v="12"/>
    <d v="2015-01-28T00:00:00"/>
    <n v="152"/>
  </r>
  <r>
    <x v="1"/>
    <x v="8"/>
    <d v="2015-08-25T00:00:00"/>
    <n v="168"/>
  </r>
  <r>
    <x v="1"/>
    <x v="13"/>
    <d v="2015-09-11T00:00:00"/>
    <n v="176"/>
  </r>
  <r>
    <x v="2"/>
    <x v="1"/>
    <d v="2015-06-09T00:00:00"/>
    <n v="68"/>
  </r>
  <r>
    <x v="2"/>
    <x v="1"/>
    <d v="2015-06-22T00:00:00"/>
    <n v="14"/>
  </r>
  <r>
    <x v="0"/>
    <x v="8"/>
    <d v="2015-08-14T00:00:00"/>
    <n v="40"/>
  </r>
  <r>
    <x v="0"/>
    <x v="4"/>
    <d v="2015-10-06T00:00:00"/>
    <n v="24"/>
  </r>
  <r>
    <x v="0"/>
    <x v="4"/>
    <d v="2015-10-10T00:00:00"/>
    <n v="8"/>
  </r>
  <r>
    <x v="0"/>
    <x v="4"/>
    <d v="2015-10-20T00:00:00"/>
    <n v="24"/>
  </r>
  <r>
    <x v="0"/>
    <x v="4"/>
    <d v="2015-10-21T00:00:00"/>
    <n v="24"/>
  </r>
  <r>
    <x v="2"/>
    <x v="12"/>
    <d v="2015-01-21T00:00:00"/>
    <n v="84.5"/>
  </r>
  <r>
    <x v="0"/>
    <x v="11"/>
    <d v="2016-11-23T00:00:00"/>
    <n v="48.5"/>
  </r>
  <r>
    <x v="0"/>
    <x v="11"/>
    <d v="2016-11-24T00:00:00"/>
    <n v="48.5"/>
  </r>
  <r>
    <x v="0"/>
    <x v="11"/>
    <d v="2016-11-26T00:00:00"/>
    <n v="25"/>
  </r>
  <r>
    <x v="0"/>
    <x v="15"/>
    <d v="2016-12-01T00:00:00"/>
    <n v="50"/>
  </r>
  <r>
    <x v="0"/>
    <x v="15"/>
    <d v="2016-12-27T00:00:00"/>
    <n v="26.5"/>
  </r>
  <r>
    <x v="0"/>
    <x v="18"/>
    <d v="2017-01-05T00:00:00"/>
    <n v="50.5"/>
  </r>
  <r>
    <x v="0"/>
    <x v="18"/>
    <d v="2017-01-19T00:00:00"/>
    <n v="42"/>
  </r>
  <r>
    <x v="0"/>
    <x v="18"/>
    <d v="2017-01-24T00:00:00"/>
    <n v="47"/>
  </r>
  <r>
    <x v="0"/>
    <x v="18"/>
    <d v="2017-01-25T00:00:00"/>
    <n v="48.5"/>
  </r>
  <r>
    <x v="0"/>
    <x v="18"/>
    <d v="2017-01-31T00:00:00"/>
    <n v="43.5"/>
  </r>
  <r>
    <x v="0"/>
    <x v="19"/>
    <d v="2017-02-20T00:00:00"/>
    <n v="39"/>
  </r>
  <r>
    <x v="0"/>
    <x v="20"/>
    <d v="2017-03-02T00:00:00"/>
    <n v="50.5"/>
  </r>
  <r>
    <x v="0"/>
    <x v="14"/>
    <d v="2017-04-05T00:00:00"/>
    <n v="52"/>
  </r>
  <r>
    <x v="0"/>
    <x v="14"/>
    <d v="2017-04-06T00:00:00"/>
    <n v="52"/>
  </r>
  <r>
    <x v="0"/>
    <x v="22"/>
    <d v="2017-06-01T00:00:00"/>
    <n v="51.5"/>
  </r>
  <r>
    <x v="0"/>
    <x v="22"/>
    <d v="2017-06-07T00:00:00"/>
    <n v="53.5"/>
  </r>
  <r>
    <x v="0"/>
    <x v="22"/>
    <d v="2017-06-20T00:00:00"/>
    <n v="43"/>
  </r>
  <r>
    <x v="0"/>
    <x v="23"/>
    <d v="2017-07-31T00:00:00"/>
    <n v="34.5"/>
  </r>
  <r>
    <x v="0"/>
    <x v="24"/>
    <d v="2017-08-09T00:00:00"/>
    <n v="43"/>
  </r>
  <r>
    <x v="0"/>
    <x v="24"/>
    <d v="2017-08-30T00:00:00"/>
    <n v="51.5"/>
  </r>
  <r>
    <x v="0"/>
    <x v="25"/>
    <d v="2017-09-08T00:00:00"/>
    <n v="52.5"/>
  </r>
  <r>
    <x v="0"/>
    <x v="25"/>
    <d v="2017-09-22T00:00:00"/>
    <n v="52.5"/>
  </r>
  <r>
    <x v="0"/>
    <x v="25"/>
    <d v="2017-09-26T00:00:00"/>
    <n v="52"/>
  </r>
  <r>
    <x v="0"/>
    <x v="25"/>
    <d v="2017-09-27T00:00:00"/>
    <n v="55"/>
  </r>
  <r>
    <x v="0"/>
    <x v="25"/>
    <d v="2017-09-29T00:00:00"/>
    <n v="51.5"/>
  </r>
  <r>
    <x v="0"/>
    <x v="26"/>
    <d v="2017-10-10T00:00:00"/>
    <n v="51.5"/>
  </r>
  <r>
    <x v="2"/>
    <x v="2"/>
    <d v="2015-03-28T00:00:00"/>
    <n v="61.5"/>
  </r>
  <r>
    <x v="1"/>
    <x v="0"/>
    <d v="2016-06-11T00:00:00"/>
    <n v="36"/>
  </r>
  <r>
    <x v="1"/>
    <x v="19"/>
    <d v="2017-02-18T00:00:00"/>
    <n v="52"/>
  </r>
  <r>
    <x v="1"/>
    <x v="19"/>
    <d v="2017-02-24T00:00:00"/>
    <n v="60"/>
  </r>
  <r>
    <x v="1"/>
    <x v="14"/>
    <d v="2017-04-22T00:00:00"/>
    <n v="32"/>
  </r>
  <r>
    <x v="1"/>
    <x v="14"/>
    <d v="2017-04-28T00:00:00"/>
    <n v="63"/>
  </r>
  <r>
    <x v="1"/>
    <x v="21"/>
    <d v="2017-05-22T00:00:00"/>
    <n v="68"/>
  </r>
  <r>
    <x v="1"/>
    <x v="22"/>
    <d v="2017-06-06T00:00:00"/>
    <n v="80"/>
  </r>
  <r>
    <x v="1"/>
    <x v="22"/>
    <d v="2017-06-23T00:00:00"/>
    <n v="84"/>
  </r>
  <r>
    <x v="1"/>
    <x v="23"/>
    <d v="2017-07-12T00:00:00"/>
    <n v="72"/>
  </r>
  <r>
    <x v="1"/>
    <x v="23"/>
    <d v="2017-07-18T00:00:00"/>
    <n v="68.010000000000005"/>
  </r>
  <r>
    <x v="1"/>
    <x v="23"/>
    <d v="2017-07-19T00:00:00"/>
    <n v="46.01"/>
  </r>
  <r>
    <x v="1"/>
    <x v="23"/>
    <d v="2017-07-27T00:00:00"/>
    <n v="123"/>
  </r>
  <r>
    <x v="1"/>
    <x v="26"/>
    <d v="2017-10-03T00:00:00"/>
    <n v="109"/>
  </r>
  <r>
    <x v="1"/>
    <x v="3"/>
    <d v="2015-05-19T00:00:00"/>
    <n v="134"/>
  </r>
  <r>
    <x v="1"/>
    <x v="1"/>
    <d v="2015-06-11T00:00:00"/>
    <n v="183"/>
  </r>
  <r>
    <x v="1"/>
    <x v="7"/>
    <d v="2015-07-16T00:00:00"/>
    <n v="109"/>
  </r>
  <r>
    <x v="1"/>
    <x v="7"/>
    <d v="2015-07-23T00:00:00"/>
    <n v="82"/>
  </r>
  <r>
    <x v="1"/>
    <x v="35"/>
    <d v="2016-02-06T00:00:00"/>
    <n v="24"/>
  </r>
  <r>
    <x v="1"/>
    <x v="2"/>
    <d v="2015-03-19T00:00:00"/>
    <n v="118"/>
  </r>
  <r>
    <x v="1"/>
    <x v="28"/>
    <d v="2016-08-11T00:00:00"/>
    <n v="68"/>
  </r>
  <r>
    <x v="0"/>
    <x v="28"/>
    <d v="2016-08-05T00:00:00"/>
    <n v="51.5"/>
  </r>
  <r>
    <x v="0"/>
    <x v="28"/>
    <d v="2016-08-31T00:00:00"/>
    <n v="52"/>
  </r>
  <r>
    <x v="0"/>
    <x v="30"/>
    <d v="2016-09-06T00:00:00"/>
    <n v="48"/>
  </r>
  <r>
    <x v="0"/>
    <x v="30"/>
    <d v="2016-09-13T00:00:00"/>
    <n v="51"/>
  </r>
  <r>
    <x v="0"/>
    <x v="30"/>
    <d v="2016-09-14T00:00:00"/>
    <n v="49"/>
  </r>
  <r>
    <x v="0"/>
    <x v="30"/>
    <d v="2016-09-26T00:00:00"/>
    <n v="48"/>
  </r>
  <r>
    <x v="0"/>
    <x v="30"/>
    <d v="2016-09-27T00:00:00"/>
    <n v="51.5"/>
  </r>
  <r>
    <x v="0"/>
    <x v="10"/>
    <d v="2016-10-04T00:00:00"/>
    <n v="43"/>
  </r>
  <r>
    <x v="0"/>
    <x v="10"/>
    <d v="2016-10-08T00:00:00"/>
    <n v="28"/>
  </r>
  <r>
    <x v="0"/>
    <x v="10"/>
    <d v="2016-10-21T00:00:00"/>
    <n v="51.5"/>
  </r>
  <r>
    <x v="0"/>
    <x v="20"/>
    <d v="2017-03-28T00:00:00"/>
    <n v="51.5"/>
  </r>
  <r>
    <x v="0"/>
    <x v="22"/>
    <d v="2017-06-08T00:00:00"/>
    <n v="49.5"/>
  </r>
  <r>
    <x v="0"/>
    <x v="24"/>
    <d v="2017-08-28T00:00:00"/>
    <n v="34"/>
  </r>
  <r>
    <x v="0"/>
    <x v="25"/>
    <d v="2017-09-05T00:00:00"/>
    <n v="51.5"/>
  </r>
  <r>
    <x v="0"/>
    <x v="25"/>
    <d v="2017-09-12T00:00:00"/>
    <n v="50"/>
  </r>
  <r>
    <x v="0"/>
    <x v="26"/>
    <d v="2017-10-27T00:00:00"/>
    <n v="51"/>
  </r>
  <r>
    <x v="0"/>
    <x v="16"/>
    <d v="2017-11-03T00:00:00"/>
    <n v="50.5"/>
  </r>
  <r>
    <x v="0"/>
    <x v="16"/>
    <d v="2017-11-15T00:00:00"/>
    <n v="50.5"/>
  </r>
  <r>
    <x v="0"/>
    <x v="16"/>
    <d v="2017-11-16T00:00:00"/>
    <n v="49.5"/>
  </r>
  <r>
    <x v="0"/>
    <x v="16"/>
    <d v="2017-11-18T00:00:00"/>
    <n v="33.5"/>
  </r>
  <r>
    <x v="0"/>
    <x v="27"/>
    <d v="2017-12-01T00:00:00"/>
    <n v="53"/>
  </r>
  <r>
    <x v="2"/>
    <x v="12"/>
    <d v="2015-01-29T00:00:00"/>
    <n v="166"/>
  </r>
  <r>
    <x v="2"/>
    <x v="9"/>
    <d v="2015-02-16T00:00:00"/>
    <n v="175"/>
  </r>
  <r>
    <x v="2"/>
    <x v="2"/>
    <d v="2015-03-04T00:00:00"/>
    <n v="121"/>
  </r>
  <r>
    <x v="1"/>
    <x v="33"/>
    <d v="2016-05-25T00:00:00"/>
    <n v="60"/>
  </r>
  <r>
    <x v="1"/>
    <x v="12"/>
    <d v="2015-01-17T00:00:00"/>
    <n v="60"/>
  </r>
  <r>
    <x v="2"/>
    <x v="17"/>
    <d v="2016-01-09T00:00:00"/>
    <n v="9"/>
  </r>
  <r>
    <x v="2"/>
    <x v="17"/>
    <d v="2016-01-18T00:00:00"/>
    <n v="6"/>
  </r>
  <r>
    <x v="2"/>
    <x v="17"/>
    <d v="2016-01-25T00:00:00"/>
    <n v="10"/>
  </r>
  <r>
    <x v="1"/>
    <x v="0"/>
    <d v="2016-06-16T00:00:00"/>
    <n v="76"/>
  </r>
  <r>
    <x v="1"/>
    <x v="34"/>
    <d v="2016-07-12T00:00:00"/>
    <n v="48"/>
  </r>
  <r>
    <x v="1"/>
    <x v="34"/>
    <d v="2016-07-15T00:00:00"/>
    <n v="116"/>
  </r>
  <r>
    <x v="1"/>
    <x v="34"/>
    <d v="2016-07-16T00:00:00"/>
    <n v="64"/>
  </r>
  <r>
    <x v="1"/>
    <x v="34"/>
    <d v="2016-07-28T00:00:00"/>
    <n v="76"/>
  </r>
  <r>
    <x v="1"/>
    <x v="23"/>
    <d v="2017-07-07T00:00:00"/>
    <n v="40"/>
  </r>
  <r>
    <x v="1"/>
    <x v="19"/>
    <d v="2017-02-03T00:00:00"/>
    <n v="76"/>
  </r>
  <r>
    <x v="2"/>
    <x v="6"/>
    <d v="2015-04-18T00:00:00"/>
    <n v="32"/>
  </r>
  <r>
    <x v="0"/>
    <x v="0"/>
    <d v="2016-06-23T00:00:00"/>
    <n v="49.5"/>
  </r>
  <r>
    <x v="1"/>
    <x v="8"/>
    <d v="2015-08-10T00:00:00"/>
    <n v="122"/>
  </r>
  <r>
    <x v="1"/>
    <x v="17"/>
    <d v="2016-01-27T00:00:00"/>
    <n v="56.5"/>
  </r>
  <r>
    <x v="1"/>
    <x v="34"/>
    <d v="2016-07-18T00:00:00"/>
    <n v="72"/>
  </r>
  <r>
    <x v="1"/>
    <x v="28"/>
    <d v="2016-08-31T00:00:00"/>
    <n v="80"/>
  </r>
  <r>
    <x v="1"/>
    <x v="26"/>
    <d v="2017-10-02T00:00:00"/>
    <n v="81"/>
  </r>
  <r>
    <x v="1"/>
    <x v="6"/>
    <d v="2015-04-03T00:00:00"/>
    <n v="42"/>
  </r>
  <r>
    <x v="1"/>
    <x v="13"/>
    <d v="2015-09-25T00:00:00"/>
    <n v="168.01"/>
  </r>
  <r>
    <x v="0"/>
    <x v="22"/>
    <d v="2017-06-28T00:00:00"/>
    <n v="40.5"/>
  </r>
  <r>
    <x v="0"/>
    <x v="23"/>
    <d v="2017-07-07T00:00:00"/>
    <n v="47"/>
  </r>
  <r>
    <x v="0"/>
    <x v="29"/>
    <d v="2015-12-23T00:00:00"/>
    <n v="24"/>
  </r>
  <r>
    <x v="0"/>
    <x v="17"/>
    <d v="2016-01-14T00:00:00"/>
    <n v="24"/>
  </r>
  <r>
    <x v="0"/>
    <x v="17"/>
    <d v="2016-01-18T00:00:00"/>
    <n v="24"/>
  </r>
  <r>
    <x v="0"/>
    <x v="17"/>
    <d v="2016-01-28T00:00:00"/>
    <n v="24"/>
  </r>
  <r>
    <x v="0"/>
    <x v="35"/>
    <d v="2016-02-03T00:00:00"/>
    <n v="24"/>
  </r>
  <r>
    <x v="0"/>
    <x v="35"/>
    <d v="2016-02-19T00:00:00"/>
    <n v="24"/>
  </r>
  <r>
    <x v="0"/>
    <x v="35"/>
    <d v="2016-02-20T00:00:00"/>
    <n v="16"/>
  </r>
  <r>
    <x v="0"/>
    <x v="35"/>
    <d v="2016-02-24T00:00:00"/>
    <n v="24"/>
  </r>
  <r>
    <x v="0"/>
    <x v="31"/>
    <d v="2016-03-16T00:00:00"/>
    <n v="24"/>
  </r>
  <r>
    <x v="0"/>
    <x v="31"/>
    <d v="2016-03-18T00:00:00"/>
    <n v="24"/>
  </r>
  <r>
    <x v="0"/>
    <x v="31"/>
    <d v="2016-03-21T00:00:00"/>
    <n v="24"/>
  </r>
  <r>
    <x v="0"/>
    <x v="31"/>
    <d v="2016-03-30T00:00:00"/>
    <n v="24"/>
  </r>
  <r>
    <x v="0"/>
    <x v="32"/>
    <d v="2016-04-11T00:00:00"/>
    <n v="16"/>
  </r>
  <r>
    <x v="0"/>
    <x v="32"/>
    <d v="2016-04-18T00:00:00"/>
    <n v="24"/>
  </r>
  <r>
    <x v="0"/>
    <x v="33"/>
    <d v="2016-05-11T00:00:00"/>
    <n v="24"/>
  </r>
  <r>
    <x v="0"/>
    <x v="0"/>
    <d v="2016-06-14T00:00:00"/>
    <n v="34"/>
  </r>
  <r>
    <x v="0"/>
    <x v="34"/>
    <d v="2016-07-12T00:00:00"/>
    <n v="34"/>
  </r>
  <r>
    <x v="0"/>
    <x v="34"/>
    <d v="2016-07-19T00:00:00"/>
    <n v="53"/>
  </r>
  <r>
    <x v="0"/>
    <x v="28"/>
    <d v="2016-08-02T00:00:00"/>
    <n v="38"/>
  </r>
  <r>
    <x v="1"/>
    <x v="6"/>
    <d v="2015-04-25T00:00:00"/>
    <n v="75"/>
  </r>
  <r>
    <x v="1"/>
    <x v="30"/>
    <d v="2016-09-06T00:00:00"/>
    <n v="72"/>
  </r>
  <r>
    <x v="0"/>
    <x v="5"/>
    <d v="2015-11-05T00:00:00"/>
    <n v="24"/>
  </r>
  <r>
    <x v="0"/>
    <x v="5"/>
    <d v="2015-11-28T00:00:00"/>
    <n v="16"/>
  </r>
  <r>
    <x v="0"/>
    <x v="35"/>
    <d v="2016-02-06T00:00:00"/>
    <n v="16"/>
  </r>
  <r>
    <x v="1"/>
    <x v="9"/>
    <d v="2015-02-09T00:00:00"/>
    <n v="60"/>
  </r>
  <r>
    <x v="0"/>
    <x v="13"/>
    <d v="2015-09-10T00:00:00"/>
    <n v="24"/>
  </r>
  <r>
    <x v="0"/>
    <x v="13"/>
    <d v="2015-09-18T00:00:00"/>
    <n v="24"/>
  </r>
  <r>
    <x v="0"/>
    <x v="13"/>
    <d v="2015-09-30T00:00:00"/>
    <n v="24"/>
  </r>
  <r>
    <x v="1"/>
    <x v="5"/>
    <d v="2015-11-07T00:00:00"/>
    <n v="52"/>
  </r>
  <r>
    <x v="2"/>
    <x v="17"/>
    <d v="2016-01-05T00:00:00"/>
    <n v="30"/>
  </r>
  <r>
    <x v="2"/>
    <x v="17"/>
    <d v="2016-01-06T00:00:00"/>
    <n v="22"/>
  </r>
  <r>
    <x v="1"/>
    <x v="17"/>
    <d v="2016-01-11T00:00:00"/>
    <n v="52"/>
  </r>
  <r>
    <x v="1"/>
    <x v="26"/>
    <d v="2017-10-31T00:00:00"/>
    <n v="89"/>
  </r>
  <r>
    <x v="1"/>
    <x v="16"/>
    <d v="2017-11-28T00:00:00"/>
    <n v="116.01"/>
  </r>
  <r>
    <x v="1"/>
    <x v="27"/>
    <d v="2017-12-08T00:00:00"/>
    <n v="92"/>
  </r>
  <r>
    <x v="1"/>
    <x v="32"/>
    <d v="2016-04-18T00:00:00"/>
    <n v="60"/>
  </r>
  <r>
    <x v="1"/>
    <x v="24"/>
    <d v="2017-08-19T00:00:00"/>
    <n v="8.01"/>
  </r>
  <r>
    <x v="0"/>
    <x v="35"/>
    <d v="2016-02-13T00:00:00"/>
    <n v="16"/>
  </r>
  <r>
    <x v="0"/>
    <x v="0"/>
    <d v="2016-06-18T00:00:00"/>
    <n v="34"/>
  </r>
  <r>
    <x v="0"/>
    <x v="34"/>
    <d v="2016-07-02T00:00:00"/>
    <n v="16"/>
  </r>
  <r>
    <x v="0"/>
    <x v="10"/>
    <d v="2016-10-01T00:00:00"/>
    <n v="32"/>
  </r>
  <r>
    <x v="1"/>
    <x v="26"/>
    <d v="2017-10-12T00:00:00"/>
    <n v="48"/>
  </r>
  <r>
    <x v="2"/>
    <x v="12"/>
    <d v="2015-01-20T00:00:00"/>
    <n v="80"/>
  </r>
  <r>
    <x v="1"/>
    <x v="29"/>
    <d v="2015-12-01T00:00:00"/>
    <n v="70"/>
  </r>
  <r>
    <x v="2"/>
    <x v="21"/>
    <d v="2017-05-30T00:00:00"/>
    <n v="20"/>
  </r>
  <r>
    <x v="2"/>
    <x v="22"/>
    <d v="2017-06-01T00:00:00"/>
    <n v="24"/>
  </r>
  <r>
    <x v="2"/>
    <x v="23"/>
    <d v="2017-07-27T00:00:00"/>
    <n v="32"/>
  </r>
  <r>
    <x v="1"/>
    <x v="5"/>
    <d v="2015-11-29T00:00:00"/>
    <n v="8"/>
  </r>
  <r>
    <x v="2"/>
    <x v="28"/>
    <d v="2016-08-18T00:00:00"/>
    <n v="8"/>
  </r>
  <r>
    <x v="1"/>
    <x v="9"/>
    <d v="2015-02-04T00:00:00"/>
    <n v="142"/>
  </r>
  <r>
    <x v="1"/>
    <x v="9"/>
    <d v="2015-02-23T00:00:00"/>
    <n v="83"/>
  </r>
  <r>
    <x v="1"/>
    <x v="8"/>
    <d v="2015-08-22T00:00:00"/>
    <n v="104"/>
  </r>
  <r>
    <x v="1"/>
    <x v="10"/>
    <d v="2016-10-15T00:00:00"/>
    <n v="36"/>
  </r>
  <r>
    <x v="1"/>
    <x v="10"/>
    <d v="2016-10-28T00:00:00"/>
    <n v="80"/>
  </r>
  <r>
    <x v="1"/>
    <x v="15"/>
    <d v="2016-12-20T00:00:00"/>
    <n v="56"/>
  </r>
  <r>
    <x v="1"/>
    <x v="24"/>
    <d v="2017-08-16T00:00:00"/>
    <n v="48"/>
  </r>
  <r>
    <x v="1"/>
    <x v="5"/>
    <d v="2015-11-12T00:00:00"/>
    <n v="48"/>
  </r>
  <r>
    <x v="1"/>
    <x v="30"/>
    <d v="2016-09-07T00:00:00"/>
    <n v="80"/>
  </r>
  <r>
    <x v="1"/>
    <x v="14"/>
    <d v="2017-04-05T00:00:00"/>
    <n v="78"/>
  </r>
  <r>
    <x v="1"/>
    <x v="23"/>
    <d v="2017-07-04T00:00:00"/>
    <n v="32"/>
  </r>
  <r>
    <x v="1"/>
    <x v="23"/>
    <d v="2017-07-05T00:00:00"/>
    <n v="40"/>
  </r>
  <r>
    <x v="1"/>
    <x v="26"/>
    <d v="2017-10-24T00:00:00"/>
    <n v="44"/>
  </r>
  <r>
    <x v="1"/>
    <x v="11"/>
    <d v="2016-11-15T00:00:00"/>
    <n v="72"/>
  </r>
  <r>
    <x v="1"/>
    <x v="15"/>
    <d v="2016-12-07T00:00:00"/>
    <n v="40"/>
  </r>
  <r>
    <x v="1"/>
    <x v="23"/>
    <d v="2017-07-22T00:00:00"/>
    <n v="32.01"/>
  </r>
  <r>
    <x v="0"/>
    <x v="4"/>
    <d v="2015-10-26T00:00:00"/>
    <n v="16"/>
  </r>
  <r>
    <x v="1"/>
    <x v="8"/>
    <d v="2015-08-16T00:00:00"/>
    <n v="40"/>
  </r>
  <r>
    <x v="1"/>
    <x v="24"/>
    <d v="2017-08-30T00:00:00"/>
    <n v="70"/>
  </r>
  <r>
    <x v="1"/>
    <x v="24"/>
    <d v="2017-08-31T00:00:00"/>
    <n v="68"/>
  </r>
  <r>
    <x v="1"/>
    <x v="14"/>
    <d v="2017-04-18T00:00:00"/>
    <n v="32"/>
  </r>
  <r>
    <x v="1"/>
    <x v="15"/>
    <d v="2016-12-22T00:00:00"/>
    <n v="68"/>
  </r>
  <r>
    <x v="1"/>
    <x v="30"/>
    <d v="2016-09-20T00:00:00"/>
    <n v="56"/>
  </r>
  <r>
    <x v="1"/>
    <x v="10"/>
    <d v="2016-10-03T00:00:00"/>
    <n v="28"/>
  </r>
  <r>
    <x v="1"/>
    <x v="31"/>
    <d v="2016-03-17T00:00:00"/>
    <n v="40"/>
  </r>
  <r>
    <x v="1"/>
    <x v="11"/>
    <d v="2016-11-26T00:00:00"/>
    <n v="48"/>
  </r>
  <r>
    <x v="1"/>
    <x v="18"/>
    <d v="2017-01-19T00:00:00"/>
    <n v="79"/>
  </r>
  <r>
    <x v="1"/>
    <x v="18"/>
    <d v="2017-01-26T00:00:00"/>
    <n v="92"/>
  </r>
  <r>
    <x v="1"/>
    <x v="20"/>
    <d v="2017-03-23T00:00:00"/>
    <n v="54"/>
  </r>
  <r>
    <x v="1"/>
    <x v="27"/>
    <d v="2017-12-09T00:00:00"/>
    <n v="32"/>
  </r>
  <r>
    <x v="2"/>
    <x v="4"/>
    <d v="2015-10-19T00:00:00"/>
    <n v="10"/>
  </r>
  <r>
    <x v="2"/>
    <x v="4"/>
    <d v="2015-10-22T00:00:00"/>
    <n v="12"/>
  </r>
  <r>
    <x v="2"/>
    <x v="21"/>
    <d v="2017-05-04T00:00:00"/>
    <n v="12"/>
  </r>
  <r>
    <x v="2"/>
    <x v="21"/>
    <d v="2017-05-16T00:00:00"/>
    <n v="12"/>
  </r>
  <r>
    <x v="2"/>
    <x v="21"/>
    <d v="2017-05-18T00:00:00"/>
    <n v="16"/>
  </r>
  <r>
    <x v="2"/>
    <x v="21"/>
    <d v="2017-05-26T00:00:00"/>
    <n v="16"/>
  </r>
  <r>
    <x v="2"/>
    <x v="23"/>
    <d v="2017-07-13T00:00:00"/>
    <n v="8"/>
  </r>
  <r>
    <x v="2"/>
    <x v="24"/>
    <d v="2017-08-16T00:00:00"/>
    <n v="4"/>
  </r>
  <r>
    <x v="2"/>
    <x v="25"/>
    <d v="2017-09-22T00:00:00"/>
    <n v="13"/>
  </r>
  <r>
    <x v="2"/>
    <x v="25"/>
    <d v="2017-09-23T00:00:00"/>
    <n v="10"/>
  </r>
  <r>
    <x v="1"/>
    <x v="30"/>
    <d v="2016-09-09T00:00:00"/>
    <n v="50"/>
  </r>
  <r>
    <x v="1"/>
    <x v="24"/>
    <d v="2017-08-08T00:00:00"/>
    <n v="71"/>
  </r>
  <r>
    <x v="1"/>
    <x v="31"/>
    <d v="2016-03-19T00:00:00"/>
    <n v="16"/>
  </r>
  <r>
    <x v="1"/>
    <x v="12"/>
    <d v="2015-01-21T00:00:00"/>
    <n v="64"/>
  </r>
  <r>
    <x v="1"/>
    <x v="32"/>
    <d v="2016-04-27T00:00:00"/>
    <n v="84"/>
  </r>
  <r>
    <x v="0"/>
    <x v="28"/>
    <d v="2016-08-06T00:00:00"/>
    <n v="11"/>
  </r>
  <r>
    <x v="2"/>
    <x v="5"/>
    <d v="2015-11-06T00:00:00"/>
    <n v="12"/>
  </r>
  <r>
    <x v="2"/>
    <x v="14"/>
    <d v="2017-04-06T00:00:00"/>
    <n v="4"/>
  </r>
  <r>
    <x v="2"/>
    <x v="14"/>
    <d v="2017-04-25T00:00:00"/>
    <n v="4"/>
  </r>
  <r>
    <x v="2"/>
    <x v="25"/>
    <d v="2017-09-28T00:00:00"/>
    <n v="8"/>
  </r>
  <r>
    <x v="1"/>
    <x v="29"/>
    <d v="2015-12-17T00:00:00"/>
    <n v="60"/>
  </r>
  <r>
    <x v="1"/>
    <x v="35"/>
    <d v="2016-02-08T00:00:00"/>
    <n v="28"/>
  </r>
  <r>
    <x v="2"/>
    <x v="25"/>
    <d v="2017-09-01T00:00:00"/>
    <n v="7"/>
  </r>
  <r>
    <x v="2"/>
    <x v="25"/>
    <d v="2017-09-14T00:00:00"/>
    <n v="2"/>
  </r>
  <r>
    <x v="1"/>
    <x v="30"/>
    <d v="2016-09-10T00:00:00"/>
    <n v="22"/>
  </r>
  <r>
    <x v="1"/>
    <x v="32"/>
    <d v="2016-04-04T00:00:00"/>
    <n v="32"/>
  </r>
  <r>
    <x v="2"/>
    <x v="5"/>
    <d v="2015-11-12T00:00:00"/>
    <n v="6"/>
  </r>
  <r>
    <x v="2"/>
    <x v="4"/>
    <d v="2015-10-06T00:00:00"/>
    <n v="3"/>
  </r>
  <r>
    <x v="1"/>
    <x v="27"/>
    <d v="2017-12-16T00:00:00"/>
    <n v="28"/>
  </r>
  <r>
    <x v="1"/>
    <x v="0"/>
    <d v="2016-06-29T00:00:00"/>
    <n v="32"/>
  </r>
  <r>
    <x v="1"/>
    <x v="24"/>
    <d v="2017-08-18T00:00:00"/>
    <n v="80"/>
  </r>
  <r>
    <x v="2"/>
    <x v="7"/>
    <d v="2015-07-20T00:00:00"/>
    <n v="6"/>
  </r>
  <r>
    <x v="2"/>
    <x v="8"/>
    <d v="2015-08-17T00:00:00"/>
    <n v="10"/>
  </r>
  <r>
    <x v="2"/>
    <x v="8"/>
    <d v="2015-08-21T00:00:00"/>
    <n v="8"/>
  </r>
  <r>
    <x v="1"/>
    <x v="21"/>
    <d v="2017-05-27T00:00:00"/>
    <n v="16"/>
  </r>
  <r>
    <x v="2"/>
    <x v="31"/>
    <d v="2016-03-22T00:00:00"/>
    <n v="4"/>
  </r>
  <r>
    <x v="2"/>
    <x v="31"/>
    <d v="2016-03-31T00:00:00"/>
    <n v="20"/>
  </r>
  <r>
    <x v="2"/>
    <x v="15"/>
    <d v="2016-12-06T00:00:00"/>
    <n v="4"/>
  </r>
  <r>
    <x v="2"/>
    <x v="15"/>
    <d v="2016-12-16T00:00:00"/>
    <n v="4"/>
  </r>
  <r>
    <x v="2"/>
    <x v="15"/>
    <d v="2016-12-19T00:00:00"/>
    <n v="4"/>
  </r>
  <r>
    <x v="2"/>
    <x v="18"/>
    <d v="2017-01-05T00:00:00"/>
    <n v="8"/>
  </r>
  <r>
    <x v="1"/>
    <x v="31"/>
    <d v="2016-03-04T00:00:00"/>
    <n v="68"/>
  </r>
  <r>
    <x v="1"/>
    <x v="35"/>
    <d v="2016-02-10T00:00:00"/>
    <n v="56"/>
  </r>
  <r>
    <x v="1"/>
    <x v="35"/>
    <d v="2016-02-29T00:00:00"/>
    <n v="36"/>
  </r>
  <r>
    <x v="1"/>
    <x v="7"/>
    <d v="2015-07-25T00:00:00"/>
    <n v="24"/>
  </r>
  <r>
    <x v="2"/>
    <x v="13"/>
    <d v="2015-09-02T00:00:00"/>
    <n v="2"/>
  </r>
  <r>
    <x v="2"/>
    <x v="13"/>
    <d v="2015-09-05T00:00:00"/>
    <n v="2"/>
  </r>
  <r>
    <x v="2"/>
    <x v="26"/>
    <d v="2017-10-13T00:00:00"/>
    <n v="8"/>
  </r>
  <r>
    <x v="2"/>
    <x v="26"/>
    <d v="2017-10-24T00:00:00"/>
    <n v="8"/>
  </r>
  <r>
    <x v="1"/>
    <x v="29"/>
    <d v="2015-12-29T00:00:00"/>
    <n v="48"/>
  </r>
  <r>
    <x v="2"/>
    <x v="7"/>
    <d v="2015-07-07T00:00:00"/>
    <n v="8"/>
  </r>
  <r>
    <x v="2"/>
    <x v="7"/>
    <d v="2015-07-28T00:00:00"/>
    <n v="6"/>
  </r>
  <r>
    <x v="2"/>
    <x v="7"/>
    <d v="2015-07-31T00:00:00"/>
    <n v="6"/>
  </r>
  <r>
    <x v="2"/>
    <x v="4"/>
    <d v="2015-10-08T00:00:00"/>
    <n v="6"/>
  </r>
  <r>
    <x v="2"/>
    <x v="33"/>
    <d v="2016-05-11T00:00:00"/>
    <n v="6"/>
  </r>
  <r>
    <x v="1"/>
    <x v="35"/>
    <d v="2016-02-21T00:00:00"/>
    <n v="4"/>
  </r>
  <r>
    <x v="2"/>
    <x v="5"/>
    <d v="2015-11-27T00:00:00"/>
    <n v="6"/>
  </r>
  <r>
    <x v="2"/>
    <x v="17"/>
    <d v="2016-01-23T00:00:00"/>
    <n v="9"/>
  </r>
  <r>
    <x v="2"/>
    <x v="17"/>
    <d v="2016-01-27T00:00:00"/>
    <n v="4"/>
  </r>
  <r>
    <x v="2"/>
    <x v="31"/>
    <d v="2016-03-04T00:00:00"/>
    <n v="8"/>
  </r>
  <r>
    <x v="2"/>
    <x v="0"/>
    <d v="2016-06-16T00:00:00"/>
    <n v="4"/>
  </r>
  <r>
    <x v="1"/>
    <x v="18"/>
    <d v="2017-01-06T00:00:00"/>
    <n v="16"/>
  </r>
  <r>
    <x v="2"/>
    <x v="28"/>
    <d v="2016-08-20T00:00:00"/>
    <n v="4"/>
  </r>
  <r>
    <x v="2"/>
    <x v="28"/>
    <d v="2016-08-31T00:00:00"/>
    <n v="4"/>
  </r>
  <r>
    <x v="2"/>
    <x v="18"/>
    <d v="2017-01-11T00:00:00"/>
    <n v="4"/>
  </r>
  <r>
    <x v="2"/>
    <x v="18"/>
    <d v="2017-01-12T00:00:00"/>
    <n v="2"/>
  </r>
  <r>
    <x v="2"/>
    <x v="27"/>
    <d v="2017-12-11T00:00:00"/>
    <n v="8"/>
  </r>
  <r>
    <x v="2"/>
    <x v="27"/>
    <d v="2017-12-12T00:00:00"/>
    <n v="8"/>
  </r>
  <r>
    <x v="2"/>
    <x v="27"/>
    <d v="2017-12-14T00:00:00"/>
    <n v="8"/>
  </r>
  <r>
    <x v="2"/>
    <x v="27"/>
    <d v="2017-12-18T00:00:00"/>
    <n v="8"/>
  </r>
  <r>
    <x v="2"/>
    <x v="6"/>
    <d v="2015-04-30T00:00:00"/>
    <n v="74"/>
  </r>
  <r>
    <x v="0"/>
    <x v="3"/>
    <d v="2015-05-05T00:00:00"/>
    <n v="125"/>
  </r>
  <r>
    <x v="1"/>
    <x v="4"/>
    <d v="2015-10-01T00:00:00"/>
    <n v="122"/>
  </r>
  <r>
    <x v="1"/>
    <x v="4"/>
    <d v="2015-10-06T00:00:00"/>
    <n v="118"/>
  </r>
  <r>
    <x v="1"/>
    <x v="29"/>
    <d v="2015-12-07T00:00:00"/>
    <n v="64"/>
  </r>
  <r>
    <x v="1"/>
    <x v="25"/>
    <d v="2017-09-09T00:00:00"/>
    <n v="49"/>
  </r>
  <r>
    <x v="0"/>
    <x v="2"/>
    <d v="2015-03-06T00:00:00"/>
    <n v="226.5"/>
  </r>
  <r>
    <x v="0"/>
    <x v="6"/>
    <d v="2015-04-01T00:00:00"/>
    <n v="357.5"/>
  </r>
  <r>
    <x v="0"/>
    <x v="6"/>
    <d v="2015-04-14T00:00:00"/>
    <n v="315"/>
  </r>
  <r>
    <x v="0"/>
    <x v="6"/>
    <d v="2015-04-17T00:00:00"/>
    <n v="333.5"/>
  </r>
  <r>
    <x v="0"/>
    <x v="6"/>
    <d v="2015-04-30T00:00:00"/>
    <n v="290"/>
  </r>
  <r>
    <x v="0"/>
    <x v="3"/>
    <d v="2015-05-07T00:00:00"/>
    <n v="110"/>
  </r>
  <r>
    <x v="0"/>
    <x v="3"/>
    <d v="2015-05-12T00:00:00"/>
    <n v="120"/>
  </r>
  <r>
    <x v="0"/>
    <x v="3"/>
    <d v="2015-05-15T00:00:00"/>
    <n v="96"/>
  </r>
  <r>
    <x v="0"/>
    <x v="3"/>
    <d v="2015-05-25T00:00:00"/>
    <n v="128"/>
  </r>
  <r>
    <x v="0"/>
    <x v="1"/>
    <d v="2015-06-10T00:00:00"/>
    <n v="56"/>
  </r>
  <r>
    <x v="0"/>
    <x v="1"/>
    <d v="2015-06-16T00:00:00"/>
    <n v="64"/>
  </r>
  <r>
    <x v="0"/>
    <x v="1"/>
    <d v="2015-06-24T00:00:00"/>
    <n v="56"/>
  </r>
  <r>
    <x v="0"/>
    <x v="1"/>
    <d v="2015-06-30T00:00:00"/>
    <n v="40"/>
  </r>
  <r>
    <x v="0"/>
    <x v="8"/>
    <d v="2015-08-24T00:00:00"/>
    <n v="40"/>
  </r>
  <r>
    <x v="0"/>
    <x v="9"/>
    <d v="2015-02-19T00:00:00"/>
    <n v="156"/>
  </r>
  <r>
    <x v="0"/>
    <x v="9"/>
    <d v="2015-02-21T00:00:00"/>
    <n v="136"/>
  </r>
  <r>
    <x v="0"/>
    <x v="9"/>
    <d v="2015-02-24T00:00:00"/>
    <n v="152"/>
  </r>
  <r>
    <x v="2"/>
    <x v="3"/>
    <d v="2015-05-21T00:00:00"/>
    <n v="51"/>
  </r>
  <r>
    <x v="1"/>
    <x v="17"/>
    <d v="2016-01-12T00:00:00"/>
    <n v="52"/>
  </r>
  <r>
    <x v="1"/>
    <x v="17"/>
    <d v="2016-01-13T00:00:00"/>
    <n v="68"/>
  </r>
  <r>
    <x v="1"/>
    <x v="11"/>
    <d v="2016-11-08T00:00:00"/>
    <n v="76"/>
  </r>
  <r>
    <x v="1"/>
    <x v="11"/>
    <d v="2016-11-09T00:00:00"/>
    <n v="60"/>
  </r>
  <r>
    <x v="0"/>
    <x v="2"/>
    <d v="2015-03-28T00:00:00"/>
    <n v="144"/>
  </r>
  <r>
    <x v="0"/>
    <x v="34"/>
    <d v="2016-07-30T00:00:00"/>
    <n v="26"/>
  </r>
  <r>
    <x v="0"/>
    <x v="7"/>
    <d v="2015-07-20T00:00:00"/>
    <n v="77"/>
  </r>
  <r>
    <x v="1"/>
    <x v="3"/>
    <d v="2015-05-25T00:00:00"/>
    <n v="198"/>
  </r>
  <r>
    <x v="1"/>
    <x v="3"/>
    <d v="2015-05-28T00:00:00"/>
    <n v="176"/>
  </r>
  <r>
    <x v="1"/>
    <x v="3"/>
    <d v="2015-05-29T00:00:00"/>
    <n v="163"/>
  </r>
  <r>
    <x v="1"/>
    <x v="3"/>
    <d v="2015-05-30T00:00:00"/>
    <n v="133"/>
  </r>
  <r>
    <x v="1"/>
    <x v="1"/>
    <d v="2015-06-01T00:00:00"/>
    <n v="110"/>
  </r>
  <r>
    <x v="1"/>
    <x v="8"/>
    <d v="2015-08-31T00:00:00"/>
    <n v="162.01"/>
  </r>
  <r>
    <x v="1"/>
    <x v="13"/>
    <d v="2015-09-28T00:00:00"/>
    <n v="92"/>
  </r>
  <r>
    <x v="1"/>
    <x v="35"/>
    <d v="2016-02-05T00:00:00"/>
    <n v="68"/>
  </r>
  <r>
    <x v="2"/>
    <x v="12"/>
    <d v="2015-01-15T00:00:00"/>
    <n v="108.15"/>
  </r>
  <r>
    <x v="2"/>
    <x v="6"/>
    <d v="2015-04-14T00:00:00"/>
    <n v="68.7"/>
  </r>
  <r>
    <x v="2"/>
    <x v="1"/>
    <d v="2015-06-30T00:00:00"/>
    <n v="103.7"/>
  </r>
  <r>
    <x v="1"/>
    <x v="8"/>
    <d v="2015-08-08T00:00:00"/>
    <n v="96"/>
  </r>
  <r>
    <x v="0"/>
    <x v="6"/>
    <d v="2015-04-09T00:00:00"/>
    <n v="351"/>
  </r>
  <r>
    <x v="0"/>
    <x v="15"/>
    <d v="2016-12-22T00:00:00"/>
    <n v="43"/>
  </r>
  <r>
    <x v="0"/>
    <x v="30"/>
    <d v="2016-09-17T00:00:00"/>
    <n v="30"/>
  </r>
  <r>
    <x v="0"/>
    <x v="25"/>
    <d v="2017-09-16T00:00:00"/>
    <n v="33.5"/>
  </r>
  <r>
    <x v="0"/>
    <x v="12"/>
    <d v="2015-01-09T00:00:00"/>
    <n v="136"/>
  </r>
  <r>
    <x v="0"/>
    <x v="12"/>
    <d v="2015-01-15T00:00:00"/>
    <n v="168"/>
  </r>
  <r>
    <x v="0"/>
    <x v="12"/>
    <d v="2015-01-26T00:00:00"/>
    <n v="125"/>
  </r>
  <r>
    <x v="0"/>
    <x v="12"/>
    <d v="2015-01-30T00:00:00"/>
    <n v="152"/>
  </r>
  <r>
    <x v="0"/>
    <x v="12"/>
    <d v="2015-01-31T00:00:00"/>
    <n v="80"/>
  </r>
  <r>
    <x v="2"/>
    <x v="12"/>
    <d v="2015-01-22T00:00:00"/>
    <n v="102"/>
  </r>
  <r>
    <x v="2"/>
    <x v="1"/>
    <d v="2015-06-02T00:00:00"/>
    <n v="124"/>
  </r>
  <r>
    <x v="2"/>
    <x v="1"/>
    <d v="2015-06-12T00:00:00"/>
    <n v="50"/>
  </r>
  <r>
    <x v="2"/>
    <x v="1"/>
    <d v="2015-06-25T00:00:00"/>
    <n v="14"/>
  </r>
  <r>
    <x v="1"/>
    <x v="30"/>
    <d v="2016-09-16T00:00:00"/>
    <n v="48"/>
  </r>
  <r>
    <x v="0"/>
    <x v="4"/>
    <d v="2015-10-29T00:00:00"/>
    <n v="24"/>
  </r>
  <r>
    <x v="2"/>
    <x v="0"/>
    <d v="2016-06-23T00:00:00"/>
    <n v="16"/>
  </r>
  <r>
    <x v="0"/>
    <x v="11"/>
    <d v="2016-11-16T00:00:00"/>
    <n v="49.5"/>
  </r>
  <r>
    <x v="0"/>
    <x v="15"/>
    <d v="2016-12-21T00:00:00"/>
    <n v="51.5"/>
  </r>
  <r>
    <x v="0"/>
    <x v="18"/>
    <d v="2017-01-10T00:00:00"/>
    <n v="47"/>
  </r>
  <r>
    <x v="0"/>
    <x v="18"/>
    <d v="2017-01-11T00:00:00"/>
    <n v="49"/>
  </r>
  <r>
    <x v="0"/>
    <x v="18"/>
    <d v="2017-01-12T00:00:00"/>
    <n v="52"/>
  </r>
  <r>
    <x v="0"/>
    <x v="18"/>
    <d v="2017-01-13T00:00:00"/>
    <n v="50"/>
  </r>
  <r>
    <x v="0"/>
    <x v="19"/>
    <d v="2017-02-15T00:00:00"/>
    <n v="52.5"/>
  </r>
  <r>
    <x v="0"/>
    <x v="20"/>
    <d v="2017-03-01T00:00:00"/>
    <n v="49.5"/>
  </r>
  <r>
    <x v="0"/>
    <x v="20"/>
    <d v="2017-03-07T00:00:00"/>
    <n v="50"/>
  </r>
  <r>
    <x v="0"/>
    <x v="20"/>
    <d v="2017-03-08T00:00:00"/>
    <n v="51.5"/>
  </r>
  <r>
    <x v="0"/>
    <x v="20"/>
    <d v="2017-03-24T00:00:00"/>
    <n v="53.5"/>
  </r>
  <r>
    <x v="0"/>
    <x v="20"/>
    <d v="2017-03-31T00:00:00"/>
    <n v="57"/>
  </r>
  <r>
    <x v="0"/>
    <x v="14"/>
    <d v="2017-04-04T00:00:00"/>
    <n v="52.5"/>
  </r>
  <r>
    <x v="0"/>
    <x v="14"/>
    <d v="2017-04-13T00:00:00"/>
    <n v="51.5"/>
  </r>
  <r>
    <x v="0"/>
    <x v="21"/>
    <d v="2017-05-18T00:00:00"/>
    <n v="52.5"/>
  </r>
  <r>
    <x v="0"/>
    <x v="21"/>
    <d v="2017-05-23T00:00:00"/>
    <n v="52"/>
  </r>
  <r>
    <x v="0"/>
    <x v="21"/>
    <d v="2017-05-31T00:00:00"/>
    <n v="53"/>
  </r>
  <r>
    <x v="0"/>
    <x v="22"/>
    <d v="2017-06-19T00:00:00"/>
    <n v="35"/>
  </r>
  <r>
    <x v="0"/>
    <x v="23"/>
    <d v="2017-07-10T00:00:00"/>
    <n v="19"/>
  </r>
  <r>
    <x v="0"/>
    <x v="23"/>
    <d v="2017-07-14T00:00:00"/>
    <n v="43"/>
  </r>
  <r>
    <x v="0"/>
    <x v="24"/>
    <d v="2017-08-21T00:00:00"/>
    <n v="34.5"/>
  </r>
  <r>
    <x v="0"/>
    <x v="24"/>
    <d v="2017-08-29T00:00:00"/>
    <n v="52"/>
  </r>
  <r>
    <x v="0"/>
    <x v="25"/>
    <d v="2017-09-04T00:00:00"/>
    <n v="34"/>
  </r>
  <r>
    <x v="0"/>
    <x v="25"/>
    <d v="2017-09-28T00:00:00"/>
    <n v="53"/>
  </r>
  <r>
    <x v="0"/>
    <x v="26"/>
    <d v="2017-10-11T00:00:00"/>
    <n v="50.5"/>
  </r>
  <r>
    <x v="0"/>
    <x v="26"/>
    <d v="2017-10-12T00:00:00"/>
    <n v="50.5"/>
  </r>
  <r>
    <x v="0"/>
    <x v="26"/>
    <d v="2017-10-13T00:00:00"/>
    <n v="50.5"/>
  </r>
  <r>
    <x v="0"/>
    <x v="27"/>
    <d v="2017-12-15T00:00:00"/>
    <n v="51"/>
  </r>
  <r>
    <x v="2"/>
    <x v="12"/>
    <d v="2015-01-16T00:00:00"/>
    <n v="106.3"/>
  </r>
  <r>
    <x v="1"/>
    <x v="21"/>
    <d v="2017-05-16T00:00:00"/>
    <n v="60"/>
  </r>
  <r>
    <x v="1"/>
    <x v="22"/>
    <d v="2017-06-07T00:00:00"/>
    <n v="66"/>
  </r>
  <r>
    <x v="1"/>
    <x v="22"/>
    <d v="2017-06-13T00:00:00"/>
    <n v="57"/>
  </r>
  <r>
    <x v="1"/>
    <x v="22"/>
    <d v="2017-06-14T00:00:00"/>
    <n v="96"/>
  </r>
  <r>
    <x v="1"/>
    <x v="23"/>
    <d v="2017-07-13T00:00:00"/>
    <n v="60"/>
  </r>
  <r>
    <x v="1"/>
    <x v="23"/>
    <d v="2017-07-15T00:00:00"/>
    <n v="28"/>
  </r>
  <r>
    <x v="1"/>
    <x v="23"/>
    <d v="2017-07-26T00:00:00"/>
    <n v="114"/>
  </r>
  <r>
    <x v="1"/>
    <x v="25"/>
    <d v="2017-09-11T00:00:00"/>
    <n v="105"/>
  </r>
  <r>
    <x v="2"/>
    <x v="9"/>
    <d v="2015-02-20T00:00:00"/>
    <n v="144"/>
  </r>
  <r>
    <x v="1"/>
    <x v="1"/>
    <d v="2015-06-10T00:00:00"/>
    <n v="167"/>
  </r>
  <r>
    <x v="1"/>
    <x v="1"/>
    <d v="2015-06-22T00:00:00"/>
    <n v="162"/>
  </r>
  <r>
    <x v="1"/>
    <x v="1"/>
    <d v="2015-06-26T00:00:00"/>
    <n v="93"/>
  </r>
  <r>
    <x v="1"/>
    <x v="7"/>
    <d v="2015-07-22T00:00:00"/>
    <n v="103"/>
  </r>
  <r>
    <x v="1"/>
    <x v="7"/>
    <d v="2015-07-27T00:00:00"/>
    <n v="68"/>
  </r>
  <r>
    <x v="2"/>
    <x v="6"/>
    <d v="2015-04-25T00:00:00"/>
    <n v="56"/>
  </r>
  <r>
    <x v="0"/>
    <x v="28"/>
    <d v="2016-08-11T00:00:00"/>
    <n v="41.5"/>
  </r>
  <r>
    <x v="0"/>
    <x v="28"/>
    <d v="2016-08-12T00:00:00"/>
    <n v="47"/>
  </r>
  <r>
    <x v="0"/>
    <x v="28"/>
    <d v="2016-08-19T00:00:00"/>
    <n v="44"/>
  </r>
  <r>
    <x v="0"/>
    <x v="28"/>
    <d v="2016-08-24T00:00:00"/>
    <n v="48.5"/>
  </r>
  <r>
    <x v="0"/>
    <x v="30"/>
    <d v="2016-09-07T00:00:00"/>
    <n v="50.5"/>
  </r>
  <r>
    <x v="0"/>
    <x v="30"/>
    <d v="2016-09-08T00:00:00"/>
    <n v="51.5"/>
  </r>
  <r>
    <x v="0"/>
    <x v="30"/>
    <d v="2016-09-09T00:00:00"/>
    <n v="43"/>
  </r>
  <r>
    <x v="0"/>
    <x v="30"/>
    <d v="2016-09-30T00:00:00"/>
    <n v="52"/>
  </r>
  <r>
    <x v="0"/>
    <x v="10"/>
    <d v="2016-10-29T00:00:00"/>
    <n v="36.5"/>
  </r>
  <r>
    <x v="0"/>
    <x v="11"/>
    <d v="2016-11-05T00:00:00"/>
    <n v="34.5"/>
  </r>
  <r>
    <x v="0"/>
    <x v="11"/>
    <d v="2016-11-19T00:00:00"/>
    <n v="33"/>
  </r>
  <r>
    <x v="0"/>
    <x v="18"/>
    <d v="2017-01-09T00:00:00"/>
    <n v="36.5"/>
  </r>
  <r>
    <x v="0"/>
    <x v="18"/>
    <d v="2017-01-20T00:00:00"/>
    <n v="48"/>
  </r>
  <r>
    <x v="0"/>
    <x v="19"/>
    <d v="2017-02-09T00:00:00"/>
    <n v="41.5"/>
  </r>
  <r>
    <x v="0"/>
    <x v="22"/>
    <d v="2017-06-12T00:00:00"/>
    <n v="49.5"/>
  </r>
  <r>
    <x v="0"/>
    <x v="24"/>
    <d v="2017-08-19T00:00:00"/>
    <n v="25.5"/>
  </r>
  <r>
    <x v="0"/>
    <x v="16"/>
    <d v="2017-11-02T00:00:00"/>
    <n v="34"/>
  </r>
  <r>
    <x v="0"/>
    <x v="16"/>
    <d v="2017-11-10T00:00:00"/>
    <n v="51"/>
  </r>
  <r>
    <x v="0"/>
    <x v="16"/>
    <d v="2017-11-23T00:00:00"/>
    <n v="52"/>
  </r>
  <r>
    <x v="0"/>
    <x v="16"/>
    <d v="2017-11-24T00:00:00"/>
    <n v="50"/>
  </r>
  <r>
    <x v="0"/>
    <x v="27"/>
    <d v="2017-12-05T00:00:00"/>
    <n v="51.5"/>
  </r>
  <r>
    <x v="2"/>
    <x v="9"/>
    <d v="2015-02-27T00:00:00"/>
    <n v="113"/>
  </r>
  <r>
    <x v="2"/>
    <x v="2"/>
    <d v="2015-03-05T00:00:00"/>
    <n v="168.5"/>
  </r>
  <r>
    <x v="1"/>
    <x v="6"/>
    <d v="2015-04-22T00:00:00"/>
    <n v="162"/>
  </r>
  <r>
    <x v="2"/>
    <x v="29"/>
    <d v="2015-12-01T00:00:00"/>
    <n v="16"/>
  </r>
  <r>
    <x v="2"/>
    <x v="29"/>
    <d v="2015-12-09T00:00:00"/>
    <n v="18"/>
  </r>
  <r>
    <x v="2"/>
    <x v="29"/>
    <d v="2015-12-10T00:00:00"/>
    <n v="18"/>
  </r>
  <r>
    <x v="2"/>
    <x v="29"/>
    <d v="2015-12-18T00:00:00"/>
    <n v="28"/>
  </r>
  <r>
    <x v="2"/>
    <x v="17"/>
    <d v="2016-01-08T00:00:00"/>
    <n v="37.5"/>
  </r>
  <r>
    <x v="1"/>
    <x v="34"/>
    <d v="2016-07-13T00:00:00"/>
    <n v="83"/>
  </r>
  <r>
    <x v="1"/>
    <x v="27"/>
    <d v="2017-12-14T00:00:00"/>
    <n v="105"/>
  </r>
  <r>
    <x v="1"/>
    <x v="27"/>
    <d v="2017-12-18T00:00:00"/>
    <n v="136"/>
  </r>
  <r>
    <x v="1"/>
    <x v="9"/>
    <d v="2015-02-17T00:00:00"/>
    <n v="83"/>
  </r>
  <r>
    <x v="1"/>
    <x v="2"/>
    <d v="2015-03-16T00:00:00"/>
    <n v="80"/>
  </r>
  <r>
    <x v="2"/>
    <x v="33"/>
    <d v="2016-05-09T00:00:00"/>
    <n v="16"/>
  </r>
  <r>
    <x v="2"/>
    <x v="13"/>
    <d v="2015-09-21T00:00:00"/>
    <n v="5.8"/>
  </r>
  <r>
    <x v="0"/>
    <x v="7"/>
    <d v="2015-07-18T00:00:00"/>
    <n v="64"/>
  </r>
  <r>
    <x v="1"/>
    <x v="2"/>
    <d v="2015-03-11T00:00:00"/>
    <n v="137"/>
  </r>
  <r>
    <x v="1"/>
    <x v="6"/>
    <d v="2015-04-02T00:00:00"/>
    <n v="91"/>
  </r>
  <r>
    <x v="1"/>
    <x v="30"/>
    <d v="2016-09-23T00:00:00"/>
    <n v="52"/>
  </r>
  <r>
    <x v="1"/>
    <x v="3"/>
    <d v="2015-05-06T00:00:00"/>
    <n v="130"/>
  </r>
  <r>
    <x v="1"/>
    <x v="18"/>
    <d v="2017-01-11T00:00:00"/>
    <n v="75"/>
  </r>
  <r>
    <x v="0"/>
    <x v="23"/>
    <d v="2017-07-01T00:00:00"/>
    <n v="47"/>
  </r>
  <r>
    <x v="0"/>
    <x v="29"/>
    <d v="2015-12-11T00:00:00"/>
    <n v="24"/>
  </r>
  <r>
    <x v="0"/>
    <x v="29"/>
    <d v="2015-12-16T00:00:00"/>
    <n v="24"/>
  </r>
  <r>
    <x v="0"/>
    <x v="29"/>
    <d v="2015-12-22T00:00:00"/>
    <n v="24"/>
  </r>
  <r>
    <x v="0"/>
    <x v="17"/>
    <d v="2016-01-05T00:00:00"/>
    <n v="24"/>
  </r>
  <r>
    <x v="0"/>
    <x v="17"/>
    <d v="2016-01-13T00:00:00"/>
    <n v="24"/>
  </r>
  <r>
    <x v="0"/>
    <x v="17"/>
    <d v="2016-01-19T00:00:00"/>
    <n v="24"/>
  </r>
  <r>
    <x v="0"/>
    <x v="35"/>
    <d v="2016-02-02T00:00:00"/>
    <n v="24"/>
  </r>
  <r>
    <x v="0"/>
    <x v="35"/>
    <d v="2016-02-04T00:00:00"/>
    <n v="24"/>
  </r>
  <r>
    <x v="0"/>
    <x v="35"/>
    <d v="2016-02-25T00:00:00"/>
    <n v="24"/>
  </r>
  <r>
    <x v="0"/>
    <x v="31"/>
    <d v="2016-03-17T00:00:00"/>
    <n v="24"/>
  </r>
  <r>
    <x v="0"/>
    <x v="31"/>
    <d v="2016-03-24T00:00:00"/>
    <n v="24"/>
  </r>
  <r>
    <x v="0"/>
    <x v="31"/>
    <d v="2016-03-25T00:00:00"/>
    <n v="24"/>
  </r>
  <r>
    <x v="0"/>
    <x v="32"/>
    <d v="2016-04-05T00:00:00"/>
    <n v="24"/>
  </r>
  <r>
    <x v="0"/>
    <x v="32"/>
    <d v="2016-04-07T00:00:00"/>
    <n v="24"/>
  </r>
  <r>
    <x v="0"/>
    <x v="32"/>
    <d v="2016-04-26T00:00:00"/>
    <n v="24"/>
  </r>
  <r>
    <x v="0"/>
    <x v="33"/>
    <d v="2016-05-16T00:00:00"/>
    <n v="24"/>
  </r>
  <r>
    <x v="0"/>
    <x v="0"/>
    <d v="2016-06-17T00:00:00"/>
    <n v="48"/>
  </r>
  <r>
    <x v="0"/>
    <x v="34"/>
    <d v="2016-07-11T00:00:00"/>
    <n v="18.5"/>
  </r>
  <r>
    <x v="0"/>
    <x v="34"/>
    <d v="2016-07-22T00:00:00"/>
    <n v="52.5"/>
  </r>
  <r>
    <x v="0"/>
    <x v="34"/>
    <d v="2016-07-29T00:00:00"/>
    <n v="55"/>
  </r>
  <r>
    <x v="0"/>
    <x v="28"/>
    <d v="2016-08-16T00:00:00"/>
    <n v="24"/>
  </r>
  <r>
    <x v="0"/>
    <x v="24"/>
    <d v="2017-08-07T00:00:00"/>
    <n v="26"/>
  </r>
  <r>
    <x v="1"/>
    <x v="12"/>
    <d v="2015-01-19T00:00:00"/>
    <n v="67"/>
  </r>
  <r>
    <x v="2"/>
    <x v="3"/>
    <d v="2015-05-12T00:00:00"/>
    <n v="89.5"/>
  </r>
  <r>
    <x v="2"/>
    <x v="3"/>
    <d v="2015-05-15T00:00:00"/>
    <n v="94"/>
  </r>
  <r>
    <x v="1"/>
    <x v="29"/>
    <d v="2015-12-21T00:00:00"/>
    <n v="100"/>
  </r>
  <r>
    <x v="1"/>
    <x v="9"/>
    <d v="2015-02-03T00:00:00"/>
    <n v="128"/>
  </r>
  <r>
    <x v="1"/>
    <x v="2"/>
    <d v="2015-03-10T00:00:00"/>
    <n v="154"/>
  </r>
  <r>
    <x v="0"/>
    <x v="13"/>
    <d v="2015-09-04T00:00:00"/>
    <n v="24"/>
  </r>
  <r>
    <x v="0"/>
    <x v="13"/>
    <d v="2015-09-09T00:00:00"/>
    <n v="24"/>
  </r>
  <r>
    <x v="0"/>
    <x v="13"/>
    <d v="2015-09-11T00:00:00"/>
    <n v="27"/>
  </r>
  <r>
    <x v="0"/>
    <x v="13"/>
    <d v="2015-09-22T00:00:00"/>
    <n v="24"/>
  </r>
  <r>
    <x v="0"/>
    <x v="13"/>
    <d v="2015-09-24T00:00:00"/>
    <n v="24"/>
  </r>
  <r>
    <x v="0"/>
    <x v="22"/>
    <d v="2017-06-24T00:00:00"/>
    <n v="33"/>
  </r>
  <r>
    <x v="1"/>
    <x v="8"/>
    <d v="2015-08-07T00:00:00"/>
    <n v="129"/>
  </r>
  <r>
    <x v="1"/>
    <x v="6"/>
    <d v="2015-04-14T00:00:00"/>
    <n v="232"/>
  </r>
  <r>
    <x v="1"/>
    <x v="24"/>
    <d v="2017-08-28T00:00:00"/>
    <n v="66"/>
  </r>
  <r>
    <x v="1"/>
    <x v="27"/>
    <d v="2017-12-11T00:00:00"/>
    <n v="46"/>
  </r>
  <r>
    <x v="1"/>
    <x v="1"/>
    <d v="2015-06-30T00:00:00"/>
    <n v="99"/>
  </r>
  <r>
    <x v="1"/>
    <x v="7"/>
    <d v="2015-07-06T00:00:00"/>
    <n v="59.6"/>
  </r>
  <r>
    <x v="1"/>
    <x v="0"/>
    <d v="2016-06-02T00:00:00"/>
    <n v="64"/>
  </r>
  <r>
    <x v="1"/>
    <x v="25"/>
    <d v="2017-09-28T00:00:00"/>
    <n v="64"/>
  </r>
  <r>
    <x v="1"/>
    <x v="25"/>
    <d v="2017-09-29T00:00:00"/>
    <n v="92"/>
  </r>
  <r>
    <x v="1"/>
    <x v="16"/>
    <d v="2017-11-21T00:00:00"/>
    <n v="61"/>
  </r>
  <r>
    <x v="0"/>
    <x v="35"/>
    <d v="2016-02-21T00:00:00"/>
    <n v="8"/>
  </r>
  <r>
    <x v="0"/>
    <x v="0"/>
    <d v="2016-06-27T00:00:00"/>
    <n v="16.5"/>
  </r>
  <r>
    <x v="0"/>
    <x v="14"/>
    <d v="2017-04-18T00:00:00"/>
    <n v="33"/>
  </r>
  <r>
    <x v="0"/>
    <x v="25"/>
    <d v="2017-09-02T00:00:00"/>
    <n v="33"/>
  </r>
  <r>
    <x v="2"/>
    <x v="2"/>
    <d v="2015-03-07T00:00:00"/>
    <n v="32"/>
  </r>
  <r>
    <x v="2"/>
    <x v="21"/>
    <d v="2017-05-08T00:00:00"/>
    <n v="25"/>
  </r>
  <r>
    <x v="2"/>
    <x v="21"/>
    <d v="2017-05-12T00:00:00"/>
    <n v="20"/>
  </r>
  <r>
    <x v="2"/>
    <x v="22"/>
    <d v="2017-06-19T00:00:00"/>
    <n v="24"/>
  </r>
  <r>
    <x v="2"/>
    <x v="22"/>
    <d v="2017-06-21T00:00:00"/>
    <n v="20"/>
  </r>
  <r>
    <x v="2"/>
    <x v="22"/>
    <d v="2017-06-23T00:00:00"/>
    <n v="20"/>
  </r>
  <r>
    <x v="2"/>
    <x v="22"/>
    <d v="2017-06-30T00:00:00"/>
    <n v="24"/>
  </r>
  <r>
    <x v="2"/>
    <x v="23"/>
    <d v="2017-07-06T00:00:00"/>
    <n v="20"/>
  </r>
  <r>
    <x v="2"/>
    <x v="23"/>
    <d v="2017-07-26T00:00:00"/>
    <n v="35"/>
  </r>
  <r>
    <x v="2"/>
    <x v="23"/>
    <d v="2017-07-28T00:00:00"/>
    <n v="32"/>
  </r>
  <r>
    <x v="2"/>
    <x v="24"/>
    <d v="2017-08-04T00:00:00"/>
    <n v="21"/>
  </r>
  <r>
    <x v="1"/>
    <x v="8"/>
    <d v="2015-08-30T00:00:00"/>
    <n v="73"/>
  </r>
  <r>
    <x v="1"/>
    <x v="5"/>
    <d v="2015-11-21T00:00:00"/>
    <n v="52"/>
  </r>
  <r>
    <x v="1"/>
    <x v="12"/>
    <d v="2015-01-15T00:00:00"/>
    <n v="72"/>
  </r>
  <r>
    <x v="1"/>
    <x v="9"/>
    <d v="2015-02-18T00:00:00"/>
    <n v="117.5"/>
  </r>
  <r>
    <x v="1"/>
    <x v="4"/>
    <d v="2015-10-17T00:00:00"/>
    <n v="44"/>
  </r>
  <r>
    <x v="1"/>
    <x v="13"/>
    <d v="2015-09-02T00:00:00"/>
    <n v="164"/>
  </r>
  <r>
    <x v="1"/>
    <x v="34"/>
    <d v="2016-07-23T00:00:00"/>
    <n v="100"/>
  </r>
  <r>
    <x v="1"/>
    <x v="15"/>
    <d v="2016-12-21T00:00:00"/>
    <n v="59"/>
  </r>
  <r>
    <x v="0"/>
    <x v="13"/>
    <d v="2015-09-25T00:00:00"/>
    <n v="16"/>
  </r>
  <r>
    <x v="0"/>
    <x v="9"/>
    <d v="2015-02-07T00:00:00"/>
    <n v="64"/>
  </r>
  <r>
    <x v="1"/>
    <x v="20"/>
    <d v="2017-03-02T00:00:00"/>
    <n v="74"/>
  </r>
  <r>
    <x v="1"/>
    <x v="14"/>
    <d v="2017-04-07T00:00:00"/>
    <n v="114"/>
  </r>
  <r>
    <x v="1"/>
    <x v="23"/>
    <d v="2017-07-06T00:00:00"/>
    <n v="48"/>
  </r>
  <r>
    <x v="1"/>
    <x v="26"/>
    <d v="2017-10-27T00:00:00"/>
    <n v="48"/>
  </r>
  <r>
    <x v="1"/>
    <x v="16"/>
    <d v="2017-11-29T00:00:00"/>
    <n v="110.01"/>
  </r>
  <r>
    <x v="1"/>
    <x v="27"/>
    <d v="2017-12-05T00:00:00"/>
    <n v="53"/>
  </r>
  <r>
    <x v="1"/>
    <x v="28"/>
    <d v="2016-08-22T00:00:00"/>
    <n v="36"/>
  </r>
  <r>
    <x v="1"/>
    <x v="28"/>
    <d v="2016-08-30T00:00:00"/>
    <n v="84"/>
  </r>
  <r>
    <x v="1"/>
    <x v="30"/>
    <d v="2016-09-08T00:00:00"/>
    <n v="58"/>
  </r>
  <r>
    <x v="1"/>
    <x v="11"/>
    <d v="2016-11-19T00:00:00"/>
    <n v="44"/>
  </r>
  <r>
    <x v="1"/>
    <x v="14"/>
    <d v="2017-04-25T00:00:00"/>
    <n v="66"/>
  </r>
  <r>
    <x v="1"/>
    <x v="23"/>
    <d v="2017-07-24T00:00:00"/>
    <n v="64"/>
  </r>
  <r>
    <x v="1"/>
    <x v="24"/>
    <d v="2017-08-22T00:00:00"/>
    <n v="52"/>
  </r>
  <r>
    <x v="1"/>
    <x v="21"/>
    <d v="2017-05-20T00:00:00"/>
    <n v="60"/>
  </r>
  <r>
    <x v="1"/>
    <x v="25"/>
    <d v="2017-09-25T00:00:00"/>
    <n v="84"/>
  </r>
  <r>
    <x v="1"/>
    <x v="8"/>
    <d v="2015-08-13T00:00:00"/>
    <n v="120"/>
  </r>
  <r>
    <x v="1"/>
    <x v="10"/>
    <d v="2016-10-07T00:00:00"/>
    <n v="48"/>
  </r>
  <r>
    <x v="1"/>
    <x v="18"/>
    <d v="2017-01-17T00:00:00"/>
    <n v="74"/>
  </r>
  <r>
    <x v="1"/>
    <x v="29"/>
    <d v="2015-12-09T00:00:00"/>
    <n v="61"/>
  </r>
  <r>
    <x v="2"/>
    <x v="4"/>
    <d v="2015-10-24T00:00:00"/>
    <n v="10"/>
  </r>
  <r>
    <x v="2"/>
    <x v="5"/>
    <d v="2015-11-04T00:00:00"/>
    <n v="8"/>
  </r>
  <r>
    <x v="2"/>
    <x v="5"/>
    <d v="2015-11-05T00:00:00"/>
    <n v="16"/>
  </r>
  <r>
    <x v="1"/>
    <x v="16"/>
    <d v="2017-11-20T00:00:00"/>
    <n v="96"/>
  </r>
  <r>
    <x v="2"/>
    <x v="21"/>
    <d v="2017-05-23T00:00:00"/>
    <n v="16"/>
  </r>
  <r>
    <x v="2"/>
    <x v="22"/>
    <d v="2017-06-12T00:00:00"/>
    <n v="20"/>
  </r>
  <r>
    <x v="2"/>
    <x v="23"/>
    <d v="2017-07-22T00:00:00"/>
    <n v="14"/>
  </r>
  <r>
    <x v="2"/>
    <x v="23"/>
    <d v="2017-07-24T00:00:00"/>
    <n v="8"/>
  </r>
  <r>
    <x v="2"/>
    <x v="24"/>
    <d v="2017-08-12T00:00:00"/>
    <n v="6"/>
  </r>
  <r>
    <x v="2"/>
    <x v="24"/>
    <d v="2017-08-24T00:00:00"/>
    <n v="8"/>
  </r>
  <r>
    <x v="2"/>
    <x v="24"/>
    <d v="2017-08-25T00:00:00"/>
    <n v="8"/>
  </r>
  <r>
    <x v="2"/>
    <x v="25"/>
    <d v="2017-09-21T00:00:00"/>
    <n v="10"/>
  </r>
  <r>
    <x v="1"/>
    <x v="18"/>
    <d v="2017-01-10T00:00:00"/>
    <n v="61"/>
  </r>
  <r>
    <x v="1"/>
    <x v="31"/>
    <d v="2016-03-22T00:00:00"/>
    <n v="60"/>
  </r>
  <r>
    <x v="1"/>
    <x v="34"/>
    <d v="2016-07-30T00:00:00"/>
    <n v="48"/>
  </r>
  <r>
    <x v="1"/>
    <x v="32"/>
    <d v="2016-04-15T00:00:00"/>
    <n v="70"/>
  </r>
  <r>
    <x v="2"/>
    <x v="13"/>
    <d v="2015-09-24T00:00:00"/>
    <n v="16"/>
  </r>
  <r>
    <x v="2"/>
    <x v="13"/>
    <d v="2015-09-25T00:00:00"/>
    <n v="18"/>
  </r>
  <r>
    <x v="2"/>
    <x v="4"/>
    <d v="2015-10-02T00:00:00"/>
    <n v="17.5"/>
  </r>
  <r>
    <x v="2"/>
    <x v="14"/>
    <d v="2017-04-08T00:00:00"/>
    <n v="4"/>
  </r>
  <r>
    <x v="2"/>
    <x v="14"/>
    <d v="2017-04-14T00:00:00"/>
    <n v="4"/>
  </r>
  <r>
    <x v="1"/>
    <x v="15"/>
    <d v="2016-12-27T00:00:00"/>
    <n v="56"/>
  </r>
  <r>
    <x v="1"/>
    <x v="5"/>
    <d v="2015-11-09T00:00:00"/>
    <n v="56"/>
  </r>
  <r>
    <x v="1"/>
    <x v="5"/>
    <d v="2015-11-10T00:00:00"/>
    <n v="44"/>
  </r>
  <r>
    <x v="2"/>
    <x v="21"/>
    <d v="2017-05-20T00:00:00"/>
    <n v="8"/>
  </r>
  <r>
    <x v="2"/>
    <x v="25"/>
    <d v="2017-09-11T00:00:00"/>
    <n v="6"/>
  </r>
  <r>
    <x v="1"/>
    <x v="22"/>
    <d v="2017-06-10T00:00:00"/>
    <n v="30"/>
  </r>
  <r>
    <x v="1"/>
    <x v="35"/>
    <d v="2016-02-16T00:00:00"/>
    <n v="52"/>
  </r>
  <r>
    <x v="1"/>
    <x v="35"/>
    <d v="2016-02-17T00:00:00"/>
    <n v="60"/>
  </r>
  <r>
    <x v="2"/>
    <x v="33"/>
    <d v="2016-05-31T00:00:00"/>
    <n v="4"/>
  </r>
  <r>
    <x v="1"/>
    <x v="5"/>
    <d v="2015-11-14T00:00:00"/>
    <n v="36"/>
  </r>
  <r>
    <x v="1"/>
    <x v="24"/>
    <d v="2017-08-23T00:00:00"/>
    <n v="27"/>
  </r>
  <r>
    <x v="1"/>
    <x v="29"/>
    <d v="2015-12-19T00:00:00"/>
    <n v="44"/>
  </r>
  <r>
    <x v="2"/>
    <x v="8"/>
    <d v="2015-08-11T00:00:00"/>
    <n v="12"/>
  </r>
  <r>
    <x v="2"/>
    <x v="8"/>
    <d v="2015-08-18T00:00:00"/>
    <n v="13"/>
  </r>
  <r>
    <x v="0"/>
    <x v="5"/>
    <d v="2015-11-12T00:00:00"/>
    <n v="16"/>
  </r>
  <r>
    <x v="2"/>
    <x v="15"/>
    <d v="2016-12-09T00:00:00"/>
    <n v="4"/>
  </r>
  <r>
    <x v="2"/>
    <x v="15"/>
    <d v="2016-12-14T00:00:00"/>
    <n v="4"/>
  </r>
  <r>
    <x v="2"/>
    <x v="15"/>
    <d v="2016-12-20T00:00:00"/>
    <n v="4"/>
  </r>
  <r>
    <x v="2"/>
    <x v="18"/>
    <d v="2017-01-02T00:00:00"/>
    <n v="4"/>
  </r>
  <r>
    <x v="2"/>
    <x v="21"/>
    <d v="2017-05-27T00:00:00"/>
    <n v="12"/>
  </r>
  <r>
    <x v="2"/>
    <x v="26"/>
    <d v="2017-10-14T00:00:00"/>
    <n v="12"/>
  </r>
  <r>
    <x v="1"/>
    <x v="17"/>
    <d v="2016-01-06T00:00:00"/>
    <n v="20"/>
  </r>
  <r>
    <x v="0"/>
    <x v="17"/>
    <d v="2016-01-06T00:00:00"/>
    <n v="8"/>
  </r>
  <r>
    <x v="0"/>
    <x v="7"/>
    <d v="2015-07-25T00:00:00"/>
    <n v="8"/>
  </r>
  <r>
    <x v="1"/>
    <x v="17"/>
    <d v="2016-01-19T00:00:00"/>
    <n v="48"/>
  </r>
  <r>
    <x v="1"/>
    <x v="20"/>
    <d v="2017-03-25T00:00:00"/>
    <n v="22"/>
  </r>
  <r>
    <x v="1"/>
    <x v="18"/>
    <d v="2017-01-04T00:00:00"/>
    <n v="48"/>
  </r>
  <r>
    <x v="1"/>
    <x v="8"/>
    <d v="2015-08-23T00:00:00"/>
    <n v="8"/>
  </r>
  <r>
    <x v="2"/>
    <x v="8"/>
    <d v="2015-08-14T00:00:00"/>
    <n v="8"/>
  </r>
  <r>
    <x v="2"/>
    <x v="26"/>
    <d v="2017-10-25T00:00:00"/>
    <n v="8"/>
  </r>
  <r>
    <x v="1"/>
    <x v="35"/>
    <d v="2016-02-19T00:00:00"/>
    <n v="72"/>
  </r>
  <r>
    <x v="1"/>
    <x v="31"/>
    <d v="2016-03-05T00:00:00"/>
    <n v="24"/>
  </r>
  <r>
    <x v="1"/>
    <x v="0"/>
    <d v="2016-06-23T00:00:00"/>
    <n v="50"/>
  </r>
  <r>
    <x v="2"/>
    <x v="13"/>
    <d v="2015-09-30T00:00:00"/>
    <n v="12"/>
  </r>
  <r>
    <x v="1"/>
    <x v="22"/>
    <d v="2017-06-27T00:00:00"/>
    <n v="32"/>
  </r>
  <r>
    <x v="1"/>
    <x v="23"/>
    <d v="2017-07-01T00:00:00"/>
    <n v="14"/>
  </r>
  <r>
    <x v="2"/>
    <x v="5"/>
    <d v="2015-11-17T00:00:00"/>
    <n v="12"/>
  </r>
  <r>
    <x v="2"/>
    <x v="5"/>
    <d v="2015-11-18T00:00:00"/>
    <n v="12"/>
  </r>
  <r>
    <x v="2"/>
    <x v="5"/>
    <d v="2015-11-26T00:00:00"/>
    <n v="16"/>
  </r>
  <r>
    <x v="2"/>
    <x v="4"/>
    <d v="2015-10-31T00:00:00"/>
    <n v="6"/>
  </r>
  <r>
    <x v="2"/>
    <x v="32"/>
    <d v="2016-04-28T00:00:00"/>
    <n v="4"/>
  </r>
  <r>
    <x v="2"/>
    <x v="17"/>
    <d v="2016-01-20T00:00:00"/>
    <n v="12"/>
  </r>
  <r>
    <x v="2"/>
    <x v="31"/>
    <d v="2016-03-01T00:00:00"/>
    <n v="8"/>
  </r>
  <r>
    <x v="2"/>
    <x v="31"/>
    <d v="2016-03-02T00:00:00"/>
    <n v="8"/>
  </r>
  <r>
    <x v="2"/>
    <x v="32"/>
    <d v="2016-04-12T00:00:00"/>
    <n v="4"/>
  </r>
  <r>
    <x v="2"/>
    <x v="0"/>
    <d v="2016-06-09T00:00:00"/>
    <n v="8"/>
  </r>
  <r>
    <x v="2"/>
    <x v="34"/>
    <d v="2016-07-22T00:00:00"/>
    <n v="8"/>
  </r>
  <r>
    <x v="2"/>
    <x v="28"/>
    <d v="2016-08-11T00:00:00"/>
    <n v="5"/>
  </r>
  <r>
    <x v="2"/>
    <x v="10"/>
    <d v="2016-10-26T00:00:00"/>
    <n v="4"/>
  </r>
  <r>
    <x v="2"/>
    <x v="10"/>
    <d v="2016-10-27T00:00:00"/>
    <n v="4"/>
  </r>
  <r>
    <x v="2"/>
    <x v="10"/>
    <d v="2016-10-28T00:00:00"/>
    <n v="4"/>
  </r>
  <r>
    <x v="2"/>
    <x v="18"/>
    <d v="2017-01-13T00:00:00"/>
    <n v="4"/>
  </r>
  <r>
    <x v="2"/>
    <x v="27"/>
    <d v="2017-12-06T00:00:00"/>
    <n v="8"/>
  </r>
  <r>
    <x v="2"/>
    <x v="27"/>
    <d v="2017-12-09T00:00:00"/>
    <n v="4"/>
  </r>
  <r>
    <x v="2"/>
    <x v="27"/>
    <d v="2017-12-19T00:00:00"/>
    <n v="8"/>
  </r>
  <r>
    <x v="0"/>
    <x v="14"/>
    <d v="2017-04-14T00:00:00"/>
    <n v="50.5"/>
  </r>
  <r>
    <x v="2"/>
    <x v="9"/>
    <d v="2015-02-28T00:00:00"/>
    <n v="92"/>
  </r>
  <r>
    <x v="0"/>
    <x v="3"/>
    <d v="2015-05-04T00:00:00"/>
    <n v="104"/>
  </r>
  <r>
    <x v="1"/>
    <x v="3"/>
    <d v="2015-05-08T00:00:00"/>
    <n v="104"/>
  </r>
  <r>
    <x v="1"/>
    <x v="17"/>
    <d v="2016-01-05T00:00:00"/>
    <n v="60"/>
  </r>
  <r>
    <x v="1"/>
    <x v="31"/>
    <d v="2016-03-30T00:00:00"/>
    <n v="56"/>
  </r>
  <r>
    <x v="1"/>
    <x v="0"/>
    <d v="2016-06-13T00:00:00"/>
    <n v="30"/>
  </r>
  <r>
    <x v="0"/>
    <x v="2"/>
    <d v="2015-03-03T00:00:00"/>
    <n v="208.5"/>
  </r>
  <r>
    <x v="0"/>
    <x v="2"/>
    <d v="2015-03-04T00:00:00"/>
    <n v="203.5"/>
  </r>
  <r>
    <x v="0"/>
    <x v="2"/>
    <d v="2015-03-05T00:00:00"/>
    <n v="215.5"/>
  </r>
  <r>
    <x v="0"/>
    <x v="3"/>
    <d v="2015-05-16T00:00:00"/>
    <n v="222"/>
  </r>
  <r>
    <x v="0"/>
    <x v="3"/>
    <d v="2015-05-29T00:00:00"/>
    <n v="149"/>
  </r>
  <r>
    <x v="0"/>
    <x v="1"/>
    <d v="2015-06-01T00:00:00"/>
    <n v="56"/>
  </r>
  <r>
    <x v="0"/>
    <x v="1"/>
    <d v="2015-06-02T00:00:00"/>
    <n v="56"/>
  </r>
  <r>
    <x v="0"/>
    <x v="1"/>
    <d v="2015-06-08T00:00:00"/>
    <n v="48"/>
  </r>
  <r>
    <x v="0"/>
    <x v="1"/>
    <d v="2015-06-15T00:00:00"/>
    <n v="32"/>
  </r>
  <r>
    <x v="0"/>
    <x v="1"/>
    <d v="2015-06-17T00:00:00"/>
    <n v="56"/>
  </r>
  <r>
    <x v="0"/>
    <x v="1"/>
    <d v="2015-06-25T00:00:00"/>
    <n v="56"/>
  </r>
  <r>
    <x v="0"/>
    <x v="8"/>
    <d v="2015-08-21T00:00:00"/>
    <n v="48"/>
  </r>
  <r>
    <x v="0"/>
    <x v="8"/>
    <d v="2015-08-31T00:00:00"/>
    <n v="32"/>
  </r>
  <r>
    <x v="0"/>
    <x v="9"/>
    <d v="2015-02-06T00:00:00"/>
    <n v="160"/>
  </r>
  <r>
    <x v="0"/>
    <x v="9"/>
    <d v="2015-02-13T00:00:00"/>
    <n v="136"/>
  </r>
  <r>
    <x v="0"/>
    <x v="0"/>
    <d v="2016-06-16T00:00:00"/>
    <n v="48.5"/>
  </r>
  <r>
    <x v="2"/>
    <x v="2"/>
    <d v="2015-03-26T00:00:00"/>
    <n v="99"/>
  </r>
  <r>
    <x v="2"/>
    <x v="3"/>
    <d v="2015-05-22T00:00:00"/>
    <n v="66"/>
  </r>
  <r>
    <x v="1"/>
    <x v="11"/>
    <d v="2016-11-07T00:00:00"/>
    <n v="68"/>
  </r>
  <r>
    <x v="1"/>
    <x v="15"/>
    <d v="2016-12-05T00:00:00"/>
    <n v="80"/>
  </r>
  <r>
    <x v="1"/>
    <x v="6"/>
    <d v="2015-04-11T00:00:00"/>
    <n v="155"/>
  </r>
  <r>
    <x v="1"/>
    <x v="3"/>
    <d v="2015-05-27T00:00:00"/>
    <n v="187.5"/>
  </r>
  <r>
    <x v="1"/>
    <x v="13"/>
    <d v="2015-09-16T00:00:00"/>
    <n v="134"/>
  </r>
  <r>
    <x v="2"/>
    <x v="3"/>
    <d v="2015-05-13T00:00:00"/>
    <n v="87"/>
  </r>
  <r>
    <x v="1"/>
    <x v="2"/>
    <d v="2015-03-03T00:00:00"/>
    <n v="156"/>
  </r>
  <r>
    <x v="1"/>
    <x v="33"/>
    <d v="2016-05-10T00:00:00"/>
    <n v="76"/>
  </r>
  <r>
    <x v="0"/>
    <x v="15"/>
    <d v="2016-12-23T00:00:00"/>
    <n v="36"/>
  </r>
  <r>
    <x v="0"/>
    <x v="25"/>
    <d v="2017-09-15T00:00:00"/>
    <n v="52.5"/>
  </r>
  <r>
    <x v="0"/>
    <x v="12"/>
    <d v="2015-01-08T00:00:00"/>
    <n v="96"/>
  </r>
  <r>
    <x v="0"/>
    <x v="12"/>
    <d v="2015-01-23T00:00:00"/>
    <n v="120"/>
  </r>
  <r>
    <x v="1"/>
    <x v="23"/>
    <d v="2017-07-20T00:00:00"/>
    <n v="58.01"/>
  </r>
  <r>
    <x v="1"/>
    <x v="8"/>
    <d v="2015-08-05T00:00:00"/>
    <n v="116"/>
  </r>
  <r>
    <x v="1"/>
    <x v="13"/>
    <d v="2015-09-12T00:00:00"/>
    <n v="116"/>
  </r>
  <r>
    <x v="2"/>
    <x v="9"/>
    <d v="2015-02-09T00:00:00"/>
    <n v="115"/>
  </r>
  <r>
    <x v="2"/>
    <x v="1"/>
    <d v="2015-06-15T00:00:00"/>
    <n v="20"/>
  </r>
  <r>
    <x v="2"/>
    <x v="1"/>
    <d v="2015-06-24T00:00:00"/>
    <n v="14"/>
  </r>
  <r>
    <x v="2"/>
    <x v="1"/>
    <d v="2015-06-26T00:00:00"/>
    <n v="14"/>
  </r>
  <r>
    <x v="1"/>
    <x v="5"/>
    <d v="2015-11-28T00:00:00"/>
    <n v="52"/>
  </r>
  <r>
    <x v="0"/>
    <x v="4"/>
    <d v="2015-10-19T00:00:00"/>
    <n v="16"/>
  </r>
  <r>
    <x v="0"/>
    <x v="4"/>
    <d v="2015-10-30T00:00:00"/>
    <n v="24"/>
  </r>
  <r>
    <x v="0"/>
    <x v="4"/>
    <d v="2015-10-31T00:00:00"/>
    <n v="8"/>
  </r>
  <r>
    <x v="0"/>
    <x v="15"/>
    <d v="2016-12-15T00:00:00"/>
    <n v="51.5"/>
  </r>
  <r>
    <x v="0"/>
    <x v="15"/>
    <d v="2016-12-19T00:00:00"/>
    <n v="50"/>
  </r>
  <r>
    <x v="0"/>
    <x v="11"/>
    <d v="2016-11-15T00:00:00"/>
    <n v="48"/>
  </r>
  <r>
    <x v="0"/>
    <x v="11"/>
    <d v="2016-11-29T00:00:00"/>
    <n v="50"/>
  </r>
  <r>
    <x v="0"/>
    <x v="15"/>
    <d v="2016-12-07T00:00:00"/>
    <n v="49.5"/>
  </r>
  <r>
    <x v="0"/>
    <x v="18"/>
    <d v="2017-01-03T00:00:00"/>
    <n v="49.5"/>
  </r>
  <r>
    <x v="0"/>
    <x v="18"/>
    <d v="2017-01-17T00:00:00"/>
    <n v="50.5"/>
  </r>
  <r>
    <x v="0"/>
    <x v="19"/>
    <d v="2017-02-18T00:00:00"/>
    <n v="36"/>
  </r>
  <r>
    <x v="0"/>
    <x v="19"/>
    <d v="2017-02-22T00:00:00"/>
    <n v="53.5"/>
  </r>
  <r>
    <x v="0"/>
    <x v="20"/>
    <d v="2017-03-03T00:00:00"/>
    <n v="51.5"/>
  </r>
  <r>
    <x v="0"/>
    <x v="20"/>
    <d v="2017-03-09T00:00:00"/>
    <n v="50"/>
  </r>
  <r>
    <x v="0"/>
    <x v="20"/>
    <d v="2017-03-15T00:00:00"/>
    <n v="52"/>
  </r>
  <r>
    <x v="0"/>
    <x v="14"/>
    <d v="2017-04-26T00:00:00"/>
    <n v="53"/>
  </r>
  <r>
    <x v="0"/>
    <x v="14"/>
    <d v="2017-04-28T00:00:00"/>
    <n v="51"/>
  </r>
  <r>
    <x v="0"/>
    <x v="21"/>
    <d v="2017-05-12T00:00:00"/>
    <n v="52.5"/>
  </r>
  <r>
    <x v="0"/>
    <x v="21"/>
    <d v="2017-05-25T00:00:00"/>
    <n v="44"/>
  </r>
  <r>
    <x v="0"/>
    <x v="21"/>
    <d v="2017-05-26T00:00:00"/>
    <n v="54"/>
  </r>
  <r>
    <x v="0"/>
    <x v="21"/>
    <d v="2017-05-27T00:00:00"/>
    <n v="35.5"/>
  </r>
  <r>
    <x v="0"/>
    <x v="22"/>
    <d v="2017-06-23T00:00:00"/>
    <n v="53"/>
  </r>
  <r>
    <x v="0"/>
    <x v="23"/>
    <d v="2017-07-22T00:00:00"/>
    <n v="37"/>
  </r>
  <r>
    <x v="0"/>
    <x v="23"/>
    <d v="2017-07-25T00:00:00"/>
    <n v="52"/>
  </r>
  <r>
    <x v="0"/>
    <x v="24"/>
    <d v="2017-08-05T00:00:00"/>
    <n v="18"/>
  </r>
  <r>
    <x v="0"/>
    <x v="24"/>
    <d v="2017-08-23T00:00:00"/>
    <n v="51.5"/>
  </r>
  <r>
    <x v="0"/>
    <x v="24"/>
    <d v="2017-08-25T00:00:00"/>
    <n v="51.5"/>
  </r>
  <r>
    <x v="0"/>
    <x v="24"/>
    <d v="2017-08-26T00:00:00"/>
    <n v="35"/>
  </r>
  <r>
    <x v="0"/>
    <x v="26"/>
    <d v="2017-10-02T00:00:00"/>
    <n v="33.5"/>
  </r>
  <r>
    <x v="0"/>
    <x v="26"/>
    <d v="2017-10-19T00:00:00"/>
    <n v="52.5"/>
  </r>
  <r>
    <x v="0"/>
    <x v="27"/>
    <d v="2017-12-16T00:00:00"/>
    <n v="33.5"/>
  </r>
  <r>
    <x v="1"/>
    <x v="31"/>
    <d v="2016-03-10T00:00:00"/>
    <n v="96"/>
  </r>
  <r>
    <x v="1"/>
    <x v="19"/>
    <d v="2017-02-22T00:00:00"/>
    <n v="92"/>
  </r>
  <r>
    <x v="1"/>
    <x v="14"/>
    <d v="2017-04-26T00:00:00"/>
    <n v="61"/>
  </r>
  <r>
    <x v="1"/>
    <x v="14"/>
    <d v="2017-04-27T00:00:00"/>
    <n v="104"/>
  </r>
  <r>
    <x v="1"/>
    <x v="21"/>
    <d v="2017-05-05T00:00:00"/>
    <n v="112"/>
  </r>
  <r>
    <x v="1"/>
    <x v="21"/>
    <d v="2017-05-09T00:00:00"/>
    <n v="87"/>
  </r>
  <r>
    <x v="1"/>
    <x v="21"/>
    <d v="2017-05-17T00:00:00"/>
    <n v="81"/>
  </r>
  <r>
    <x v="1"/>
    <x v="21"/>
    <d v="2017-05-30T00:00:00"/>
    <n v="56"/>
  </r>
  <r>
    <x v="1"/>
    <x v="21"/>
    <d v="2017-05-31T00:00:00"/>
    <n v="58"/>
  </r>
  <r>
    <x v="1"/>
    <x v="23"/>
    <d v="2017-07-11T00:00:00"/>
    <n v="72"/>
  </r>
  <r>
    <x v="1"/>
    <x v="23"/>
    <d v="2017-07-25T00:00:00"/>
    <n v="128"/>
  </r>
  <r>
    <x v="1"/>
    <x v="24"/>
    <d v="2017-08-01T00:00:00"/>
    <n v="113"/>
  </r>
  <r>
    <x v="1"/>
    <x v="24"/>
    <d v="2017-08-07T00:00:00"/>
    <n v="64"/>
  </r>
  <r>
    <x v="1"/>
    <x v="25"/>
    <d v="2017-09-06T00:00:00"/>
    <n v="88"/>
  </r>
  <r>
    <x v="1"/>
    <x v="25"/>
    <d v="2017-09-30T00:00:00"/>
    <n v="61"/>
  </r>
  <r>
    <x v="1"/>
    <x v="26"/>
    <d v="2017-10-09T00:00:00"/>
    <n v="44"/>
  </r>
  <r>
    <x v="1"/>
    <x v="26"/>
    <d v="2017-10-10T00:00:00"/>
    <n v="117"/>
  </r>
  <r>
    <x v="1"/>
    <x v="1"/>
    <d v="2015-06-23T00:00:00"/>
    <n v="107"/>
  </r>
  <r>
    <x v="1"/>
    <x v="7"/>
    <d v="2015-07-14T00:00:00"/>
    <n v="127"/>
  </r>
  <r>
    <x v="1"/>
    <x v="7"/>
    <d v="2015-07-17T00:00:00"/>
    <n v="82"/>
  </r>
  <r>
    <x v="1"/>
    <x v="7"/>
    <d v="2015-07-18T00:00:00"/>
    <n v="112"/>
  </r>
  <r>
    <x v="1"/>
    <x v="28"/>
    <d v="2016-08-05T00:00:00"/>
    <n v="96"/>
  </r>
  <r>
    <x v="1"/>
    <x v="28"/>
    <d v="2016-08-23T00:00:00"/>
    <n v="84"/>
  </r>
  <r>
    <x v="0"/>
    <x v="28"/>
    <d v="2016-08-22T00:00:00"/>
    <n v="35"/>
  </r>
  <r>
    <x v="0"/>
    <x v="30"/>
    <d v="2016-09-15T00:00:00"/>
    <n v="50"/>
  </r>
  <r>
    <x v="0"/>
    <x v="30"/>
    <d v="2016-09-19T00:00:00"/>
    <n v="44.5"/>
  </r>
  <r>
    <x v="0"/>
    <x v="10"/>
    <d v="2016-10-17T00:00:00"/>
    <n v="52"/>
  </r>
  <r>
    <x v="0"/>
    <x v="10"/>
    <d v="2016-10-28T00:00:00"/>
    <n v="52.5"/>
  </r>
  <r>
    <x v="0"/>
    <x v="11"/>
    <d v="2016-11-04T00:00:00"/>
    <n v="49.5"/>
  </r>
  <r>
    <x v="0"/>
    <x v="11"/>
    <d v="2016-11-18T00:00:00"/>
    <n v="48.5"/>
  </r>
  <r>
    <x v="0"/>
    <x v="11"/>
    <d v="2016-11-28T00:00:00"/>
    <n v="33"/>
  </r>
  <r>
    <x v="0"/>
    <x v="19"/>
    <d v="2017-02-08T00:00:00"/>
    <n v="51.5"/>
  </r>
  <r>
    <x v="0"/>
    <x v="19"/>
    <d v="2017-02-27T00:00:00"/>
    <n v="34.5"/>
  </r>
  <r>
    <x v="0"/>
    <x v="21"/>
    <d v="2017-05-06T00:00:00"/>
    <n v="34"/>
  </r>
  <r>
    <x v="0"/>
    <x v="25"/>
    <d v="2017-09-18T00:00:00"/>
    <n v="49.5"/>
  </r>
  <r>
    <x v="0"/>
    <x v="26"/>
    <d v="2017-10-05T00:00:00"/>
    <n v="49.5"/>
  </r>
  <r>
    <x v="0"/>
    <x v="26"/>
    <d v="2017-10-26T00:00:00"/>
    <n v="51"/>
  </r>
  <r>
    <x v="0"/>
    <x v="16"/>
    <d v="2017-11-08T00:00:00"/>
    <n v="51.5"/>
  </r>
  <r>
    <x v="0"/>
    <x v="16"/>
    <d v="2017-11-22T00:00:00"/>
    <n v="51"/>
  </r>
  <r>
    <x v="0"/>
    <x v="16"/>
    <d v="2017-11-29T00:00:00"/>
    <n v="50.5"/>
  </r>
  <r>
    <x v="0"/>
    <x v="16"/>
    <d v="2017-11-30T00:00:00"/>
    <n v="51.5"/>
  </r>
  <r>
    <x v="0"/>
    <x v="27"/>
    <d v="2017-12-09T00:00:00"/>
    <n v="33.5"/>
  </r>
  <r>
    <x v="2"/>
    <x v="12"/>
    <d v="2015-01-28T00:00:00"/>
    <n v="135.5"/>
  </r>
  <r>
    <x v="2"/>
    <x v="12"/>
    <d v="2015-01-30T00:00:00"/>
    <n v="183"/>
  </r>
  <r>
    <x v="2"/>
    <x v="9"/>
    <d v="2015-02-07T00:00:00"/>
    <n v="76"/>
  </r>
  <r>
    <x v="1"/>
    <x v="8"/>
    <d v="2015-08-17T00:00:00"/>
    <n v="160"/>
  </r>
  <r>
    <x v="1"/>
    <x v="8"/>
    <d v="2015-08-18T00:00:00"/>
    <n v="140"/>
  </r>
  <r>
    <x v="2"/>
    <x v="29"/>
    <d v="2015-12-07T00:00:00"/>
    <n v="8"/>
  </r>
  <r>
    <x v="2"/>
    <x v="29"/>
    <d v="2015-12-30T00:00:00"/>
    <n v="16"/>
  </r>
  <r>
    <x v="1"/>
    <x v="13"/>
    <d v="2015-09-03T00:00:00"/>
    <n v="109"/>
  </r>
  <r>
    <x v="1"/>
    <x v="9"/>
    <d v="2015-02-19T00:00:00"/>
    <n v="86"/>
  </r>
  <r>
    <x v="2"/>
    <x v="33"/>
    <d v="2016-05-07T00:00:00"/>
    <n v="8"/>
  </r>
  <r>
    <x v="0"/>
    <x v="7"/>
    <d v="2015-07-14T00:00:00"/>
    <n v="60"/>
  </r>
  <r>
    <x v="0"/>
    <x v="7"/>
    <d v="2015-07-24T00:00:00"/>
    <n v="56"/>
  </r>
  <r>
    <x v="1"/>
    <x v="6"/>
    <d v="2015-04-29T00:00:00"/>
    <n v="317"/>
  </r>
  <r>
    <x v="1"/>
    <x v="34"/>
    <d v="2016-07-20T00:00:00"/>
    <n v="126"/>
  </r>
  <r>
    <x v="1"/>
    <x v="27"/>
    <d v="2017-12-12T00:00:00"/>
    <n v="83"/>
  </r>
  <r>
    <x v="1"/>
    <x v="27"/>
    <d v="2017-12-13T00:00:00"/>
    <n v="86"/>
  </r>
  <r>
    <x v="1"/>
    <x v="29"/>
    <d v="2015-12-06T00:00:00"/>
    <n v="2"/>
  </r>
  <r>
    <x v="1"/>
    <x v="17"/>
    <d v="2016-01-29T00:00:00"/>
    <n v="86"/>
  </r>
  <r>
    <x v="0"/>
    <x v="2"/>
    <d v="2015-03-13T00:00:00"/>
    <n v="306.5"/>
  </r>
  <r>
    <x v="0"/>
    <x v="22"/>
    <d v="2017-06-27T00:00:00"/>
    <n v="40.5"/>
  </r>
  <r>
    <x v="0"/>
    <x v="29"/>
    <d v="2015-12-08T00:00:00"/>
    <n v="24"/>
  </r>
  <r>
    <x v="0"/>
    <x v="29"/>
    <d v="2015-12-15T00:00:00"/>
    <n v="24"/>
  </r>
  <r>
    <x v="0"/>
    <x v="29"/>
    <d v="2015-12-17T00:00:00"/>
    <n v="24"/>
  </r>
  <r>
    <x v="0"/>
    <x v="17"/>
    <d v="2016-01-21T00:00:00"/>
    <n v="24"/>
  </r>
  <r>
    <x v="0"/>
    <x v="35"/>
    <d v="2016-02-01T00:00:00"/>
    <n v="24"/>
  </r>
  <r>
    <x v="0"/>
    <x v="35"/>
    <d v="2016-02-12T00:00:00"/>
    <n v="24"/>
  </r>
  <r>
    <x v="0"/>
    <x v="35"/>
    <d v="2016-02-23T00:00:00"/>
    <n v="24"/>
  </r>
  <r>
    <x v="0"/>
    <x v="35"/>
    <d v="2016-02-29T00:00:00"/>
    <n v="24"/>
  </r>
  <r>
    <x v="0"/>
    <x v="31"/>
    <d v="2016-03-23T00:00:00"/>
    <n v="24"/>
  </r>
  <r>
    <x v="0"/>
    <x v="32"/>
    <d v="2016-04-19T00:00:00"/>
    <n v="24"/>
  </r>
  <r>
    <x v="0"/>
    <x v="32"/>
    <d v="2016-04-20T00:00:00"/>
    <n v="24"/>
  </r>
  <r>
    <x v="0"/>
    <x v="32"/>
    <d v="2016-04-21T00:00:00"/>
    <n v="24"/>
  </r>
  <r>
    <x v="0"/>
    <x v="32"/>
    <d v="2016-04-27T00:00:00"/>
    <n v="24"/>
  </r>
  <r>
    <x v="0"/>
    <x v="33"/>
    <d v="2016-05-05T00:00:00"/>
    <n v="24"/>
  </r>
  <r>
    <x v="0"/>
    <x v="33"/>
    <d v="2016-05-09T00:00:00"/>
    <n v="24"/>
  </r>
  <r>
    <x v="0"/>
    <x v="0"/>
    <d v="2016-06-08T00:00:00"/>
    <n v="30"/>
  </r>
  <r>
    <x v="0"/>
    <x v="0"/>
    <d v="2016-06-20T00:00:00"/>
    <n v="52.5"/>
  </r>
  <r>
    <x v="0"/>
    <x v="34"/>
    <d v="2016-07-16T00:00:00"/>
    <n v="25.5"/>
  </r>
  <r>
    <x v="0"/>
    <x v="34"/>
    <d v="2016-07-26T00:00:00"/>
    <n v="52"/>
  </r>
  <r>
    <x v="0"/>
    <x v="28"/>
    <d v="2016-08-01T00:00:00"/>
    <n v="31"/>
  </r>
  <r>
    <x v="0"/>
    <x v="16"/>
    <d v="2017-11-13T00:00:00"/>
    <n v="41"/>
  </r>
  <r>
    <x v="0"/>
    <x v="5"/>
    <d v="2015-11-02T00:00:00"/>
    <n v="16"/>
  </r>
  <r>
    <x v="0"/>
    <x v="5"/>
    <d v="2015-11-19T00:00:00"/>
    <n v="24"/>
  </r>
  <r>
    <x v="0"/>
    <x v="5"/>
    <d v="2015-11-20T00:00:00"/>
    <n v="24"/>
  </r>
  <r>
    <x v="0"/>
    <x v="13"/>
    <d v="2015-09-07T00:00:00"/>
    <n v="24"/>
  </r>
  <r>
    <x v="0"/>
    <x v="13"/>
    <d v="2015-09-29T00:00:00"/>
    <n v="24"/>
  </r>
  <r>
    <x v="1"/>
    <x v="0"/>
    <d v="2016-06-18T00:00:00"/>
    <n v="36"/>
  </r>
  <r>
    <x v="1"/>
    <x v="8"/>
    <d v="2015-08-20T00:00:00"/>
    <n v="145"/>
  </r>
  <r>
    <x v="1"/>
    <x v="16"/>
    <d v="2017-11-18T00:00:00"/>
    <n v="40"/>
  </r>
  <r>
    <x v="1"/>
    <x v="16"/>
    <d v="2017-11-27T00:00:00"/>
    <n v="139.01"/>
  </r>
  <r>
    <x v="2"/>
    <x v="9"/>
    <d v="2015-02-23T00:00:00"/>
    <n v="132"/>
  </r>
  <r>
    <x v="2"/>
    <x v="29"/>
    <d v="2015-12-23T00:00:00"/>
    <n v="26"/>
  </r>
  <r>
    <x v="1"/>
    <x v="32"/>
    <d v="2016-04-20T00:00:00"/>
    <n v="113"/>
  </r>
  <r>
    <x v="1"/>
    <x v="33"/>
    <d v="2016-05-19T00:00:00"/>
    <n v="60"/>
  </r>
  <r>
    <x v="1"/>
    <x v="26"/>
    <d v="2017-10-23T00:00:00"/>
    <n v="52"/>
  </r>
  <r>
    <x v="0"/>
    <x v="31"/>
    <d v="2016-03-05T00:00:00"/>
    <n v="16"/>
  </r>
  <r>
    <x v="0"/>
    <x v="0"/>
    <d v="2016-06-30T00:00:00"/>
    <n v="16"/>
  </r>
  <r>
    <x v="0"/>
    <x v="34"/>
    <d v="2016-07-01T00:00:00"/>
    <n v="16"/>
  </r>
  <r>
    <x v="0"/>
    <x v="10"/>
    <d v="2016-10-22T00:00:00"/>
    <n v="32"/>
  </r>
  <r>
    <x v="0"/>
    <x v="18"/>
    <d v="2017-01-23T00:00:00"/>
    <n v="35"/>
  </r>
  <r>
    <x v="0"/>
    <x v="21"/>
    <d v="2017-05-20T00:00:00"/>
    <n v="35"/>
  </r>
  <r>
    <x v="0"/>
    <x v="24"/>
    <d v="2017-08-12T00:00:00"/>
    <n v="34.5"/>
  </r>
  <r>
    <x v="1"/>
    <x v="27"/>
    <d v="2017-12-19T00:00:00"/>
    <n v="113"/>
  </r>
  <r>
    <x v="2"/>
    <x v="6"/>
    <d v="2015-04-24T00:00:00"/>
    <n v="59"/>
  </r>
  <r>
    <x v="0"/>
    <x v="28"/>
    <d v="2016-08-20T00:00:00"/>
    <n v="26.5"/>
  </r>
  <r>
    <x v="1"/>
    <x v="15"/>
    <d v="2016-12-06T00:00:00"/>
    <n v="45"/>
  </r>
  <r>
    <x v="2"/>
    <x v="21"/>
    <d v="2017-05-10T00:00:00"/>
    <n v="20"/>
  </r>
  <r>
    <x v="2"/>
    <x v="22"/>
    <d v="2017-06-07T00:00:00"/>
    <n v="24"/>
  </r>
  <r>
    <x v="2"/>
    <x v="22"/>
    <d v="2017-06-29T00:00:00"/>
    <n v="22"/>
  </r>
  <r>
    <x v="2"/>
    <x v="23"/>
    <d v="2017-07-29T00:00:00"/>
    <n v="8"/>
  </r>
  <r>
    <x v="2"/>
    <x v="24"/>
    <d v="2017-08-09T00:00:00"/>
    <n v="22"/>
  </r>
  <r>
    <x v="1"/>
    <x v="34"/>
    <d v="2016-07-21T00:00:00"/>
    <n v="154"/>
  </r>
  <r>
    <x v="1"/>
    <x v="34"/>
    <d v="2016-07-26T00:00:00"/>
    <n v="92"/>
  </r>
  <r>
    <x v="1"/>
    <x v="7"/>
    <d v="2015-07-09T00:00:00"/>
    <n v="70.5"/>
  </r>
  <r>
    <x v="1"/>
    <x v="34"/>
    <d v="2016-07-25T00:00:00"/>
    <n v="48"/>
  </r>
  <r>
    <x v="1"/>
    <x v="10"/>
    <d v="2016-10-25T00:00:00"/>
    <n v="84"/>
  </r>
  <r>
    <x v="1"/>
    <x v="19"/>
    <d v="2017-02-08T00:00:00"/>
    <n v="62"/>
  </r>
  <r>
    <x v="2"/>
    <x v="29"/>
    <d v="2015-12-12T00:00:00"/>
    <n v="4"/>
  </r>
  <r>
    <x v="1"/>
    <x v="3"/>
    <d v="2015-05-01T00:00:00"/>
    <n v="124"/>
  </r>
  <r>
    <x v="1"/>
    <x v="18"/>
    <d v="2017-01-25T00:00:00"/>
    <n v="72"/>
  </r>
  <r>
    <x v="1"/>
    <x v="19"/>
    <d v="2017-02-25T00:00:00"/>
    <n v="48"/>
  </r>
  <r>
    <x v="1"/>
    <x v="16"/>
    <d v="2017-11-02T00:00:00"/>
    <n v="32"/>
  </r>
  <r>
    <x v="1"/>
    <x v="16"/>
    <d v="2017-11-23T00:00:00"/>
    <n v="54"/>
  </r>
  <r>
    <x v="1"/>
    <x v="11"/>
    <d v="2016-11-28T00:00:00"/>
    <n v="66"/>
  </r>
  <r>
    <x v="1"/>
    <x v="15"/>
    <d v="2016-12-14T00:00:00"/>
    <n v="56"/>
  </r>
  <r>
    <x v="1"/>
    <x v="15"/>
    <d v="2016-12-15T00:00:00"/>
    <n v="70"/>
  </r>
  <r>
    <x v="1"/>
    <x v="20"/>
    <d v="2017-03-11T00:00:00"/>
    <n v="24"/>
  </r>
  <r>
    <x v="1"/>
    <x v="14"/>
    <d v="2017-04-24T00:00:00"/>
    <n v="37"/>
  </r>
  <r>
    <x v="1"/>
    <x v="2"/>
    <d v="2015-03-30T00:00:00"/>
    <n v="60.5"/>
  </r>
  <r>
    <x v="1"/>
    <x v="6"/>
    <d v="2015-04-17T00:00:00"/>
    <n v="252"/>
  </r>
  <r>
    <x v="1"/>
    <x v="2"/>
    <d v="2015-03-31T00:00:00"/>
    <n v="80"/>
  </r>
  <r>
    <x v="1"/>
    <x v="19"/>
    <d v="2017-02-20T00:00:00"/>
    <n v="52"/>
  </r>
  <r>
    <x v="1"/>
    <x v="20"/>
    <d v="2017-03-27T00:00:00"/>
    <n v="47"/>
  </r>
  <r>
    <x v="1"/>
    <x v="23"/>
    <d v="2017-07-31T00:00:00"/>
    <n v="106"/>
  </r>
  <r>
    <x v="1"/>
    <x v="11"/>
    <d v="2016-11-23T00:00:00"/>
    <n v="84"/>
  </r>
  <r>
    <x v="1"/>
    <x v="30"/>
    <d v="2016-09-13T00:00:00"/>
    <n v="62"/>
  </r>
  <r>
    <x v="1"/>
    <x v="30"/>
    <d v="2016-09-17T00:00:00"/>
    <n v="44"/>
  </r>
  <r>
    <x v="1"/>
    <x v="19"/>
    <d v="2017-02-07T00:00:00"/>
    <n v="52"/>
  </r>
  <r>
    <x v="1"/>
    <x v="16"/>
    <d v="2017-11-16T00:00:00"/>
    <n v="84"/>
  </r>
  <r>
    <x v="2"/>
    <x v="8"/>
    <d v="2015-08-19T00:00:00"/>
    <n v="10"/>
  </r>
  <r>
    <x v="1"/>
    <x v="5"/>
    <d v="2015-11-16T00:00:00"/>
    <n v="30"/>
  </r>
  <r>
    <x v="1"/>
    <x v="5"/>
    <d v="2015-11-26T00:00:00"/>
    <n v="74"/>
  </r>
  <r>
    <x v="2"/>
    <x v="4"/>
    <d v="2015-10-15T00:00:00"/>
    <n v="16"/>
  </r>
  <r>
    <x v="2"/>
    <x v="4"/>
    <d v="2015-10-28T00:00:00"/>
    <n v="6"/>
  </r>
  <r>
    <x v="2"/>
    <x v="4"/>
    <d v="2015-10-30T00:00:00"/>
    <n v="10"/>
  </r>
  <r>
    <x v="2"/>
    <x v="23"/>
    <d v="2017-07-14T00:00:00"/>
    <n v="8"/>
  </r>
  <r>
    <x v="2"/>
    <x v="23"/>
    <d v="2017-07-20T00:00:00"/>
    <n v="12"/>
  </r>
  <r>
    <x v="2"/>
    <x v="24"/>
    <d v="2017-08-17T00:00:00"/>
    <n v="6"/>
  </r>
  <r>
    <x v="2"/>
    <x v="24"/>
    <d v="2017-08-31T00:00:00"/>
    <n v="4"/>
  </r>
  <r>
    <x v="2"/>
    <x v="25"/>
    <d v="2017-09-15T00:00:00"/>
    <n v="4"/>
  </r>
  <r>
    <x v="1"/>
    <x v="14"/>
    <d v="2017-04-21T00:00:00"/>
    <n v="100"/>
  </r>
  <r>
    <x v="1"/>
    <x v="24"/>
    <d v="2017-08-05T00:00:00"/>
    <n v="80"/>
  </r>
  <r>
    <x v="1"/>
    <x v="25"/>
    <d v="2017-09-05T00:00:00"/>
    <n v="57"/>
  </r>
  <r>
    <x v="1"/>
    <x v="32"/>
    <d v="2016-04-13T00:00:00"/>
    <n v="68"/>
  </r>
  <r>
    <x v="1"/>
    <x v="24"/>
    <d v="2017-08-11T00:00:00"/>
    <n v="79"/>
  </r>
  <r>
    <x v="1"/>
    <x v="29"/>
    <d v="2015-12-22T00:00:00"/>
    <n v="112"/>
  </r>
  <r>
    <x v="1"/>
    <x v="35"/>
    <d v="2016-02-09T00:00:00"/>
    <n v="44"/>
  </r>
  <r>
    <x v="1"/>
    <x v="12"/>
    <d v="2015-01-23T00:00:00"/>
    <n v="66"/>
  </r>
  <r>
    <x v="1"/>
    <x v="8"/>
    <d v="2015-08-15T00:00:00"/>
    <n v="90"/>
  </r>
  <r>
    <x v="2"/>
    <x v="14"/>
    <d v="2017-04-11T00:00:00"/>
    <n v="4"/>
  </r>
  <r>
    <x v="2"/>
    <x v="14"/>
    <d v="2017-04-26T00:00:00"/>
    <n v="4"/>
  </r>
  <r>
    <x v="2"/>
    <x v="14"/>
    <d v="2017-04-28T00:00:00"/>
    <n v="4"/>
  </r>
  <r>
    <x v="2"/>
    <x v="14"/>
    <d v="2017-04-29T00:00:00"/>
    <n v="4"/>
  </r>
  <r>
    <x v="2"/>
    <x v="12"/>
    <d v="2015-01-14T00:00:00"/>
    <n v="44"/>
  </r>
  <r>
    <x v="1"/>
    <x v="12"/>
    <d v="2015-01-22T00:00:00"/>
    <n v="18"/>
  </r>
  <r>
    <x v="2"/>
    <x v="25"/>
    <d v="2017-09-02T00:00:00"/>
    <n v="7.5"/>
  </r>
  <r>
    <x v="1"/>
    <x v="21"/>
    <d v="2017-05-26T00:00:00"/>
    <n v="66"/>
  </r>
  <r>
    <x v="1"/>
    <x v="18"/>
    <d v="2017-01-30T00:00:00"/>
    <n v="40"/>
  </r>
  <r>
    <x v="1"/>
    <x v="18"/>
    <d v="2017-01-21T00:00:00"/>
    <n v="32"/>
  </r>
  <r>
    <x v="1"/>
    <x v="7"/>
    <d v="2015-07-21T00:00:00"/>
    <n v="86"/>
  </r>
  <r>
    <x v="1"/>
    <x v="34"/>
    <d v="2016-07-01T00:00:00"/>
    <n v="26"/>
  </r>
  <r>
    <x v="1"/>
    <x v="32"/>
    <d v="2016-04-08T00:00:00"/>
    <n v="53"/>
  </r>
  <r>
    <x v="1"/>
    <x v="29"/>
    <d v="2015-12-18T00:00:00"/>
    <n v="44"/>
  </r>
  <r>
    <x v="2"/>
    <x v="4"/>
    <d v="2015-10-13T00:00:00"/>
    <n v="7"/>
  </r>
  <r>
    <x v="2"/>
    <x v="7"/>
    <d v="2015-07-09T00:00:00"/>
    <n v="11"/>
  </r>
  <r>
    <x v="2"/>
    <x v="8"/>
    <d v="2015-08-28T00:00:00"/>
    <n v="6"/>
  </r>
  <r>
    <x v="2"/>
    <x v="8"/>
    <d v="2015-08-29T00:00:00"/>
    <n v="6"/>
  </r>
  <r>
    <x v="2"/>
    <x v="8"/>
    <d v="2015-08-31T00:00:00"/>
    <n v="2"/>
  </r>
  <r>
    <x v="1"/>
    <x v="25"/>
    <d v="2017-09-18T00:00:00"/>
    <n v="83"/>
  </r>
  <r>
    <x v="2"/>
    <x v="31"/>
    <d v="2016-03-21T00:00:00"/>
    <n v="4"/>
  </r>
  <r>
    <x v="2"/>
    <x v="15"/>
    <d v="2016-12-15T00:00:00"/>
    <n v="4"/>
  </r>
  <r>
    <x v="0"/>
    <x v="4"/>
    <d v="2015-10-17T00:00:00"/>
    <n v="8"/>
  </r>
  <r>
    <x v="1"/>
    <x v="5"/>
    <d v="2015-11-11T00:00:00"/>
    <n v="16"/>
  </r>
  <r>
    <x v="1"/>
    <x v="31"/>
    <d v="2016-03-12T00:00:00"/>
    <n v="16"/>
  </r>
  <r>
    <x v="1"/>
    <x v="18"/>
    <d v="2017-01-03T00:00:00"/>
    <n v="63"/>
  </r>
  <r>
    <x v="2"/>
    <x v="26"/>
    <d v="2017-10-04T00:00:00"/>
    <n v="29.5"/>
  </r>
  <r>
    <x v="2"/>
    <x v="26"/>
    <d v="2017-10-03T00:00:00"/>
    <n v="21.5"/>
  </r>
  <r>
    <x v="2"/>
    <x v="26"/>
    <d v="2017-10-26T00:00:00"/>
    <n v="8"/>
  </r>
  <r>
    <x v="2"/>
    <x v="7"/>
    <d v="2015-07-30T00:00:00"/>
    <n v="6"/>
  </r>
  <r>
    <x v="2"/>
    <x v="8"/>
    <d v="2015-08-03T00:00:00"/>
    <n v="4"/>
  </r>
  <r>
    <x v="2"/>
    <x v="5"/>
    <d v="2015-11-20T00:00:00"/>
    <n v="12"/>
  </r>
  <r>
    <x v="2"/>
    <x v="5"/>
    <d v="2015-11-24T00:00:00"/>
    <n v="16"/>
  </r>
  <r>
    <x v="2"/>
    <x v="5"/>
    <d v="2015-11-25T00:00:00"/>
    <n v="12"/>
  </r>
  <r>
    <x v="2"/>
    <x v="5"/>
    <d v="2015-11-30T00:00:00"/>
    <n v="8"/>
  </r>
  <r>
    <x v="1"/>
    <x v="15"/>
    <d v="2016-12-19T00:00:00"/>
    <n v="56"/>
  </r>
  <r>
    <x v="2"/>
    <x v="33"/>
    <d v="2016-05-04T00:00:00"/>
    <n v="8"/>
  </r>
  <r>
    <x v="1"/>
    <x v="32"/>
    <d v="2016-04-23T00:00:00"/>
    <n v="20"/>
  </r>
  <r>
    <x v="2"/>
    <x v="32"/>
    <d v="2016-04-14T00:00:00"/>
    <n v="4"/>
  </r>
  <r>
    <x v="2"/>
    <x v="32"/>
    <d v="2016-04-20T00:00:00"/>
    <n v="4"/>
  </r>
  <r>
    <x v="2"/>
    <x v="32"/>
    <d v="2016-04-23T00:00:00"/>
    <n v="6"/>
  </r>
  <r>
    <x v="2"/>
    <x v="33"/>
    <d v="2016-05-13T00:00:00"/>
    <n v="4"/>
  </r>
  <r>
    <x v="2"/>
    <x v="17"/>
    <d v="2016-01-21T00:00:00"/>
    <n v="16"/>
  </r>
  <r>
    <x v="2"/>
    <x v="17"/>
    <d v="2016-01-29T00:00:00"/>
    <n v="4"/>
  </r>
  <r>
    <x v="2"/>
    <x v="35"/>
    <d v="2016-02-01T00:00:00"/>
    <n v="8"/>
  </r>
  <r>
    <x v="2"/>
    <x v="0"/>
    <d v="2016-06-07T00:00:00"/>
    <n v="4"/>
  </r>
  <r>
    <x v="2"/>
    <x v="0"/>
    <d v="2016-06-15T00:00:00"/>
    <n v="4"/>
  </r>
  <r>
    <x v="2"/>
    <x v="0"/>
    <d v="2016-06-20T00:00:00"/>
    <n v="4"/>
  </r>
  <r>
    <x v="2"/>
    <x v="34"/>
    <d v="2016-07-14T00:00:00"/>
    <n v="10"/>
  </r>
  <r>
    <x v="2"/>
    <x v="34"/>
    <d v="2016-07-15T00:00:00"/>
    <n v="8"/>
  </r>
  <r>
    <x v="2"/>
    <x v="34"/>
    <d v="2016-07-18T00:00:00"/>
    <n v="8"/>
  </r>
  <r>
    <x v="2"/>
    <x v="34"/>
    <d v="2016-07-21T00:00:00"/>
    <n v="8"/>
  </r>
  <r>
    <x v="2"/>
    <x v="28"/>
    <d v="2016-08-23T00:00:00"/>
    <n v="4"/>
  </r>
  <r>
    <x v="2"/>
    <x v="28"/>
    <d v="2016-08-26T00:00:00"/>
    <n v="4"/>
  </r>
  <r>
    <x v="0"/>
    <x v="0"/>
    <d v="2016-06-02T00:00:00"/>
    <n v="26.5"/>
  </r>
  <r>
    <x v="0"/>
    <x v="7"/>
    <d v="2015-07-22T00:00:00"/>
    <n v="76"/>
  </r>
  <r>
    <x v="1"/>
    <x v="2"/>
    <d v="2015-03-12T00:00:00"/>
    <n v="173"/>
  </r>
  <r>
    <x v="1"/>
    <x v="4"/>
    <d v="2015-10-16T00:00:00"/>
    <n v="138"/>
  </r>
  <r>
    <x v="1"/>
    <x v="4"/>
    <d v="2015-10-28T00:00:00"/>
    <n v="56"/>
  </r>
  <r>
    <x v="1"/>
    <x v="4"/>
    <d v="2015-10-29T00:00:00"/>
    <n v="80"/>
  </r>
  <r>
    <x v="1"/>
    <x v="5"/>
    <d v="2015-11-02T00:00:00"/>
    <n v="56"/>
  </r>
  <r>
    <x v="1"/>
    <x v="5"/>
    <d v="2015-11-05T00:00:00"/>
    <n v="68"/>
  </r>
  <r>
    <x v="1"/>
    <x v="29"/>
    <d v="2015-12-04T00:00:00"/>
    <n v="60"/>
  </r>
  <r>
    <x v="1"/>
    <x v="25"/>
    <d v="2017-09-12T00:00:00"/>
    <n v="77"/>
  </r>
  <r>
    <x v="2"/>
    <x v="12"/>
    <d v="2015-01-08T00:00:00"/>
    <n v="82.5"/>
  </r>
  <r>
    <x v="0"/>
    <x v="2"/>
    <d v="2015-03-02T00:00:00"/>
    <n v="179"/>
  </r>
  <r>
    <x v="0"/>
    <x v="2"/>
    <d v="2015-03-10T00:00:00"/>
    <n v="213"/>
  </r>
  <r>
    <x v="0"/>
    <x v="2"/>
    <d v="2015-03-17T00:00:00"/>
    <n v="322.5"/>
  </r>
  <r>
    <x v="0"/>
    <x v="2"/>
    <d v="2015-03-20T00:00:00"/>
    <n v="350.5"/>
  </r>
  <r>
    <x v="0"/>
    <x v="2"/>
    <d v="2015-03-26T00:00:00"/>
    <n v="330.5"/>
  </r>
  <r>
    <x v="0"/>
    <x v="6"/>
    <d v="2015-04-16T00:00:00"/>
    <n v="316.5"/>
  </r>
  <r>
    <x v="0"/>
    <x v="3"/>
    <d v="2015-05-22T00:00:00"/>
    <n v="118"/>
  </r>
  <r>
    <x v="0"/>
    <x v="3"/>
    <d v="2015-05-26T00:00:00"/>
    <n v="104"/>
  </r>
  <r>
    <x v="0"/>
    <x v="1"/>
    <d v="2015-06-03T00:00:00"/>
    <n v="72"/>
  </r>
  <r>
    <x v="0"/>
    <x v="1"/>
    <d v="2015-06-09T00:00:00"/>
    <n v="56"/>
  </r>
  <r>
    <x v="0"/>
    <x v="1"/>
    <d v="2015-06-19T00:00:00"/>
    <n v="60"/>
  </r>
  <r>
    <x v="0"/>
    <x v="7"/>
    <d v="2015-07-06T00:00:00"/>
    <n v="32"/>
  </r>
  <r>
    <x v="0"/>
    <x v="8"/>
    <d v="2015-08-10T00:00:00"/>
    <n v="56"/>
  </r>
  <r>
    <x v="0"/>
    <x v="8"/>
    <d v="2015-08-25T00:00:00"/>
    <n v="40"/>
  </r>
  <r>
    <x v="0"/>
    <x v="8"/>
    <d v="2015-08-26T00:00:00"/>
    <n v="32"/>
  </r>
  <r>
    <x v="0"/>
    <x v="9"/>
    <d v="2015-02-23T00:00:00"/>
    <n v="168"/>
  </r>
  <r>
    <x v="2"/>
    <x v="2"/>
    <d v="2015-03-19T00:00:00"/>
    <n v="133.30000000000001"/>
  </r>
  <r>
    <x v="2"/>
    <x v="2"/>
    <d v="2015-03-20T00:00:00"/>
    <n v="98"/>
  </r>
  <r>
    <x v="1"/>
    <x v="10"/>
    <d v="2016-10-13T00:00:00"/>
    <n v="68"/>
  </r>
  <r>
    <x v="1"/>
    <x v="10"/>
    <d v="2016-10-26T00:00:00"/>
    <n v="92"/>
  </r>
  <r>
    <x v="2"/>
    <x v="9"/>
    <d v="2015-02-19T00:00:00"/>
    <n v="186.5"/>
  </r>
  <r>
    <x v="0"/>
    <x v="9"/>
    <d v="2015-02-20T00:00:00"/>
    <n v="172"/>
  </r>
  <r>
    <x v="0"/>
    <x v="3"/>
    <d v="2015-05-08T00:00:00"/>
    <n v="115"/>
  </r>
  <r>
    <x v="0"/>
    <x v="5"/>
    <d v="2015-11-16T00:00:00"/>
    <n v="32"/>
  </r>
  <r>
    <x v="1"/>
    <x v="6"/>
    <d v="2015-04-09T00:00:00"/>
    <n v="96"/>
  </r>
  <r>
    <x v="1"/>
    <x v="13"/>
    <d v="2015-09-14T00:00:00"/>
    <n v="98"/>
  </r>
  <r>
    <x v="1"/>
    <x v="13"/>
    <d v="2015-09-23T00:00:00"/>
    <n v="184"/>
  </r>
  <r>
    <x v="1"/>
    <x v="13"/>
    <d v="2015-09-24T00:00:00"/>
    <n v="224"/>
  </r>
  <r>
    <x v="2"/>
    <x v="3"/>
    <d v="2015-05-08T00:00:00"/>
    <n v="96.8"/>
  </r>
  <r>
    <x v="2"/>
    <x v="3"/>
    <d v="2015-05-28T00:00:00"/>
    <n v="116"/>
  </r>
  <r>
    <x v="1"/>
    <x v="8"/>
    <d v="2015-08-28T00:00:00"/>
    <n v="184"/>
  </r>
  <r>
    <x v="1"/>
    <x v="6"/>
    <d v="2015-04-24T00:00:00"/>
    <n v="386"/>
  </r>
  <r>
    <x v="0"/>
    <x v="25"/>
    <d v="2017-09-14T00:00:00"/>
    <n v="52.5"/>
  </r>
  <r>
    <x v="0"/>
    <x v="12"/>
    <d v="2015-01-13T00:00:00"/>
    <n v="112"/>
  </r>
  <r>
    <x v="0"/>
    <x v="12"/>
    <d v="2015-01-21T00:00:00"/>
    <n v="118"/>
  </r>
  <r>
    <x v="0"/>
    <x v="12"/>
    <d v="2015-01-24T00:00:00"/>
    <n v="96"/>
  </r>
  <r>
    <x v="1"/>
    <x v="1"/>
    <d v="2015-06-19T00:00:00"/>
    <n v="168"/>
  </r>
  <r>
    <x v="1"/>
    <x v="4"/>
    <d v="2015-10-21T00:00:00"/>
    <n v="60"/>
  </r>
  <r>
    <x v="1"/>
    <x v="4"/>
    <d v="2015-10-22T00:00:00"/>
    <n v="60"/>
  </r>
  <r>
    <x v="0"/>
    <x v="11"/>
    <d v="2016-11-09T00:00:00"/>
    <n v="53"/>
  </r>
  <r>
    <x v="2"/>
    <x v="2"/>
    <d v="2015-03-25T00:00:00"/>
    <n v="128.77000000000001"/>
  </r>
  <r>
    <x v="2"/>
    <x v="5"/>
    <d v="2015-11-03T00:00:00"/>
    <n v="28"/>
  </r>
  <r>
    <x v="2"/>
    <x v="1"/>
    <d v="2015-06-23T00:00:00"/>
    <n v="14"/>
  </r>
  <r>
    <x v="1"/>
    <x v="8"/>
    <d v="2015-08-29T00:00:00"/>
    <n v="189"/>
  </r>
  <r>
    <x v="0"/>
    <x v="4"/>
    <d v="2015-10-07T00:00:00"/>
    <n v="24"/>
  </r>
  <r>
    <x v="0"/>
    <x v="4"/>
    <d v="2015-10-08T00:00:00"/>
    <n v="24"/>
  </r>
  <r>
    <x v="0"/>
    <x v="4"/>
    <d v="2015-10-22T00:00:00"/>
    <n v="24"/>
  </r>
  <r>
    <x v="0"/>
    <x v="4"/>
    <d v="2015-10-23T00:00:00"/>
    <n v="24"/>
  </r>
  <r>
    <x v="0"/>
    <x v="10"/>
    <d v="2016-10-07T00:00:00"/>
    <n v="50"/>
  </r>
  <r>
    <x v="0"/>
    <x v="11"/>
    <d v="2016-11-07T00:00:00"/>
    <n v="52"/>
  </r>
  <r>
    <x v="0"/>
    <x v="11"/>
    <d v="2016-11-14T00:00:00"/>
    <n v="49.5"/>
  </r>
  <r>
    <x v="0"/>
    <x v="11"/>
    <d v="2016-11-17T00:00:00"/>
    <n v="52.5"/>
  </r>
  <r>
    <x v="0"/>
    <x v="15"/>
    <d v="2016-12-28T00:00:00"/>
    <n v="37.5"/>
  </r>
  <r>
    <x v="0"/>
    <x v="18"/>
    <d v="2017-01-04T00:00:00"/>
    <n v="50.5"/>
  </r>
  <r>
    <x v="0"/>
    <x v="19"/>
    <d v="2017-02-01T00:00:00"/>
    <n v="51.5"/>
  </r>
  <r>
    <x v="0"/>
    <x v="19"/>
    <d v="2017-02-13T00:00:00"/>
    <n v="53"/>
  </r>
  <r>
    <x v="0"/>
    <x v="19"/>
    <d v="2017-02-16T00:00:00"/>
    <n v="50.5"/>
  </r>
  <r>
    <x v="0"/>
    <x v="19"/>
    <d v="2017-02-24T00:00:00"/>
    <n v="56.5"/>
  </r>
  <r>
    <x v="0"/>
    <x v="19"/>
    <d v="2017-02-25T00:00:00"/>
    <n v="36"/>
  </r>
  <r>
    <x v="0"/>
    <x v="20"/>
    <d v="2017-03-11T00:00:00"/>
    <n v="34.5"/>
  </r>
  <r>
    <x v="0"/>
    <x v="20"/>
    <d v="2017-03-17T00:00:00"/>
    <n v="53.5"/>
  </r>
  <r>
    <x v="0"/>
    <x v="20"/>
    <d v="2017-03-18T00:00:00"/>
    <n v="34"/>
  </r>
  <r>
    <x v="0"/>
    <x v="20"/>
    <d v="2017-03-29T00:00:00"/>
    <n v="53"/>
  </r>
  <r>
    <x v="0"/>
    <x v="20"/>
    <d v="2017-03-30T00:00:00"/>
    <n v="54"/>
  </r>
  <r>
    <x v="0"/>
    <x v="21"/>
    <d v="2017-05-22T00:00:00"/>
    <n v="26.5"/>
  </r>
  <r>
    <x v="0"/>
    <x v="21"/>
    <d v="2017-05-29T00:00:00"/>
    <n v="33.5"/>
  </r>
  <r>
    <x v="0"/>
    <x v="22"/>
    <d v="2017-06-09T00:00:00"/>
    <n v="51.5"/>
  </r>
  <r>
    <x v="0"/>
    <x v="23"/>
    <d v="2017-07-15T00:00:00"/>
    <n v="35.5"/>
  </r>
  <r>
    <x v="0"/>
    <x v="23"/>
    <d v="2017-07-24T00:00:00"/>
    <n v="35.5"/>
  </r>
  <r>
    <x v="0"/>
    <x v="23"/>
    <d v="2017-07-26T00:00:00"/>
    <n v="54"/>
  </r>
  <r>
    <x v="0"/>
    <x v="23"/>
    <d v="2017-07-27T00:00:00"/>
    <n v="51.5"/>
  </r>
  <r>
    <x v="0"/>
    <x v="24"/>
    <d v="2017-08-02T00:00:00"/>
    <n v="54"/>
  </r>
  <r>
    <x v="0"/>
    <x v="24"/>
    <d v="2017-08-03T00:00:00"/>
    <n v="51"/>
  </r>
  <r>
    <x v="0"/>
    <x v="24"/>
    <d v="2017-08-10T00:00:00"/>
    <n v="43.5"/>
  </r>
  <r>
    <x v="0"/>
    <x v="25"/>
    <d v="2017-09-07T00:00:00"/>
    <n v="51"/>
  </r>
  <r>
    <x v="0"/>
    <x v="25"/>
    <d v="2017-09-20T00:00:00"/>
    <n v="50"/>
  </r>
  <r>
    <x v="0"/>
    <x v="25"/>
    <d v="2017-09-30T00:00:00"/>
    <n v="29"/>
  </r>
  <r>
    <x v="0"/>
    <x v="26"/>
    <d v="2017-10-06T00:00:00"/>
    <n v="53.5"/>
  </r>
  <r>
    <x v="0"/>
    <x v="26"/>
    <d v="2017-10-20T00:00:00"/>
    <n v="45"/>
  </r>
  <r>
    <x v="2"/>
    <x v="6"/>
    <d v="2015-04-13T00:00:00"/>
    <n v="70.7"/>
  </r>
  <r>
    <x v="2"/>
    <x v="6"/>
    <d v="2015-04-16T00:00:00"/>
    <n v="83.8"/>
  </r>
  <r>
    <x v="1"/>
    <x v="19"/>
    <d v="2017-02-15T00:00:00"/>
    <n v="73"/>
  </r>
  <r>
    <x v="1"/>
    <x v="21"/>
    <d v="2017-05-04T00:00:00"/>
    <n v="72"/>
  </r>
  <r>
    <x v="1"/>
    <x v="21"/>
    <d v="2017-05-10T00:00:00"/>
    <n v="78"/>
  </r>
  <r>
    <x v="1"/>
    <x v="21"/>
    <d v="2017-05-13T00:00:00"/>
    <n v="72"/>
  </r>
  <r>
    <x v="1"/>
    <x v="21"/>
    <d v="2017-05-24T00:00:00"/>
    <n v="112"/>
  </r>
  <r>
    <x v="1"/>
    <x v="23"/>
    <d v="2017-07-14T00:00:00"/>
    <n v="36"/>
  </r>
  <r>
    <x v="1"/>
    <x v="26"/>
    <d v="2017-10-07T00:00:00"/>
    <n v="68"/>
  </r>
  <r>
    <x v="2"/>
    <x v="12"/>
    <d v="2015-01-27T00:00:00"/>
    <n v="164.5"/>
  </r>
  <r>
    <x v="1"/>
    <x v="1"/>
    <d v="2015-06-08T00:00:00"/>
    <n v="113"/>
  </r>
  <r>
    <x v="1"/>
    <x v="8"/>
    <d v="2015-08-01T00:00:00"/>
    <n v="133"/>
  </r>
  <r>
    <x v="1"/>
    <x v="8"/>
    <d v="2015-08-03T00:00:00"/>
    <n v="78"/>
  </r>
  <r>
    <x v="1"/>
    <x v="28"/>
    <d v="2016-08-04T00:00:00"/>
    <n v="86"/>
  </r>
  <r>
    <x v="1"/>
    <x v="28"/>
    <d v="2016-08-09T00:00:00"/>
    <n v="68"/>
  </r>
  <r>
    <x v="1"/>
    <x v="28"/>
    <d v="2016-08-16T00:00:00"/>
    <n v="40"/>
  </r>
  <r>
    <x v="0"/>
    <x v="28"/>
    <d v="2016-08-04T00:00:00"/>
    <n v="49.5"/>
  </r>
  <r>
    <x v="0"/>
    <x v="28"/>
    <d v="2016-08-17T00:00:00"/>
    <n v="41"/>
  </r>
  <r>
    <x v="0"/>
    <x v="28"/>
    <d v="2016-08-18T00:00:00"/>
    <n v="46"/>
  </r>
  <r>
    <x v="0"/>
    <x v="28"/>
    <d v="2016-08-27T00:00:00"/>
    <n v="32"/>
  </r>
  <r>
    <x v="0"/>
    <x v="30"/>
    <d v="2016-09-23T00:00:00"/>
    <n v="51"/>
  </r>
  <r>
    <x v="0"/>
    <x v="30"/>
    <d v="2016-09-24T00:00:00"/>
    <n v="34.5"/>
  </r>
  <r>
    <x v="0"/>
    <x v="10"/>
    <d v="2016-10-13T00:00:00"/>
    <n v="47"/>
  </r>
  <r>
    <x v="0"/>
    <x v="10"/>
    <d v="2016-10-20T00:00:00"/>
    <n v="48"/>
  </r>
  <r>
    <x v="0"/>
    <x v="11"/>
    <d v="2016-11-21T00:00:00"/>
    <n v="51"/>
  </r>
  <r>
    <x v="0"/>
    <x v="15"/>
    <d v="2016-12-20T00:00:00"/>
    <n v="49"/>
  </r>
  <r>
    <x v="0"/>
    <x v="20"/>
    <d v="2017-03-25T00:00:00"/>
    <n v="34.5"/>
  </r>
  <r>
    <x v="0"/>
    <x v="26"/>
    <d v="2017-10-30T00:00:00"/>
    <n v="49"/>
  </r>
  <r>
    <x v="0"/>
    <x v="26"/>
    <d v="2017-10-31T00:00:00"/>
    <n v="49.5"/>
  </r>
  <r>
    <x v="2"/>
    <x v="9"/>
    <d v="2015-02-05T00:00:00"/>
    <n v="190.5"/>
  </r>
  <r>
    <x v="2"/>
    <x v="6"/>
    <d v="2015-04-20T00:00:00"/>
    <n v="78"/>
  </r>
  <r>
    <x v="1"/>
    <x v="12"/>
    <d v="2015-01-10T00:00:00"/>
    <n v="128"/>
  </r>
  <r>
    <x v="1"/>
    <x v="4"/>
    <d v="2015-10-10T00:00:00"/>
    <n v="68.010000000000005"/>
  </r>
  <r>
    <x v="2"/>
    <x v="29"/>
    <d v="2015-12-14T00:00:00"/>
    <n v="36"/>
  </r>
  <r>
    <x v="2"/>
    <x v="29"/>
    <d v="2015-12-15T00:00:00"/>
    <n v="28"/>
  </r>
  <r>
    <x v="2"/>
    <x v="17"/>
    <d v="2016-01-13T00:00:00"/>
    <n v="19.600000000000001"/>
  </r>
  <r>
    <x v="1"/>
    <x v="34"/>
    <d v="2016-07-27T00:00:00"/>
    <n v="89"/>
  </r>
  <r>
    <x v="1"/>
    <x v="9"/>
    <d v="2015-02-26T00:00:00"/>
    <n v="112"/>
  </r>
  <r>
    <x v="0"/>
    <x v="7"/>
    <d v="2015-07-10T00:00:00"/>
    <n v="40"/>
  </r>
  <r>
    <x v="0"/>
    <x v="7"/>
    <d v="2015-07-17T00:00:00"/>
    <n v="72"/>
  </r>
  <r>
    <x v="0"/>
    <x v="6"/>
    <d v="2015-04-18T00:00:00"/>
    <n v="59.5"/>
  </r>
  <r>
    <x v="1"/>
    <x v="9"/>
    <d v="2015-02-10T00:00:00"/>
    <n v="119"/>
  </r>
  <r>
    <x v="1"/>
    <x v="2"/>
    <d v="2015-03-02T00:00:00"/>
    <n v="76"/>
  </r>
  <r>
    <x v="1"/>
    <x v="33"/>
    <d v="2016-05-16T00:00:00"/>
    <n v="55.5"/>
  </r>
  <r>
    <x v="1"/>
    <x v="30"/>
    <d v="2016-09-01T00:00:00"/>
    <n v="80"/>
  </r>
  <r>
    <x v="1"/>
    <x v="15"/>
    <d v="2016-12-28T00:00:00"/>
    <n v="56"/>
  </r>
  <r>
    <x v="1"/>
    <x v="20"/>
    <d v="2017-03-16T00:00:00"/>
    <n v="100"/>
  </r>
  <r>
    <x v="1"/>
    <x v="20"/>
    <d v="2017-03-22T00:00:00"/>
    <n v="60"/>
  </r>
  <r>
    <x v="1"/>
    <x v="24"/>
    <d v="2017-08-03T00:00:00"/>
    <n v="96"/>
  </r>
  <r>
    <x v="1"/>
    <x v="13"/>
    <d v="2015-09-01T00:00:00"/>
    <n v="198"/>
  </r>
  <r>
    <x v="1"/>
    <x v="3"/>
    <d v="2015-05-07T00:00:00"/>
    <n v="111"/>
  </r>
  <r>
    <x v="0"/>
    <x v="23"/>
    <d v="2017-07-06T00:00:00"/>
    <n v="40"/>
  </r>
  <r>
    <x v="0"/>
    <x v="29"/>
    <d v="2015-12-05T00:00:00"/>
    <n v="16"/>
  </r>
  <r>
    <x v="0"/>
    <x v="29"/>
    <d v="2015-12-07T00:00:00"/>
    <n v="24"/>
  </r>
  <r>
    <x v="0"/>
    <x v="29"/>
    <d v="2015-12-29T00:00:00"/>
    <n v="24"/>
  </r>
  <r>
    <x v="0"/>
    <x v="17"/>
    <d v="2016-01-07T00:00:00"/>
    <n v="16"/>
  </r>
  <r>
    <x v="0"/>
    <x v="35"/>
    <d v="2016-02-15T00:00:00"/>
    <n v="24"/>
  </r>
  <r>
    <x v="0"/>
    <x v="35"/>
    <d v="2016-02-16T00:00:00"/>
    <n v="24"/>
  </r>
  <r>
    <x v="0"/>
    <x v="35"/>
    <d v="2016-02-26T00:00:00"/>
    <n v="24"/>
  </r>
  <r>
    <x v="0"/>
    <x v="31"/>
    <d v="2016-03-02T00:00:00"/>
    <n v="24"/>
  </r>
  <r>
    <x v="0"/>
    <x v="31"/>
    <d v="2016-03-09T00:00:00"/>
    <n v="24"/>
  </r>
  <r>
    <x v="0"/>
    <x v="31"/>
    <d v="2016-03-15T00:00:00"/>
    <n v="24"/>
  </r>
  <r>
    <x v="0"/>
    <x v="32"/>
    <d v="2016-04-12T00:00:00"/>
    <n v="24"/>
  </r>
  <r>
    <x v="0"/>
    <x v="32"/>
    <d v="2016-04-28T00:00:00"/>
    <n v="24"/>
  </r>
  <r>
    <x v="0"/>
    <x v="33"/>
    <d v="2016-05-06T00:00:00"/>
    <n v="24"/>
  </r>
  <r>
    <x v="0"/>
    <x v="33"/>
    <d v="2016-05-21T00:00:00"/>
    <n v="16"/>
  </r>
  <r>
    <x v="0"/>
    <x v="0"/>
    <d v="2016-06-22T00:00:00"/>
    <n v="54.5"/>
  </r>
  <r>
    <x v="0"/>
    <x v="22"/>
    <d v="2017-06-14T00:00:00"/>
    <n v="51.5"/>
  </r>
  <r>
    <x v="0"/>
    <x v="24"/>
    <d v="2017-08-11T00:00:00"/>
    <n v="41"/>
  </r>
  <r>
    <x v="0"/>
    <x v="26"/>
    <d v="2017-10-25T00:00:00"/>
    <n v="43"/>
  </r>
  <r>
    <x v="2"/>
    <x v="6"/>
    <d v="2015-04-17T00:00:00"/>
    <n v="98"/>
  </r>
  <r>
    <x v="2"/>
    <x v="6"/>
    <d v="2015-04-29T00:00:00"/>
    <n v="100"/>
  </r>
  <r>
    <x v="0"/>
    <x v="28"/>
    <d v="2016-08-08T00:00:00"/>
    <n v="31.5"/>
  </r>
  <r>
    <x v="0"/>
    <x v="5"/>
    <d v="2015-11-14T00:00:00"/>
    <n v="24"/>
  </r>
  <r>
    <x v="0"/>
    <x v="5"/>
    <d v="2015-11-18T00:00:00"/>
    <n v="24"/>
  </r>
  <r>
    <x v="0"/>
    <x v="5"/>
    <d v="2015-11-24T00:00:00"/>
    <n v="24"/>
  </r>
  <r>
    <x v="0"/>
    <x v="17"/>
    <d v="2016-01-20T00:00:00"/>
    <n v="24"/>
  </r>
  <r>
    <x v="1"/>
    <x v="2"/>
    <d v="2015-03-09T00:00:00"/>
    <n v="108"/>
  </r>
  <r>
    <x v="1"/>
    <x v="2"/>
    <d v="2015-03-24T00:00:00"/>
    <n v="108"/>
  </r>
  <r>
    <x v="1"/>
    <x v="35"/>
    <d v="2016-02-22T00:00:00"/>
    <n v="50"/>
  </r>
  <r>
    <x v="0"/>
    <x v="7"/>
    <d v="2015-07-09T00:00:00"/>
    <n v="32"/>
  </r>
  <r>
    <x v="2"/>
    <x v="12"/>
    <d v="2015-01-07T00:00:00"/>
    <n v="56.2"/>
  </r>
  <r>
    <x v="1"/>
    <x v="14"/>
    <d v="2017-04-19T00:00:00"/>
    <n v="24"/>
  </r>
  <r>
    <x v="1"/>
    <x v="0"/>
    <d v="2016-06-09T00:00:00"/>
    <n v="100"/>
  </r>
  <r>
    <x v="1"/>
    <x v="0"/>
    <d v="2016-06-14T00:00:00"/>
    <n v="60"/>
  </r>
  <r>
    <x v="1"/>
    <x v="0"/>
    <d v="2016-06-15T00:00:00"/>
    <n v="76"/>
  </r>
  <r>
    <x v="1"/>
    <x v="0"/>
    <d v="2016-06-22T00:00:00"/>
    <n v="91"/>
  </r>
  <r>
    <x v="1"/>
    <x v="28"/>
    <d v="2016-08-02T00:00:00"/>
    <n v="67"/>
  </r>
  <r>
    <x v="1"/>
    <x v="25"/>
    <d v="2017-09-16T00:00:00"/>
    <n v="64"/>
  </r>
  <r>
    <x v="2"/>
    <x v="35"/>
    <d v="2016-02-04T00:00:00"/>
    <n v="3"/>
  </r>
  <r>
    <x v="2"/>
    <x v="35"/>
    <d v="2016-02-19T00:00:00"/>
    <n v="12"/>
  </r>
  <r>
    <x v="1"/>
    <x v="12"/>
    <d v="2015-01-29T00:00:00"/>
    <n v="36"/>
  </r>
  <r>
    <x v="2"/>
    <x v="6"/>
    <d v="2015-04-22T00:00:00"/>
    <n v="131"/>
  </r>
  <r>
    <x v="1"/>
    <x v="20"/>
    <d v="2017-03-15T00:00:00"/>
    <n v="93.01"/>
  </r>
  <r>
    <x v="1"/>
    <x v="25"/>
    <d v="2017-09-01T00:00:00"/>
    <n v="67"/>
  </r>
  <r>
    <x v="0"/>
    <x v="8"/>
    <d v="2015-08-30T00:00:00"/>
    <n v="16"/>
  </r>
  <r>
    <x v="0"/>
    <x v="17"/>
    <d v="2016-01-16T00:00:00"/>
    <n v="8"/>
  </r>
  <r>
    <x v="0"/>
    <x v="32"/>
    <d v="2016-04-16T00:00:00"/>
    <n v="16"/>
  </r>
  <r>
    <x v="2"/>
    <x v="12"/>
    <d v="2015-01-17T00:00:00"/>
    <n v="20"/>
  </r>
  <r>
    <x v="2"/>
    <x v="3"/>
    <d v="2015-05-01T00:00:00"/>
    <n v="36"/>
  </r>
  <r>
    <x v="2"/>
    <x v="21"/>
    <d v="2017-05-15T00:00:00"/>
    <n v="12"/>
  </r>
  <r>
    <x v="2"/>
    <x v="22"/>
    <d v="2017-06-09T00:00:00"/>
    <n v="24"/>
  </r>
  <r>
    <x v="2"/>
    <x v="22"/>
    <d v="2017-06-22T00:00:00"/>
    <n v="24"/>
  </r>
  <r>
    <x v="2"/>
    <x v="23"/>
    <d v="2017-07-08T00:00:00"/>
    <n v="16"/>
  </r>
  <r>
    <x v="2"/>
    <x v="24"/>
    <d v="2017-08-07T00:00:00"/>
    <n v="12"/>
  </r>
  <r>
    <x v="2"/>
    <x v="24"/>
    <d v="2017-08-08T00:00:00"/>
    <n v="12"/>
  </r>
  <r>
    <x v="1"/>
    <x v="12"/>
    <d v="2015-01-13T00:00:00"/>
    <n v="72"/>
  </r>
  <r>
    <x v="1"/>
    <x v="9"/>
    <d v="2015-02-05T00:00:00"/>
    <n v="112"/>
  </r>
  <r>
    <x v="1"/>
    <x v="6"/>
    <d v="2015-04-07T00:00:00"/>
    <n v="82"/>
  </r>
  <r>
    <x v="1"/>
    <x v="30"/>
    <d v="2016-09-03T00:00:00"/>
    <n v="64"/>
  </r>
  <r>
    <x v="1"/>
    <x v="33"/>
    <d v="2016-05-04T00:00:00"/>
    <n v="56"/>
  </r>
  <r>
    <x v="1"/>
    <x v="33"/>
    <d v="2016-05-06T00:00:00"/>
    <n v="108"/>
  </r>
  <r>
    <x v="1"/>
    <x v="16"/>
    <d v="2017-11-30T00:00:00"/>
    <n v="112"/>
  </r>
  <r>
    <x v="1"/>
    <x v="31"/>
    <d v="2016-03-23T00:00:00"/>
    <n v="60"/>
  </r>
  <r>
    <x v="1"/>
    <x v="19"/>
    <d v="2017-02-10T00:00:00"/>
    <n v="96"/>
  </r>
  <r>
    <x v="1"/>
    <x v="20"/>
    <d v="2017-03-08T00:00:00"/>
    <n v="100"/>
  </r>
  <r>
    <x v="1"/>
    <x v="20"/>
    <d v="2017-03-13T00:00:00"/>
    <n v="40"/>
  </r>
  <r>
    <x v="1"/>
    <x v="14"/>
    <d v="2017-04-08T00:00:00"/>
    <n v="46"/>
  </r>
  <r>
    <x v="1"/>
    <x v="21"/>
    <d v="2017-05-08T00:00:00"/>
    <n v="48"/>
  </r>
  <r>
    <x v="1"/>
    <x v="22"/>
    <d v="2017-06-21T00:00:00"/>
    <n v="68"/>
  </r>
  <r>
    <x v="1"/>
    <x v="15"/>
    <d v="2016-12-12T00:00:00"/>
    <n v="39"/>
  </r>
  <r>
    <x v="1"/>
    <x v="15"/>
    <d v="2016-12-13T00:00:00"/>
    <n v="36"/>
  </r>
  <r>
    <x v="1"/>
    <x v="14"/>
    <d v="2017-04-01T00:00:00"/>
    <n v="32"/>
  </r>
  <r>
    <x v="1"/>
    <x v="6"/>
    <d v="2015-04-18T00:00:00"/>
    <n v="173"/>
  </r>
  <r>
    <x v="1"/>
    <x v="6"/>
    <d v="2015-04-20T00:00:00"/>
    <n v="171"/>
  </r>
  <r>
    <x v="0"/>
    <x v="32"/>
    <d v="2016-04-23T00:00:00"/>
    <n v="16"/>
  </r>
  <r>
    <x v="1"/>
    <x v="24"/>
    <d v="2017-08-04T00:00:00"/>
    <n v="89"/>
  </r>
  <r>
    <x v="1"/>
    <x v="11"/>
    <d v="2016-11-10T00:00:00"/>
    <n v="72"/>
  </r>
  <r>
    <x v="1"/>
    <x v="11"/>
    <d v="2016-11-14T00:00:00"/>
    <n v="56"/>
  </r>
  <r>
    <x v="1"/>
    <x v="18"/>
    <d v="2017-01-18T00:00:00"/>
    <n v="89"/>
  </r>
  <r>
    <x v="1"/>
    <x v="19"/>
    <d v="2017-02-02T00:00:00"/>
    <n v="77"/>
  </r>
  <r>
    <x v="1"/>
    <x v="31"/>
    <d v="2016-03-15T00:00:00"/>
    <n v="52"/>
  </r>
  <r>
    <x v="1"/>
    <x v="15"/>
    <d v="2016-12-02T00:00:00"/>
    <n v="74"/>
  </r>
  <r>
    <x v="1"/>
    <x v="29"/>
    <d v="2015-12-08T00:00:00"/>
    <n v="55"/>
  </r>
  <r>
    <x v="1"/>
    <x v="32"/>
    <d v="2016-04-26T00:00:00"/>
    <n v="78"/>
  </r>
  <r>
    <x v="1"/>
    <x v="2"/>
    <d v="2015-03-13T00:00:00"/>
    <n v="104"/>
  </r>
  <r>
    <x v="2"/>
    <x v="4"/>
    <d v="2015-10-20T00:00:00"/>
    <n v="10"/>
  </r>
  <r>
    <x v="2"/>
    <x v="4"/>
    <d v="2015-10-29T00:00:00"/>
    <n v="6"/>
  </r>
  <r>
    <x v="2"/>
    <x v="21"/>
    <d v="2017-05-24T00:00:00"/>
    <n v="16"/>
  </r>
  <r>
    <x v="2"/>
    <x v="21"/>
    <d v="2017-05-25T00:00:00"/>
    <n v="16"/>
  </r>
  <r>
    <x v="2"/>
    <x v="23"/>
    <d v="2017-07-25T00:00:00"/>
    <n v="28.5"/>
  </r>
  <r>
    <x v="2"/>
    <x v="24"/>
    <d v="2017-08-11T00:00:00"/>
    <n v="14"/>
  </r>
  <r>
    <x v="2"/>
    <x v="24"/>
    <d v="2017-08-22T00:00:00"/>
    <n v="4"/>
  </r>
  <r>
    <x v="2"/>
    <x v="24"/>
    <d v="2017-08-23T00:00:00"/>
    <n v="8"/>
  </r>
  <r>
    <x v="2"/>
    <x v="25"/>
    <d v="2017-09-19T00:00:00"/>
    <n v="10"/>
  </r>
  <r>
    <x v="1"/>
    <x v="15"/>
    <d v="2016-12-17T00:00:00"/>
    <n v="64"/>
  </r>
  <r>
    <x v="1"/>
    <x v="24"/>
    <d v="2017-08-12T00:00:00"/>
    <n v="48"/>
  </r>
  <r>
    <x v="1"/>
    <x v="16"/>
    <d v="2017-11-13T00:00:00"/>
    <n v="44"/>
  </r>
  <r>
    <x v="1"/>
    <x v="7"/>
    <d v="2015-07-13T00:00:00"/>
    <n v="39"/>
  </r>
  <r>
    <x v="1"/>
    <x v="32"/>
    <d v="2016-04-29T00:00:00"/>
    <n v="76"/>
  </r>
  <r>
    <x v="2"/>
    <x v="14"/>
    <d v="2017-04-05T00:00:00"/>
    <n v="4"/>
  </r>
  <r>
    <x v="2"/>
    <x v="14"/>
    <d v="2017-04-10T00:00:00"/>
    <n v="4"/>
  </r>
  <r>
    <x v="2"/>
    <x v="14"/>
    <d v="2017-04-12T00:00:00"/>
    <n v="4"/>
  </r>
  <r>
    <x v="2"/>
    <x v="14"/>
    <d v="2017-04-20T00:00:00"/>
    <n v="4"/>
  </r>
  <r>
    <x v="2"/>
    <x v="33"/>
    <d v="2016-05-06T00:00:00"/>
    <n v="24"/>
  </r>
  <r>
    <x v="1"/>
    <x v="1"/>
    <d v="2015-06-29T00:00:00"/>
    <n v="19"/>
  </r>
  <r>
    <x v="2"/>
    <x v="22"/>
    <d v="2017-06-14T00:00:00"/>
    <n v="16"/>
  </r>
  <r>
    <x v="2"/>
    <x v="25"/>
    <d v="2017-09-18T00:00:00"/>
    <n v="6"/>
  </r>
  <r>
    <x v="1"/>
    <x v="32"/>
    <d v="2016-04-14T00:00:00"/>
    <n v="60"/>
  </r>
  <r>
    <x v="1"/>
    <x v="7"/>
    <d v="2015-07-20T00:00:00"/>
    <n v="56"/>
  </r>
  <r>
    <x v="1"/>
    <x v="25"/>
    <d v="2017-09-14T00:00:00"/>
    <n v="77"/>
  </r>
  <r>
    <x v="1"/>
    <x v="26"/>
    <d v="2017-10-13T00:00:00"/>
    <n v="63"/>
  </r>
  <r>
    <x v="1"/>
    <x v="26"/>
    <d v="2017-10-19T00:00:00"/>
    <n v="43"/>
  </r>
  <r>
    <x v="2"/>
    <x v="35"/>
    <d v="2016-02-10T00:00:00"/>
    <n v="4"/>
  </r>
  <r>
    <x v="2"/>
    <x v="16"/>
    <d v="2017-11-08T00:00:00"/>
    <n v="16"/>
  </r>
  <r>
    <x v="1"/>
    <x v="26"/>
    <d v="2017-10-14T00:00:00"/>
    <n v="30"/>
  </r>
  <r>
    <x v="1"/>
    <x v="31"/>
    <d v="2016-03-03T00:00:00"/>
    <n v="60"/>
  </r>
  <r>
    <x v="1"/>
    <x v="24"/>
    <d v="2017-08-17T00:00:00"/>
    <n v="112"/>
  </r>
  <r>
    <x v="2"/>
    <x v="4"/>
    <d v="2015-10-12T00:00:00"/>
    <n v="10"/>
  </r>
  <r>
    <x v="2"/>
    <x v="7"/>
    <d v="2015-07-08T00:00:00"/>
    <n v="14"/>
  </r>
  <r>
    <x v="2"/>
    <x v="8"/>
    <d v="2015-08-10T00:00:00"/>
    <n v="12"/>
  </r>
  <r>
    <x v="2"/>
    <x v="8"/>
    <d v="2015-08-12T00:00:00"/>
    <n v="12"/>
  </r>
  <r>
    <x v="2"/>
    <x v="8"/>
    <d v="2015-08-26T00:00:00"/>
    <n v="8"/>
  </r>
  <r>
    <x v="1"/>
    <x v="25"/>
    <d v="2017-09-15T00:00:00"/>
    <n v="56"/>
  </r>
  <r>
    <x v="2"/>
    <x v="31"/>
    <d v="2016-03-25T00:00:00"/>
    <n v="12"/>
  </r>
  <r>
    <x v="2"/>
    <x v="15"/>
    <d v="2016-12-08T00:00:00"/>
    <n v="4"/>
  </r>
  <r>
    <x v="2"/>
    <x v="21"/>
    <d v="2017-05-06T00:00:00"/>
    <n v="4.5"/>
  </r>
  <r>
    <x v="1"/>
    <x v="35"/>
    <d v="2016-02-13T00:00:00"/>
    <n v="16"/>
  </r>
  <r>
    <x v="2"/>
    <x v="13"/>
    <d v="2015-09-23T00:00:00"/>
    <n v="6"/>
  </r>
  <r>
    <x v="1"/>
    <x v="33"/>
    <d v="2016-05-21T00:00:00"/>
    <n v="20"/>
  </r>
  <r>
    <x v="1"/>
    <x v="10"/>
    <d v="2016-10-08T00:00:00"/>
    <n v="20"/>
  </r>
  <r>
    <x v="2"/>
    <x v="13"/>
    <d v="2015-09-07T00:00:00"/>
    <n v="8"/>
  </r>
  <r>
    <x v="2"/>
    <x v="1"/>
    <d v="2015-06-27T00:00:00"/>
    <n v="2"/>
  </r>
  <r>
    <x v="1"/>
    <x v="4"/>
    <d v="2015-10-19T00:00:00"/>
    <n v="16"/>
  </r>
  <r>
    <x v="1"/>
    <x v="23"/>
    <d v="2017-07-08T00:00:00"/>
    <n v="20"/>
  </r>
  <r>
    <x v="2"/>
    <x v="8"/>
    <d v="2015-08-06T00:00:00"/>
    <n v="4"/>
  </r>
  <r>
    <x v="1"/>
    <x v="15"/>
    <d v="2016-12-03T00:00:00"/>
    <n v="8"/>
  </r>
  <r>
    <x v="1"/>
    <x v="34"/>
    <d v="2016-07-11T00:00:00"/>
    <n v="28"/>
  </r>
  <r>
    <x v="2"/>
    <x v="5"/>
    <d v="2015-11-23T00:00:00"/>
    <n v="14"/>
  </r>
  <r>
    <x v="2"/>
    <x v="4"/>
    <d v="2015-10-05T00:00:00"/>
    <n v="4"/>
  </r>
  <r>
    <x v="1"/>
    <x v="16"/>
    <d v="2017-11-04T00:00:00"/>
    <n v="22"/>
  </r>
  <r>
    <x v="1"/>
    <x v="30"/>
    <d v="2016-09-22T00:00:00"/>
    <n v="48"/>
  </r>
  <r>
    <x v="1"/>
    <x v="17"/>
    <d v="2016-01-23T00:00:00"/>
    <n v="16"/>
  </r>
  <r>
    <x v="2"/>
    <x v="32"/>
    <d v="2016-04-16T00:00:00"/>
    <n v="4"/>
  </r>
  <r>
    <x v="2"/>
    <x v="17"/>
    <d v="2016-01-28T00:00:00"/>
    <n v="4"/>
  </r>
  <r>
    <x v="2"/>
    <x v="31"/>
    <d v="2016-03-03T00:00:00"/>
    <n v="8"/>
  </r>
  <r>
    <x v="2"/>
    <x v="32"/>
    <d v="2016-04-04T00:00:00"/>
    <n v="8"/>
  </r>
  <r>
    <x v="2"/>
    <x v="32"/>
    <d v="2016-04-02T00:00:00"/>
    <n v="4"/>
  </r>
  <r>
    <x v="2"/>
    <x v="32"/>
    <d v="2016-04-13T00:00:00"/>
    <n v="4"/>
  </r>
  <r>
    <x v="2"/>
    <x v="32"/>
    <d v="2016-04-08T00:00:00"/>
    <n v="8"/>
  </r>
  <r>
    <x v="2"/>
    <x v="0"/>
    <d v="2016-06-17T00:00:00"/>
    <n v="4"/>
  </r>
  <r>
    <x v="2"/>
    <x v="28"/>
    <d v="2016-08-22T00:00:00"/>
    <n v="4"/>
  </r>
  <r>
    <x v="2"/>
    <x v="28"/>
    <d v="2016-08-30T00:00:00"/>
    <n v="4"/>
  </r>
  <r>
    <x v="2"/>
    <x v="27"/>
    <d v="2017-12-07T00:00:00"/>
    <n v="8"/>
  </r>
  <r>
    <x v="0"/>
    <x v="7"/>
    <d v="2015-07-16T00:00:00"/>
    <n v="90"/>
  </r>
  <r>
    <x v="1"/>
    <x v="9"/>
    <d v="2015-02-02T00:00:00"/>
    <n v="162"/>
  </r>
  <r>
    <x v="2"/>
    <x v="2"/>
    <d v="2015-03-14T00:00:00"/>
    <n v="104.2"/>
  </r>
  <r>
    <x v="0"/>
    <x v="3"/>
    <d v="2015-05-06T00:00:00"/>
    <n v="112"/>
  </r>
  <r>
    <x v="1"/>
    <x v="1"/>
    <d v="2015-06-17T00:00:00"/>
    <n v="110"/>
  </r>
  <r>
    <x v="1"/>
    <x v="4"/>
    <d v="2015-10-02T00:00:00"/>
    <n v="132"/>
  </r>
  <r>
    <x v="1"/>
    <x v="17"/>
    <d v="2016-01-09T00:00:00"/>
    <n v="72"/>
  </r>
  <r>
    <x v="1"/>
    <x v="17"/>
    <d v="2016-01-15T00:00:00"/>
    <n v="56"/>
  </r>
  <r>
    <x v="0"/>
    <x v="2"/>
    <d v="2015-03-18T00:00:00"/>
    <n v="318"/>
  </r>
  <r>
    <x v="0"/>
    <x v="2"/>
    <d v="2015-03-30T00:00:00"/>
    <n v="354"/>
  </r>
  <r>
    <x v="0"/>
    <x v="6"/>
    <d v="2015-04-10T00:00:00"/>
    <n v="388.5"/>
  </r>
  <r>
    <x v="0"/>
    <x v="6"/>
    <d v="2015-04-11T00:00:00"/>
    <n v="103.5"/>
  </r>
  <r>
    <x v="0"/>
    <x v="6"/>
    <d v="2015-04-13T00:00:00"/>
    <n v="195"/>
  </r>
  <r>
    <x v="0"/>
    <x v="6"/>
    <d v="2015-04-24T00:00:00"/>
    <n v="257"/>
  </r>
  <r>
    <x v="0"/>
    <x v="3"/>
    <d v="2015-05-11T00:00:00"/>
    <n v="56"/>
  </r>
  <r>
    <x v="0"/>
    <x v="3"/>
    <d v="2015-05-18T00:00:00"/>
    <n v="116"/>
  </r>
  <r>
    <x v="0"/>
    <x v="3"/>
    <d v="2015-05-20T00:00:00"/>
    <n v="109.5"/>
  </r>
  <r>
    <x v="0"/>
    <x v="1"/>
    <d v="2015-06-23T00:00:00"/>
    <n v="56"/>
  </r>
  <r>
    <x v="0"/>
    <x v="1"/>
    <d v="2015-06-29T00:00:00"/>
    <n v="40"/>
  </r>
  <r>
    <x v="0"/>
    <x v="7"/>
    <d v="2015-07-01T00:00:00"/>
    <n v="40"/>
  </r>
  <r>
    <x v="0"/>
    <x v="7"/>
    <d v="2015-07-30T00:00:00"/>
    <n v="40"/>
  </r>
  <r>
    <x v="0"/>
    <x v="7"/>
    <d v="2015-07-31T00:00:00"/>
    <n v="48"/>
  </r>
  <r>
    <x v="0"/>
    <x v="8"/>
    <d v="2015-08-11T00:00:00"/>
    <n v="65"/>
  </r>
  <r>
    <x v="0"/>
    <x v="8"/>
    <d v="2015-08-12T00:00:00"/>
    <n v="72"/>
  </r>
  <r>
    <x v="0"/>
    <x v="8"/>
    <d v="2015-08-27T00:00:00"/>
    <n v="32"/>
  </r>
  <r>
    <x v="0"/>
    <x v="9"/>
    <d v="2015-02-02T00:00:00"/>
    <n v="152"/>
  </r>
  <r>
    <x v="0"/>
    <x v="9"/>
    <d v="2015-02-16T00:00:00"/>
    <n v="162"/>
  </r>
  <r>
    <x v="0"/>
    <x v="9"/>
    <d v="2015-02-25T00:00:00"/>
    <n v="160"/>
  </r>
  <r>
    <x v="0"/>
    <x v="9"/>
    <d v="2015-02-26T00:00:00"/>
    <n v="160"/>
  </r>
  <r>
    <x v="2"/>
    <x v="2"/>
    <d v="2015-03-21T00:00:00"/>
    <n v="64"/>
  </r>
  <r>
    <x v="2"/>
    <x v="3"/>
    <d v="2015-05-16T00:00:00"/>
    <n v="54"/>
  </r>
  <r>
    <x v="2"/>
    <x v="3"/>
    <d v="2015-05-18T00:00:00"/>
    <n v="53"/>
  </r>
  <r>
    <x v="2"/>
    <x v="3"/>
    <d v="2015-05-20T00:00:00"/>
    <n v="67"/>
  </r>
  <r>
    <x v="2"/>
    <x v="3"/>
    <d v="2015-05-23T00:00:00"/>
    <n v="40"/>
  </r>
  <r>
    <x v="1"/>
    <x v="10"/>
    <d v="2016-10-11T00:00:00"/>
    <n v="72"/>
  </r>
  <r>
    <x v="1"/>
    <x v="10"/>
    <d v="2016-10-14T00:00:00"/>
    <n v="72"/>
  </r>
  <r>
    <x v="1"/>
    <x v="10"/>
    <d v="2016-10-27T00:00:00"/>
    <n v="96"/>
  </r>
  <r>
    <x v="1"/>
    <x v="11"/>
    <d v="2016-11-30T00:00:00"/>
    <n v="72"/>
  </r>
  <r>
    <x v="1"/>
    <x v="29"/>
    <d v="2015-12-05T00:00:00"/>
    <n v="58"/>
  </r>
  <r>
    <x v="0"/>
    <x v="8"/>
    <d v="2015-08-22T00:00:00"/>
    <n v="40"/>
  </r>
  <r>
    <x v="0"/>
    <x v="4"/>
    <d v="2015-10-05T00:00:00"/>
    <n v="32"/>
  </r>
  <r>
    <x v="1"/>
    <x v="6"/>
    <d v="2015-04-13T00:00:00"/>
    <n v="99"/>
  </r>
  <r>
    <x v="1"/>
    <x v="3"/>
    <d v="2015-05-11T00:00:00"/>
    <n v="84"/>
  </r>
  <r>
    <x v="1"/>
    <x v="3"/>
    <d v="2015-05-13T00:00:00"/>
    <n v="91"/>
  </r>
  <r>
    <x v="1"/>
    <x v="3"/>
    <d v="2015-05-14T00:00:00"/>
    <n v="207"/>
  </r>
  <r>
    <x v="1"/>
    <x v="3"/>
    <d v="2015-05-20T00:00:00"/>
    <n v="230"/>
  </r>
  <r>
    <x v="1"/>
    <x v="13"/>
    <d v="2015-09-09T00:00:00"/>
    <n v="153"/>
  </r>
  <r>
    <x v="2"/>
    <x v="2"/>
    <d v="2015-03-12T00:00:00"/>
    <n v="156"/>
  </r>
  <r>
    <x v="2"/>
    <x v="6"/>
    <d v="2015-04-23T00:00:00"/>
    <n v="142.5"/>
  </r>
  <r>
    <x v="1"/>
    <x v="9"/>
    <d v="2015-02-12T00:00:00"/>
    <n v="141"/>
  </r>
  <r>
    <x v="1"/>
    <x v="30"/>
    <d v="2016-09-29T00:00:00"/>
    <n v="68"/>
  </r>
  <r>
    <x v="1"/>
    <x v="20"/>
    <d v="2017-03-09T00:00:00"/>
    <n v="98"/>
  </r>
  <r>
    <x v="0"/>
    <x v="25"/>
    <d v="2017-09-01T00:00:00"/>
    <n v="51"/>
  </r>
  <r>
    <x v="0"/>
    <x v="13"/>
    <d v="2015-09-26T00:00:00"/>
    <n v="64"/>
  </r>
  <r>
    <x v="0"/>
    <x v="12"/>
    <d v="2015-01-22T00:00:00"/>
    <n v="112"/>
  </r>
  <r>
    <x v="0"/>
    <x v="12"/>
    <d v="2015-01-17T00:00:00"/>
    <n v="64"/>
  </r>
  <r>
    <x v="1"/>
    <x v="3"/>
    <d v="2015-05-05T00:00:00"/>
    <n v="125.5"/>
  </r>
  <r>
    <x v="2"/>
    <x v="12"/>
    <d v="2015-01-12T00:00:00"/>
    <n v="38.200000000000003"/>
  </r>
  <r>
    <x v="2"/>
    <x v="3"/>
    <d v="2015-05-06T00:00:00"/>
    <n v="66"/>
  </r>
  <r>
    <x v="2"/>
    <x v="1"/>
    <d v="2015-06-11T00:00:00"/>
    <n v="50"/>
  </r>
  <r>
    <x v="0"/>
    <x v="4"/>
    <d v="2015-10-27T00:00:00"/>
    <n v="24"/>
  </r>
  <r>
    <x v="0"/>
    <x v="11"/>
    <d v="2016-11-25T00:00:00"/>
    <n v="49"/>
  </r>
  <r>
    <x v="0"/>
    <x v="18"/>
    <d v="2017-01-07T00:00:00"/>
    <n v="17.5"/>
  </r>
  <r>
    <x v="0"/>
    <x v="18"/>
    <d v="2017-01-14T00:00:00"/>
    <n v="9"/>
  </r>
  <r>
    <x v="0"/>
    <x v="20"/>
    <d v="2017-03-14T00:00:00"/>
    <n v="53"/>
  </r>
  <r>
    <x v="0"/>
    <x v="14"/>
    <d v="2017-04-10T00:00:00"/>
    <n v="46.5"/>
  </r>
  <r>
    <x v="0"/>
    <x v="14"/>
    <d v="2017-04-19T00:00:00"/>
    <n v="54"/>
  </r>
  <r>
    <x v="0"/>
    <x v="14"/>
    <d v="2017-04-22T00:00:00"/>
    <n v="35.5"/>
  </r>
  <r>
    <x v="0"/>
    <x v="14"/>
    <d v="2017-04-27T00:00:00"/>
    <n v="52.5"/>
  </r>
  <r>
    <x v="0"/>
    <x v="21"/>
    <d v="2017-05-05T00:00:00"/>
    <n v="54.5"/>
  </r>
  <r>
    <x v="0"/>
    <x v="21"/>
    <d v="2017-05-09T00:00:00"/>
    <n v="51.5"/>
  </r>
  <r>
    <x v="0"/>
    <x v="21"/>
    <d v="2017-05-11T00:00:00"/>
    <n v="53.5"/>
  </r>
  <r>
    <x v="0"/>
    <x v="21"/>
    <d v="2017-05-13T00:00:00"/>
    <n v="34"/>
  </r>
  <r>
    <x v="0"/>
    <x v="21"/>
    <d v="2017-05-19T00:00:00"/>
    <n v="52.5"/>
  </r>
  <r>
    <x v="0"/>
    <x v="22"/>
    <d v="2017-06-22T00:00:00"/>
    <n v="45"/>
  </r>
  <r>
    <x v="0"/>
    <x v="23"/>
    <d v="2017-07-13T00:00:00"/>
    <n v="43"/>
  </r>
  <r>
    <x v="0"/>
    <x v="24"/>
    <d v="2017-08-18T00:00:00"/>
    <n v="44.5"/>
  </r>
  <r>
    <x v="1"/>
    <x v="35"/>
    <d v="2016-02-12T00:00:00"/>
    <n v="48"/>
  </r>
  <r>
    <x v="1"/>
    <x v="2"/>
    <d v="2015-03-26T00:00:00"/>
    <n v="115"/>
  </r>
  <r>
    <x v="1"/>
    <x v="35"/>
    <d v="2016-02-18T00:00:00"/>
    <n v="70"/>
  </r>
  <r>
    <x v="1"/>
    <x v="19"/>
    <d v="2017-02-21T00:00:00"/>
    <n v="87"/>
  </r>
  <r>
    <x v="1"/>
    <x v="19"/>
    <d v="2017-02-23T00:00:00"/>
    <n v="77"/>
  </r>
  <r>
    <x v="1"/>
    <x v="22"/>
    <d v="2017-06-05T00:00:00"/>
    <n v="42"/>
  </r>
  <r>
    <x v="1"/>
    <x v="22"/>
    <d v="2017-06-09T00:00:00"/>
    <n v="94"/>
  </r>
  <r>
    <x v="1"/>
    <x v="22"/>
    <d v="2017-06-12T00:00:00"/>
    <n v="89"/>
  </r>
  <r>
    <x v="1"/>
    <x v="22"/>
    <d v="2017-06-22T00:00:00"/>
    <n v="75"/>
  </r>
  <r>
    <x v="1"/>
    <x v="23"/>
    <d v="2017-07-17T00:00:00"/>
    <n v="16"/>
  </r>
  <r>
    <x v="1"/>
    <x v="24"/>
    <d v="2017-08-25T00:00:00"/>
    <n v="84"/>
  </r>
  <r>
    <x v="1"/>
    <x v="25"/>
    <d v="2017-09-07T00:00:00"/>
    <n v="60"/>
  </r>
  <r>
    <x v="1"/>
    <x v="26"/>
    <d v="2017-10-06T00:00:00"/>
    <n v="44"/>
  </r>
  <r>
    <x v="1"/>
    <x v="2"/>
    <d v="2015-03-17T00:00:00"/>
    <n v="109"/>
  </r>
  <r>
    <x v="1"/>
    <x v="28"/>
    <d v="2016-08-10T00:00:00"/>
    <n v="76"/>
  </r>
  <r>
    <x v="1"/>
    <x v="28"/>
    <d v="2016-08-17T00:00:00"/>
    <n v="64"/>
  </r>
  <r>
    <x v="0"/>
    <x v="28"/>
    <d v="2016-08-09T00:00:00"/>
    <n v="48"/>
  </r>
  <r>
    <x v="0"/>
    <x v="28"/>
    <d v="2016-08-23T00:00:00"/>
    <n v="45.5"/>
  </r>
  <r>
    <x v="0"/>
    <x v="30"/>
    <d v="2016-09-03T00:00:00"/>
    <n v="35.5"/>
  </r>
  <r>
    <x v="0"/>
    <x v="30"/>
    <d v="2016-09-12T00:00:00"/>
    <n v="49"/>
  </r>
  <r>
    <x v="0"/>
    <x v="30"/>
    <d v="2016-09-29T00:00:00"/>
    <n v="38.5"/>
  </r>
  <r>
    <x v="0"/>
    <x v="10"/>
    <d v="2016-10-03T00:00:00"/>
    <n v="28"/>
  </r>
  <r>
    <x v="0"/>
    <x v="10"/>
    <d v="2016-10-14T00:00:00"/>
    <n v="50"/>
  </r>
  <r>
    <x v="0"/>
    <x v="10"/>
    <d v="2016-10-18T00:00:00"/>
    <n v="49"/>
  </r>
  <r>
    <x v="0"/>
    <x v="15"/>
    <d v="2016-12-05T00:00:00"/>
    <n v="48.5"/>
  </r>
  <r>
    <x v="0"/>
    <x v="18"/>
    <d v="2017-01-06T00:00:00"/>
    <n v="16"/>
  </r>
  <r>
    <x v="0"/>
    <x v="22"/>
    <d v="2017-06-02T00:00:00"/>
    <n v="51.5"/>
  </r>
  <r>
    <x v="0"/>
    <x v="22"/>
    <d v="2017-06-03T00:00:00"/>
    <n v="33.5"/>
  </r>
  <r>
    <x v="0"/>
    <x v="23"/>
    <d v="2017-07-17T00:00:00"/>
    <n v="17"/>
  </r>
  <r>
    <x v="0"/>
    <x v="23"/>
    <d v="2017-07-20T00:00:00"/>
    <n v="45"/>
  </r>
  <r>
    <x v="0"/>
    <x v="26"/>
    <d v="2017-10-28T00:00:00"/>
    <n v="25"/>
  </r>
  <r>
    <x v="0"/>
    <x v="16"/>
    <d v="2017-11-20T00:00:00"/>
    <n v="50"/>
  </r>
  <r>
    <x v="0"/>
    <x v="16"/>
    <d v="2017-11-27T00:00:00"/>
    <n v="44"/>
  </r>
  <r>
    <x v="0"/>
    <x v="27"/>
    <d v="2017-12-19T00:00:00"/>
    <n v="44"/>
  </r>
  <r>
    <x v="2"/>
    <x v="9"/>
    <d v="2015-02-26T00:00:00"/>
    <n v="126.6"/>
  </r>
  <r>
    <x v="2"/>
    <x v="2"/>
    <d v="2015-03-02T00:00:00"/>
    <n v="103.2"/>
  </r>
  <r>
    <x v="2"/>
    <x v="2"/>
    <d v="2015-03-03T00:00:00"/>
    <n v="130"/>
  </r>
  <r>
    <x v="1"/>
    <x v="33"/>
    <d v="2016-05-12T00:00:00"/>
    <n v="92"/>
  </r>
  <r>
    <x v="2"/>
    <x v="29"/>
    <d v="2015-12-02T00:00:00"/>
    <n v="21.5"/>
  </r>
  <r>
    <x v="2"/>
    <x v="29"/>
    <d v="2015-12-03T00:00:00"/>
    <n v="20"/>
  </r>
  <r>
    <x v="2"/>
    <x v="29"/>
    <d v="2015-12-16T00:00:00"/>
    <n v="32"/>
  </r>
  <r>
    <x v="2"/>
    <x v="29"/>
    <d v="2015-12-28T00:00:00"/>
    <n v="20"/>
  </r>
  <r>
    <x v="2"/>
    <x v="29"/>
    <d v="2015-12-29T00:00:00"/>
    <n v="12"/>
  </r>
  <r>
    <x v="2"/>
    <x v="17"/>
    <d v="2016-01-11T00:00:00"/>
    <n v="15"/>
  </r>
  <r>
    <x v="2"/>
    <x v="17"/>
    <d v="2016-01-14T00:00:00"/>
    <n v="19"/>
  </r>
  <r>
    <x v="2"/>
    <x v="17"/>
    <d v="2016-01-19T00:00:00"/>
    <n v="23"/>
  </r>
  <r>
    <x v="1"/>
    <x v="20"/>
    <d v="2017-03-01T00:00:00"/>
    <n v="80"/>
  </r>
  <r>
    <x v="1"/>
    <x v="31"/>
    <d v="2016-03-21T00:00:00"/>
    <n v="52"/>
  </r>
  <r>
    <x v="2"/>
    <x v="12"/>
    <d v="2015-01-18T00:00:00"/>
    <n v="8"/>
  </r>
  <r>
    <x v="0"/>
    <x v="7"/>
    <d v="2015-07-13T00:00:00"/>
    <n v="40"/>
  </r>
  <r>
    <x v="0"/>
    <x v="29"/>
    <d v="2015-12-21T00:00:00"/>
    <n v="24"/>
  </r>
  <r>
    <x v="1"/>
    <x v="12"/>
    <d v="2015-01-12T00:00:00"/>
    <n v="40"/>
  </r>
  <r>
    <x v="1"/>
    <x v="6"/>
    <d v="2015-04-01T00:00:00"/>
    <n v="121"/>
  </r>
  <r>
    <x v="1"/>
    <x v="34"/>
    <d v="2016-07-19T00:00:00"/>
    <n v="114"/>
  </r>
  <r>
    <x v="1"/>
    <x v="34"/>
    <d v="2016-07-22T00:00:00"/>
    <n v="110"/>
  </r>
  <r>
    <x v="1"/>
    <x v="24"/>
    <d v="2017-08-02T00:00:00"/>
    <n v="92"/>
  </r>
  <r>
    <x v="1"/>
    <x v="4"/>
    <d v="2015-10-03T00:00:00"/>
    <n v="85.01"/>
  </r>
  <r>
    <x v="1"/>
    <x v="6"/>
    <d v="2015-04-30T00:00:00"/>
    <n v="335"/>
  </r>
  <r>
    <x v="0"/>
    <x v="22"/>
    <d v="2017-06-30T00:00:00"/>
    <n v="48"/>
  </r>
  <r>
    <x v="0"/>
    <x v="23"/>
    <d v="2017-07-05T00:00:00"/>
    <n v="47"/>
  </r>
  <r>
    <x v="0"/>
    <x v="29"/>
    <d v="2015-12-04T00:00:00"/>
    <n v="24"/>
  </r>
  <r>
    <x v="0"/>
    <x v="29"/>
    <d v="2015-12-10T00:00:00"/>
    <n v="24"/>
  </r>
  <r>
    <x v="0"/>
    <x v="35"/>
    <d v="2016-02-08T00:00:00"/>
    <n v="16"/>
  </r>
  <r>
    <x v="0"/>
    <x v="31"/>
    <d v="2016-03-04T00:00:00"/>
    <n v="24"/>
  </r>
  <r>
    <x v="0"/>
    <x v="31"/>
    <d v="2016-03-29T00:00:00"/>
    <n v="16"/>
  </r>
  <r>
    <x v="0"/>
    <x v="32"/>
    <d v="2016-04-02T00:00:00"/>
    <n v="16"/>
  </r>
  <r>
    <x v="0"/>
    <x v="33"/>
    <d v="2016-05-10T00:00:00"/>
    <n v="24"/>
  </r>
  <r>
    <x v="0"/>
    <x v="33"/>
    <d v="2016-05-13T00:00:00"/>
    <n v="24"/>
  </r>
  <r>
    <x v="0"/>
    <x v="33"/>
    <d v="2016-05-17T00:00:00"/>
    <n v="24"/>
  </r>
  <r>
    <x v="0"/>
    <x v="33"/>
    <d v="2016-05-20T00:00:00"/>
    <n v="26"/>
  </r>
  <r>
    <x v="0"/>
    <x v="33"/>
    <d v="2016-05-24T00:00:00"/>
    <n v="28.6"/>
  </r>
  <r>
    <x v="0"/>
    <x v="34"/>
    <d v="2016-07-21T00:00:00"/>
    <n v="51"/>
  </r>
  <r>
    <x v="0"/>
    <x v="34"/>
    <d v="2016-07-23T00:00:00"/>
    <n v="26.5"/>
  </r>
  <r>
    <x v="0"/>
    <x v="34"/>
    <d v="2016-07-28T00:00:00"/>
    <n v="51.5"/>
  </r>
  <r>
    <x v="0"/>
    <x v="24"/>
    <d v="2017-08-08T00:00:00"/>
    <n v="41.5"/>
  </r>
  <r>
    <x v="0"/>
    <x v="26"/>
    <d v="2017-10-24T00:00:00"/>
    <n v="43.5"/>
  </r>
  <r>
    <x v="2"/>
    <x v="9"/>
    <d v="2015-02-14T00:00:00"/>
    <n v="92"/>
  </r>
  <r>
    <x v="2"/>
    <x v="6"/>
    <d v="2015-04-01T00:00:00"/>
    <n v="72"/>
  </r>
  <r>
    <x v="2"/>
    <x v="6"/>
    <d v="2015-04-07T00:00:00"/>
    <n v="64.5"/>
  </r>
  <r>
    <x v="2"/>
    <x v="6"/>
    <d v="2015-04-21T00:00:00"/>
    <n v="89.5"/>
  </r>
  <r>
    <x v="2"/>
    <x v="3"/>
    <d v="2015-05-05T00:00:00"/>
    <n v="110"/>
  </r>
  <r>
    <x v="2"/>
    <x v="3"/>
    <d v="2015-05-07T00:00:00"/>
    <n v="44"/>
  </r>
  <r>
    <x v="1"/>
    <x v="33"/>
    <d v="2016-05-05T00:00:00"/>
    <n v="80"/>
  </r>
  <r>
    <x v="0"/>
    <x v="5"/>
    <d v="2015-11-06T00:00:00"/>
    <n v="24"/>
  </r>
  <r>
    <x v="0"/>
    <x v="5"/>
    <d v="2015-11-10T00:00:00"/>
    <n v="24"/>
  </r>
  <r>
    <x v="0"/>
    <x v="5"/>
    <d v="2015-11-13T00:00:00"/>
    <n v="24"/>
  </r>
  <r>
    <x v="0"/>
    <x v="5"/>
    <d v="2015-11-25T00:00:00"/>
    <n v="24"/>
  </r>
  <r>
    <x v="0"/>
    <x v="5"/>
    <d v="2015-11-27T00:00:00"/>
    <n v="24"/>
  </r>
  <r>
    <x v="0"/>
    <x v="31"/>
    <d v="2016-03-08T00:00:00"/>
    <n v="24"/>
  </r>
  <r>
    <x v="0"/>
    <x v="33"/>
    <d v="2016-05-30T00:00:00"/>
    <n v="17"/>
  </r>
  <r>
    <x v="1"/>
    <x v="9"/>
    <d v="2015-02-06T00:00:00"/>
    <n v="64"/>
  </r>
  <r>
    <x v="0"/>
    <x v="13"/>
    <d v="2015-09-01T00:00:00"/>
    <n v="24"/>
  </r>
  <r>
    <x v="0"/>
    <x v="13"/>
    <d v="2015-09-05T00:00:00"/>
    <n v="8"/>
  </r>
  <r>
    <x v="0"/>
    <x v="13"/>
    <d v="2015-09-14T00:00:00"/>
    <n v="16"/>
  </r>
  <r>
    <x v="0"/>
    <x v="13"/>
    <d v="2015-09-17T00:00:00"/>
    <n v="24"/>
  </r>
  <r>
    <x v="0"/>
    <x v="13"/>
    <d v="2015-09-21T00:00:00"/>
    <n v="24"/>
  </r>
  <r>
    <x v="0"/>
    <x v="13"/>
    <d v="2015-09-23T00:00:00"/>
    <n v="24"/>
  </r>
  <r>
    <x v="1"/>
    <x v="8"/>
    <d v="2015-08-14T00:00:00"/>
    <n v="184"/>
  </r>
  <r>
    <x v="1"/>
    <x v="0"/>
    <d v="2016-06-17T00:00:00"/>
    <n v="76"/>
  </r>
  <r>
    <x v="1"/>
    <x v="28"/>
    <d v="2016-08-29T00:00:00"/>
    <n v="40"/>
  </r>
  <r>
    <x v="2"/>
    <x v="12"/>
    <d v="2015-01-13T00:00:00"/>
    <n v="52"/>
  </r>
  <r>
    <x v="1"/>
    <x v="16"/>
    <d v="2017-11-06T00:00:00"/>
    <n v="26"/>
  </r>
  <r>
    <x v="1"/>
    <x v="8"/>
    <d v="2015-08-12T00:00:00"/>
    <n v="67"/>
  </r>
  <r>
    <x v="2"/>
    <x v="35"/>
    <d v="2016-02-03T00:00:00"/>
    <n v="5"/>
  </r>
  <r>
    <x v="2"/>
    <x v="35"/>
    <d v="2016-02-20T00:00:00"/>
    <n v="2"/>
  </r>
  <r>
    <x v="1"/>
    <x v="35"/>
    <d v="2016-02-23T00:00:00"/>
    <n v="38"/>
  </r>
  <r>
    <x v="1"/>
    <x v="31"/>
    <d v="2016-03-11T00:00:00"/>
    <n v="66"/>
  </r>
  <r>
    <x v="1"/>
    <x v="32"/>
    <d v="2016-04-22T00:00:00"/>
    <n v="88"/>
  </r>
  <r>
    <x v="1"/>
    <x v="33"/>
    <d v="2016-05-20T00:00:00"/>
    <n v="68"/>
  </r>
  <r>
    <x v="1"/>
    <x v="0"/>
    <d v="2016-06-01T00:00:00"/>
    <n v="64"/>
  </r>
  <r>
    <x v="1"/>
    <x v="0"/>
    <d v="2016-06-04T00:00:00"/>
    <n v="28"/>
  </r>
  <r>
    <x v="1"/>
    <x v="25"/>
    <d v="2017-09-22T00:00:00"/>
    <n v="76"/>
  </r>
  <r>
    <x v="1"/>
    <x v="23"/>
    <d v="2017-07-29T00:00:00"/>
    <n v="32"/>
  </r>
  <r>
    <x v="1"/>
    <x v="27"/>
    <d v="2017-12-06T00:00:00"/>
    <n v="72"/>
  </r>
  <r>
    <x v="1"/>
    <x v="8"/>
    <d v="2015-08-27T00:00:00"/>
    <n v="204"/>
  </r>
  <r>
    <x v="0"/>
    <x v="8"/>
    <d v="2015-08-17T00:00:00"/>
    <n v="16"/>
  </r>
  <r>
    <x v="0"/>
    <x v="33"/>
    <d v="2016-05-07T00:00:00"/>
    <n v="15"/>
  </r>
  <r>
    <x v="0"/>
    <x v="0"/>
    <d v="2016-06-24T00:00:00"/>
    <n v="52"/>
  </r>
  <r>
    <x v="0"/>
    <x v="0"/>
    <d v="2016-06-29T00:00:00"/>
    <n v="18"/>
  </r>
  <r>
    <x v="0"/>
    <x v="18"/>
    <d v="2017-01-02T00:00:00"/>
    <n v="29"/>
  </r>
  <r>
    <x v="0"/>
    <x v="26"/>
    <d v="2017-10-23T00:00:00"/>
    <n v="35.5"/>
  </r>
  <r>
    <x v="1"/>
    <x v="29"/>
    <d v="2015-12-15T00:00:00"/>
    <n v="66"/>
  </r>
  <r>
    <x v="1"/>
    <x v="7"/>
    <d v="2015-07-03T00:00:00"/>
    <n v="187"/>
  </r>
  <r>
    <x v="2"/>
    <x v="22"/>
    <d v="2017-06-20T00:00:00"/>
    <n v="21"/>
  </r>
  <r>
    <x v="2"/>
    <x v="23"/>
    <d v="2017-07-04T00:00:00"/>
    <n v="22"/>
  </r>
  <r>
    <x v="2"/>
    <x v="23"/>
    <d v="2017-07-07T00:00:00"/>
    <n v="20"/>
  </r>
  <r>
    <x v="2"/>
    <x v="24"/>
    <d v="2017-08-03T00:00:00"/>
    <n v="22"/>
  </r>
  <r>
    <x v="1"/>
    <x v="32"/>
    <d v="2016-04-11T00:00:00"/>
    <n v="82.8"/>
  </r>
  <r>
    <x v="2"/>
    <x v="28"/>
    <d v="2016-08-17T00:00:00"/>
    <n v="12"/>
  </r>
  <r>
    <x v="1"/>
    <x v="12"/>
    <d v="2015-01-08T00:00:00"/>
    <n v="188"/>
  </r>
  <r>
    <x v="1"/>
    <x v="2"/>
    <d v="2015-03-25T00:00:00"/>
    <n v="185"/>
  </r>
  <r>
    <x v="1"/>
    <x v="7"/>
    <d v="2015-07-01T00:00:00"/>
    <n v="111"/>
  </r>
  <r>
    <x v="1"/>
    <x v="28"/>
    <d v="2016-08-13T00:00:00"/>
    <n v="56"/>
  </r>
  <r>
    <x v="2"/>
    <x v="35"/>
    <d v="2016-02-18T00:00:00"/>
    <n v="5"/>
  </r>
  <r>
    <x v="1"/>
    <x v="6"/>
    <d v="2015-04-15T00:00:00"/>
    <n v="275"/>
  </r>
  <r>
    <x v="1"/>
    <x v="18"/>
    <d v="2017-01-27T00:00:00"/>
    <n v="96"/>
  </r>
  <r>
    <x v="1"/>
    <x v="20"/>
    <d v="2017-03-06T00:00:00"/>
    <n v="45"/>
  </r>
  <r>
    <x v="1"/>
    <x v="20"/>
    <d v="2017-03-07T00:00:00"/>
    <n v="61"/>
  </r>
  <r>
    <x v="1"/>
    <x v="26"/>
    <d v="2017-10-20T00:00:00"/>
    <n v="70"/>
  </r>
  <r>
    <x v="1"/>
    <x v="16"/>
    <d v="2017-11-25T00:00:00"/>
    <n v="56.01"/>
  </r>
  <r>
    <x v="1"/>
    <x v="28"/>
    <d v="2016-08-24T00:00:00"/>
    <n v="56"/>
  </r>
  <r>
    <x v="1"/>
    <x v="15"/>
    <d v="2016-12-01T00:00:00"/>
    <n v="80"/>
  </r>
  <r>
    <x v="1"/>
    <x v="15"/>
    <d v="2016-12-09T00:00:00"/>
    <n v="62"/>
  </r>
  <r>
    <x v="1"/>
    <x v="19"/>
    <d v="2017-02-27T00:00:00"/>
    <n v="42"/>
  </r>
  <r>
    <x v="1"/>
    <x v="14"/>
    <d v="2017-04-10T00:00:00"/>
    <n v="147"/>
  </r>
  <r>
    <x v="1"/>
    <x v="6"/>
    <d v="2015-04-16T00:00:00"/>
    <n v="184"/>
  </r>
  <r>
    <x v="1"/>
    <x v="6"/>
    <d v="2015-04-21T00:00:00"/>
    <n v="166"/>
  </r>
  <r>
    <x v="1"/>
    <x v="9"/>
    <d v="2015-02-13T00:00:00"/>
    <n v="54"/>
  </r>
  <r>
    <x v="1"/>
    <x v="30"/>
    <d v="2016-09-27T00:00:00"/>
    <n v="64"/>
  </r>
  <r>
    <x v="1"/>
    <x v="10"/>
    <d v="2016-10-06T00:00:00"/>
    <n v="60"/>
  </r>
  <r>
    <x v="1"/>
    <x v="11"/>
    <d v="2016-11-21T00:00:00"/>
    <n v="68"/>
  </r>
  <r>
    <x v="1"/>
    <x v="31"/>
    <d v="2016-03-14T00:00:00"/>
    <n v="28"/>
  </r>
  <r>
    <x v="1"/>
    <x v="18"/>
    <d v="2017-01-14T00:00:00"/>
    <n v="32"/>
  </r>
  <r>
    <x v="1"/>
    <x v="18"/>
    <d v="2017-01-16T00:00:00"/>
    <n v="32"/>
  </r>
  <r>
    <x v="1"/>
    <x v="18"/>
    <d v="2017-01-20T00:00:00"/>
    <n v="64"/>
  </r>
  <r>
    <x v="1"/>
    <x v="18"/>
    <d v="2017-01-23T00:00:00"/>
    <n v="84"/>
  </r>
  <r>
    <x v="1"/>
    <x v="19"/>
    <d v="2017-02-01T00:00:00"/>
    <n v="68"/>
  </r>
  <r>
    <x v="1"/>
    <x v="19"/>
    <d v="2017-02-06T00:00:00"/>
    <n v="46"/>
  </r>
  <r>
    <x v="1"/>
    <x v="26"/>
    <d v="2017-10-16T00:00:00"/>
    <n v="53"/>
  </r>
  <r>
    <x v="1"/>
    <x v="5"/>
    <d v="2015-11-18T00:00:00"/>
    <n v="52"/>
  </r>
  <r>
    <x v="1"/>
    <x v="29"/>
    <d v="2015-12-03T00:00:00"/>
    <n v="44"/>
  </r>
  <r>
    <x v="1"/>
    <x v="7"/>
    <d v="2015-07-08T00:00:00"/>
    <n v="64.5"/>
  </r>
  <r>
    <x v="2"/>
    <x v="4"/>
    <d v="2015-10-16T00:00:00"/>
    <n v="10"/>
  </r>
  <r>
    <x v="2"/>
    <x v="4"/>
    <d v="2015-10-23T00:00:00"/>
    <n v="12"/>
  </r>
  <r>
    <x v="2"/>
    <x v="4"/>
    <d v="2015-10-26T00:00:00"/>
    <n v="8"/>
  </r>
  <r>
    <x v="2"/>
    <x v="5"/>
    <d v="2015-11-02T00:00:00"/>
    <n v="8"/>
  </r>
  <r>
    <x v="2"/>
    <x v="21"/>
    <d v="2017-05-05T00:00:00"/>
    <n v="20"/>
  </r>
  <r>
    <x v="2"/>
    <x v="21"/>
    <d v="2017-05-13T00:00:00"/>
    <n v="4"/>
  </r>
  <r>
    <x v="2"/>
    <x v="22"/>
    <d v="2017-06-13T00:00:00"/>
    <n v="24"/>
  </r>
  <r>
    <x v="2"/>
    <x v="23"/>
    <d v="2017-07-18T00:00:00"/>
    <n v="8"/>
  </r>
  <r>
    <x v="2"/>
    <x v="23"/>
    <d v="2017-07-21T00:00:00"/>
    <n v="12"/>
  </r>
  <r>
    <x v="2"/>
    <x v="25"/>
    <d v="2017-09-27T00:00:00"/>
    <n v="8"/>
  </r>
  <r>
    <x v="1"/>
    <x v="29"/>
    <d v="2015-12-23T00:00:00"/>
    <n v="80"/>
  </r>
  <r>
    <x v="1"/>
    <x v="0"/>
    <d v="2016-06-25T00:00:00"/>
    <n v="48"/>
  </r>
  <r>
    <x v="2"/>
    <x v="14"/>
    <d v="2017-04-21T00:00:00"/>
    <n v="4"/>
  </r>
  <r>
    <x v="2"/>
    <x v="14"/>
    <d v="2017-04-27T00:00:00"/>
    <n v="4"/>
  </r>
  <r>
    <x v="1"/>
    <x v="29"/>
    <d v="2015-12-16T00:00:00"/>
    <n v="52"/>
  </r>
  <r>
    <x v="1"/>
    <x v="2"/>
    <d v="2015-03-20T00:00:00"/>
    <n v="24"/>
  </r>
  <r>
    <x v="2"/>
    <x v="1"/>
    <d v="2015-06-20T00:00:00"/>
    <n v="12"/>
  </r>
  <r>
    <x v="1"/>
    <x v="29"/>
    <d v="2015-12-28T00:00:00"/>
    <n v="56"/>
  </r>
  <r>
    <x v="1"/>
    <x v="35"/>
    <d v="2016-02-15T00:00:00"/>
    <n v="50"/>
  </r>
  <r>
    <x v="1"/>
    <x v="21"/>
    <d v="2017-05-29T00:00:00"/>
    <n v="60"/>
  </r>
  <r>
    <x v="1"/>
    <x v="26"/>
    <d v="2017-10-11T00:00:00"/>
    <n v="87"/>
  </r>
  <r>
    <x v="1"/>
    <x v="24"/>
    <d v="2017-08-24T00:00:00"/>
    <n v="58"/>
  </r>
  <r>
    <x v="1"/>
    <x v="26"/>
    <d v="2017-10-17T00:00:00"/>
    <n v="81"/>
  </r>
  <r>
    <x v="2"/>
    <x v="35"/>
    <d v="2016-02-29T00:00:00"/>
    <n v="16"/>
  </r>
  <r>
    <x v="2"/>
    <x v="13"/>
    <d v="2015-09-22T00:00:00"/>
    <n v="2"/>
  </r>
  <r>
    <x v="2"/>
    <x v="4"/>
    <d v="2015-10-09T00:00:00"/>
    <n v="16"/>
  </r>
  <r>
    <x v="2"/>
    <x v="0"/>
    <d v="2016-06-03T00:00:00"/>
    <n v="4"/>
  </r>
  <r>
    <x v="2"/>
    <x v="7"/>
    <d v="2015-07-13T00:00:00"/>
    <n v="6"/>
  </r>
  <r>
    <x v="2"/>
    <x v="7"/>
    <d v="2015-07-21T00:00:00"/>
    <n v="6"/>
  </r>
  <r>
    <x v="0"/>
    <x v="5"/>
    <d v="2015-11-21T00:00:00"/>
    <n v="16"/>
  </r>
  <r>
    <x v="2"/>
    <x v="17"/>
    <d v="2016-01-04T00:00:00"/>
    <n v="8"/>
  </r>
  <r>
    <x v="2"/>
    <x v="17"/>
    <d v="2016-01-07T00:00:00"/>
    <n v="8"/>
  </r>
  <r>
    <x v="2"/>
    <x v="35"/>
    <d v="2016-02-26T00:00:00"/>
    <n v="21"/>
  </r>
  <r>
    <x v="2"/>
    <x v="31"/>
    <d v="2016-03-23T00:00:00"/>
    <n v="12"/>
  </r>
  <r>
    <x v="2"/>
    <x v="32"/>
    <d v="2016-04-05T00:00:00"/>
    <n v="22"/>
  </r>
  <r>
    <x v="2"/>
    <x v="32"/>
    <d v="2016-04-07T00:00:00"/>
    <n v="16"/>
  </r>
  <r>
    <x v="2"/>
    <x v="25"/>
    <d v="2017-09-09T00:00:00"/>
    <n v="4"/>
  </r>
  <r>
    <x v="2"/>
    <x v="25"/>
    <d v="2017-09-30T00:00:00"/>
    <n v="4"/>
  </r>
  <r>
    <x v="0"/>
    <x v="5"/>
    <d v="2015-11-07T00:00:00"/>
    <n v="8"/>
  </r>
  <r>
    <x v="0"/>
    <x v="0"/>
    <d v="2016-06-25T00:00:00"/>
    <n v="16"/>
  </r>
  <r>
    <x v="1"/>
    <x v="13"/>
    <d v="2015-09-07T00:00:00"/>
    <n v="17"/>
  </r>
  <r>
    <x v="1"/>
    <x v="18"/>
    <d v="2017-01-05T00:00:00"/>
    <n v="46"/>
  </r>
  <r>
    <x v="2"/>
    <x v="13"/>
    <d v="2015-09-03T00:00:00"/>
    <n v="2"/>
  </r>
  <r>
    <x v="2"/>
    <x v="26"/>
    <d v="2017-10-05T00:00:00"/>
    <n v="33"/>
  </r>
  <r>
    <x v="2"/>
    <x v="26"/>
    <d v="2017-10-02T00:00:00"/>
    <n v="15"/>
  </r>
  <r>
    <x v="2"/>
    <x v="26"/>
    <d v="2017-10-06T00:00:00"/>
    <n v="11"/>
  </r>
  <r>
    <x v="2"/>
    <x v="26"/>
    <d v="2017-10-09T00:00:00"/>
    <n v="5.5"/>
  </r>
  <r>
    <x v="2"/>
    <x v="26"/>
    <d v="2017-10-21T00:00:00"/>
    <n v="8"/>
  </r>
  <r>
    <x v="2"/>
    <x v="16"/>
    <d v="2017-11-02T00:00:00"/>
    <n v="8"/>
  </r>
  <r>
    <x v="2"/>
    <x v="16"/>
    <d v="2017-11-06T00:00:00"/>
    <n v="4"/>
  </r>
  <r>
    <x v="2"/>
    <x v="16"/>
    <d v="2017-11-09T00:00:00"/>
    <n v="8"/>
  </r>
  <r>
    <x v="2"/>
    <x v="26"/>
    <d v="2017-10-30T00:00:00"/>
    <n v="8"/>
  </r>
  <r>
    <x v="1"/>
    <x v="32"/>
    <d v="2016-04-09T00:00:00"/>
    <n v="16"/>
  </r>
  <r>
    <x v="2"/>
    <x v="35"/>
    <d v="2016-02-12T00:00:00"/>
    <n v="4"/>
  </r>
  <r>
    <x v="2"/>
    <x v="4"/>
    <d v="2015-10-10T00:00:00"/>
    <n v="6"/>
  </r>
  <r>
    <x v="1"/>
    <x v="31"/>
    <d v="2016-03-07T00:00:00"/>
    <n v="16"/>
  </r>
  <r>
    <x v="2"/>
    <x v="32"/>
    <d v="2016-04-15T00:00:00"/>
    <n v="4"/>
  </r>
  <r>
    <x v="2"/>
    <x v="33"/>
    <d v="2016-05-17T00:00:00"/>
    <n v="4"/>
  </r>
  <r>
    <x v="2"/>
    <x v="33"/>
    <d v="2016-05-19T00:00:00"/>
    <n v="4"/>
  </r>
  <r>
    <x v="2"/>
    <x v="35"/>
    <d v="2016-02-23T00:00:00"/>
    <n v="8"/>
  </r>
  <r>
    <x v="2"/>
    <x v="31"/>
    <d v="2016-03-05T00:00:00"/>
    <n v="4"/>
  </r>
  <r>
    <x v="2"/>
    <x v="0"/>
    <d v="2016-06-14T00:00:00"/>
    <n v="4"/>
  </r>
  <r>
    <x v="2"/>
    <x v="34"/>
    <d v="2016-07-16T00:00:00"/>
    <n v="8"/>
  </r>
  <r>
    <x v="2"/>
    <x v="34"/>
    <d v="2016-07-19T00:00:00"/>
    <n v="8"/>
  </r>
  <r>
    <x v="2"/>
    <x v="34"/>
    <d v="2016-07-26T00:00:00"/>
    <n v="4"/>
  </r>
  <r>
    <x v="2"/>
    <x v="30"/>
    <d v="2016-09-01T00:00:00"/>
    <n v="4"/>
  </r>
  <r>
    <x v="2"/>
    <x v="27"/>
    <d v="2017-12-15T00:00:00"/>
    <n v="8"/>
  </r>
  <r>
    <x v="2"/>
    <x v="2"/>
    <d v="2015-03-17T00:00:00"/>
    <n v="153.6"/>
  </r>
  <r>
    <x v="0"/>
    <x v="2"/>
    <d v="2015-03-09T00:00:00"/>
    <n v="172"/>
  </r>
  <r>
    <x v="1"/>
    <x v="13"/>
    <d v="2015-09-30T00:00:00"/>
    <n v="193"/>
  </r>
  <r>
    <x v="1"/>
    <x v="4"/>
    <d v="2015-10-14T00:00:00"/>
    <n v="159"/>
  </r>
  <r>
    <x v="1"/>
    <x v="4"/>
    <d v="2015-10-26T00:00:00"/>
    <n v="32"/>
  </r>
  <r>
    <x v="1"/>
    <x v="4"/>
    <d v="2015-10-30T00:00:00"/>
    <n v="88"/>
  </r>
  <r>
    <x v="1"/>
    <x v="5"/>
    <d v="2015-11-03T00:00:00"/>
    <n v="76"/>
  </r>
  <r>
    <x v="1"/>
    <x v="5"/>
    <d v="2015-11-04T00:00:00"/>
    <n v="60"/>
  </r>
  <r>
    <x v="1"/>
    <x v="17"/>
    <d v="2016-01-07T00:00:00"/>
    <n v="44"/>
  </r>
  <r>
    <x v="0"/>
    <x v="2"/>
    <d v="2015-03-14T00:00:00"/>
    <n v="190"/>
  </r>
  <r>
    <x v="0"/>
    <x v="2"/>
    <d v="2015-03-19T00:00:00"/>
    <n v="308.5"/>
  </r>
  <r>
    <x v="0"/>
    <x v="6"/>
    <d v="2015-04-23T00:00:00"/>
    <n v="329.5"/>
  </r>
  <r>
    <x v="0"/>
    <x v="6"/>
    <d v="2015-04-29T00:00:00"/>
    <n v="307"/>
  </r>
  <r>
    <x v="0"/>
    <x v="3"/>
    <d v="2015-05-19T00:00:00"/>
    <n v="104"/>
  </r>
  <r>
    <x v="0"/>
    <x v="3"/>
    <d v="2015-05-21T00:00:00"/>
    <n v="89.5"/>
  </r>
  <r>
    <x v="0"/>
    <x v="3"/>
    <d v="2015-05-27T00:00:00"/>
    <n v="98"/>
  </r>
  <r>
    <x v="0"/>
    <x v="1"/>
    <d v="2015-06-18T00:00:00"/>
    <n v="80"/>
  </r>
  <r>
    <x v="0"/>
    <x v="7"/>
    <d v="2015-07-02T00:00:00"/>
    <n v="40"/>
  </r>
  <r>
    <x v="0"/>
    <x v="7"/>
    <d v="2015-07-03T00:00:00"/>
    <n v="40"/>
  </r>
  <r>
    <x v="0"/>
    <x v="8"/>
    <d v="2015-08-05T00:00:00"/>
    <n v="40"/>
  </r>
  <r>
    <x v="0"/>
    <x v="8"/>
    <d v="2015-08-18T00:00:00"/>
    <n v="40"/>
  </r>
  <r>
    <x v="0"/>
    <x v="8"/>
    <d v="2015-08-28T00:00:00"/>
    <n v="32"/>
  </r>
  <r>
    <x v="0"/>
    <x v="9"/>
    <d v="2015-02-05T00:00:00"/>
    <n v="160"/>
  </r>
  <r>
    <x v="0"/>
    <x v="9"/>
    <d v="2015-02-09T00:00:00"/>
    <n v="96"/>
  </r>
  <r>
    <x v="0"/>
    <x v="9"/>
    <d v="2015-02-10T00:00:00"/>
    <n v="162"/>
  </r>
  <r>
    <x v="2"/>
    <x v="3"/>
    <d v="2015-05-19T00:00:00"/>
    <n v="87"/>
  </r>
  <r>
    <x v="2"/>
    <x v="7"/>
    <d v="2015-07-06T00:00:00"/>
    <n v="8"/>
  </r>
  <r>
    <x v="1"/>
    <x v="10"/>
    <d v="2016-10-12T00:00:00"/>
    <n v="68"/>
  </r>
  <r>
    <x v="1"/>
    <x v="10"/>
    <d v="2016-10-17T00:00:00"/>
    <n v="68"/>
  </r>
  <r>
    <x v="1"/>
    <x v="10"/>
    <d v="2016-10-18T00:00:00"/>
    <n v="68"/>
  </r>
  <r>
    <x v="1"/>
    <x v="10"/>
    <d v="2016-10-22T00:00:00"/>
    <n v="76"/>
  </r>
  <r>
    <x v="1"/>
    <x v="11"/>
    <d v="2016-11-02T00:00:00"/>
    <n v="72"/>
  </r>
  <r>
    <x v="0"/>
    <x v="9"/>
    <d v="2015-02-14T00:00:00"/>
    <n v="96"/>
  </r>
  <r>
    <x v="0"/>
    <x v="31"/>
    <d v="2016-03-13T00:00:00"/>
    <n v="16"/>
  </r>
  <r>
    <x v="0"/>
    <x v="12"/>
    <d v="2015-01-27T00:00:00"/>
    <n v="153.5"/>
  </r>
  <r>
    <x v="1"/>
    <x v="6"/>
    <d v="2015-04-08T00:00:00"/>
    <n v="110"/>
  </r>
  <r>
    <x v="1"/>
    <x v="3"/>
    <d v="2015-05-23T00:00:00"/>
    <n v="187"/>
  </r>
  <r>
    <x v="1"/>
    <x v="1"/>
    <d v="2015-06-02T00:00:00"/>
    <n v="110"/>
  </r>
  <r>
    <x v="2"/>
    <x v="3"/>
    <d v="2015-05-25T00:00:00"/>
    <n v="46"/>
  </r>
  <r>
    <x v="2"/>
    <x v="3"/>
    <d v="2015-05-30T00:00:00"/>
    <n v="78"/>
  </r>
  <r>
    <x v="1"/>
    <x v="1"/>
    <d v="2015-06-13T00:00:00"/>
    <n v="252.02"/>
  </r>
  <r>
    <x v="1"/>
    <x v="7"/>
    <d v="2015-07-31T00:00:00"/>
    <n v="144"/>
  </r>
  <r>
    <x v="0"/>
    <x v="25"/>
    <d v="2017-09-23T00:00:00"/>
    <n v="27.5"/>
  </r>
  <r>
    <x v="0"/>
    <x v="12"/>
    <d v="2015-01-14T00:00:00"/>
    <n v="136"/>
  </r>
  <r>
    <x v="0"/>
    <x v="12"/>
    <d v="2015-01-20T00:00:00"/>
    <n v="112"/>
  </r>
  <r>
    <x v="0"/>
    <x v="12"/>
    <d v="2015-01-29T00:00:00"/>
    <n v="152"/>
  </r>
  <r>
    <x v="1"/>
    <x v="28"/>
    <d v="2016-08-01T00:00:00"/>
    <n v="44"/>
  </r>
  <r>
    <x v="2"/>
    <x v="9"/>
    <d v="2015-02-13T00:00:00"/>
    <n v="194"/>
  </r>
  <r>
    <x v="1"/>
    <x v="17"/>
    <d v="2016-01-25T00:00:00"/>
    <n v="40"/>
  </r>
  <r>
    <x v="2"/>
    <x v="9"/>
    <d v="2015-02-18T00:00:00"/>
    <n v="147"/>
  </r>
  <r>
    <x v="2"/>
    <x v="1"/>
    <d v="2015-06-13T00:00:00"/>
    <n v="32"/>
  </r>
  <r>
    <x v="2"/>
    <x v="1"/>
    <d v="2015-06-16T00:00:00"/>
    <n v="27.2"/>
  </r>
  <r>
    <x v="2"/>
    <x v="1"/>
    <d v="2015-06-17T00:00:00"/>
    <n v="24"/>
  </r>
  <r>
    <x v="2"/>
    <x v="1"/>
    <d v="2015-06-18T00:00:00"/>
    <n v="24"/>
  </r>
  <r>
    <x v="2"/>
    <x v="1"/>
    <d v="2015-06-19T00:00:00"/>
    <n v="30"/>
  </r>
  <r>
    <x v="0"/>
    <x v="4"/>
    <d v="2015-10-03T00:00:00"/>
    <n v="16"/>
  </r>
  <r>
    <x v="0"/>
    <x v="4"/>
    <d v="2015-10-09T00:00:00"/>
    <n v="24"/>
  </r>
  <r>
    <x v="0"/>
    <x v="4"/>
    <d v="2015-10-28T00:00:00"/>
    <n v="24"/>
  </r>
  <r>
    <x v="0"/>
    <x v="3"/>
    <d v="2015-05-09T00:00:00"/>
    <n v="32"/>
  </r>
  <r>
    <x v="0"/>
    <x v="15"/>
    <d v="2016-12-14T00:00:00"/>
    <n v="50.5"/>
  </r>
  <r>
    <x v="2"/>
    <x v="12"/>
    <d v="2015-01-23T00:00:00"/>
    <n v="102"/>
  </r>
  <r>
    <x v="0"/>
    <x v="5"/>
    <d v="2015-11-23T00:00:00"/>
    <n v="32"/>
  </r>
  <r>
    <x v="0"/>
    <x v="30"/>
    <d v="2016-09-10T00:00:00"/>
    <n v="17.5"/>
  </r>
  <r>
    <x v="0"/>
    <x v="11"/>
    <d v="2016-11-10T00:00:00"/>
    <n v="50"/>
  </r>
  <r>
    <x v="0"/>
    <x v="11"/>
    <d v="2016-11-30T00:00:00"/>
    <n v="53"/>
  </r>
  <r>
    <x v="0"/>
    <x v="15"/>
    <d v="2016-12-02T00:00:00"/>
    <n v="51"/>
  </r>
  <r>
    <x v="0"/>
    <x v="18"/>
    <d v="2017-01-27T00:00:00"/>
    <n v="50.5"/>
  </r>
  <r>
    <x v="0"/>
    <x v="19"/>
    <d v="2017-02-03T00:00:00"/>
    <n v="51"/>
  </r>
  <r>
    <x v="0"/>
    <x v="20"/>
    <d v="2017-03-23T00:00:00"/>
    <n v="52.5"/>
  </r>
  <r>
    <x v="0"/>
    <x v="14"/>
    <d v="2017-04-21T00:00:00"/>
    <n v="50.5"/>
  </r>
  <r>
    <x v="0"/>
    <x v="21"/>
    <d v="2017-05-10T00:00:00"/>
    <n v="52.5"/>
  </r>
  <r>
    <x v="0"/>
    <x v="21"/>
    <d v="2017-05-16T00:00:00"/>
    <n v="50.5"/>
  </r>
  <r>
    <x v="0"/>
    <x v="22"/>
    <d v="2017-06-13T00:00:00"/>
    <n v="50"/>
  </r>
  <r>
    <x v="0"/>
    <x v="23"/>
    <d v="2017-07-11T00:00:00"/>
    <n v="42"/>
  </r>
  <r>
    <x v="0"/>
    <x v="23"/>
    <d v="2017-07-12T00:00:00"/>
    <n v="45.5"/>
  </r>
  <r>
    <x v="0"/>
    <x v="23"/>
    <d v="2017-07-21T00:00:00"/>
    <n v="45"/>
  </r>
  <r>
    <x v="0"/>
    <x v="24"/>
    <d v="2017-08-17T00:00:00"/>
    <n v="52"/>
  </r>
  <r>
    <x v="0"/>
    <x v="24"/>
    <d v="2017-08-24T00:00:00"/>
    <n v="51"/>
  </r>
  <r>
    <x v="0"/>
    <x v="26"/>
    <d v="2017-10-04T00:00:00"/>
    <n v="53"/>
  </r>
  <r>
    <x v="0"/>
    <x v="26"/>
    <d v="2017-10-16T00:00:00"/>
    <n v="35.5"/>
  </r>
  <r>
    <x v="0"/>
    <x v="26"/>
    <d v="2017-10-18T00:00:00"/>
    <n v="53.5"/>
  </r>
  <r>
    <x v="0"/>
    <x v="27"/>
    <d v="2017-12-14T00:00:00"/>
    <n v="42"/>
  </r>
  <r>
    <x v="1"/>
    <x v="14"/>
    <d v="2017-04-11T00:00:00"/>
    <n v="69"/>
  </r>
  <r>
    <x v="1"/>
    <x v="21"/>
    <d v="2017-05-15T00:00:00"/>
    <n v="61"/>
  </r>
  <r>
    <x v="1"/>
    <x v="21"/>
    <d v="2017-05-18T00:00:00"/>
    <n v="67"/>
  </r>
  <r>
    <x v="1"/>
    <x v="21"/>
    <d v="2017-05-19T00:00:00"/>
    <n v="83"/>
  </r>
  <r>
    <x v="1"/>
    <x v="21"/>
    <d v="2017-05-23T00:00:00"/>
    <n v="124"/>
  </r>
  <r>
    <x v="1"/>
    <x v="23"/>
    <d v="2017-07-28T00:00:00"/>
    <n v="101"/>
  </r>
  <r>
    <x v="1"/>
    <x v="26"/>
    <d v="2017-10-04T00:00:00"/>
    <n v="58"/>
  </r>
  <r>
    <x v="1"/>
    <x v="26"/>
    <d v="2017-10-05T00:00:00"/>
    <n v="48"/>
  </r>
  <r>
    <x v="2"/>
    <x v="12"/>
    <d v="2015-01-09T00:00:00"/>
    <n v="118"/>
  </r>
  <r>
    <x v="2"/>
    <x v="12"/>
    <d v="2015-01-31T00:00:00"/>
    <n v="96"/>
  </r>
  <r>
    <x v="1"/>
    <x v="7"/>
    <d v="2015-07-15T00:00:00"/>
    <n v="104"/>
  </r>
  <r>
    <x v="1"/>
    <x v="7"/>
    <d v="2015-07-30T00:00:00"/>
    <n v="152"/>
  </r>
  <r>
    <x v="1"/>
    <x v="32"/>
    <d v="2016-04-19T00:00:00"/>
    <n v="104"/>
  </r>
  <r>
    <x v="2"/>
    <x v="6"/>
    <d v="2015-04-11T00:00:00"/>
    <n v="11"/>
  </r>
  <r>
    <x v="1"/>
    <x v="28"/>
    <d v="2016-08-06T00:00:00"/>
    <n v="72"/>
  </r>
  <r>
    <x v="1"/>
    <x v="28"/>
    <d v="2016-08-12T00:00:00"/>
    <n v="64"/>
  </r>
  <r>
    <x v="0"/>
    <x v="28"/>
    <d v="2016-08-03T00:00:00"/>
    <n v="46.5"/>
  </r>
  <r>
    <x v="0"/>
    <x v="28"/>
    <d v="2016-08-10T00:00:00"/>
    <n v="47.5"/>
  </r>
  <r>
    <x v="0"/>
    <x v="28"/>
    <d v="2016-08-25T00:00:00"/>
    <n v="50.5"/>
  </r>
  <r>
    <x v="0"/>
    <x v="30"/>
    <d v="2016-09-02T00:00:00"/>
    <n v="49.5"/>
  </r>
  <r>
    <x v="0"/>
    <x v="30"/>
    <d v="2016-09-16T00:00:00"/>
    <n v="46.5"/>
  </r>
  <r>
    <x v="0"/>
    <x v="30"/>
    <d v="2016-09-20T00:00:00"/>
    <n v="45.5"/>
  </r>
  <r>
    <x v="0"/>
    <x v="30"/>
    <d v="2016-09-21T00:00:00"/>
    <n v="50"/>
  </r>
  <r>
    <x v="0"/>
    <x v="10"/>
    <d v="2016-10-05T00:00:00"/>
    <n v="51.5"/>
  </r>
  <r>
    <x v="0"/>
    <x v="10"/>
    <d v="2016-10-15T00:00:00"/>
    <n v="34.5"/>
  </r>
  <r>
    <x v="0"/>
    <x v="10"/>
    <d v="2016-10-19T00:00:00"/>
    <n v="44"/>
  </r>
  <r>
    <x v="0"/>
    <x v="15"/>
    <d v="2016-12-17T00:00:00"/>
    <n v="32"/>
  </r>
  <r>
    <x v="0"/>
    <x v="18"/>
    <d v="2017-01-28T00:00:00"/>
    <n v="32.5"/>
  </r>
  <r>
    <x v="0"/>
    <x v="20"/>
    <d v="2017-03-04T00:00:00"/>
    <n v="31"/>
  </r>
  <r>
    <x v="0"/>
    <x v="14"/>
    <d v="2017-04-24T00:00:00"/>
    <n v="34"/>
  </r>
  <r>
    <x v="0"/>
    <x v="22"/>
    <d v="2017-06-05T00:00:00"/>
    <n v="33.5"/>
  </r>
  <r>
    <x v="0"/>
    <x v="16"/>
    <d v="2017-11-07T00:00:00"/>
    <n v="51"/>
  </r>
  <r>
    <x v="0"/>
    <x v="16"/>
    <d v="2017-11-14T00:00:00"/>
    <n v="52"/>
  </r>
  <r>
    <x v="0"/>
    <x v="16"/>
    <d v="2017-11-21T00:00:00"/>
    <n v="50.5"/>
  </r>
  <r>
    <x v="0"/>
    <x v="27"/>
    <d v="2017-12-02T00:00:00"/>
    <n v="32"/>
  </r>
  <r>
    <x v="0"/>
    <x v="27"/>
    <d v="2017-12-04T00:00:00"/>
    <n v="51"/>
  </r>
  <r>
    <x v="0"/>
    <x v="27"/>
    <d v="2017-12-06T00:00:00"/>
    <n v="50"/>
  </r>
  <r>
    <x v="2"/>
    <x v="9"/>
    <d v="2015-02-10T00:00:00"/>
    <n v="150"/>
  </r>
  <r>
    <x v="2"/>
    <x v="9"/>
    <d v="2015-02-25T00:00:00"/>
    <n v="162.5"/>
  </r>
  <r>
    <x v="2"/>
    <x v="2"/>
    <d v="2015-03-06T00:00:00"/>
    <n v="107"/>
  </r>
  <r>
    <x v="2"/>
    <x v="2"/>
    <d v="2015-03-13T00:00:00"/>
    <n v="104"/>
  </r>
  <r>
    <x v="1"/>
    <x v="33"/>
    <d v="2016-05-14T00:00:00"/>
    <n v="24"/>
  </r>
  <r>
    <x v="2"/>
    <x v="29"/>
    <d v="2015-12-21T00:00:00"/>
    <n v="20"/>
  </r>
  <r>
    <x v="2"/>
    <x v="29"/>
    <d v="2015-12-22T00:00:00"/>
    <n v="20"/>
  </r>
  <r>
    <x v="2"/>
    <x v="17"/>
    <d v="2016-01-26T00:00:00"/>
    <n v="12"/>
  </r>
  <r>
    <x v="1"/>
    <x v="25"/>
    <d v="2017-09-26T00:00:00"/>
    <n v="79"/>
  </r>
  <r>
    <x v="1"/>
    <x v="2"/>
    <d v="2015-03-27T00:00:00"/>
    <n v="67"/>
  </r>
  <r>
    <x v="1"/>
    <x v="3"/>
    <d v="2015-05-04T00:00:00"/>
    <n v="124.5"/>
  </r>
  <r>
    <x v="1"/>
    <x v="32"/>
    <d v="2016-04-01T00:00:00"/>
    <n v="64"/>
  </r>
  <r>
    <x v="1"/>
    <x v="28"/>
    <d v="2016-08-26T00:00:00"/>
    <n v="88"/>
  </r>
  <r>
    <x v="1"/>
    <x v="11"/>
    <d v="2016-11-16T00:00:00"/>
    <n v="72"/>
  </r>
  <r>
    <x v="1"/>
    <x v="11"/>
    <d v="2016-11-18T00:00:00"/>
    <n v="80"/>
  </r>
  <r>
    <x v="1"/>
    <x v="18"/>
    <d v="2017-01-09T00:00:00"/>
    <n v="52"/>
  </r>
  <r>
    <x v="1"/>
    <x v="26"/>
    <d v="2017-10-26T00:00:00"/>
    <n v="72"/>
  </r>
  <r>
    <x v="0"/>
    <x v="22"/>
    <d v="2017-06-29T00:00:00"/>
    <n v="47"/>
  </r>
  <r>
    <x v="0"/>
    <x v="23"/>
    <d v="2017-07-04T00:00:00"/>
    <n v="39"/>
  </r>
  <r>
    <x v="0"/>
    <x v="29"/>
    <d v="2015-12-03T00:00:00"/>
    <n v="24"/>
  </r>
  <r>
    <x v="0"/>
    <x v="29"/>
    <d v="2015-12-14T00:00:00"/>
    <n v="24"/>
  </r>
  <r>
    <x v="0"/>
    <x v="29"/>
    <d v="2015-12-28T00:00:00"/>
    <n v="16"/>
  </r>
  <r>
    <x v="0"/>
    <x v="17"/>
    <d v="2016-01-12T00:00:00"/>
    <n v="24"/>
  </r>
  <r>
    <x v="0"/>
    <x v="17"/>
    <d v="2016-01-22T00:00:00"/>
    <n v="24"/>
  </r>
  <r>
    <x v="0"/>
    <x v="17"/>
    <d v="2016-01-25T00:00:00"/>
    <n v="24"/>
  </r>
  <r>
    <x v="0"/>
    <x v="35"/>
    <d v="2016-02-05T00:00:00"/>
    <n v="24"/>
  </r>
  <r>
    <x v="0"/>
    <x v="35"/>
    <d v="2016-02-10T00:00:00"/>
    <n v="24"/>
  </r>
  <r>
    <x v="0"/>
    <x v="35"/>
    <d v="2016-02-18T00:00:00"/>
    <n v="24"/>
  </r>
  <r>
    <x v="0"/>
    <x v="35"/>
    <d v="2016-02-27T00:00:00"/>
    <n v="16"/>
  </r>
  <r>
    <x v="0"/>
    <x v="31"/>
    <d v="2016-03-07T00:00:00"/>
    <n v="24"/>
  </r>
  <r>
    <x v="0"/>
    <x v="31"/>
    <d v="2016-03-22T00:00:00"/>
    <n v="24"/>
  </r>
  <r>
    <x v="0"/>
    <x v="32"/>
    <d v="2016-04-06T00:00:00"/>
    <n v="24"/>
  </r>
  <r>
    <x v="0"/>
    <x v="32"/>
    <d v="2016-04-09T00:00:00"/>
    <n v="16"/>
  </r>
  <r>
    <x v="0"/>
    <x v="33"/>
    <d v="2016-05-12T00:00:00"/>
    <n v="24"/>
  </r>
  <r>
    <x v="0"/>
    <x v="33"/>
    <d v="2016-05-14T00:00:00"/>
    <n v="16"/>
  </r>
  <r>
    <x v="0"/>
    <x v="0"/>
    <d v="2016-06-04T00:00:00"/>
    <n v="18"/>
  </r>
  <r>
    <x v="0"/>
    <x v="0"/>
    <d v="2016-06-06T00:00:00"/>
    <n v="27"/>
  </r>
  <r>
    <x v="0"/>
    <x v="0"/>
    <d v="2016-06-09T00:00:00"/>
    <n v="26"/>
  </r>
  <r>
    <x v="0"/>
    <x v="0"/>
    <d v="2016-06-21T00:00:00"/>
    <n v="52.5"/>
  </r>
  <r>
    <x v="0"/>
    <x v="34"/>
    <d v="2016-07-14T00:00:00"/>
    <n v="34.799999999999997"/>
  </r>
  <r>
    <x v="0"/>
    <x v="34"/>
    <d v="2016-07-27T00:00:00"/>
    <n v="51"/>
  </r>
  <r>
    <x v="0"/>
    <x v="16"/>
    <d v="2017-11-04T00:00:00"/>
    <n v="41.5"/>
  </r>
  <r>
    <x v="2"/>
    <x v="6"/>
    <d v="2015-04-10T00:00:00"/>
    <n v="98"/>
  </r>
  <r>
    <x v="1"/>
    <x v="7"/>
    <d v="2015-07-02T00:00:00"/>
    <n v="169"/>
  </r>
  <r>
    <x v="1"/>
    <x v="33"/>
    <d v="2016-05-23T00:00:00"/>
    <n v="60"/>
  </r>
  <r>
    <x v="0"/>
    <x v="5"/>
    <d v="2015-11-03T00:00:00"/>
    <n v="24"/>
  </r>
  <r>
    <x v="0"/>
    <x v="5"/>
    <d v="2015-11-04T00:00:00"/>
    <n v="24"/>
  </r>
  <r>
    <x v="0"/>
    <x v="29"/>
    <d v="2015-12-01T00:00:00"/>
    <n v="24"/>
  </r>
  <r>
    <x v="0"/>
    <x v="31"/>
    <d v="2016-03-11T00:00:00"/>
    <n v="24"/>
  </r>
  <r>
    <x v="0"/>
    <x v="31"/>
    <d v="2016-03-12T00:00:00"/>
    <n v="16"/>
  </r>
  <r>
    <x v="1"/>
    <x v="12"/>
    <d v="2015-01-16T00:00:00"/>
    <n v="59"/>
  </r>
  <r>
    <x v="1"/>
    <x v="12"/>
    <d v="2015-01-26T00:00:00"/>
    <n v="106"/>
  </r>
  <r>
    <x v="0"/>
    <x v="13"/>
    <d v="2015-09-02T00:00:00"/>
    <n v="24"/>
  </r>
  <r>
    <x v="0"/>
    <x v="13"/>
    <d v="2015-09-03T00:00:00"/>
    <n v="24"/>
  </r>
  <r>
    <x v="1"/>
    <x v="13"/>
    <d v="2015-09-22T00:00:00"/>
    <n v="145"/>
  </r>
  <r>
    <x v="1"/>
    <x v="0"/>
    <d v="2016-06-08T00:00:00"/>
    <n v="80"/>
  </r>
  <r>
    <x v="1"/>
    <x v="0"/>
    <d v="2016-06-20T00:00:00"/>
    <n v="88"/>
  </r>
  <r>
    <x v="1"/>
    <x v="28"/>
    <d v="2016-08-03T00:00:00"/>
    <n v="60"/>
  </r>
  <r>
    <x v="1"/>
    <x v="8"/>
    <d v="2015-08-21T00:00:00"/>
    <n v="171"/>
  </r>
  <r>
    <x v="1"/>
    <x v="16"/>
    <d v="2017-11-22T00:00:00"/>
    <n v="51.01"/>
  </r>
  <r>
    <x v="1"/>
    <x v="5"/>
    <d v="2015-11-13T00:00:00"/>
    <n v="114"/>
  </r>
  <r>
    <x v="1"/>
    <x v="32"/>
    <d v="2016-04-21T00:00:00"/>
    <n v="72"/>
  </r>
  <r>
    <x v="1"/>
    <x v="33"/>
    <d v="2016-05-17T00:00:00"/>
    <n v="60"/>
  </r>
  <r>
    <x v="1"/>
    <x v="0"/>
    <d v="2016-06-06T00:00:00"/>
    <n v="36"/>
  </r>
  <r>
    <x v="1"/>
    <x v="27"/>
    <d v="2017-12-20T00:00:00"/>
    <n v="31"/>
  </r>
  <r>
    <x v="2"/>
    <x v="8"/>
    <d v="2015-08-05T00:00:00"/>
    <n v="12"/>
  </r>
  <r>
    <x v="1"/>
    <x v="15"/>
    <d v="2016-12-16T00:00:00"/>
    <n v="68"/>
  </r>
  <r>
    <x v="1"/>
    <x v="25"/>
    <d v="2017-09-02T00:00:00"/>
    <n v="26"/>
  </r>
  <r>
    <x v="0"/>
    <x v="6"/>
    <d v="2015-04-25T00:00:00"/>
    <n v="72"/>
  </r>
  <r>
    <x v="0"/>
    <x v="29"/>
    <d v="2015-12-12T00:00:00"/>
    <n v="16"/>
  </r>
  <r>
    <x v="0"/>
    <x v="28"/>
    <d v="2016-08-29T00:00:00"/>
    <n v="29"/>
  </r>
  <r>
    <x v="0"/>
    <x v="19"/>
    <d v="2017-02-04T00:00:00"/>
    <n v="24"/>
  </r>
  <r>
    <x v="0"/>
    <x v="20"/>
    <d v="2017-03-27T00:00:00"/>
    <n v="34"/>
  </r>
  <r>
    <x v="0"/>
    <x v="26"/>
    <d v="2017-10-14T00:00:00"/>
    <n v="32"/>
  </r>
  <r>
    <x v="1"/>
    <x v="27"/>
    <d v="2017-12-15T00:00:00"/>
    <n v="150"/>
  </r>
  <r>
    <x v="2"/>
    <x v="2"/>
    <d v="2015-03-23T00:00:00"/>
    <n v="91"/>
  </r>
  <r>
    <x v="1"/>
    <x v="35"/>
    <d v="2016-02-01T00:00:00"/>
    <n v="48"/>
  </r>
  <r>
    <x v="1"/>
    <x v="35"/>
    <d v="2016-02-03T00:00:00"/>
    <n v="68"/>
  </r>
  <r>
    <x v="2"/>
    <x v="21"/>
    <d v="2017-05-11T00:00:00"/>
    <n v="21"/>
  </r>
  <r>
    <x v="2"/>
    <x v="21"/>
    <d v="2017-05-31T00:00:00"/>
    <n v="20"/>
  </r>
  <r>
    <x v="2"/>
    <x v="22"/>
    <d v="2017-06-02T00:00:00"/>
    <n v="24"/>
  </r>
  <r>
    <x v="2"/>
    <x v="22"/>
    <d v="2017-06-06T00:00:00"/>
    <n v="27"/>
  </r>
  <r>
    <x v="2"/>
    <x v="22"/>
    <d v="2017-06-27T00:00:00"/>
    <n v="24"/>
  </r>
  <r>
    <x v="1"/>
    <x v="17"/>
    <d v="2016-01-20T00:00:00"/>
    <n v="62"/>
  </r>
  <r>
    <x v="1"/>
    <x v="31"/>
    <d v="2016-03-01T00:00:00"/>
    <n v="48"/>
  </r>
  <r>
    <x v="1"/>
    <x v="6"/>
    <d v="2015-04-27T00:00:00"/>
    <n v="183"/>
  </r>
  <r>
    <x v="2"/>
    <x v="28"/>
    <d v="2016-08-16T00:00:00"/>
    <n v="4"/>
  </r>
  <r>
    <x v="1"/>
    <x v="5"/>
    <d v="2015-11-25T00:00:00"/>
    <n v="82"/>
  </r>
  <r>
    <x v="1"/>
    <x v="17"/>
    <d v="2016-01-26T00:00:00"/>
    <n v="53"/>
  </r>
  <r>
    <x v="1"/>
    <x v="8"/>
    <d v="2015-08-24T00:00:00"/>
    <n v="126"/>
  </r>
  <r>
    <x v="1"/>
    <x v="34"/>
    <d v="2016-07-29T00:00:00"/>
    <n v="64"/>
  </r>
  <r>
    <x v="1"/>
    <x v="10"/>
    <d v="2016-10-29T00:00:00"/>
    <n v="52"/>
  </r>
  <r>
    <x v="2"/>
    <x v="29"/>
    <d v="2015-12-19T00:00:00"/>
    <n v="12"/>
  </r>
  <r>
    <x v="1"/>
    <x v="20"/>
    <d v="2017-03-04T00:00:00"/>
    <n v="28"/>
  </r>
  <r>
    <x v="1"/>
    <x v="20"/>
    <d v="2017-03-10T00:00:00"/>
    <n v="88"/>
  </r>
  <r>
    <x v="1"/>
    <x v="20"/>
    <d v="2017-03-31T00:00:00"/>
    <n v="69"/>
  </r>
  <r>
    <x v="1"/>
    <x v="21"/>
    <d v="2017-05-06T00:00:00"/>
    <n v="40"/>
  </r>
  <r>
    <x v="1"/>
    <x v="27"/>
    <d v="2017-12-01T00:00:00"/>
    <n v="92"/>
  </r>
  <r>
    <x v="1"/>
    <x v="28"/>
    <d v="2016-08-25T00:00:00"/>
    <n v="56"/>
  </r>
  <r>
    <x v="1"/>
    <x v="30"/>
    <d v="2016-09-02T00:00:00"/>
    <n v="92"/>
  </r>
  <r>
    <x v="1"/>
    <x v="30"/>
    <d v="2016-09-05T00:00:00"/>
    <n v="56"/>
  </r>
  <r>
    <x v="1"/>
    <x v="15"/>
    <d v="2016-12-10T00:00:00"/>
    <n v="56"/>
  </r>
  <r>
    <x v="1"/>
    <x v="13"/>
    <d v="2015-09-05T00:00:00"/>
    <n v="63"/>
  </r>
  <r>
    <x v="1"/>
    <x v="11"/>
    <d v="2016-11-22T00:00:00"/>
    <n v="72"/>
  </r>
  <r>
    <x v="1"/>
    <x v="31"/>
    <d v="2016-03-31T00:00:00"/>
    <n v="40"/>
  </r>
  <r>
    <x v="1"/>
    <x v="30"/>
    <d v="2016-09-21T00:00:00"/>
    <n v="56"/>
  </r>
  <r>
    <x v="1"/>
    <x v="10"/>
    <d v="2016-10-04T00:00:00"/>
    <n v="56"/>
  </r>
  <r>
    <x v="1"/>
    <x v="32"/>
    <d v="2016-04-06T00:00:00"/>
    <n v="64"/>
  </r>
  <r>
    <x v="1"/>
    <x v="33"/>
    <d v="2016-05-07T00:00:00"/>
    <n v="44"/>
  </r>
  <r>
    <x v="1"/>
    <x v="19"/>
    <d v="2017-02-13T00:00:00"/>
    <n v="56"/>
  </r>
  <r>
    <x v="1"/>
    <x v="20"/>
    <d v="2017-03-24T00:00:00"/>
    <n v="34"/>
  </r>
  <r>
    <x v="1"/>
    <x v="24"/>
    <d v="2017-08-26T00:00:00"/>
    <n v="56.01"/>
  </r>
  <r>
    <x v="1"/>
    <x v="25"/>
    <d v="2017-09-23T00:00:00"/>
    <n v="52"/>
  </r>
  <r>
    <x v="1"/>
    <x v="29"/>
    <d v="2015-12-10T00:00:00"/>
    <n v="70"/>
  </r>
  <r>
    <x v="2"/>
    <x v="4"/>
    <d v="2015-10-21T00:00:00"/>
    <n v="10"/>
  </r>
  <r>
    <x v="2"/>
    <x v="21"/>
    <d v="2017-05-22T00:00:00"/>
    <n v="4"/>
  </r>
  <r>
    <x v="2"/>
    <x v="23"/>
    <d v="2017-07-10T00:00:00"/>
    <n v="8"/>
  </r>
  <r>
    <x v="2"/>
    <x v="23"/>
    <d v="2017-07-19T00:00:00"/>
    <n v="8"/>
  </r>
  <r>
    <x v="2"/>
    <x v="24"/>
    <d v="2017-08-21T00:00:00"/>
    <n v="2"/>
  </r>
  <r>
    <x v="2"/>
    <x v="24"/>
    <d v="2017-08-26T00:00:00"/>
    <n v="2"/>
  </r>
  <r>
    <x v="2"/>
    <x v="25"/>
    <d v="2017-09-04T00:00:00"/>
    <n v="4"/>
  </r>
  <r>
    <x v="2"/>
    <x v="25"/>
    <d v="2017-09-08T00:00:00"/>
    <n v="11"/>
  </r>
  <r>
    <x v="2"/>
    <x v="25"/>
    <d v="2017-09-13T00:00:00"/>
    <n v="9.1"/>
  </r>
  <r>
    <x v="1"/>
    <x v="0"/>
    <d v="2016-06-28T00:00:00"/>
    <n v="28"/>
  </r>
  <r>
    <x v="2"/>
    <x v="3"/>
    <d v="2015-05-11T00:00:00"/>
    <n v="24"/>
  </r>
  <r>
    <x v="2"/>
    <x v="4"/>
    <d v="2015-10-01T00:00:00"/>
    <n v="20"/>
  </r>
  <r>
    <x v="2"/>
    <x v="4"/>
    <d v="2015-10-03T00:00:00"/>
    <n v="18"/>
  </r>
  <r>
    <x v="2"/>
    <x v="14"/>
    <d v="2017-04-07T00:00:00"/>
    <n v="4"/>
  </r>
  <r>
    <x v="2"/>
    <x v="25"/>
    <d v="2017-09-29T00:00:00"/>
    <n v="8"/>
  </r>
  <r>
    <x v="2"/>
    <x v="33"/>
    <d v="2016-05-05T00:00:00"/>
    <n v="25"/>
  </r>
  <r>
    <x v="1"/>
    <x v="9"/>
    <d v="2015-02-24T00:00:00"/>
    <n v="71"/>
  </r>
  <r>
    <x v="1"/>
    <x v="28"/>
    <d v="2016-08-20T00:00:00"/>
    <n v="40"/>
  </r>
  <r>
    <x v="2"/>
    <x v="1"/>
    <d v="2015-06-08T00:00:00"/>
    <n v="60"/>
  </r>
  <r>
    <x v="2"/>
    <x v="35"/>
    <d v="2016-02-11T00:00:00"/>
    <n v="12"/>
  </r>
  <r>
    <x v="1"/>
    <x v="33"/>
    <d v="2016-05-30T00:00:00"/>
    <n v="51"/>
  </r>
  <r>
    <x v="2"/>
    <x v="13"/>
    <d v="2015-09-28T00:00:00"/>
    <n v="5.5"/>
  </r>
  <r>
    <x v="2"/>
    <x v="8"/>
    <d v="2015-08-04T00:00:00"/>
    <n v="6"/>
  </r>
  <r>
    <x v="2"/>
    <x v="0"/>
    <d v="2016-06-01T00:00:00"/>
    <n v="4"/>
  </r>
  <r>
    <x v="2"/>
    <x v="5"/>
    <d v="2015-11-16T00:00:00"/>
    <n v="20"/>
  </r>
  <r>
    <x v="1"/>
    <x v="18"/>
    <d v="2017-01-02T00:00:00"/>
    <n v="35"/>
  </r>
  <r>
    <x v="1"/>
    <x v="23"/>
    <d v="2017-07-10T00:00:00"/>
    <n v="30"/>
  </r>
  <r>
    <x v="2"/>
    <x v="8"/>
    <d v="2015-08-20T00:00:00"/>
    <n v="8"/>
  </r>
  <r>
    <x v="2"/>
    <x v="31"/>
    <d v="2016-03-24T00:00:00"/>
    <n v="8"/>
  </r>
  <r>
    <x v="2"/>
    <x v="31"/>
    <d v="2016-03-30T00:00:00"/>
    <n v="20"/>
  </r>
  <r>
    <x v="2"/>
    <x v="32"/>
    <d v="2016-04-06T00:00:00"/>
    <n v="12"/>
  </r>
  <r>
    <x v="2"/>
    <x v="15"/>
    <d v="2016-12-07T00:00:00"/>
    <n v="4"/>
  </r>
  <r>
    <x v="2"/>
    <x v="15"/>
    <d v="2016-12-13T00:00:00"/>
    <n v="4"/>
  </r>
  <r>
    <x v="2"/>
    <x v="18"/>
    <d v="2017-01-03T00:00:00"/>
    <n v="8"/>
  </r>
  <r>
    <x v="2"/>
    <x v="18"/>
    <d v="2017-01-04T00:00:00"/>
    <n v="8"/>
  </r>
  <r>
    <x v="1"/>
    <x v="22"/>
    <d v="2017-06-03T00:00:00"/>
    <n v="16"/>
  </r>
  <r>
    <x v="1"/>
    <x v="17"/>
    <d v="2016-01-30T00:00:00"/>
    <n v="32"/>
  </r>
  <r>
    <x v="2"/>
    <x v="26"/>
    <d v="2017-10-19T00:00:00"/>
    <n v="8"/>
  </r>
  <r>
    <x v="2"/>
    <x v="26"/>
    <d v="2017-10-20T00:00:00"/>
    <n v="8"/>
  </r>
  <r>
    <x v="2"/>
    <x v="26"/>
    <d v="2017-10-27T00:00:00"/>
    <n v="4"/>
  </r>
  <r>
    <x v="2"/>
    <x v="16"/>
    <d v="2017-11-10T00:00:00"/>
    <n v="8"/>
  </r>
  <r>
    <x v="2"/>
    <x v="7"/>
    <d v="2015-07-27T00:00:00"/>
    <n v="6"/>
  </r>
  <r>
    <x v="2"/>
    <x v="4"/>
    <d v="2015-10-17T00:00:00"/>
    <n v="6"/>
  </r>
  <r>
    <x v="2"/>
    <x v="32"/>
    <d v="2016-04-29T00:00:00"/>
    <n v="10"/>
  </r>
  <r>
    <x v="2"/>
    <x v="33"/>
    <d v="2016-05-14T00:00:00"/>
    <n v="8"/>
  </r>
  <r>
    <x v="2"/>
    <x v="5"/>
    <d v="2015-11-10T00:00:00"/>
    <n v="8"/>
  </r>
  <r>
    <x v="1"/>
    <x v="22"/>
    <d v="2017-06-30T00:00:00"/>
    <n v="5"/>
  </r>
  <r>
    <x v="1"/>
    <x v="20"/>
    <d v="2017-03-18T00:00:00"/>
    <n v="4"/>
  </r>
  <r>
    <x v="2"/>
    <x v="5"/>
    <d v="2015-11-21T00:00:00"/>
    <n v="4"/>
  </r>
  <r>
    <x v="2"/>
    <x v="32"/>
    <d v="2016-04-18T00:00:00"/>
    <n v="4"/>
  </r>
  <r>
    <x v="2"/>
    <x v="32"/>
    <d v="2016-04-21T00:00:00"/>
    <n v="4"/>
  </r>
  <r>
    <x v="2"/>
    <x v="32"/>
    <d v="2016-04-27T00:00:00"/>
    <n v="6"/>
  </r>
  <r>
    <x v="2"/>
    <x v="0"/>
    <d v="2016-06-10T00:00:00"/>
    <n v="4"/>
  </r>
  <r>
    <x v="2"/>
    <x v="34"/>
    <d v="2016-07-13T00:00:00"/>
    <n v="8"/>
  </r>
  <r>
    <x v="2"/>
    <x v="34"/>
    <d v="2016-07-20T00:00:00"/>
    <n v="8"/>
  </r>
  <r>
    <x v="2"/>
    <x v="34"/>
    <d v="2016-07-25T00:00:00"/>
    <n v="4"/>
  </r>
  <r>
    <x v="2"/>
    <x v="28"/>
    <d v="2016-08-25T00:00:00"/>
    <n v="4"/>
  </r>
  <r>
    <x v="2"/>
    <x v="30"/>
    <d v="2016-09-09T00:00:00"/>
    <n v="3"/>
  </r>
  <r>
    <x v="2"/>
    <x v="27"/>
    <d v="2017-12-13T00:00:00"/>
    <n v="8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148">
  <r>
    <x v="0"/>
    <x v="0"/>
    <x v="0"/>
    <x v="0"/>
    <x v="0"/>
    <x v="0"/>
    <x v="0"/>
    <s v="100KT-01-A"/>
    <x v="0"/>
    <n v="2.8515000000000001"/>
    <n v="0"/>
    <x v="0"/>
    <n v="48"/>
    <n v="48"/>
  </r>
  <r>
    <x v="0"/>
    <x v="0"/>
    <x v="0"/>
    <x v="1"/>
    <x v="0"/>
    <x v="0"/>
    <x v="0"/>
    <s v="100KT-01-B"/>
    <x v="0"/>
    <n v="1.07334"/>
    <n v="0"/>
    <x v="0"/>
    <n v="16"/>
    <n v="16"/>
  </r>
  <r>
    <x v="0"/>
    <x v="0"/>
    <x v="0"/>
    <x v="2"/>
    <x v="0"/>
    <x v="0"/>
    <x v="0"/>
    <s v="100KT-01-C"/>
    <x v="0"/>
    <n v="2.59985"/>
    <n v="0"/>
    <x v="0"/>
    <n v="24"/>
    <n v="24"/>
  </r>
  <r>
    <x v="0"/>
    <x v="0"/>
    <x v="0"/>
    <x v="0"/>
    <x v="0"/>
    <x v="0"/>
    <x v="0"/>
    <s v="100KT-02-A"/>
    <x v="0"/>
    <n v="28.921189999999999"/>
    <n v="0"/>
    <x v="0"/>
    <n v="24"/>
    <n v="24"/>
  </r>
  <r>
    <x v="0"/>
    <x v="0"/>
    <x v="0"/>
    <x v="1"/>
    <x v="0"/>
    <x v="0"/>
    <x v="0"/>
    <s v="100KT-02-B"/>
    <x v="0"/>
    <n v="22.311810000000001"/>
    <n v="0"/>
    <x v="0"/>
    <n v="48"/>
    <n v="48"/>
  </r>
  <r>
    <x v="0"/>
    <x v="0"/>
    <x v="0"/>
    <x v="2"/>
    <x v="0"/>
    <x v="0"/>
    <x v="0"/>
    <s v="100KT-02-C"/>
    <x v="0"/>
    <n v="17.02158"/>
    <n v="0"/>
    <x v="0"/>
    <n v="56"/>
    <n v="56"/>
  </r>
  <r>
    <x v="0"/>
    <x v="0"/>
    <x v="0"/>
    <x v="0"/>
    <x v="0"/>
    <x v="0"/>
    <x v="0"/>
    <s v="100KT-03-A"/>
    <x v="0"/>
    <n v="15.65992"/>
    <n v="0"/>
    <x v="0"/>
    <n v="44"/>
    <n v="44"/>
  </r>
  <r>
    <x v="0"/>
    <x v="0"/>
    <x v="0"/>
    <x v="1"/>
    <x v="0"/>
    <x v="0"/>
    <x v="0"/>
    <s v="100KT-03-B"/>
    <x v="0"/>
    <n v="14.88969"/>
    <n v="0"/>
    <x v="0"/>
    <n v="40"/>
    <n v="40"/>
  </r>
  <r>
    <x v="0"/>
    <x v="0"/>
    <x v="0"/>
    <x v="2"/>
    <x v="0"/>
    <x v="0"/>
    <x v="0"/>
    <s v="100KT-03-C"/>
    <x v="0"/>
    <n v="17.87303"/>
    <n v="0"/>
    <x v="0"/>
    <n v="24"/>
    <n v="24"/>
  </r>
  <r>
    <x v="0"/>
    <x v="0"/>
    <x v="0"/>
    <x v="0"/>
    <x v="0"/>
    <x v="0"/>
    <x v="0"/>
    <s v="100KT-04-A"/>
    <x v="0"/>
    <n v="13.951829999999999"/>
    <n v="0"/>
    <x v="0"/>
    <n v="16"/>
    <n v="16"/>
  </r>
  <r>
    <x v="0"/>
    <x v="0"/>
    <x v="0"/>
    <x v="1"/>
    <x v="0"/>
    <x v="0"/>
    <x v="0"/>
    <s v="100KT-04-B"/>
    <x v="0"/>
    <n v="10.043670000000001"/>
    <n v="0"/>
    <x v="0"/>
    <n v="16"/>
    <n v="16"/>
  </r>
  <r>
    <x v="0"/>
    <x v="0"/>
    <x v="0"/>
    <x v="2"/>
    <x v="0"/>
    <x v="0"/>
    <x v="0"/>
    <s v="100KT-04-C"/>
    <x v="0"/>
    <n v="12.03823"/>
    <n v="0"/>
    <x v="0"/>
    <n v="16"/>
    <n v="16"/>
  </r>
  <r>
    <x v="0"/>
    <x v="0"/>
    <x v="0"/>
    <x v="0"/>
    <x v="0"/>
    <x v="0"/>
    <x v="0"/>
    <s v="100KT-05-A"/>
    <x v="0"/>
    <n v="0.19467000000000001"/>
    <n v="0"/>
    <x v="0"/>
    <n v="16.5"/>
    <n v="16.5"/>
  </r>
  <r>
    <x v="0"/>
    <x v="0"/>
    <x v="0"/>
    <x v="1"/>
    <x v="0"/>
    <x v="0"/>
    <x v="0"/>
    <s v="100KT-05-B"/>
    <x v="0"/>
    <n v="0.46233999999999997"/>
    <n v="0"/>
    <x v="0"/>
    <n v="30.5"/>
    <n v="30.5"/>
  </r>
  <r>
    <x v="0"/>
    <x v="0"/>
    <x v="0"/>
    <x v="2"/>
    <x v="0"/>
    <x v="0"/>
    <x v="0"/>
    <s v="100KT-05-C"/>
    <x v="0"/>
    <n v="6.5149999999999997"/>
    <n v="0"/>
    <x v="0"/>
    <n v="16"/>
    <n v="16"/>
  </r>
  <r>
    <x v="0"/>
    <x v="0"/>
    <x v="0"/>
    <x v="0"/>
    <x v="0"/>
    <x v="0"/>
    <x v="0"/>
    <s v="100KT-07-A"/>
    <x v="0"/>
    <n v="13.56601"/>
    <n v="0"/>
    <x v="0"/>
    <n v="16"/>
    <n v="16"/>
  </r>
  <r>
    <x v="0"/>
    <x v="0"/>
    <x v="0"/>
    <x v="1"/>
    <x v="0"/>
    <x v="0"/>
    <x v="0"/>
    <s v="100KT-07-B"/>
    <x v="0"/>
    <n v="15.25301"/>
    <n v="0"/>
    <x v="0"/>
    <n v="16"/>
    <n v="16"/>
  </r>
  <r>
    <x v="0"/>
    <x v="0"/>
    <x v="0"/>
    <x v="2"/>
    <x v="0"/>
    <x v="0"/>
    <x v="0"/>
    <s v="100KT-07-C"/>
    <x v="0"/>
    <n v="14.732329999999999"/>
    <n v="0"/>
    <x v="0"/>
    <n v="16"/>
    <n v="16"/>
  </r>
  <r>
    <x v="0"/>
    <x v="0"/>
    <x v="0"/>
    <x v="0"/>
    <x v="0"/>
    <x v="1"/>
    <x v="0"/>
    <s v="110KS-01-A"/>
    <x v="0"/>
    <n v="4.4000000000000004"/>
    <n v="0"/>
    <x v="0"/>
    <n v="8"/>
    <n v="8"/>
  </r>
  <r>
    <x v="0"/>
    <x v="0"/>
    <x v="0"/>
    <x v="1"/>
    <x v="0"/>
    <x v="1"/>
    <x v="0"/>
    <s v="110KS-01-B"/>
    <x v="0"/>
    <n v="9.68"/>
    <n v="0"/>
    <x v="0"/>
    <n v="16"/>
    <n v="16"/>
  </r>
  <r>
    <x v="0"/>
    <x v="0"/>
    <x v="0"/>
    <x v="0"/>
    <x v="0"/>
    <x v="1"/>
    <x v="0"/>
    <s v="110KS-02-A"/>
    <x v="0"/>
    <n v="9.68"/>
    <n v="0"/>
    <x v="0"/>
    <n v="16"/>
    <n v="16"/>
  </r>
  <r>
    <x v="0"/>
    <x v="0"/>
    <x v="0"/>
    <x v="1"/>
    <x v="0"/>
    <x v="1"/>
    <x v="0"/>
    <s v="110KS-02-B"/>
    <x v="0"/>
    <n v="9.68"/>
    <n v="0"/>
    <x v="0"/>
    <n v="16"/>
    <n v="16"/>
  </r>
  <r>
    <x v="0"/>
    <x v="0"/>
    <x v="0"/>
    <x v="2"/>
    <x v="0"/>
    <x v="1"/>
    <x v="0"/>
    <s v="110KS-02-C"/>
    <x v="0"/>
    <n v="9.68"/>
    <n v="0"/>
    <x v="0"/>
    <n v="16"/>
    <n v="16"/>
  </r>
  <r>
    <x v="0"/>
    <x v="0"/>
    <x v="0"/>
    <x v="0"/>
    <x v="0"/>
    <x v="1"/>
    <x v="0"/>
    <s v="110KS-03-A"/>
    <x v="0"/>
    <n v="1.452"/>
    <n v="0"/>
    <x v="0"/>
    <n v="18"/>
    <n v="18"/>
  </r>
  <r>
    <x v="0"/>
    <x v="0"/>
    <x v="0"/>
    <x v="1"/>
    <x v="0"/>
    <x v="1"/>
    <x v="0"/>
    <s v="110KS-03-B"/>
    <x v="0"/>
    <n v="1.02"/>
    <n v="0"/>
    <x v="0"/>
    <n v="8"/>
    <n v="8"/>
  </r>
  <r>
    <x v="0"/>
    <x v="0"/>
    <x v="0"/>
    <x v="0"/>
    <x v="1"/>
    <x v="2"/>
    <x v="1"/>
    <s v="210SL-01-A"/>
    <x v="0"/>
    <n v="22.069990000000001"/>
    <n v="0"/>
    <x v="0"/>
    <n v="24"/>
    <n v="24"/>
  </r>
  <r>
    <x v="0"/>
    <x v="0"/>
    <x v="0"/>
    <x v="1"/>
    <x v="1"/>
    <x v="2"/>
    <x v="1"/>
    <s v="210SL-01-B"/>
    <x v="0"/>
    <n v="14.32973"/>
    <n v="0"/>
    <x v="0"/>
    <n v="16"/>
    <n v="16"/>
  </r>
  <r>
    <x v="0"/>
    <x v="0"/>
    <x v="0"/>
    <x v="2"/>
    <x v="1"/>
    <x v="2"/>
    <x v="1"/>
    <s v="210SL-01-C"/>
    <x v="0"/>
    <n v="40.9131"/>
    <n v="0"/>
    <x v="0"/>
    <n v="48"/>
    <n v="48"/>
  </r>
  <r>
    <x v="0"/>
    <x v="0"/>
    <x v="0"/>
    <x v="0"/>
    <x v="1"/>
    <x v="2"/>
    <x v="1"/>
    <s v="210SL-02-A"/>
    <x v="0"/>
    <n v="35.333300000000001"/>
    <n v="0"/>
    <x v="0"/>
    <n v="40"/>
    <n v="40"/>
  </r>
  <r>
    <x v="0"/>
    <x v="0"/>
    <x v="0"/>
    <x v="1"/>
    <x v="1"/>
    <x v="2"/>
    <x v="1"/>
    <s v="210SL-02-B"/>
    <x v="0"/>
    <n v="33.932740000000003"/>
    <n v="0"/>
    <x v="0"/>
    <n v="40"/>
    <n v="40"/>
  </r>
  <r>
    <x v="0"/>
    <x v="0"/>
    <x v="0"/>
    <x v="3"/>
    <x v="1"/>
    <x v="3"/>
    <x v="1"/>
    <s v="220SE-0001"/>
    <x v="0"/>
    <n v="0.50083"/>
    <n v="0"/>
    <x v="0"/>
    <n v="0.01"/>
    <n v="0.01"/>
  </r>
  <r>
    <x v="0"/>
    <x v="0"/>
    <x v="0"/>
    <x v="0"/>
    <x v="1"/>
    <x v="3"/>
    <x v="1"/>
    <s v="220SE-0009"/>
    <x v="0"/>
    <n v="7.4938500000000001"/>
    <n v="9.4999999999999998E-3"/>
    <x v="0"/>
    <n v="8"/>
    <n v="8"/>
  </r>
  <r>
    <x v="0"/>
    <x v="0"/>
    <x v="0"/>
    <x v="2"/>
    <x v="1"/>
    <x v="3"/>
    <x v="1"/>
    <s v="220SE-0079"/>
    <x v="0"/>
    <n v="6.9630200000000002"/>
    <n v="1.1999999999999999E-3"/>
    <x v="0"/>
    <n v="8"/>
    <n v="8"/>
  </r>
  <r>
    <x v="0"/>
    <x v="0"/>
    <x v="0"/>
    <x v="2"/>
    <x v="1"/>
    <x v="3"/>
    <x v="1"/>
    <s v="220SE-0081"/>
    <x v="0"/>
    <n v="6.9832400000000003"/>
    <n v="0"/>
    <x v="0"/>
    <n v="8"/>
    <n v="8"/>
  </r>
  <r>
    <x v="0"/>
    <x v="0"/>
    <x v="0"/>
    <x v="2"/>
    <x v="1"/>
    <x v="3"/>
    <x v="1"/>
    <s v="220SE-0114"/>
    <x v="0"/>
    <n v="7.14222"/>
    <n v="0"/>
    <x v="0"/>
    <n v="8"/>
    <n v="8"/>
  </r>
  <r>
    <x v="0"/>
    <x v="0"/>
    <x v="0"/>
    <x v="0"/>
    <x v="1"/>
    <x v="3"/>
    <x v="1"/>
    <s v="220SE-0121"/>
    <x v="0"/>
    <n v="6.54556"/>
    <n v="0"/>
    <x v="0"/>
    <n v="8"/>
    <n v="8"/>
  </r>
  <r>
    <x v="0"/>
    <x v="0"/>
    <x v="0"/>
    <x v="1"/>
    <x v="1"/>
    <x v="3"/>
    <x v="1"/>
    <s v="220SE-0150"/>
    <x v="0"/>
    <n v="7.70777"/>
    <n v="0"/>
    <x v="0"/>
    <n v="8"/>
    <n v="8"/>
  </r>
  <r>
    <x v="0"/>
    <x v="0"/>
    <x v="0"/>
    <x v="1"/>
    <x v="1"/>
    <x v="3"/>
    <x v="1"/>
    <s v="220SE-0202"/>
    <x v="0"/>
    <n v="6.3922999999999996"/>
    <n v="0"/>
    <x v="0"/>
    <n v="8"/>
    <n v="8"/>
  </r>
  <r>
    <x v="0"/>
    <x v="0"/>
    <x v="0"/>
    <x v="2"/>
    <x v="1"/>
    <x v="3"/>
    <x v="1"/>
    <s v="220SE-0212"/>
    <x v="0"/>
    <n v="9.6828400000000006"/>
    <n v="0"/>
    <x v="0"/>
    <n v="8"/>
    <n v="8"/>
  </r>
  <r>
    <x v="0"/>
    <x v="0"/>
    <x v="0"/>
    <x v="2"/>
    <x v="1"/>
    <x v="3"/>
    <x v="1"/>
    <s v="220SE-0227"/>
    <x v="0"/>
    <n v="7.3806200000000004"/>
    <n v="0"/>
    <x v="0"/>
    <n v="8"/>
    <n v="8"/>
  </r>
  <r>
    <x v="0"/>
    <x v="0"/>
    <x v="0"/>
    <x v="1"/>
    <x v="1"/>
    <x v="3"/>
    <x v="1"/>
    <s v="220SE-0233"/>
    <x v="0"/>
    <n v="7.0804"/>
    <n v="0"/>
    <x v="0"/>
    <n v="8"/>
    <n v="8"/>
  </r>
  <r>
    <x v="0"/>
    <x v="0"/>
    <x v="0"/>
    <x v="1"/>
    <x v="1"/>
    <x v="3"/>
    <x v="1"/>
    <s v="220SE-0281"/>
    <x v="0"/>
    <n v="6.7856800000000002"/>
    <n v="0"/>
    <x v="0"/>
    <n v="8"/>
    <n v="8"/>
  </r>
  <r>
    <x v="0"/>
    <x v="0"/>
    <x v="0"/>
    <x v="2"/>
    <x v="1"/>
    <x v="3"/>
    <x v="1"/>
    <s v="220SE-0294"/>
    <x v="0"/>
    <n v="4.4584099999999998"/>
    <n v="0"/>
    <x v="0"/>
    <n v="7"/>
    <n v="7"/>
  </r>
  <r>
    <x v="0"/>
    <x v="0"/>
    <x v="0"/>
    <x v="1"/>
    <x v="1"/>
    <x v="3"/>
    <x v="1"/>
    <s v="220SE-0315"/>
    <x v="0"/>
    <n v="7.8231000000000002"/>
    <n v="0"/>
    <x v="0"/>
    <n v="8"/>
    <n v="8"/>
  </r>
  <r>
    <x v="0"/>
    <x v="0"/>
    <x v="0"/>
    <x v="0"/>
    <x v="1"/>
    <x v="3"/>
    <x v="1"/>
    <s v="220SE-0350"/>
    <x v="0"/>
    <n v="4.9103700000000003"/>
    <n v="0"/>
    <x v="0"/>
    <n v="8"/>
    <n v="8"/>
  </r>
  <r>
    <x v="0"/>
    <x v="0"/>
    <x v="0"/>
    <x v="2"/>
    <x v="1"/>
    <x v="3"/>
    <x v="1"/>
    <s v="220SE-0359"/>
    <x v="0"/>
    <n v="6.8849600000000004"/>
    <n v="0.02"/>
    <x v="0"/>
    <n v="8"/>
    <n v="8"/>
  </r>
  <r>
    <x v="0"/>
    <x v="0"/>
    <x v="0"/>
    <x v="2"/>
    <x v="1"/>
    <x v="3"/>
    <x v="1"/>
    <s v="220SE-0386"/>
    <x v="0"/>
    <n v="7.2203299999999997"/>
    <n v="0"/>
    <x v="0"/>
    <n v="8"/>
    <n v="8"/>
  </r>
  <r>
    <x v="0"/>
    <x v="0"/>
    <x v="0"/>
    <x v="0"/>
    <x v="1"/>
    <x v="3"/>
    <x v="1"/>
    <s v="220SE-0409"/>
    <x v="0"/>
    <n v="5.6306399999999996"/>
    <n v="0"/>
    <x v="0"/>
    <n v="8"/>
    <n v="8"/>
  </r>
  <r>
    <x v="0"/>
    <x v="0"/>
    <x v="0"/>
    <x v="1"/>
    <x v="1"/>
    <x v="3"/>
    <x v="1"/>
    <s v="220SE-0640"/>
    <x v="0"/>
    <n v="5.11076"/>
    <n v="0"/>
    <x v="0"/>
    <n v="8"/>
    <n v="8"/>
  </r>
  <r>
    <x v="0"/>
    <x v="0"/>
    <x v="0"/>
    <x v="0"/>
    <x v="1"/>
    <x v="3"/>
    <x v="1"/>
    <s v="220SE-0642"/>
    <x v="0"/>
    <n v="6.5670400000000004"/>
    <n v="5.0000000000000001E-4"/>
    <x v="0"/>
    <n v="8"/>
    <n v="8"/>
  </r>
  <r>
    <x v="0"/>
    <x v="0"/>
    <x v="0"/>
    <x v="0"/>
    <x v="1"/>
    <x v="3"/>
    <x v="1"/>
    <s v="220SE-0677"/>
    <x v="0"/>
    <n v="4.1423399999999999"/>
    <n v="0"/>
    <x v="0"/>
    <n v="8"/>
    <n v="8"/>
  </r>
  <r>
    <x v="0"/>
    <x v="0"/>
    <x v="0"/>
    <x v="1"/>
    <x v="1"/>
    <x v="3"/>
    <x v="1"/>
    <s v="220SE-0682"/>
    <x v="0"/>
    <n v="7.4323899999999998"/>
    <n v="0"/>
    <x v="0"/>
    <n v="8"/>
    <n v="8"/>
  </r>
  <r>
    <x v="0"/>
    <x v="0"/>
    <x v="0"/>
    <x v="1"/>
    <x v="1"/>
    <x v="3"/>
    <x v="1"/>
    <s v="220SE-0688"/>
    <x v="0"/>
    <n v="6.2435"/>
    <n v="0"/>
    <x v="0"/>
    <n v="8"/>
    <n v="8"/>
  </r>
  <r>
    <x v="0"/>
    <x v="0"/>
    <x v="0"/>
    <x v="1"/>
    <x v="1"/>
    <x v="3"/>
    <x v="1"/>
    <s v="220SE-0700"/>
    <x v="0"/>
    <n v="5.0055699999999996"/>
    <n v="0"/>
    <x v="0"/>
    <n v="8"/>
    <n v="8"/>
  </r>
  <r>
    <x v="0"/>
    <x v="0"/>
    <x v="0"/>
    <x v="1"/>
    <x v="1"/>
    <x v="3"/>
    <x v="1"/>
    <s v="220SE-0701"/>
    <x v="0"/>
    <n v="6.21014"/>
    <n v="0"/>
    <x v="0"/>
    <n v="8"/>
    <n v="8"/>
  </r>
  <r>
    <x v="0"/>
    <x v="0"/>
    <x v="0"/>
    <x v="2"/>
    <x v="1"/>
    <x v="3"/>
    <x v="1"/>
    <s v="220SE-0708"/>
    <x v="0"/>
    <n v="6.5808200000000001"/>
    <n v="0"/>
    <x v="0"/>
    <n v="8"/>
    <n v="8"/>
  </r>
  <r>
    <x v="0"/>
    <x v="0"/>
    <x v="0"/>
    <x v="1"/>
    <x v="1"/>
    <x v="3"/>
    <x v="1"/>
    <s v="220SE-0718"/>
    <x v="0"/>
    <n v="8.8114100000000004"/>
    <n v="0"/>
    <x v="0"/>
    <n v="8"/>
    <n v="8"/>
  </r>
  <r>
    <x v="0"/>
    <x v="0"/>
    <x v="0"/>
    <x v="1"/>
    <x v="1"/>
    <x v="3"/>
    <x v="1"/>
    <s v="220SE-0734"/>
    <x v="0"/>
    <n v="6.3382399999999999"/>
    <n v="0"/>
    <x v="0"/>
    <n v="8"/>
    <n v="8"/>
  </r>
  <r>
    <x v="0"/>
    <x v="0"/>
    <x v="0"/>
    <x v="1"/>
    <x v="1"/>
    <x v="3"/>
    <x v="1"/>
    <s v="220SE-0737"/>
    <x v="0"/>
    <n v="6.98461"/>
    <n v="0"/>
    <x v="0"/>
    <n v="8"/>
    <n v="8"/>
  </r>
  <r>
    <x v="0"/>
    <x v="0"/>
    <x v="0"/>
    <x v="1"/>
    <x v="1"/>
    <x v="3"/>
    <x v="1"/>
    <s v="220SE-0739"/>
    <x v="0"/>
    <n v="5.0705200000000001"/>
    <n v="0"/>
    <x v="0"/>
    <n v="8"/>
    <n v="8"/>
  </r>
  <r>
    <x v="0"/>
    <x v="0"/>
    <x v="0"/>
    <x v="1"/>
    <x v="1"/>
    <x v="3"/>
    <x v="1"/>
    <s v="220SE-0748"/>
    <x v="0"/>
    <n v="1.9096299999999999"/>
    <n v="0"/>
    <x v="0"/>
    <n v="4"/>
    <n v="4"/>
  </r>
  <r>
    <x v="0"/>
    <x v="0"/>
    <x v="0"/>
    <x v="2"/>
    <x v="1"/>
    <x v="3"/>
    <x v="1"/>
    <s v="220SE-0755"/>
    <x v="0"/>
    <n v="7.23977"/>
    <n v="0"/>
    <x v="0"/>
    <n v="8"/>
    <n v="8"/>
  </r>
  <r>
    <x v="0"/>
    <x v="0"/>
    <x v="0"/>
    <x v="2"/>
    <x v="1"/>
    <x v="3"/>
    <x v="1"/>
    <s v="220SE-0778"/>
    <x v="0"/>
    <n v="6.1688400000000003"/>
    <n v="0"/>
    <x v="0"/>
    <n v="8"/>
    <n v="8"/>
  </r>
  <r>
    <x v="0"/>
    <x v="0"/>
    <x v="0"/>
    <x v="1"/>
    <x v="1"/>
    <x v="3"/>
    <x v="1"/>
    <s v="220SE-0786"/>
    <x v="0"/>
    <n v="6.8968699999999998"/>
    <n v="0"/>
    <x v="0"/>
    <n v="8"/>
    <n v="8"/>
  </r>
  <r>
    <x v="0"/>
    <x v="0"/>
    <x v="0"/>
    <x v="0"/>
    <x v="1"/>
    <x v="3"/>
    <x v="1"/>
    <s v="220SE-0787"/>
    <x v="0"/>
    <n v="5.1938500000000003"/>
    <n v="0"/>
    <x v="0"/>
    <n v="8"/>
    <n v="8"/>
  </r>
  <r>
    <x v="0"/>
    <x v="0"/>
    <x v="0"/>
    <x v="2"/>
    <x v="1"/>
    <x v="3"/>
    <x v="1"/>
    <s v="220SE-0795"/>
    <x v="0"/>
    <n v="5.9351599999999998"/>
    <n v="0"/>
    <x v="0"/>
    <n v="8"/>
    <n v="8"/>
  </r>
  <r>
    <x v="0"/>
    <x v="0"/>
    <x v="0"/>
    <x v="1"/>
    <x v="1"/>
    <x v="3"/>
    <x v="1"/>
    <s v="220SE-0797"/>
    <x v="0"/>
    <n v="6.40449"/>
    <n v="0"/>
    <x v="0"/>
    <n v="8"/>
    <n v="8"/>
  </r>
  <r>
    <x v="0"/>
    <x v="0"/>
    <x v="0"/>
    <x v="1"/>
    <x v="1"/>
    <x v="3"/>
    <x v="1"/>
    <s v="220SE-0800"/>
    <x v="0"/>
    <n v="7.4029100000000003"/>
    <n v="0"/>
    <x v="0"/>
    <n v="8"/>
    <n v="8"/>
  </r>
  <r>
    <x v="0"/>
    <x v="0"/>
    <x v="0"/>
    <x v="2"/>
    <x v="1"/>
    <x v="3"/>
    <x v="1"/>
    <s v="220SE-0844"/>
    <x v="0"/>
    <n v="7.8808999999999996"/>
    <n v="0"/>
    <x v="0"/>
    <n v="8"/>
    <n v="8"/>
  </r>
  <r>
    <x v="0"/>
    <x v="0"/>
    <x v="0"/>
    <x v="1"/>
    <x v="1"/>
    <x v="3"/>
    <x v="1"/>
    <s v="220SE-0921"/>
    <x v="0"/>
    <n v="1.5837000000000001"/>
    <n v="0"/>
    <x v="0"/>
    <n v="1.5"/>
    <n v="1.5"/>
  </r>
  <r>
    <x v="0"/>
    <x v="0"/>
    <x v="0"/>
    <x v="0"/>
    <x v="1"/>
    <x v="3"/>
    <x v="1"/>
    <s v="220SE-0923"/>
    <x v="0"/>
    <n v="5.6201800000000004"/>
    <n v="0"/>
    <x v="0"/>
    <n v="8"/>
    <n v="8"/>
  </r>
  <r>
    <x v="0"/>
    <x v="0"/>
    <x v="0"/>
    <x v="2"/>
    <x v="1"/>
    <x v="3"/>
    <x v="1"/>
    <s v="220SE-1045"/>
    <x v="0"/>
    <n v="9.50535"/>
    <n v="0"/>
    <x v="0"/>
    <n v="8"/>
    <n v="8"/>
  </r>
  <r>
    <x v="0"/>
    <x v="0"/>
    <x v="0"/>
    <x v="0"/>
    <x v="1"/>
    <x v="3"/>
    <x v="1"/>
    <s v="220SE-1218"/>
    <x v="0"/>
    <n v="6.3466899999999997"/>
    <n v="0"/>
    <x v="0"/>
    <n v="8"/>
    <n v="8"/>
  </r>
  <r>
    <x v="0"/>
    <x v="0"/>
    <x v="0"/>
    <x v="0"/>
    <x v="1"/>
    <x v="3"/>
    <x v="1"/>
    <s v="220SE-1219"/>
    <x v="0"/>
    <n v="6.4021340000000002"/>
    <n v="0"/>
    <x v="0"/>
    <n v="8"/>
    <n v="8"/>
  </r>
  <r>
    <x v="0"/>
    <x v="0"/>
    <x v="0"/>
    <x v="2"/>
    <x v="1"/>
    <x v="3"/>
    <x v="1"/>
    <s v="220SE-1220"/>
    <x v="0"/>
    <n v="5.698537"/>
    <n v="2.9499999999999998E-2"/>
    <x v="0"/>
    <n v="7"/>
    <n v="7"/>
  </r>
  <r>
    <x v="0"/>
    <x v="0"/>
    <x v="0"/>
    <x v="1"/>
    <x v="1"/>
    <x v="3"/>
    <x v="1"/>
    <s v="220SE-1223"/>
    <x v="0"/>
    <n v="8.1969799999999999"/>
    <n v="0"/>
    <x v="0"/>
    <n v="8"/>
    <n v="8"/>
  </r>
  <r>
    <x v="0"/>
    <x v="0"/>
    <x v="0"/>
    <x v="1"/>
    <x v="1"/>
    <x v="3"/>
    <x v="1"/>
    <s v="220SE-1282"/>
    <x v="0"/>
    <n v="6.25861"/>
    <n v="0"/>
    <x v="0"/>
    <n v="8"/>
    <n v="8"/>
  </r>
  <r>
    <x v="0"/>
    <x v="0"/>
    <x v="0"/>
    <x v="1"/>
    <x v="1"/>
    <x v="3"/>
    <x v="1"/>
    <s v="220SE-1286"/>
    <x v="0"/>
    <n v="6.15829"/>
    <n v="0"/>
    <x v="0"/>
    <n v="8"/>
    <n v="8"/>
  </r>
  <r>
    <x v="0"/>
    <x v="0"/>
    <x v="0"/>
    <x v="0"/>
    <x v="1"/>
    <x v="3"/>
    <x v="1"/>
    <s v="220SE-1290"/>
    <x v="0"/>
    <n v="7.8234300000000001"/>
    <n v="0"/>
    <x v="0"/>
    <n v="8"/>
    <n v="8"/>
  </r>
  <r>
    <x v="0"/>
    <x v="0"/>
    <x v="0"/>
    <x v="2"/>
    <x v="1"/>
    <x v="3"/>
    <x v="1"/>
    <s v="220SE-1679"/>
    <x v="0"/>
    <n v="7.2619100000000003"/>
    <n v="0"/>
    <x v="0"/>
    <n v="8"/>
    <n v="8"/>
  </r>
  <r>
    <x v="0"/>
    <x v="0"/>
    <x v="0"/>
    <x v="1"/>
    <x v="1"/>
    <x v="3"/>
    <x v="1"/>
    <s v="220SE-1689"/>
    <x v="0"/>
    <n v="4.9215499999999999"/>
    <n v="9.9699999999999997E-2"/>
    <x v="0"/>
    <n v="6"/>
    <n v="6"/>
  </r>
  <r>
    <x v="0"/>
    <x v="0"/>
    <x v="0"/>
    <x v="2"/>
    <x v="1"/>
    <x v="3"/>
    <x v="1"/>
    <s v="220SE-1695"/>
    <x v="0"/>
    <n v="7.9169900000000002"/>
    <n v="0"/>
    <x v="0"/>
    <n v="8"/>
    <n v="8"/>
  </r>
  <r>
    <x v="0"/>
    <x v="0"/>
    <x v="0"/>
    <x v="2"/>
    <x v="1"/>
    <x v="3"/>
    <x v="1"/>
    <s v="220SE-1696"/>
    <x v="0"/>
    <n v="6.6612099999999996"/>
    <n v="0"/>
    <x v="0"/>
    <n v="8"/>
    <n v="8"/>
  </r>
  <r>
    <x v="0"/>
    <x v="0"/>
    <x v="0"/>
    <x v="2"/>
    <x v="1"/>
    <x v="3"/>
    <x v="1"/>
    <s v="220SE-1883"/>
    <x v="0"/>
    <n v="6.5434099999999997"/>
    <n v="0"/>
    <x v="0"/>
    <n v="8"/>
    <n v="8"/>
  </r>
  <r>
    <x v="0"/>
    <x v="0"/>
    <x v="0"/>
    <x v="1"/>
    <x v="1"/>
    <x v="3"/>
    <x v="1"/>
    <s v="220SE-2033"/>
    <x v="0"/>
    <n v="7.1361800000000004"/>
    <n v="0"/>
    <x v="0"/>
    <n v="8"/>
    <n v="8"/>
  </r>
  <r>
    <x v="0"/>
    <x v="0"/>
    <x v="0"/>
    <x v="0"/>
    <x v="1"/>
    <x v="3"/>
    <x v="1"/>
    <s v="220SE-2035"/>
    <x v="0"/>
    <n v="7.4363200000000003"/>
    <n v="2.12E-2"/>
    <x v="0"/>
    <n v="8"/>
    <n v="8"/>
  </r>
  <r>
    <x v="0"/>
    <x v="0"/>
    <x v="0"/>
    <x v="2"/>
    <x v="1"/>
    <x v="3"/>
    <x v="1"/>
    <s v="220SE-2036"/>
    <x v="0"/>
    <n v="5.6414900000000001"/>
    <n v="0"/>
    <x v="0"/>
    <n v="8"/>
    <n v="8"/>
  </r>
  <r>
    <x v="0"/>
    <x v="0"/>
    <x v="0"/>
    <x v="0"/>
    <x v="1"/>
    <x v="3"/>
    <x v="1"/>
    <s v="220SE-2037"/>
    <x v="0"/>
    <n v="4.5436800000000002"/>
    <n v="2.53E-2"/>
    <x v="0"/>
    <n v="6"/>
    <n v="6"/>
  </r>
  <r>
    <x v="0"/>
    <x v="0"/>
    <x v="0"/>
    <x v="0"/>
    <x v="1"/>
    <x v="3"/>
    <x v="1"/>
    <s v="220SE-2038"/>
    <x v="0"/>
    <n v="6.7931699999999999"/>
    <n v="0"/>
    <x v="0"/>
    <n v="8"/>
    <n v="8"/>
  </r>
  <r>
    <x v="0"/>
    <x v="0"/>
    <x v="0"/>
    <x v="1"/>
    <x v="1"/>
    <x v="3"/>
    <x v="1"/>
    <s v="220SE-2102"/>
    <x v="0"/>
    <n v="6.1897700000000002"/>
    <n v="0"/>
    <x v="0"/>
    <n v="8"/>
    <n v="8"/>
  </r>
  <r>
    <x v="0"/>
    <x v="0"/>
    <x v="0"/>
    <x v="0"/>
    <x v="1"/>
    <x v="3"/>
    <x v="1"/>
    <s v="220SE-2103"/>
    <x v="0"/>
    <n v="6.6283700000000003"/>
    <n v="0"/>
    <x v="0"/>
    <n v="8"/>
    <n v="8"/>
  </r>
  <r>
    <x v="0"/>
    <x v="0"/>
    <x v="0"/>
    <x v="2"/>
    <x v="1"/>
    <x v="3"/>
    <x v="1"/>
    <s v="220SE-2104"/>
    <x v="0"/>
    <n v="7.1902900000000001"/>
    <n v="8.0000000000000004E-4"/>
    <x v="0"/>
    <n v="8"/>
    <n v="8"/>
  </r>
  <r>
    <x v="0"/>
    <x v="0"/>
    <x v="0"/>
    <x v="0"/>
    <x v="1"/>
    <x v="3"/>
    <x v="1"/>
    <s v="220SE-2110"/>
    <x v="0"/>
    <n v="5.77102"/>
    <n v="0"/>
    <x v="0"/>
    <n v="8"/>
    <n v="8"/>
  </r>
  <r>
    <x v="0"/>
    <x v="0"/>
    <x v="0"/>
    <x v="2"/>
    <x v="1"/>
    <x v="3"/>
    <x v="1"/>
    <s v="220SE-2118"/>
    <x v="0"/>
    <n v="11.18244"/>
    <n v="0"/>
    <x v="0"/>
    <n v="12"/>
    <n v="12"/>
  </r>
  <r>
    <x v="0"/>
    <x v="0"/>
    <x v="0"/>
    <x v="0"/>
    <x v="1"/>
    <x v="3"/>
    <x v="1"/>
    <s v="220SE-2295"/>
    <x v="0"/>
    <n v="5.7510599999999998"/>
    <n v="0"/>
    <x v="0"/>
    <n v="8"/>
    <n v="8"/>
  </r>
  <r>
    <x v="0"/>
    <x v="0"/>
    <x v="0"/>
    <x v="0"/>
    <x v="1"/>
    <x v="3"/>
    <x v="1"/>
    <s v="220SE-2349"/>
    <x v="0"/>
    <n v="7.0484499999999999"/>
    <n v="1.8700000000000001E-2"/>
    <x v="0"/>
    <n v="8"/>
    <n v="8"/>
  </r>
  <r>
    <x v="0"/>
    <x v="0"/>
    <x v="0"/>
    <x v="1"/>
    <x v="1"/>
    <x v="3"/>
    <x v="1"/>
    <s v="220SE-2350"/>
    <x v="0"/>
    <n v="7.0076999999999998"/>
    <n v="1.2E-2"/>
    <x v="0"/>
    <n v="8"/>
    <n v="8"/>
  </r>
  <r>
    <x v="0"/>
    <x v="0"/>
    <x v="0"/>
    <x v="1"/>
    <x v="1"/>
    <x v="3"/>
    <x v="1"/>
    <s v="220SE-2353"/>
    <x v="0"/>
    <n v="6.7344799999999996"/>
    <n v="0"/>
    <x v="0"/>
    <n v="8"/>
    <n v="8"/>
  </r>
  <r>
    <x v="0"/>
    <x v="0"/>
    <x v="0"/>
    <x v="0"/>
    <x v="1"/>
    <x v="3"/>
    <x v="1"/>
    <s v="220SE-2415"/>
    <x v="0"/>
    <n v="5.6946500000000002"/>
    <n v="3.2000000000000002E-3"/>
    <x v="0"/>
    <n v="12"/>
    <n v="12"/>
  </r>
  <r>
    <x v="0"/>
    <x v="0"/>
    <x v="0"/>
    <x v="2"/>
    <x v="1"/>
    <x v="3"/>
    <x v="1"/>
    <s v="220SE-2454"/>
    <x v="0"/>
    <n v="5.1568100000000001"/>
    <n v="0"/>
    <x v="0"/>
    <n v="8"/>
    <n v="8"/>
  </r>
  <r>
    <x v="0"/>
    <x v="0"/>
    <x v="0"/>
    <x v="1"/>
    <x v="1"/>
    <x v="3"/>
    <x v="1"/>
    <s v="220SE-2455"/>
    <x v="0"/>
    <n v="7.9492799999999999"/>
    <n v="0"/>
    <x v="0"/>
    <n v="8"/>
    <n v="8"/>
  </r>
  <r>
    <x v="0"/>
    <x v="0"/>
    <x v="0"/>
    <x v="1"/>
    <x v="1"/>
    <x v="3"/>
    <x v="1"/>
    <s v="220SE-2553"/>
    <x v="0"/>
    <n v="6.15482"/>
    <n v="0"/>
    <x v="0"/>
    <n v="8"/>
    <n v="8"/>
  </r>
  <r>
    <x v="0"/>
    <x v="0"/>
    <x v="0"/>
    <x v="2"/>
    <x v="1"/>
    <x v="3"/>
    <x v="1"/>
    <s v="220SE-2769"/>
    <x v="0"/>
    <n v="6.7790600000000003"/>
    <n v="0"/>
    <x v="0"/>
    <n v="8"/>
    <n v="8"/>
  </r>
  <r>
    <x v="0"/>
    <x v="0"/>
    <x v="0"/>
    <x v="0"/>
    <x v="1"/>
    <x v="3"/>
    <x v="1"/>
    <s v="220SE-2771"/>
    <x v="0"/>
    <n v="5.7424600000000003"/>
    <n v="0"/>
    <x v="0"/>
    <n v="8"/>
    <n v="8"/>
  </r>
  <r>
    <x v="0"/>
    <x v="0"/>
    <x v="0"/>
    <x v="1"/>
    <x v="1"/>
    <x v="3"/>
    <x v="1"/>
    <s v="220SE-2775"/>
    <x v="0"/>
    <n v="6.7282700000000002"/>
    <n v="0"/>
    <x v="0"/>
    <n v="8"/>
    <n v="8"/>
  </r>
  <r>
    <x v="0"/>
    <x v="0"/>
    <x v="0"/>
    <x v="1"/>
    <x v="1"/>
    <x v="3"/>
    <x v="1"/>
    <s v="220SE-2818"/>
    <x v="0"/>
    <n v="6.6943400000000004"/>
    <n v="0"/>
    <x v="0"/>
    <n v="8"/>
    <n v="8"/>
  </r>
  <r>
    <x v="0"/>
    <x v="0"/>
    <x v="0"/>
    <x v="2"/>
    <x v="1"/>
    <x v="3"/>
    <x v="1"/>
    <s v="220SE-2841"/>
    <x v="0"/>
    <n v="9.5369700000000002"/>
    <n v="0"/>
    <x v="0"/>
    <n v="12"/>
    <n v="12"/>
  </r>
  <r>
    <x v="0"/>
    <x v="0"/>
    <x v="0"/>
    <x v="1"/>
    <x v="1"/>
    <x v="3"/>
    <x v="1"/>
    <s v="220SE-2842"/>
    <x v="0"/>
    <n v="4.1885000000000003"/>
    <n v="0"/>
    <x v="0"/>
    <n v="8"/>
    <n v="8"/>
  </r>
  <r>
    <x v="0"/>
    <x v="0"/>
    <x v="0"/>
    <x v="0"/>
    <x v="1"/>
    <x v="3"/>
    <x v="1"/>
    <s v="220SE-2848"/>
    <x v="0"/>
    <n v="6.4106100000000001"/>
    <n v="0"/>
    <x v="0"/>
    <n v="8"/>
    <n v="8"/>
  </r>
  <r>
    <x v="0"/>
    <x v="0"/>
    <x v="0"/>
    <x v="0"/>
    <x v="1"/>
    <x v="3"/>
    <x v="1"/>
    <s v="220SE-2892"/>
    <x v="0"/>
    <n v="4.6988700000000003"/>
    <n v="0"/>
    <x v="0"/>
    <n v="8"/>
    <n v="8"/>
  </r>
  <r>
    <x v="0"/>
    <x v="0"/>
    <x v="0"/>
    <x v="1"/>
    <x v="1"/>
    <x v="3"/>
    <x v="1"/>
    <s v="220SE-2893"/>
    <x v="0"/>
    <n v="4.88124"/>
    <n v="0"/>
    <x v="0"/>
    <n v="8"/>
    <n v="8"/>
  </r>
  <r>
    <x v="0"/>
    <x v="0"/>
    <x v="0"/>
    <x v="1"/>
    <x v="1"/>
    <x v="3"/>
    <x v="1"/>
    <s v="220SE-2897"/>
    <x v="0"/>
    <n v="5.9310700000000001"/>
    <n v="0"/>
    <x v="0"/>
    <n v="8"/>
    <n v="8"/>
  </r>
  <r>
    <x v="0"/>
    <x v="0"/>
    <x v="0"/>
    <x v="0"/>
    <x v="1"/>
    <x v="3"/>
    <x v="1"/>
    <s v="220SE-2924"/>
    <x v="0"/>
    <n v="6.0301299999999998"/>
    <n v="0"/>
    <x v="0"/>
    <n v="8"/>
    <n v="8"/>
  </r>
  <r>
    <x v="0"/>
    <x v="0"/>
    <x v="0"/>
    <x v="2"/>
    <x v="1"/>
    <x v="3"/>
    <x v="1"/>
    <s v="220SE-2926"/>
    <x v="0"/>
    <n v="6.46"/>
    <n v="0"/>
    <x v="0"/>
    <n v="8"/>
    <n v="8"/>
  </r>
  <r>
    <x v="0"/>
    <x v="0"/>
    <x v="0"/>
    <x v="0"/>
    <x v="1"/>
    <x v="3"/>
    <x v="1"/>
    <s v="220SE-2931"/>
    <x v="0"/>
    <n v="4.3765400000000003"/>
    <n v="2.47E-2"/>
    <x v="0"/>
    <n v="8"/>
    <n v="8"/>
  </r>
  <r>
    <x v="0"/>
    <x v="0"/>
    <x v="0"/>
    <x v="0"/>
    <x v="1"/>
    <x v="3"/>
    <x v="1"/>
    <s v="220SE-2983"/>
    <x v="0"/>
    <n v="5.5901300000000003"/>
    <n v="0"/>
    <x v="0"/>
    <n v="8"/>
    <n v="8"/>
  </r>
  <r>
    <x v="0"/>
    <x v="0"/>
    <x v="0"/>
    <x v="2"/>
    <x v="1"/>
    <x v="3"/>
    <x v="1"/>
    <s v="220SE-3073"/>
    <x v="0"/>
    <n v="6.4489799999999997"/>
    <n v="0"/>
    <x v="0"/>
    <n v="8"/>
    <n v="8"/>
  </r>
  <r>
    <x v="0"/>
    <x v="0"/>
    <x v="0"/>
    <x v="2"/>
    <x v="1"/>
    <x v="3"/>
    <x v="1"/>
    <s v="220SE-3261"/>
    <x v="0"/>
    <n v="7.1730700000000001"/>
    <n v="0"/>
    <x v="0"/>
    <n v="8"/>
    <n v="8"/>
  </r>
  <r>
    <x v="0"/>
    <x v="0"/>
    <x v="0"/>
    <x v="2"/>
    <x v="1"/>
    <x v="3"/>
    <x v="1"/>
    <s v="220SE-3445"/>
    <x v="0"/>
    <n v="8.8476599999999994"/>
    <n v="0"/>
    <x v="0"/>
    <n v="8"/>
    <n v="8"/>
  </r>
  <r>
    <x v="0"/>
    <x v="0"/>
    <x v="0"/>
    <x v="2"/>
    <x v="1"/>
    <x v="3"/>
    <x v="1"/>
    <s v="220SE-3447"/>
    <x v="0"/>
    <n v="4.8132000000000001"/>
    <n v="4.8300000000000003E-2"/>
    <x v="0"/>
    <n v="8"/>
    <n v="8"/>
  </r>
  <r>
    <x v="0"/>
    <x v="0"/>
    <x v="0"/>
    <x v="2"/>
    <x v="1"/>
    <x v="3"/>
    <x v="1"/>
    <s v="220SE-3462"/>
    <x v="0"/>
    <n v="5.5796299999999999"/>
    <n v="0"/>
    <x v="0"/>
    <n v="8"/>
    <n v="8"/>
  </r>
  <r>
    <x v="0"/>
    <x v="0"/>
    <x v="0"/>
    <x v="2"/>
    <x v="1"/>
    <x v="3"/>
    <x v="1"/>
    <s v="220SE-3468"/>
    <x v="0"/>
    <n v="4.9390200000000002"/>
    <n v="0.31419999999999998"/>
    <x v="0"/>
    <n v="8"/>
    <n v="8"/>
  </r>
  <r>
    <x v="0"/>
    <x v="0"/>
    <x v="0"/>
    <x v="0"/>
    <x v="1"/>
    <x v="3"/>
    <x v="1"/>
    <s v="220SE-3566"/>
    <x v="0"/>
    <n v="6.5728099999999996"/>
    <n v="7.6100000000000001E-2"/>
    <x v="0"/>
    <n v="8"/>
    <n v="8"/>
  </r>
  <r>
    <x v="0"/>
    <x v="0"/>
    <x v="0"/>
    <x v="1"/>
    <x v="1"/>
    <x v="3"/>
    <x v="1"/>
    <s v="220SE-3633"/>
    <x v="0"/>
    <n v="7.1106800000000003"/>
    <n v="0"/>
    <x v="0"/>
    <n v="8"/>
    <n v="8"/>
  </r>
  <r>
    <x v="0"/>
    <x v="0"/>
    <x v="0"/>
    <x v="0"/>
    <x v="1"/>
    <x v="3"/>
    <x v="1"/>
    <s v="220SE-3678"/>
    <x v="0"/>
    <n v="3.5697999999999999"/>
    <n v="0"/>
    <x v="0"/>
    <n v="8"/>
    <n v="8"/>
  </r>
  <r>
    <x v="0"/>
    <x v="0"/>
    <x v="0"/>
    <x v="1"/>
    <x v="1"/>
    <x v="3"/>
    <x v="1"/>
    <s v="220SE-3840"/>
    <x v="0"/>
    <n v="6.2487899999999996"/>
    <n v="0"/>
    <x v="0"/>
    <n v="8"/>
    <n v="8"/>
  </r>
  <r>
    <x v="0"/>
    <x v="0"/>
    <x v="0"/>
    <x v="0"/>
    <x v="2"/>
    <x v="4"/>
    <x v="2"/>
    <s v="300OI-01-A"/>
    <x v="0"/>
    <n v="40.225999999999999"/>
    <n v="0"/>
    <x v="0"/>
    <n v="32"/>
    <n v="32"/>
  </r>
  <r>
    <x v="0"/>
    <x v="0"/>
    <x v="0"/>
    <x v="1"/>
    <x v="2"/>
    <x v="4"/>
    <x v="2"/>
    <s v="300OI-01-B"/>
    <x v="0"/>
    <n v="34.881799999999998"/>
    <n v="0"/>
    <x v="0"/>
    <n v="32"/>
    <n v="32"/>
  </r>
  <r>
    <x v="0"/>
    <x v="0"/>
    <x v="0"/>
    <x v="2"/>
    <x v="2"/>
    <x v="4"/>
    <x v="2"/>
    <s v="300OI-01-C"/>
    <x v="0"/>
    <n v="49.819600000000001"/>
    <n v="0"/>
    <x v="0"/>
    <n v="40"/>
    <n v="40"/>
  </r>
  <r>
    <x v="0"/>
    <x v="0"/>
    <x v="0"/>
    <x v="0"/>
    <x v="2"/>
    <x v="5"/>
    <x v="2"/>
    <s v="300OS-01-A"/>
    <x v="0"/>
    <n v="6.8146699999999996"/>
    <n v="0"/>
    <x v="0"/>
    <n v="24"/>
    <n v="24"/>
  </r>
  <r>
    <x v="0"/>
    <x v="0"/>
    <x v="0"/>
    <x v="1"/>
    <x v="2"/>
    <x v="5"/>
    <x v="2"/>
    <s v="300OS-01-B"/>
    <x v="0"/>
    <n v="13.00282"/>
    <n v="0"/>
    <x v="0"/>
    <n v="24"/>
    <n v="24"/>
  </r>
  <r>
    <x v="0"/>
    <x v="0"/>
    <x v="0"/>
    <x v="2"/>
    <x v="2"/>
    <x v="5"/>
    <x v="2"/>
    <s v="300OS-01-C"/>
    <x v="0"/>
    <n v="11.673423"/>
    <n v="0"/>
    <x v="0"/>
    <n v="16"/>
    <n v="16"/>
  </r>
  <r>
    <x v="0"/>
    <x v="0"/>
    <x v="0"/>
    <x v="0"/>
    <x v="3"/>
    <x v="6"/>
    <x v="3"/>
    <s v="410MO-01-A"/>
    <x v="0"/>
    <n v="15.87148"/>
    <n v="0"/>
    <x v="0"/>
    <n v="20.8"/>
    <n v="20.8"/>
  </r>
  <r>
    <x v="0"/>
    <x v="0"/>
    <x v="0"/>
    <x v="1"/>
    <x v="3"/>
    <x v="6"/>
    <x v="3"/>
    <s v="410MO-01-B"/>
    <x v="0"/>
    <n v="15.10167"/>
    <n v="0"/>
    <x v="0"/>
    <n v="20.02"/>
    <n v="20.02"/>
  </r>
  <r>
    <x v="0"/>
    <x v="0"/>
    <x v="0"/>
    <x v="2"/>
    <x v="3"/>
    <x v="6"/>
    <x v="3"/>
    <s v="410MO-01-C"/>
    <x v="0"/>
    <n v="14.071669999999999"/>
    <n v="0"/>
    <x v="0"/>
    <n v="18.66"/>
    <n v="18.66"/>
  </r>
  <r>
    <x v="0"/>
    <x v="0"/>
    <x v="0"/>
    <x v="0"/>
    <x v="3"/>
    <x v="6"/>
    <x v="3"/>
    <s v="410MO-02-A"/>
    <x v="0"/>
    <n v="16.103929999999998"/>
    <n v="0"/>
    <x v="0"/>
    <n v="20.8"/>
    <n v="20.8"/>
  </r>
  <r>
    <x v="0"/>
    <x v="0"/>
    <x v="0"/>
    <x v="1"/>
    <x v="3"/>
    <x v="6"/>
    <x v="3"/>
    <s v="410MO-02-B"/>
    <x v="0"/>
    <n v="15.369059999999999"/>
    <n v="0"/>
    <x v="0"/>
    <n v="20.02"/>
    <n v="20.02"/>
  </r>
  <r>
    <x v="0"/>
    <x v="0"/>
    <x v="0"/>
    <x v="2"/>
    <x v="3"/>
    <x v="6"/>
    <x v="3"/>
    <s v="410MO-02-C"/>
    <x v="0"/>
    <n v="8.0596599999999992"/>
    <n v="0"/>
    <x v="0"/>
    <n v="10.66"/>
    <n v="10.66"/>
  </r>
  <r>
    <x v="0"/>
    <x v="0"/>
    <x v="0"/>
    <x v="0"/>
    <x v="3"/>
    <x v="6"/>
    <x v="3"/>
    <s v="410MO-03-A"/>
    <x v="0"/>
    <n v="16.081160000000001"/>
    <n v="0"/>
    <x v="0"/>
    <n v="20.8"/>
    <n v="20.8"/>
  </r>
  <r>
    <x v="0"/>
    <x v="0"/>
    <x v="0"/>
    <x v="1"/>
    <x v="3"/>
    <x v="6"/>
    <x v="3"/>
    <s v="410MO-03-B"/>
    <x v="0"/>
    <n v="11.96687"/>
    <n v="0"/>
    <x v="0"/>
    <n v="16.02"/>
    <n v="16.02"/>
  </r>
  <r>
    <x v="0"/>
    <x v="0"/>
    <x v="0"/>
    <x v="2"/>
    <x v="3"/>
    <x v="6"/>
    <x v="3"/>
    <s v="410MO-03-C"/>
    <x v="0"/>
    <n v="7.9466700000000001"/>
    <n v="0"/>
    <x v="0"/>
    <n v="10.66"/>
    <n v="10.66"/>
  </r>
  <r>
    <x v="0"/>
    <x v="0"/>
    <x v="0"/>
    <x v="1"/>
    <x v="3"/>
    <x v="6"/>
    <x v="3"/>
    <s v="410MO-04-B"/>
    <x v="0"/>
    <n v="15.09886"/>
    <n v="0"/>
    <x v="0"/>
    <n v="20.02"/>
    <n v="20.02"/>
  </r>
  <r>
    <x v="0"/>
    <x v="0"/>
    <x v="0"/>
    <x v="2"/>
    <x v="3"/>
    <x v="6"/>
    <x v="3"/>
    <s v="410MO-04-C"/>
    <x v="0"/>
    <n v="8.2766400000000004"/>
    <n v="0"/>
    <x v="0"/>
    <n v="10.68"/>
    <n v="10.68"/>
  </r>
  <r>
    <x v="0"/>
    <x v="0"/>
    <x v="0"/>
    <x v="0"/>
    <x v="3"/>
    <x v="6"/>
    <x v="3"/>
    <s v="410MO-05-A"/>
    <x v="0"/>
    <n v="16.47627"/>
    <n v="0"/>
    <x v="0"/>
    <n v="20.8"/>
    <n v="20.8"/>
  </r>
  <r>
    <x v="0"/>
    <x v="0"/>
    <x v="0"/>
    <x v="1"/>
    <x v="3"/>
    <x v="6"/>
    <x v="3"/>
    <s v="410MO-05-B"/>
    <x v="0"/>
    <n v="15.01802"/>
    <n v="0"/>
    <x v="0"/>
    <n v="20.02"/>
    <n v="20.02"/>
  </r>
  <r>
    <x v="0"/>
    <x v="0"/>
    <x v="0"/>
    <x v="2"/>
    <x v="3"/>
    <x v="6"/>
    <x v="3"/>
    <s v="410MO-05-C"/>
    <x v="0"/>
    <n v="8.08"/>
    <n v="0"/>
    <x v="0"/>
    <n v="10.66"/>
    <n v="10.66"/>
  </r>
  <r>
    <x v="0"/>
    <x v="0"/>
    <x v="0"/>
    <x v="0"/>
    <x v="3"/>
    <x v="6"/>
    <x v="3"/>
    <s v="410MO-06-A"/>
    <x v="0"/>
    <n v="21.84346"/>
    <n v="0"/>
    <x v="0"/>
    <n v="28.8"/>
    <n v="28.8"/>
  </r>
  <r>
    <x v="0"/>
    <x v="0"/>
    <x v="0"/>
    <x v="2"/>
    <x v="3"/>
    <x v="6"/>
    <x v="3"/>
    <s v="410MO-06-C"/>
    <x v="0"/>
    <n v="8.2893000000000008"/>
    <n v="0"/>
    <x v="0"/>
    <n v="10.68"/>
    <n v="10.68"/>
  </r>
  <r>
    <x v="0"/>
    <x v="0"/>
    <x v="0"/>
    <x v="1"/>
    <x v="3"/>
    <x v="6"/>
    <x v="3"/>
    <s v="410MO-07-B"/>
    <x v="0"/>
    <n v="15.182309999999999"/>
    <n v="0"/>
    <x v="0"/>
    <n v="20.02"/>
    <n v="20.02"/>
  </r>
  <r>
    <x v="0"/>
    <x v="0"/>
    <x v="0"/>
    <x v="2"/>
    <x v="3"/>
    <x v="7"/>
    <x v="3"/>
    <s v="420TW-01-C"/>
    <x v="0"/>
    <n v="6.6143200000000002"/>
    <n v="0"/>
    <x v="0"/>
    <n v="8.5"/>
    <n v="8.5"/>
  </r>
  <r>
    <x v="0"/>
    <x v="0"/>
    <x v="0"/>
    <x v="2"/>
    <x v="3"/>
    <x v="7"/>
    <x v="3"/>
    <s v="420TW-02-C"/>
    <x v="0"/>
    <n v="6.3952499999999999"/>
    <n v="0"/>
    <x v="0"/>
    <n v="8.5"/>
    <n v="8.5"/>
  </r>
  <r>
    <x v="0"/>
    <x v="0"/>
    <x v="0"/>
    <x v="0"/>
    <x v="3"/>
    <x v="7"/>
    <x v="3"/>
    <s v="420TW-03-A"/>
    <x v="0"/>
    <n v="6.8483999999999998"/>
    <n v="0"/>
    <x v="0"/>
    <n v="8.5"/>
    <n v="8.5"/>
  </r>
  <r>
    <x v="0"/>
    <x v="0"/>
    <x v="0"/>
    <x v="2"/>
    <x v="3"/>
    <x v="7"/>
    <x v="3"/>
    <s v="420TW-03-C"/>
    <x v="0"/>
    <n v="6.4976399999999996"/>
    <n v="0"/>
    <x v="0"/>
    <n v="8.5"/>
    <n v="8.5"/>
  </r>
  <r>
    <x v="0"/>
    <x v="0"/>
    <x v="0"/>
    <x v="0"/>
    <x v="3"/>
    <x v="7"/>
    <x v="3"/>
    <s v="420TW-04-A"/>
    <x v="0"/>
    <n v="15.20369"/>
    <n v="0"/>
    <x v="0"/>
    <n v="20"/>
    <n v="20"/>
  </r>
  <r>
    <x v="0"/>
    <x v="0"/>
    <x v="0"/>
    <x v="1"/>
    <x v="3"/>
    <x v="7"/>
    <x v="3"/>
    <s v="420TW-04-B"/>
    <x v="0"/>
    <n v="6.5949999999999998"/>
    <n v="0"/>
    <x v="0"/>
    <n v="8.6"/>
    <n v="8.6"/>
  </r>
  <r>
    <x v="0"/>
    <x v="0"/>
    <x v="0"/>
    <x v="2"/>
    <x v="3"/>
    <x v="7"/>
    <x v="3"/>
    <s v="420TW-04-C"/>
    <x v="0"/>
    <n v="6.5283300000000004"/>
    <n v="0"/>
    <x v="0"/>
    <n v="8.5"/>
    <n v="8.5"/>
  </r>
  <r>
    <x v="0"/>
    <x v="0"/>
    <x v="0"/>
    <x v="0"/>
    <x v="3"/>
    <x v="7"/>
    <x v="3"/>
    <s v="420TW-05-A"/>
    <x v="0"/>
    <n v="12.71846"/>
    <n v="0"/>
    <x v="0"/>
    <n v="16.5"/>
    <n v="16.5"/>
  </r>
  <r>
    <x v="0"/>
    <x v="0"/>
    <x v="0"/>
    <x v="1"/>
    <x v="3"/>
    <x v="7"/>
    <x v="3"/>
    <s v="420TW-06-B"/>
    <x v="0"/>
    <n v="6.4283400000000004"/>
    <n v="0"/>
    <x v="0"/>
    <n v="8.6"/>
    <n v="8.6"/>
  </r>
  <r>
    <x v="0"/>
    <x v="0"/>
    <x v="0"/>
    <x v="2"/>
    <x v="3"/>
    <x v="7"/>
    <x v="3"/>
    <s v="420TW-06-C"/>
    <x v="0"/>
    <n v="6.5449400000000004"/>
    <n v="0"/>
    <x v="0"/>
    <n v="8.5"/>
    <n v="8.5"/>
  </r>
  <r>
    <x v="0"/>
    <x v="0"/>
    <x v="0"/>
    <x v="1"/>
    <x v="3"/>
    <x v="7"/>
    <x v="3"/>
    <s v="420TW-07-B"/>
    <x v="0"/>
    <n v="6.6932900000000002"/>
    <n v="0"/>
    <x v="0"/>
    <n v="8.6"/>
    <n v="8.6"/>
  </r>
  <r>
    <x v="0"/>
    <x v="0"/>
    <x v="0"/>
    <x v="2"/>
    <x v="3"/>
    <x v="7"/>
    <x v="3"/>
    <s v="420TW-07-C"/>
    <x v="0"/>
    <n v="6.9336500000000001"/>
    <n v="0"/>
    <x v="0"/>
    <n v="8.5"/>
    <n v="8.5"/>
  </r>
  <r>
    <x v="0"/>
    <x v="0"/>
    <x v="0"/>
    <x v="1"/>
    <x v="3"/>
    <x v="7"/>
    <x v="3"/>
    <s v="420TW-08-B"/>
    <x v="0"/>
    <n v="6.8100500000000004"/>
    <n v="0"/>
    <x v="0"/>
    <n v="8.6"/>
    <n v="8.6"/>
  </r>
  <r>
    <x v="0"/>
    <x v="0"/>
    <x v="0"/>
    <x v="1"/>
    <x v="3"/>
    <x v="7"/>
    <x v="3"/>
    <s v="420TW-09-B"/>
    <x v="0"/>
    <n v="6.4151499999999997"/>
    <n v="0"/>
    <x v="0"/>
    <n v="8.6"/>
    <n v="8.6"/>
  </r>
  <r>
    <x v="0"/>
    <x v="0"/>
    <x v="0"/>
    <x v="0"/>
    <x v="3"/>
    <x v="8"/>
    <x v="3"/>
    <s v="430TT-01-A"/>
    <x v="0"/>
    <n v="30.906690000000001"/>
    <n v="0"/>
    <x v="0"/>
    <n v="40"/>
    <n v="40"/>
  </r>
  <r>
    <x v="0"/>
    <x v="0"/>
    <x v="0"/>
    <x v="1"/>
    <x v="3"/>
    <x v="8"/>
    <x v="3"/>
    <s v="430TT-01-B"/>
    <x v="0"/>
    <n v="22.68449"/>
    <n v="0"/>
    <x v="0"/>
    <n v="28.8"/>
    <n v="28.8"/>
  </r>
  <r>
    <x v="0"/>
    <x v="0"/>
    <x v="0"/>
    <x v="2"/>
    <x v="3"/>
    <x v="8"/>
    <x v="3"/>
    <s v="430TT-01-C"/>
    <x v="0"/>
    <n v="21.634450000000001"/>
    <n v="0"/>
    <x v="0"/>
    <n v="29"/>
    <n v="29"/>
  </r>
  <r>
    <x v="0"/>
    <x v="0"/>
    <x v="0"/>
    <x v="0"/>
    <x v="3"/>
    <x v="8"/>
    <x v="3"/>
    <s v="430TT-02-A"/>
    <x v="0"/>
    <n v="25.275749999999999"/>
    <n v="0"/>
    <x v="0"/>
    <n v="33.5"/>
    <n v="33.5"/>
  </r>
  <r>
    <x v="0"/>
    <x v="0"/>
    <x v="0"/>
    <x v="1"/>
    <x v="3"/>
    <x v="8"/>
    <x v="3"/>
    <s v="430TT-02-B"/>
    <x v="0"/>
    <n v="19.328320000000001"/>
    <n v="0"/>
    <x v="0"/>
    <n v="24.8"/>
    <n v="24.8"/>
  </r>
  <r>
    <x v="0"/>
    <x v="0"/>
    <x v="0"/>
    <x v="2"/>
    <x v="3"/>
    <x v="8"/>
    <x v="3"/>
    <s v="430TT-02-C"/>
    <x v="0"/>
    <n v="24.890630000000002"/>
    <n v="0"/>
    <x v="0"/>
    <n v="33"/>
    <n v="33"/>
  </r>
  <r>
    <x v="0"/>
    <x v="0"/>
    <x v="0"/>
    <x v="0"/>
    <x v="3"/>
    <x v="8"/>
    <x v="3"/>
    <s v="430TT-03-A"/>
    <x v="0"/>
    <n v="24.96698"/>
    <n v="0"/>
    <x v="0"/>
    <n v="33.5"/>
    <n v="33.5"/>
  </r>
  <r>
    <x v="0"/>
    <x v="0"/>
    <x v="0"/>
    <x v="1"/>
    <x v="3"/>
    <x v="8"/>
    <x v="3"/>
    <s v="430TT-03-B"/>
    <x v="0"/>
    <n v="19.164639999999999"/>
    <n v="0"/>
    <x v="0"/>
    <n v="24.8"/>
    <n v="24.8"/>
  </r>
  <r>
    <x v="0"/>
    <x v="0"/>
    <x v="0"/>
    <x v="2"/>
    <x v="3"/>
    <x v="8"/>
    <x v="3"/>
    <s v="430TT-03-C"/>
    <x v="0"/>
    <n v="25.40042"/>
    <n v="0"/>
    <x v="0"/>
    <n v="33"/>
    <n v="33"/>
  </r>
  <r>
    <x v="0"/>
    <x v="0"/>
    <x v="0"/>
    <x v="0"/>
    <x v="3"/>
    <x v="8"/>
    <x v="3"/>
    <s v="430TT-04-A"/>
    <x v="0"/>
    <n v="10.49399"/>
    <n v="0"/>
    <x v="0"/>
    <n v="13.5"/>
    <n v="13.5"/>
  </r>
  <r>
    <x v="0"/>
    <x v="0"/>
    <x v="0"/>
    <x v="1"/>
    <x v="3"/>
    <x v="8"/>
    <x v="3"/>
    <s v="430TT-04-B"/>
    <x v="0"/>
    <n v="20.359279999999998"/>
    <n v="0"/>
    <x v="0"/>
    <n v="24.8"/>
    <n v="24.8"/>
  </r>
  <r>
    <x v="0"/>
    <x v="0"/>
    <x v="0"/>
    <x v="2"/>
    <x v="3"/>
    <x v="8"/>
    <x v="3"/>
    <s v="430TT-04-C"/>
    <x v="0"/>
    <n v="30.506620000000002"/>
    <n v="0"/>
    <x v="0"/>
    <n v="40"/>
    <n v="40"/>
  </r>
  <r>
    <x v="0"/>
    <x v="0"/>
    <x v="0"/>
    <x v="1"/>
    <x v="3"/>
    <x v="8"/>
    <x v="3"/>
    <s v="430TT-05-B"/>
    <x v="0"/>
    <n v="12.93"/>
    <n v="0"/>
    <x v="0"/>
    <n v="16.8"/>
    <n v="16.8"/>
  </r>
  <r>
    <x v="0"/>
    <x v="0"/>
    <x v="0"/>
    <x v="1"/>
    <x v="3"/>
    <x v="8"/>
    <x v="3"/>
    <s v="430TT-07-B"/>
    <x v="0"/>
    <n v="12.643890000000001"/>
    <n v="0"/>
    <x v="0"/>
    <n v="16.8"/>
    <n v="16.8"/>
  </r>
  <r>
    <x v="0"/>
    <x v="0"/>
    <x v="0"/>
    <x v="0"/>
    <x v="3"/>
    <x v="9"/>
    <x v="3"/>
    <s v="440TP-01-A"/>
    <x v="0"/>
    <n v="20.093309999999999"/>
    <n v="0"/>
    <x v="0"/>
    <n v="26.5"/>
    <n v="26.5"/>
  </r>
  <r>
    <x v="0"/>
    <x v="0"/>
    <x v="0"/>
    <x v="1"/>
    <x v="3"/>
    <x v="9"/>
    <x v="3"/>
    <s v="440TP-01-B"/>
    <x v="0"/>
    <n v="26.16459"/>
    <n v="0"/>
    <x v="0"/>
    <n v="33"/>
    <n v="33"/>
  </r>
  <r>
    <x v="0"/>
    <x v="0"/>
    <x v="0"/>
    <x v="2"/>
    <x v="3"/>
    <x v="9"/>
    <x v="3"/>
    <s v="440TP-01-C"/>
    <x v="0"/>
    <n v="29.609950000000001"/>
    <n v="0"/>
    <x v="0"/>
    <n v="39"/>
    <n v="39"/>
  </r>
  <r>
    <x v="0"/>
    <x v="0"/>
    <x v="0"/>
    <x v="0"/>
    <x v="4"/>
    <x v="10"/>
    <x v="4"/>
    <s v="510L1-A"/>
    <x v="0"/>
    <n v="107.70407"/>
    <n v="0"/>
    <x v="0"/>
    <n v="147.21"/>
    <n v="147.21"/>
  </r>
  <r>
    <x v="0"/>
    <x v="0"/>
    <x v="0"/>
    <x v="1"/>
    <x v="4"/>
    <x v="10"/>
    <x v="4"/>
    <s v="510L1-B"/>
    <x v="0"/>
    <n v="199.62107"/>
    <n v="0"/>
    <x v="0"/>
    <n v="242.81"/>
    <n v="242.81"/>
  </r>
  <r>
    <x v="0"/>
    <x v="0"/>
    <x v="0"/>
    <x v="2"/>
    <x v="4"/>
    <x v="10"/>
    <x v="4"/>
    <s v="510L1-C"/>
    <x v="0"/>
    <n v="95.309579999999997"/>
    <n v="0"/>
    <x v="0"/>
    <n v="217.31"/>
    <n v="217.31"/>
  </r>
  <r>
    <x v="0"/>
    <x v="0"/>
    <x v="0"/>
    <x v="0"/>
    <x v="4"/>
    <x v="11"/>
    <x v="4"/>
    <s v="510L2-A"/>
    <x v="0"/>
    <n v="191.77119999999999"/>
    <n v="0"/>
    <x v="0"/>
    <n v="195.2"/>
    <n v="195.2"/>
  </r>
  <r>
    <x v="0"/>
    <x v="0"/>
    <x v="0"/>
    <x v="1"/>
    <x v="4"/>
    <x v="11"/>
    <x v="4"/>
    <s v="510L2-B"/>
    <x v="0"/>
    <n v="203.90280000000001"/>
    <n v="0"/>
    <x v="0"/>
    <n v="190.81"/>
    <n v="190.81"/>
  </r>
  <r>
    <x v="0"/>
    <x v="0"/>
    <x v="0"/>
    <x v="2"/>
    <x v="4"/>
    <x v="11"/>
    <x v="4"/>
    <s v="510L2-C"/>
    <x v="0"/>
    <n v="229.84020000000001"/>
    <n v="0"/>
    <x v="0"/>
    <n v="186.91"/>
    <n v="186.91"/>
  </r>
  <r>
    <x v="0"/>
    <x v="0"/>
    <x v="0"/>
    <x v="0"/>
    <x v="4"/>
    <x v="12"/>
    <x v="4"/>
    <s v="510L3-A"/>
    <x v="0"/>
    <n v="159.7664"/>
    <n v="0"/>
    <x v="0"/>
    <n v="195.21"/>
    <n v="195.21"/>
  </r>
  <r>
    <x v="0"/>
    <x v="0"/>
    <x v="0"/>
    <x v="1"/>
    <x v="4"/>
    <x v="12"/>
    <x v="4"/>
    <s v="510L3-B"/>
    <x v="0"/>
    <n v="169.45863"/>
    <n v="0"/>
    <x v="0"/>
    <n v="186.81"/>
    <n v="186.81"/>
  </r>
  <r>
    <x v="0"/>
    <x v="0"/>
    <x v="0"/>
    <x v="2"/>
    <x v="4"/>
    <x v="12"/>
    <x v="4"/>
    <s v="510L3-C"/>
    <x v="0"/>
    <n v="119.93456999999999"/>
    <n v="0"/>
    <x v="0"/>
    <n v="134.91999999999999"/>
    <n v="134.91999999999999"/>
  </r>
  <r>
    <x v="0"/>
    <x v="0"/>
    <x v="0"/>
    <x v="0"/>
    <x v="4"/>
    <x v="13"/>
    <x v="4"/>
    <s v="510L4-A"/>
    <x v="0"/>
    <n v="56.625100000000003"/>
    <n v="0"/>
    <x v="0"/>
    <n v="50"/>
    <n v="50"/>
  </r>
  <r>
    <x v="0"/>
    <x v="0"/>
    <x v="0"/>
    <x v="1"/>
    <x v="4"/>
    <x v="13"/>
    <x v="4"/>
    <s v="510L4-B"/>
    <x v="0"/>
    <n v="67.651700000000005"/>
    <n v="0"/>
    <x v="0"/>
    <n v="59.01"/>
    <n v="59.01"/>
  </r>
  <r>
    <x v="0"/>
    <x v="0"/>
    <x v="0"/>
    <x v="2"/>
    <x v="4"/>
    <x v="13"/>
    <x v="4"/>
    <s v="510L4-C"/>
    <x v="0"/>
    <n v="83.467200000000005"/>
    <n v="0"/>
    <x v="0"/>
    <n v="78.91"/>
    <n v="78.91"/>
  </r>
  <r>
    <x v="0"/>
    <x v="0"/>
    <x v="0"/>
    <x v="0"/>
    <x v="4"/>
    <x v="14"/>
    <x v="4"/>
    <s v="510L5-A"/>
    <x v="0"/>
    <n v="117.70534000000001"/>
    <n v="0"/>
    <x v="0"/>
    <n v="130.19999999999999"/>
    <n v="130.19999999999999"/>
  </r>
  <r>
    <x v="0"/>
    <x v="0"/>
    <x v="0"/>
    <x v="1"/>
    <x v="4"/>
    <x v="14"/>
    <x v="4"/>
    <s v="510L5-B"/>
    <x v="0"/>
    <n v="131.86142000000001"/>
    <n v="0"/>
    <x v="0"/>
    <n v="169.81"/>
    <n v="169.81"/>
  </r>
  <r>
    <x v="0"/>
    <x v="0"/>
    <x v="0"/>
    <x v="0"/>
    <x v="4"/>
    <x v="15"/>
    <x v="4"/>
    <s v="510L6-A"/>
    <x v="0"/>
    <n v="144.00165000000001"/>
    <n v="0"/>
    <x v="0"/>
    <n v="178.21"/>
    <n v="178.21"/>
  </r>
  <r>
    <x v="0"/>
    <x v="0"/>
    <x v="0"/>
    <x v="1"/>
    <x v="4"/>
    <x v="15"/>
    <x v="4"/>
    <s v="510L6-B"/>
    <x v="0"/>
    <n v="153.54580000000001"/>
    <n v="0"/>
    <x v="0"/>
    <n v="165.81"/>
    <n v="165.81"/>
  </r>
  <r>
    <x v="0"/>
    <x v="0"/>
    <x v="0"/>
    <x v="2"/>
    <x v="4"/>
    <x v="15"/>
    <x v="4"/>
    <s v="510L6-C"/>
    <x v="0"/>
    <n v="211.92500000000001"/>
    <n v="0"/>
    <x v="0"/>
    <n v="242.92"/>
    <n v="242.92"/>
  </r>
  <r>
    <x v="0"/>
    <x v="0"/>
    <x v="0"/>
    <x v="0"/>
    <x v="4"/>
    <x v="15"/>
    <x v="4"/>
    <s v="510L8-A"/>
    <x v="0"/>
    <n v="24.754439999999999"/>
    <n v="0"/>
    <x v="0"/>
    <n v="24.01"/>
    <n v="24.01"/>
  </r>
  <r>
    <x v="0"/>
    <x v="0"/>
    <x v="0"/>
    <x v="1"/>
    <x v="4"/>
    <x v="15"/>
    <x v="4"/>
    <s v="510L8-B"/>
    <x v="0"/>
    <n v="30.239339999999999"/>
    <n v="0"/>
    <x v="0"/>
    <n v="25.01"/>
    <n v="25.01"/>
  </r>
  <r>
    <x v="0"/>
    <x v="0"/>
    <x v="0"/>
    <x v="2"/>
    <x v="4"/>
    <x v="15"/>
    <x v="4"/>
    <s v="510L8-C"/>
    <x v="0"/>
    <n v="16.062480000000001"/>
    <n v="0"/>
    <x v="0"/>
    <n v="16"/>
    <n v="16"/>
  </r>
  <r>
    <x v="0"/>
    <x v="0"/>
    <x v="0"/>
    <x v="1"/>
    <x v="4"/>
    <x v="16"/>
    <x v="4"/>
    <s v="520WP-01-B"/>
    <x v="0"/>
    <n v="13.950900000000001"/>
    <n v="0"/>
    <x v="0"/>
    <n v="16"/>
    <n v="16"/>
  </r>
  <r>
    <x v="0"/>
    <x v="0"/>
    <x v="0"/>
    <x v="2"/>
    <x v="4"/>
    <x v="16"/>
    <x v="4"/>
    <s v="520WP-01-C"/>
    <x v="0"/>
    <n v="18.601199999999999"/>
    <n v="0"/>
    <x v="0"/>
    <n v="24"/>
    <n v="24"/>
  </r>
  <r>
    <x v="0"/>
    <x v="0"/>
    <x v="0"/>
    <x v="0"/>
    <x v="4"/>
    <x v="17"/>
    <x v="4"/>
    <s v="530NP-01-A"/>
    <x v="0"/>
    <n v="51.61"/>
    <n v="0"/>
    <x v="0"/>
    <n v="48"/>
    <n v="48"/>
  </r>
  <r>
    <x v="0"/>
    <x v="0"/>
    <x v="0"/>
    <x v="1"/>
    <x v="4"/>
    <x v="17"/>
    <x v="4"/>
    <s v="530NP-01-B"/>
    <x v="0"/>
    <n v="43.274999999999999"/>
    <n v="0"/>
    <x v="0"/>
    <n v="40"/>
    <n v="40"/>
  </r>
  <r>
    <x v="0"/>
    <x v="0"/>
    <x v="0"/>
    <x v="2"/>
    <x v="4"/>
    <x v="17"/>
    <x v="4"/>
    <s v="530NP-01-C"/>
    <x v="0"/>
    <n v="51.419840000000001"/>
    <n v="0"/>
    <x v="0"/>
    <n v="48"/>
    <n v="48"/>
  </r>
  <r>
    <x v="0"/>
    <x v="0"/>
    <x v="0"/>
    <x v="0"/>
    <x v="4"/>
    <x v="18"/>
    <x v="4"/>
    <s v="550LP-01-A"/>
    <x v="0"/>
    <n v="26.55406"/>
    <n v="0"/>
    <x v="0"/>
    <n v="28"/>
    <n v="28"/>
  </r>
  <r>
    <x v="0"/>
    <x v="0"/>
    <x v="0"/>
    <x v="1"/>
    <x v="4"/>
    <x v="18"/>
    <x v="4"/>
    <s v="550LP-01-B"/>
    <x v="0"/>
    <n v="40.674460000000003"/>
    <n v="0"/>
    <x v="0"/>
    <n v="44"/>
    <n v="44"/>
  </r>
  <r>
    <x v="0"/>
    <x v="0"/>
    <x v="0"/>
    <x v="2"/>
    <x v="4"/>
    <x v="18"/>
    <x v="4"/>
    <s v="550LP-01-C"/>
    <x v="0"/>
    <n v="30.287780000000001"/>
    <n v="0"/>
    <x v="0"/>
    <n v="40"/>
    <n v="40"/>
  </r>
  <r>
    <x v="0"/>
    <x v="0"/>
    <x v="0"/>
    <x v="0"/>
    <x v="5"/>
    <x v="19"/>
    <x v="5"/>
    <s v="600WZ-01-A"/>
    <x v="0"/>
    <n v="2.6332599999999999"/>
    <n v="0"/>
    <x v="0"/>
    <n v="8"/>
    <n v="8"/>
  </r>
  <r>
    <x v="0"/>
    <x v="0"/>
    <x v="0"/>
    <x v="1"/>
    <x v="5"/>
    <x v="19"/>
    <x v="5"/>
    <s v="600WZ-01-B"/>
    <x v="0"/>
    <n v="1.3733299999999999"/>
    <n v="0"/>
    <x v="0"/>
    <n v="8"/>
    <n v="8"/>
  </r>
  <r>
    <x v="0"/>
    <x v="0"/>
    <x v="0"/>
    <x v="2"/>
    <x v="5"/>
    <x v="19"/>
    <x v="5"/>
    <s v="600WZ-01-C"/>
    <x v="0"/>
    <n v="2.3332099999999998"/>
    <n v="0"/>
    <x v="0"/>
    <n v="8"/>
    <n v="8"/>
  </r>
  <r>
    <x v="0"/>
    <x v="0"/>
    <x v="1"/>
    <x v="0"/>
    <x v="0"/>
    <x v="0"/>
    <x v="0"/>
    <s v="100KT-01-A"/>
    <x v="0"/>
    <n v="0.4"/>
    <n v="0"/>
    <x v="0"/>
    <n v="16"/>
    <n v="16"/>
  </r>
  <r>
    <x v="0"/>
    <x v="0"/>
    <x v="1"/>
    <x v="1"/>
    <x v="0"/>
    <x v="0"/>
    <x v="0"/>
    <s v="100KT-01-B"/>
    <x v="0"/>
    <n v="3.0036499999999999"/>
    <n v="0"/>
    <x v="0"/>
    <n v="16"/>
    <n v="16"/>
  </r>
  <r>
    <x v="0"/>
    <x v="0"/>
    <x v="1"/>
    <x v="2"/>
    <x v="0"/>
    <x v="0"/>
    <x v="0"/>
    <s v="100KT-01-C"/>
    <x v="0"/>
    <n v="3.5845199999999999"/>
    <n v="0"/>
    <x v="0"/>
    <n v="28"/>
    <n v="28"/>
  </r>
  <r>
    <x v="0"/>
    <x v="0"/>
    <x v="1"/>
    <x v="0"/>
    <x v="0"/>
    <x v="0"/>
    <x v="0"/>
    <s v="100KT-02-A"/>
    <x v="0"/>
    <n v="21.091000000000001"/>
    <n v="0"/>
    <x v="0"/>
    <n v="12"/>
    <n v="12"/>
  </r>
  <r>
    <x v="0"/>
    <x v="0"/>
    <x v="1"/>
    <x v="1"/>
    <x v="0"/>
    <x v="0"/>
    <x v="0"/>
    <s v="100KT-02-B"/>
    <x v="0"/>
    <n v="58.092230000000001"/>
    <n v="0"/>
    <x v="0"/>
    <n v="48"/>
    <n v="48"/>
  </r>
  <r>
    <x v="0"/>
    <x v="0"/>
    <x v="1"/>
    <x v="2"/>
    <x v="0"/>
    <x v="0"/>
    <x v="0"/>
    <s v="100KT-02-C"/>
    <x v="0"/>
    <n v="15.1465"/>
    <n v="0"/>
    <x v="0"/>
    <n v="48"/>
    <n v="48"/>
  </r>
  <r>
    <x v="0"/>
    <x v="0"/>
    <x v="1"/>
    <x v="0"/>
    <x v="0"/>
    <x v="0"/>
    <x v="0"/>
    <s v="100KT-03-A"/>
    <x v="0"/>
    <n v="6.4036099999999996"/>
    <n v="0"/>
    <x v="0"/>
    <n v="28"/>
    <n v="28"/>
  </r>
  <r>
    <x v="0"/>
    <x v="0"/>
    <x v="1"/>
    <x v="1"/>
    <x v="0"/>
    <x v="0"/>
    <x v="0"/>
    <s v="100KT-03-B"/>
    <x v="0"/>
    <n v="8.48733"/>
    <n v="0"/>
    <x v="0"/>
    <n v="32"/>
    <n v="32"/>
  </r>
  <r>
    <x v="0"/>
    <x v="0"/>
    <x v="1"/>
    <x v="2"/>
    <x v="0"/>
    <x v="0"/>
    <x v="0"/>
    <s v="100KT-03-C"/>
    <x v="0"/>
    <n v="12.96557"/>
    <n v="0"/>
    <x v="0"/>
    <n v="32"/>
    <n v="32"/>
  </r>
  <r>
    <x v="0"/>
    <x v="0"/>
    <x v="1"/>
    <x v="1"/>
    <x v="0"/>
    <x v="0"/>
    <x v="0"/>
    <s v="100KT-04-B"/>
    <x v="0"/>
    <n v="16.79748"/>
    <n v="0"/>
    <x v="0"/>
    <n v="16"/>
    <n v="16"/>
  </r>
  <r>
    <x v="0"/>
    <x v="0"/>
    <x v="1"/>
    <x v="2"/>
    <x v="0"/>
    <x v="0"/>
    <x v="0"/>
    <s v="100KT-04-C"/>
    <x v="0"/>
    <n v="9.7064800000000009"/>
    <n v="0"/>
    <x v="0"/>
    <n v="8"/>
    <n v="8"/>
  </r>
  <r>
    <x v="0"/>
    <x v="0"/>
    <x v="1"/>
    <x v="0"/>
    <x v="0"/>
    <x v="0"/>
    <x v="0"/>
    <s v="100KT-05-A"/>
    <x v="0"/>
    <n v="4.1669999999999999E-2"/>
    <n v="0"/>
    <x v="0"/>
    <n v="8"/>
    <n v="8"/>
  </r>
  <r>
    <x v="0"/>
    <x v="0"/>
    <x v="1"/>
    <x v="1"/>
    <x v="0"/>
    <x v="0"/>
    <x v="0"/>
    <s v="100KT-05-B"/>
    <x v="0"/>
    <n v="0.29733999999999999"/>
    <n v="0"/>
    <x v="0"/>
    <n v="8"/>
    <n v="8"/>
  </r>
  <r>
    <x v="0"/>
    <x v="0"/>
    <x v="1"/>
    <x v="2"/>
    <x v="0"/>
    <x v="0"/>
    <x v="0"/>
    <s v="100KT-05-C"/>
    <x v="0"/>
    <n v="0.27"/>
    <n v="0"/>
    <x v="0"/>
    <n v="16"/>
    <n v="16"/>
  </r>
  <r>
    <x v="0"/>
    <x v="0"/>
    <x v="1"/>
    <x v="0"/>
    <x v="0"/>
    <x v="0"/>
    <x v="0"/>
    <s v="100KT-07-A"/>
    <x v="0"/>
    <n v="11.45032"/>
    <n v="0"/>
    <x v="0"/>
    <n v="16"/>
    <n v="16"/>
  </r>
  <r>
    <x v="0"/>
    <x v="0"/>
    <x v="1"/>
    <x v="1"/>
    <x v="0"/>
    <x v="0"/>
    <x v="0"/>
    <s v="100KT-07-B"/>
    <x v="0"/>
    <n v="5.9208299999999996"/>
    <n v="0"/>
    <x v="0"/>
    <n v="16"/>
    <n v="16"/>
  </r>
  <r>
    <x v="0"/>
    <x v="0"/>
    <x v="1"/>
    <x v="2"/>
    <x v="0"/>
    <x v="0"/>
    <x v="0"/>
    <s v="100KT-07-C"/>
    <x v="0"/>
    <n v="11.66935"/>
    <n v="0"/>
    <x v="0"/>
    <n v="8"/>
    <n v="8"/>
  </r>
  <r>
    <x v="0"/>
    <x v="0"/>
    <x v="1"/>
    <x v="1"/>
    <x v="0"/>
    <x v="1"/>
    <x v="0"/>
    <s v="110KS-01-B"/>
    <x v="0"/>
    <n v="8.8000000000000007"/>
    <n v="0"/>
    <x v="0"/>
    <n v="16"/>
    <n v="16"/>
  </r>
  <r>
    <x v="0"/>
    <x v="0"/>
    <x v="1"/>
    <x v="0"/>
    <x v="0"/>
    <x v="1"/>
    <x v="0"/>
    <s v="110KS-02-A"/>
    <x v="0"/>
    <n v="5.28"/>
    <n v="0"/>
    <x v="0"/>
    <n v="8"/>
    <n v="8"/>
  </r>
  <r>
    <x v="0"/>
    <x v="0"/>
    <x v="1"/>
    <x v="1"/>
    <x v="0"/>
    <x v="1"/>
    <x v="0"/>
    <s v="110KS-02-B"/>
    <x v="0"/>
    <n v="8.8000000000000007"/>
    <n v="0"/>
    <x v="0"/>
    <n v="16"/>
    <n v="16"/>
  </r>
  <r>
    <x v="0"/>
    <x v="0"/>
    <x v="1"/>
    <x v="2"/>
    <x v="0"/>
    <x v="1"/>
    <x v="0"/>
    <s v="110KS-02-C"/>
    <x v="0"/>
    <n v="9.68"/>
    <n v="0"/>
    <x v="0"/>
    <n v="16"/>
    <n v="16"/>
  </r>
  <r>
    <x v="0"/>
    <x v="0"/>
    <x v="1"/>
    <x v="0"/>
    <x v="0"/>
    <x v="1"/>
    <x v="0"/>
    <s v="110KS-03-A"/>
    <x v="0"/>
    <n v="2.7004000000000001"/>
    <n v="0"/>
    <x v="0"/>
    <n v="8"/>
    <n v="8"/>
  </r>
  <r>
    <x v="0"/>
    <x v="0"/>
    <x v="1"/>
    <x v="0"/>
    <x v="1"/>
    <x v="2"/>
    <x v="1"/>
    <s v="210SL-01-A"/>
    <x v="0"/>
    <n v="20.893319999999999"/>
    <n v="0"/>
    <x v="0"/>
    <n v="24"/>
    <n v="24"/>
  </r>
  <r>
    <x v="0"/>
    <x v="0"/>
    <x v="1"/>
    <x v="1"/>
    <x v="1"/>
    <x v="2"/>
    <x v="1"/>
    <s v="210SL-01-B"/>
    <x v="0"/>
    <n v="15.53307"/>
    <n v="0"/>
    <x v="0"/>
    <n v="16"/>
    <n v="16"/>
  </r>
  <r>
    <x v="0"/>
    <x v="0"/>
    <x v="1"/>
    <x v="2"/>
    <x v="1"/>
    <x v="2"/>
    <x v="1"/>
    <s v="210SL-01-C"/>
    <x v="0"/>
    <n v="42.39996"/>
    <n v="0"/>
    <x v="0"/>
    <n v="48"/>
    <n v="48"/>
  </r>
  <r>
    <x v="0"/>
    <x v="0"/>
    <x v="1"/>
    <x v="1"/>
    <x v="1"/>
    <x v="2"/>
    <x v="1"/>
    <s v="210SL-02-B"/>
    <x v="0"/>
    <n v="35.333300000000001"/>
    <n v="0"/>
    <x v="0"/>
    <n v="40"/>
    <n v="40"/>
  </r>
  <r>
    <x v="0"/>
    <x v="0"/>
    <x v="1"/>
    <x v="0"/>
    <x v="1"/>
    <x v="3"/>
    <x v="1"/>
    <s v="220SE-0009"/>
    <x v="0"/>
    <n v="6.9334600000000002"/>
    <n v="0"/>
    <x v="0"/>
    <n v="8"/>
    <n v="8"/>
  </r>
  <r>
    <x v="0"/>
    <x v="0"/>
    <x v="1"/>
    <x v="2"/>
    <x v="1"/>
    <x v="3"/>
    <x v="1"/>
    <s v="220SE-0079"/>
    <x v="0"/>
    <n v="6.9573"/>
    <n v="0"/>
    <x v="0"/>
    <n v="8"/>
    <n v="8"/>
  </r>
  <r>
    <x v="0"/>
    <x v="0"/>
    <x v="1"/>
    <x v="2"/>
    <x v="1"/>
    <x v="3"/>
    <x v="1"/>
    <s v="220SE-0081"/>
    <x v="0"/>
    <n v="6.8647799999999997"/>
    <n v="0"/>
    <x v="0"/>
    <n v="8"/>
    <n v="8"/>
  </r>
  <r>
    <x v="0"/>
    <x v="0"/>
    <x v="1"/>
    <x v="2"/>
    <x v="1"/>
    <x v="3"/>
    <x v="1"/>
    <s v="220SE-0114"/>
    <x v="0"/>
    <n v="5.8149800000000003"/>
    <n v="0"/>
    <x v="0"/>
    <n v="8"/>
    <n v="8"/>
  </r>
  <r>
    <x v="0"/>
    <x v="0"/>
    <x v="1"/>
    <x v="0"/>
    <x v="1"/>
    <x v="3"/>
    <x v="1"/>
    <s v="220SE-0121"/>
    <x v="0"/>
    <n v="6.4113699999999998"/>
    <n v="6.3E-3"/>
    <x v="0"/>
    <n v="8"/>
    <n v="8"/>
  </r>
  <r>
    <x v="0"/>
    <x v="0"/>
    <x v="1"/>
    <x v="1"/>
    <x v="1"/>
    <x v="3"/>
    <x v="1"/>
    <s v="220SE-0150"/>
    <x v="0"/>
    <n v="7.8187100000000003"/>
    <n v="0"/>
    <x v="0"/>
    <n v="8"/>
    <n v="8"/>
  </r>
  <r>
    <x v="0"/>
    <x v="0"/>
    <x v="1"/>
    <x v="1"/>
    <x v="1"/>
    <x v="3"/>
    <x v="1"/>
    <s v="220SE-0202"/>
    <x v="0"/>
    <n v="6.6435000000000004"/>
    <n v="0"/>
    <x v="0"/>
    <n v="8"/>
    <n v="8"/>
  </r>
  <r>
    <x v="0"/>
    <x v="0"/>
    <x v="1"/>
    <x v="2"/>
    <x v="1"/>
    <x v="3"/>
    <x v="1"/>
    <s v="220SE-0212"/>
    <x v="0"/>
    <n v="9.3872499999999999"/>
    <n v="0"/>
    <x v="0"/>
    <n v="8"/>
    <n v="8"/>
  </r>
  <r>
    <x v="0"/>
    <x v="0"/>
    <x v="1"/>
    <x v="2"/>
    <x v="1"/>
    <x v="3"/>
    <x v="1"/>
    <s v="220SE-0227"/>
    <x v="0"/>
    <n v="7.2766700000000002"/>
    <n v="0"/>
    <x v="0"/>
    <n v="8"/>
    <n v="8"/>
  </r>
  <r>
    <x v="0"/>
    <x v="0"/>
    <x v="1"/>
    <x v="1"/>
    <x v="1"/>
    <x v="3"/>
    <x v="1"/>
    <s v="220SE-0233"/>
    <x v="0"/>
    <n v="7.2202000000000002"/>
    <n v="0"/>
    <x v="0"/>
    <n v="8"/>
    <n v="8"/>
  </r>
  <r>
    <x v="0"/>
    <x v="0"/>
    <x v="1"/>
    <x v="1"/>
    <x v="1"/>
    <x v="3"/>
    <x v="1"/>
    <s v="220SE-0281"/>
    <x v="0"/>
    <n v="6.05931"/>
    <n v="0"/>
    <x v="0"/>
    <n v="8"/>
    <n v="8"/>
  </r>
  <r>
    <x v="0"/>
    <x v="0"/>
    <x v="1"/>
    <x v="1"/>
    <x v="1"/>
    <x v="3"/>
    <x v="1"/>
    <s v="220SE-0315"/>
    <x v="0"/>
    <n v="8.2561839999999993"/>
    <n v="0"/>
    <x v="0"/>
    <n v="8"/>
    <n v="8"/>
  </r>
  <r>
    <x v="0"/>
    <x v="0"/>
    <x v="1"/>
    <x v="2"/>
    <x v="1"/>
    <x v="3"/>
    <x v="1"/>
    <s v="220SE-0359"/>
    <x v="0"/>
    <n v="7.0194900000000002"/>
    <n v="4.4999999999999997E-3"/>
    <x v="0"/>
    <n v="8"/>
    <n v="8"/>
  </r>
  <r>
    <x v="0"/>
    <x v="0"/>
    <x v="1"/>
    <x v="2"/>
    <x v="1"/>
    <x v="3"/>
    <x v="1"/>
    <s v="220SE-0386"/>
    <x v="0"/>
    <n v="7.0559500000000002"/>
    <n v="0"/>
    <x v="0"/>
    <n v="8"/>
    <n v="8"/>
  </r>
  <r>
    <x v="0"/>
    <x v="0"/>
    <x v="1"/>
    <x v="0"/>
    <x v="1"/>
    <x v="3"/>
    <x v="1"/>
    <s v="220SE-0409"/>
    <x v="0"/>
    <n v="6.4092099999999999"/>
    <n v="0"/>
    <x v="0"/>
    <n v="8"/>
    <n v="8"/>
  </r>
  <r>
    <x v="0"/>
    <x v="0"/>
    <x v="1"/>
    <x v="1"/>
    <x v="1"/>
    <x v="3"/>
    <x v="1"/>
    <s v="220SE-0640"/>
    <x v="0"/>
    <n v="5.69801"/>
    <n v="0"/>
    <x v="0"/>
    <n v="8"/>
    <n v="8"/>
  </r>
  <r>
    <x v="0"/>
    <x v="0"/>
    <x v="1"/>
    <x v="0"/>
    <x v="1"/>
    <x v="3"/>
    <x v="1"/>
    <s v="220SE-0642"/>
    <x v="0"/>
    <n v="6.7887599999999999"/>
    <n v="2.0999999999999999E-3"/>
    <x v="0"/>
    <n v="8"/>
    <n v="8"/>
  </r>
  <r>
    <x v="0"/>
    <x v="0"/>
    <x v="1"/>
    <x v="0"/>
    <x v="1"/>
    <x v="3"/>
    <x v="1"/>
    <s v="220SE-0677"/>
    <x v="0"/>
    <n v="5.0397699999999999"/>
    <n v="0.66169999999999995"/>
    <x v="0"/>
    <n v="8"/>
    <n v="8"/>
  </r>
  <r>
    <x v="0"/>
    <x v="0"/>
    <x v="1"/>
    <x v="1"/>
    <x v="1"/>
    <x v="3"/>
    <x v="1"/>
    <s v="220SE-0682"/>
    <x v="0"/>
    <n v="5.9730400000000001"/>
    <n v="0"/>
    <x v="0"/>
    <n v="8"/>
    <n v="8"/>
  </r>
  <r>
    <x v="0"/>
    <x v="0"/>
    <x v="1"/>
    <x v="1"/>
    <x v="1"/>
    <x v="3"/>
    <x v="1"/>
    <s v="220SE-0688"/>
    <x v="0"/>
    <n v="6.9102399999999999"/>
    <n v="0"/>
    <x v="0"/>
    <n v="8"/>
    <n v="8"/>
  </r>
  <r>
    <x v="0"/>
    <x v="0"/>
    <x v="1"/>
    <x v="1"/>
    <x v="1"/>
    <x v="3"/>
    <x v="1"/>
    <s v="220SE-0700"/>
    <x v="0"/>
    <n v="6.3146300000000002"/>
    <n v="0"/>
    <x v="0"/>
    <n v="8"/>
    <n v="8"/>
  </r>
  <r>
    <x v="0"/>
    <x v="0"/>
    <x v="1"/>
    <x v="1"/>
    <x v="1"/>
    <x v="3"/>
    <x v="1"/>
    <s v="220SE-0701"/>
    <x v="0"/>
    <n v="6.4119099999999998"/>
    <n v="0"/>
    <x v="0"/>
    <n v="8"/>
    <n v="8"/>
  </r>
  <r>
    <x v="0"/>
    <x v="0"/>
    <x v="1"/>
    <x v="2"/>
    <x v="1"/>
    <x v="3"/>
    <x v="1"/>
    <s v="220SE-0708"/>
    <x v="0"/>
    <n v="7.04969"/>
    <n v="0"/>
    <x v="0"/>
    <n v="8"/>
    <n v="8"/>
  </r>
  <r>
    <x v="0"/>
    <x v="0"/>
    <x v="1"/>
    <x v="1"/>
    <x v="1"/>
    <x v="3"/>
    <x v="1"/>
    <s v="220SE-0734"/>
    <x v="0"/>
    <n v="5.9869500000000002"/>
    <n v="0"/>
    <x v="0"/>
    <n v="8"/>
    <n v="8"/>
  </r>
  <r>
    <x v="0"/>
    <x v="0"/>
    <x v="1"/>
    <x v="1"/>
    <x v="1"/>
    <x v="3"/>
    <x v="1"/>
    <s v="220SE-0737"/>
    <x v="0"/>
    <n v="8.0166900000000005"/>
    <n v="0"/>
    <x v="0"/>
    <n v="8"/>
    <n v="8"/>
  </r>
  <r>
    <x v="0"/>
    <x v="0"/>
    <x v="1"/>
    <x v="1"/>
    <x v="1"/>
    <x v="3"/>
    <x v="1"/>
    <s v="220SE-0739"/>
    <x v="0"/>
    <n v="5.2874699999999999"/>
    <n v="0"/>
    <x v="0"/>
    <n v="8"/>
    <n v="8"/>
  </r>
  <r>
    <x v="0"/>
    <x v="0"/>
    <x v="1"/>
    <x v="1"/>
    <x v="1"/>
    <x v="3"/>
    <x v="1"/>
    <s v="220SE-0748"/>
    <x v="0"/>
    <n v="2.17"/>
    <n v="0"/>
    <x v="0"/>
    <n v="4"/>
    <n v="4"/>
  </r>
  <r>
    <x v="0"/>
    <x v="0"/>
    <x v="1"/>
    <x v="2"/>
    <x v="1"/>
    <x v="3"/>
    <x v="1"/>
    <s v="220SE-0778"/>
    <x v="0"/>
    <n v="6.1204099999999997"/>
    <n v="0"/>
    <x v="0"/>
    <n v="8"/>
    <n v="8"/>
  </r>
  <r>
    <x v="0"/>
    <x v="0"/>
    <x v="1"/>
    <x v="1"/>
    <x v="1"/>
    <x v="3"/>
    <x v="1"/>
    <s v="220SE-0786"/>
    <x v="0"/>
    <n v="7.8572899999999999"/>
    <n v="0"/>
    <x v="0"/>
    <n v="8"/>
    <n v="8"/>
  </r>
  <r>
    <x v="0"/>
    <x v="0"/>
    <x v="1"/>
    <x v="0"/>
    <x v="1"/>
    <x v="3"/>
    <x v="1"/>
    <s v="220SE-0787"/>
    <x v="0"/>
    <n v="5.7480900000000004"/>
    <n v="0"/>
    <x v="0"/>
    <n v="8"/>
    <n v="8"/>
  </r>
  <r>
    <x v="0"/>
    <x v="0"/>
    <x v="1"/>
    <x v="2"/>
    <x v="1"/>
    <x v="3"/>
    <x v="1"/>
    <s v="220SE-0795"/>
    <x v="0"/>
    <n v="5.3563599999999996"/>
    <n v="0"/>
    <x v="0"/>
    <n v="8"/>
    <n v="8"/>
  </r>
  <r>
    <x v="0"/>
    <x v="0"/>
    <x v="1"/>
    <x v="1"/>
    <x v="1"/>
    <x v="3"/>
    <x v="1"/>
    <s v="220SE-0797"/>
    <x v="0"/>
    <n v="7.83148"/>
    <n v="0"/>
    <x v="0"/>
    <n v="8"/>
    <n v="8"/>
  </r>
  <r>
    <x v="0"/>
    <x v="0"/>
    <x v="1"/>
    <x v="1"/>
    <x v="1"/>
    <x v="3"/>
    <x v="1"/>
    <s v="220SE-0800"/>
    <x v="0"/>
    <n v="5.8493500000000003"/>
    <n v="0"/>
    <x v="0"/>
    <n v="8"/>
    <n v="8"/>
  </r>
  <r>
    <x v="0"/>
    <x v="0"/>
    <x v="1"/>
    <x v="2"/>
    <x v="1"/>
    <x v="3"/>
    <x v="1"/>
    <s v="220SE-0844"/>
    <x v="0"/>
    <n v="5.7203900000000001"/>
    <n v="0"/>
    <x v="0"/>
    <n v="8"/>
    <n v="8"/>
  </r>
  <r>
    <x v="0"/>
    <x v="0"/>
    <x v="1"/>
    <x v="2"/>
    <x v="1"/>
    <x v="3"/>
    <x v="1"/>
    <s v="220SE-0901"/>
    <x v="0"/>
    <n v="4.65524"/>
    <n v="0"/>
    <x v="0"/>
    <n v="8"/>
    <n v="8"/>
  </r>
  <r>
    <x v="0"/>
    <x v="0"/>
    <x v="1"/>
    <x v="1"/>
    <x v="1"/>
    <x v="3"/>
    <x v="1"/>
    <s v="220SE-0921"/>
    <x v="0"/>
    <n v="7.4599399999999996"/>
    <n v="0"/>
    <x v="0"/>
    <n v="8"/>
    <n v="8"/>
  </r>
  <r>
    <x v="0"/>
    <x v="0"/>
    <x v="1"/>
    <x v="2"/>
    <x v="1"/>
    <x v="3"/>
    <x v="1"/>
    <s v="220SE-1045"/>
    <x v="0"/>
    <n v="8.4756099999999996"/>
    <n v="0"/>
    <x v="0"/>
    <n v="8"/>
    <n v="8"/>
  </r>
  <r>
    <x v="0"/>
    <x v="0"/>
    <x v="1"/>
    <x v="2"/>
    <x v="1"/>
    <x v="3"/>
    <x v="1"/>
    <s v="220SE-1220"/>
    <x v="0"/>
    <n v="5.1122699999999996"/>
    <n v="0.13650000000000001"/>
    <x v="0"/>
    <n v="7"/>
    <n v="7"/>
  </r>
  <r>
    <x v="0"/>
    <x v="0"/>
    <x v="1"/>
    <x v="1"/>
    <x v="1"/>
    <x v="3"/>
    <x v="1"/>
    <s v="220SE-1223"/>
    <x v="0"/>
    <n v="6.8045999999999998"/>
    <n v="0"/>
    <x v="0"/>
    <n v="8"/>
    <n v="8"/>
  </r>
  <r>
    <x v="0"/>
    <x v="0"/>
    <x v="1"/>
    <x v="1"/>
    <x v="1"/>
    <x v="3"/>
    <x v="1"/>
    <s v="220SE-1286"/>
    <x v="0"/>
    <n v="5.5415400000000004"/>
    <n v="0"/>
    <x v="0"/>
    <n v="8"/>
    <n v="8"/>
  </r>
  <r>
    <x v="0"/>
    <x v="0"/>
    <x v="1"/>
    <x v="2"/>
    <x v="1"/>
    <x v="3"/>
    <x v="1"/>
    <s v="220SE-1679"/>
    <x v="0"/>
    <n v="6.7971500000000002"/>
    <n v="0"/>
    <x v="0"/>
    <n v="8"/>
    <n v="8"/>
  </r>
  <r>
    <x v="0"/>
    <x v="0"/>
    <x v="1"/>
    <x v="1"/>
    <x v="1"/>
    <x v="3"/>
    <x v="1"/>
    <s v="220SE-1689"/>
    <x v="0"/>
    <n v="4.8865769999999999"/>
    <n v="0.18759999999999999"/>
    <x v="0"/>
    <n v="8"/>
    <n v="8"/>
  </r>
  <r>
    <x v="0"/>
    <x v="0"/>
    <x v="1"/>
    <x v="2"/>
    <x v="1"/>
    <x v="3"/>
    <x v="1"/>
    <s v="220SE-1695"/>
    <x v="0"/>
    <n v="6.8629499999999997"/>
    <n v="0"/>
    <x v="0"/>
    <n v="8"/>
    <n v="8"/>
  </r>
  <r>
    <x v="0"/>
    <x v="0"/>
    <x v="1"/>
    <x v="2"/>
    <x v="1"/>
    <x v="3"/>
    <x v="1"/>
    <s v="220SE-1696"/>
    <x v="0"/>
    <n v="6.8207700000000004"/>
    <n v="0"/>
    <x v="0"/>
    <n v="8"/>
    <n v="8"/>
  </r>
  <r>
    <x v="0"/>
    <x v="0"/>
    <x v="1"/>
    <x v="2"/>
    <x v="1"/>
    <x v="3"/>
    <x v="1"/>
    <s v="220SE-1883"/>
    <x v="0"/>
    <n v="6.4448499999999997"/>
    <n v="0"/>
    <x v="0"/>
    <n v="8"/>
    <n v="8"/>
  </r>
  <r>
    <x v="0"/>
    <x v="0"/>
    <x v="1"/>
    <x v="2"/>
    <x v="1"/>
    <x v="3"/>
    <x v="1"/>
    <s v="220SE-2036"/>
    <x v="0"/>
    <n v="6.2235199999999997"/>
    <n v="0"/>
    <x v="0"/>
    <n v="8"/>
    <n v="8"/>
  </r>
  <r>
    <x v="0"/>
    <x v="0"/>
    <x v="1"/>
    <x v="1"/>
    <x v="1"/>
    <x v="3"/>
    <x v="1"/>
    <s v="220SE-2102"/>
    <x v="0"/>
    <n v="5.8772799999999998"/>
    <n v="0"/>
    <x v="0"/>
    <n v="8"/>
    <n v="8"/>
  </r>
  <r>
    <x v="0"/>
    <x v="0"/>
    <x v="1"/>
    <x v="0"/>
    <x v="1"/>
    <x v="3"/>
    <x v="1"/>
    <s v="220SE-2103"/>
    <x v="0"/>
    <n v="5.9470200000000002"/>
    <n v="0.15759999999999999"/>
    <x v="0"/>
    <n v="8"/>
    <n v="8"/>
  </r>
  <r>
    <x v="0"/>
    <x v="0"/>
    <x v="1"/>
    <x v="2"/>
    <x v="1"/>
    <x v="3"/>
    <x v="1"/>
    <s v="220SE-2104"/>
    <x v="0"/>
    <n v="8.1410300000000007"/>
    <n v="0"/>
    <x v="0"/>
    <n v="8"/>
    <n v="8"/>
  </r>
  <r>
    <x v="0"/>
    <x v="0"/>
    <x v="1"/>
    <x v="2"/>
    <x v="1"/>
    <x v="3"/>
    <x v="1"/>
    <s v="220SE-2118"/>
    <x v="0"/>
    <n v="6.1423699999999997"/>
    <n v="0"/>
    <x v="0"/>
    <n v="8"/>
    <n v="8"/>
  </r>
  <r>
    <x v="0"/>
    <x v="0"/>
    <x v="1"/>
    <x v="1"/>
    <x v="1"/>
    <x v="3"/>
    <x v="1"/>
    <s v="220SE-2350"/>
    <x v="0"/>
    <n v="8.1739700000000006"/>
    <n v="5.4999999999999997E-3"/>
    <x v="0"/>
    <n v="8"/>
    <n v="8"/>
  </r>
  <r>
    <x v="0"/>
    <x v="0"/>
    <x v="1"/>
    <x v="1"/>
    <x v="1"/>
    <x v="3"/>
    <x v="1"/>
    <s v="220SE-2353"/>
    <x v="0"/>
    <n v="7.6482700000000001"/>
    <n v="0"/>
    <x v="0"/>
    <n v="8"/>
    <n v="8"/>
  </r>
  <r>
    <x v="0"/>
    <x v="0"/>
    <x v="1"/>
    <x v="2"/>
    <x v="1"/>
    <x v="3"/>
    <x v="1"/>
    <s v="220SE-2454"/>
    <x v="0"/>
    <n v="5.4742600000000001"/>
    <n v="0"/>
    <x v="0"/>
    <n v="8"/>
    <n v="8"/>
  </r>
  <r>
    <x v="0"/>
    <x v="0"/>
    <x v="1"/>
    <x v="1"/>
    <x v="1"/>
    <x v="3"/>
    <x v="1"/>
    <s v="220SE-2455"/>
    <x v="0"/>
    <n v="6.3070599999999999"/>
    <n v="0.158"/>
    <x v="0"/>
    <n v="8"/>
    <n v="8"/>
  </r>
  <r>
    <x v="0"/>
    <x v="0"/>
    <x v="1"/>
    <x v="1"/>
    <x v="1"/>
    <x v="3"/>
    <x v="1"/>
    <s v="220SE-2553"/>
    <x v="0"/>
    <n v="6.8003"/>
    <n v="0"/>
    <x v="0"/>
    <n v="8"/>
    <n v="8"/>
  </r>
  <r>
    <x v="0"/>
    <x v="0"/>
    <x v="1"/>
    <x v="1"/>
    <x v="1"/>
    <x v="3"/>
    <x v="1"/>
    <s v="220SE-2775"/>
    <x v="0"/>
    <n v="6.9365399999999999"/>
    <n v="0"/>
    <x v="0"/>
    <n v="8"/>
    <n v="8"/>
  </r>
  <r>
    <x v="0"/>
    <x v="0"/>
    <x v="1"/>
    <x v="1"/>
    <x v="1"/>
    <x v="3"/>
    <x v="1"/>
    <s v="220SE-2818"/>
    <x v="0"/>
    <n v="5.58453"/>
    <n v="0"/>
    <x v="0"/>
    <n v="8"/>
    <n v="8"/>
  </r>
  <r>
    <x v="0"/>
    <x v="0"/>
    <x v="1"/>
    <x v="2"/>
    <x v="1"/>
    <x v="3"/>
    <x v="1"/>
    <s v="220SE-2841"/>
    <x v="0"/>
    <n v="6.9353400000000001"/>
    <n v="0"/>
    <x v="0"/>
    <n v="8"/>
    <n v="8"/>
  </r>
  <r>
    <x v="0"/>
    <x v="0"/>
    <x v="1"/>
    <x v="1"/>
    <x v="1"/>
    <x v="3"/>
    <x v="1"/>
    <s v="220SE-2842"/>
    <x v="0"/>
    <n v="5.7271700000000001"/>
    <n v="0"/>
    <x v="0"/>
    <n v="8"/>
    <n v="8"/>
  </r>
  <r>
    <x v="0"/>
    <x v="0"/>
    <x v="1"/>
    <x v="1"/>
    <x v="1"/>
    <x v="3"/>
    <x v="1"/>
    <s v="220SE-2893"/>
    <x v="0"/>
    <n v="5.2887399999999998"/>
    <n v="0"/>
    <x v="0"/>
    <n v="8"/>
    <n v="8"/>
  </r>
  <r>
    <x v="0"/>
    <x v="0"/>
    <x v="1"/>
    <x v="0"/>
    <x v="1"/>
    <x v="3"/>
    <x v="1"/>
    <s v="220SE-2918"/>
    <x v="0"/>
    <n v="6.0475199999999996"/>
    <n v="8.5000000000000006E-3"/>
    <x v="0"/>
    <n v="8"/>
    <n v="8"/>
  </r>
  <r>
    <x v="0"/>
    <x v="0"/>
    <x v="1"/>
    <x v="2"/>
    <x v="1"/>
    <x v="3"/>
    <x v="1"/>
    <s v="220SE-2926"/>
    <x v="0"/>
    <n v="3.3773599999999999"/>
    <n v="0"/>
    <x v="0"/>
    <n v="4"/>
    <n v="4"/>
  </r>
  <r>
    <x v="0"/>
    <x v="0"/>
    <x v="1"/>
    <x v="2"/>
    <x v="1"/>
    <x v="3"/>
    <x v="1"/>
    <s v="220SE-3073"/>
    <x v="0"/>
    <n v="7.5541400000000003"/>
    <n v="0"/>
    <x v="0"/>
    <n v="8"/>
    <n v="8"/>
  </r>
  <r>
    <x v="0"/>
    <x v="0"/>
    <x v="1"/>
    <x v="2"/>
    <x v="1"/>
    <x v="3"/>
    <x v="1"/>
    <s v="220SE-3261"/>
    <x v="0"/>
    <n v="7.4183700000000004"/>
    <n v="0"/>
    <x v="0"/>
    <n v="8"/>
    <n v="8"/>
  </r>
  <r>
    <x v="0"/>
    <x v="0"/>
    <x v="1"/>
    <x v="2"/>
    <x v="1"/>
    <x v="3"/>
    <x v="1"/>
    <s v="220SE-3445"/>
    <x v="0"/>
    <n v="8.2949800000000007"/>
    <n v="0"/>
    <x v="0"/>
    <n v="8"/>
    <n v="8"/>
  </r>
  <r>
    <x v="0"/>
    <x v="0"/>
    <x v="1"/>
    <x v="2"/>
    <x v="1"/>
    <x v="3"/>
    <x v="1"/>
    <s v="220SE-3447"/>
    <x v="0"/>
    <n v="5.4051400000000003"/>
    <n v="9.4000000000000004E-3"/>
    <x v="0"/>
    <n v="8"/>
    <n v="8"/>
  </r>
  <r>
    <x v="0"/>
    <x v="0"/>
    <x v="1"/>
    <x v="2"/>
    <x v="1"/>
    <x v="3"/>
    <x v="1"/>
    <s v="220SE-3462"/>
    <x v="0"/>
    <n v="5.1004100000000001"/>
    <n v="0"/>
    <x v="0"/>
    <n v="8"/>
    <n v="8"/>
  </r>
  <r>
    <x v="0"/>
    <x v="0"/>
    <x v="1"/>
    <x v="2"/>
    <x v="1"/>
    <x v="3"/>
    <x v="1"/>
    <s v="220SE-3468"/>
    <x v="0"/>
    <n v="5.4083699999999997"/>
    <n v="0"/>
    <x v="0"/>
    <n v="8"/>
    <n v="8"/>
  </r>
  <r>
    <x v="0"/>
    <x v="0"/>
    <x v="1"/>
    <x v="1"/>
    <x v="1"/>
    <x v="3"/>
    <x v="1"/>
    <s v="220SE-3633"/>
    <x v="0"/>
    <n v="5.7570800000000002"/>
    <n v="0"/>
    <x v="0"/>
    <n v="8"/>
    <n v="8"/>
  </r>
  <r>
    <x v="0"/>
    <x v="0"/>
    <x v="1"/>
    <x v="1"/>
    <x v="1"/>
    <x v="3"/>
    <x v="1"/>
    <s v="220SE-3840"/>
    <x v="0"/>
    <n v="6.5429899999999996"/>
    <n v="0"/>
    <x v="0"/>
    <n v="8"/>
    <n v="8"/>
  </r>
  <r>
    <x v="0"/>
    <x v="0"/>
    <x v="1"/>
    <x v="1"/>
    <x v="2"/>
    <x v="4"/>
    <x v="2"/>
    <s v="300OI-01-B"/>
    <x v="0"/>
    <n v="44.839199999999998"/>
    <n v="0"/>
    <x v="0"/>
    <n v="32"/>
    <n v="32"/>
  </r>
  <r>
    <x v="0"/>
    <x v="0"/>
    <x v="1"/>
    <x v="2"/>
    <x v="2"/>
    <x v="4"/>
    <x v="2"/>
    <s v="300OI-01-C"/>
    <x v="0"/>
    <n v="44.198999999999998"/>
    <n v="0"/>
    <x v="0"/>
    <n v="30"/>
    <n v="30"/>
  </r>
  <r>
    <x v="0"/>
    <x v="0"/>
    <x v="1"/>
    <x v="1"/>
    <x v="2"/>
    <x v="5"/>
    <x v="2"/>
    <s v="300OS-01-B"/>
    <x v="0"/>
    <n v="9.3350000000000009"/>
    <n v="0"/>
    <x v="0"/>
    <n v="8"/>
    <n v="8"/>
  </r>
  <r>
    <x v="0"/>
    <x v="0"/>
    <x v="1"/>
    <x v="2"/>
    <x v="2"/>
    <x v="5"/>
    <x v="2"/>
    <s v="300OS-01-C"/>
    <x v="0"/>
    <n v="6.0550449999999998"/>
    <n v="0"/>
    <x v="0"/>
    <n v="12"/>
    <n v="12"/>
  </r>
  <r>
    <x v="0"/>
    <x v="0"/>
    <x v="1"/>
    <x v="2"/>
    <x v="3"/>
    <x v="6"/>
    <x v="3"/>
    <s v="410MO-01-C"/>
    <x v="0"/>
    <n v="15.97166"/>
    <n v="0"/>
    <x v="0"/>
    <n v="18.66"/>
    <n v="18.66"/>
  </r>
  <r>
    <x v="0"/>
    <x v="0"/>
    <x v="1"/>
    <x v="2"/>
    <x v="3"/>
    <x v="6"/>
    <x v="3"/>
    <s v="410MO-02-C"/>
    <x v="0"/>
    <n v="9.3669200000000004"/>
    <n v="0"/>
    <x v="0"/>
    <n v="10.66"/>
    <n v="10.66"/>
  </r>
  <r>
    <x v="0"/>
    <x v="0"/>
    <x v="1"/>
    <x v="2"/>
    <x v="3"/>
    <x v="6"/>
    <x v="3"/>
    <s v="410MO-03-C"/>
    <x v="0"/>
    <n v="9.9283300000000008"/>
    <n v="0"/>
    <x v="0"/>
    <n v="10.66"/>
    <n v="10.66"/>
  </r>
  <r>
    <x v="0"/>
    <x v="0"/>
    <x v="1"/>
    <x v="2"/>
    <x v="3"/>
    <x v="6"/>
    <x v="3"/>
    <s v="410MO-04-C"/>
    <x v="0"/>
    <n v="9.1040200000000002"/>
    <n v="0"/>
    <x v="0"/>
    <n v="10.68"/>
    <n v="10.68"/>
  </r>
  <r>
    <x v="0"/>
    <x v="0"/>
    <x v="1"/>
    <x v="2"/>
    <x v="3"/>
    <x v="6"/>
    <x v="3"/>
    <s v="410MO-05-C"/>
    <x v="0"/>
    <n v="9.44163"/>
    <n v="0"/>
    <x v="0"/>
    <n v="10.66"/>
    <n v="10.66"/>
  </r>
  <r>
    <x v="0"/>
    <x v="0"/>
    <x v="1"/>
    <x v="2"/>
    <x v="3"/>
    <x v="6"/>
    <x v="3"/>
    <s v="410MO-06-C"/>
    <x v="0"/>
    <n v="8.8081999999999994"/>
    <n v="0"/>
    <x v="0"/>
    <n v="10.68"/>
    <n v="10.68"/>
  </r>
  <r>
    <x v="0"/>
    <x v="0"/>
    <x v="1"/>
    <x v="2"/>
    <x v="3"/>
    <x v="7"/>
    <x v="3"/>
    <s v="420TW-01-C"/>
    <x v="0"/>
    <n v="7.1044999999999998"/>
    <n v="0"/>
    <x v="0"/>
    <n v="8.5"/>
    <n v="8.5"/>
  </r>
  <r>
    <x v="0"/>
    <x v="0"/>
    <x v="1"/>
    <x v="2"/>
    <x v="3"/>
    <x v="7"/>
    <x v="3"/>
    <s v="420TW-02-C"/>
    <x v="0"/>
    <n v="6.89"/>
    <n v="0"/>
    <x v="0"/>
    <n v="7.5"/>
    <n v="7.5"/>
  </r>
  <r>
    <x v="0"/>
    <x v="0"/>
    <x v="1"/>
    <x v="2"/>
    <x v="3"/>
    <x v="7"/>
    <x v="3"/>
    <s v="420TW-03-C"/>
    <x v="0"/>
    <n v="7.2416700000000001"/>
    <n v="0"/>
    <x v="0"/>
    <n v="8.5"/>
    <n v="8.5"/>
  </r>
  <r>
    <x v="0"/>
    <x v="0"/>
    <x v="1"/>
    <x v="2"/>
    <x v="3"/>
    <x v="7"/>
    <x v="3"/>
    <s v="420TW-04-C"/>
    <x v="0"/>
    <n v="7.7099700000000002"/>
    <n v="0"/>
    <x v="0"/>
    <n v="8.5"/>
    <n v="8.5"/>
  </r>
  <r>
    <x v="0"/>
    <x v="0"/>
    <x v="1"/>
    <x v="2"/>
    <x v="3"/>
    <x v="7"/>
    <x v="3"/>
    <s v="420TW-05-C"/>
    <x v="0"/>
    <n v="4.29101"/>
    <n v="0"/>
    <x v="0"/>
    <n v="5"/>
    <n v="5"/>
  </r>
  <r>
    <x v="0"/>
    <x v="0"/>
    <x v="1"/>
    <x v="2"/>
    <x v="3"/>
    <x v="7"/>
    <x v="3"/>
    <s v="420TW-06-C"/>
    <x v="0"/>
    <n v="7.4700100000000003"/>
    <n v="0"/>
    <x v="0"/>
    <n v="8.5"/>
    <n v="8.5"/>
  </r>
  <r>
    <x v="0"/>
    <x v="0"/>
    <x v="1"/>
    <x v="2"/>
    <x v="3"/>
    <x v="7"/>
    <x v="3"/>
    <s v="420TW-07-C"/>
    <x v="0"/>
    <n v="7.8450300000000004"/>
    <n v="0"/>
    <x v="0"/>
    <n v="8.5"/>
    <n v="8.5"/>
  </r>
  <r>
    <x v="0"/>
    <x v="0"/>
    <x v="1"/>
    <x v="2"/>
    <x v="3"/>
    <x v="8"/>
    <x v="3"/>
    <s v="430TT-01-C"/>
    <x v="0"/>
    <n v="22.036639999999998"/>
    <n v="0"/>
    <x v="0"/>
    <n v="25"/>
    <n v="25"/>
  </r>
  <r>
    <x v="0"/>
    <x v="0"/>
    <x v="1"/>
    <x v="2"/>
    <x v="3"/>
    <x v="8"/>
    <x v="3"/>
    <s v="430TT-02-C"/>
    <x v="0"/>
    <n v="22.993500000000001"/>
    <n v="0"/>
    <x v="0"/>
    <n v="26"/>
    <n v="26"/>
  </r>
  <r>
    <x v="0"/>
    <x v="0"/>
    <x v="1"/>
    <x v="2"/>
    <x v="3"/>
    <x v="8"/>
    <x v="3"/>
    <s v="430TT-03-C"/>
    <x v="0"/>
    <n v="27.983809999999998"/>
    <n v="0"/>
    <x v="0"/>
    <n v="33"/>
    <n v="33"/>
  </r>
  <r>
    <x v="0"/>
    <x v="0"/>
    <x v="1"/>
    <x v="2"/>
    <x v="3"/>
    <x v="8"/>
    <x v="3"/>
    <s v="430TT-04-C"/>
    <x v="0"/>
    <n v="20.42334"/>
    <n v="0"/>
    <x v="0"/>
    <n v="24"/>
    <n v="24"/>
  </r>
  <r>
    <x v="0"/>
    <x v="0"/>
    <x v="1"/>
    <x v="2"/>
    <x v="3"/>
    <x v="9"/>
    <x v="3"/>
    <s v="440TP-01-C"/>
    <x v="0"/>
    <n v="20.060009999999998"/>
    <n v="0"/>
    <x v="0"/>
    <n v="25"/>
    <n v="25"/>
  </r>
  <r>
    <x v="0"/>
    <x v="0"/>
    <x v="1"/>
    <x v="1"/>
    <x v="4"/>
    <x v="10"/>
    <x v="4"/>
    <s v="510L1-B"/>
    <x v="0"/>
    <n v="128.15867"/>
    <n v="0"/>
    <x v="0"/>
    <n v="218.01"/>
    <n v="218.01"/>
  </r>
  <r>
    <x v="0"/>
    <x v="0"/>
    <x v="1"/>
    <x v="1"/>
    <x v="4"/>
    <x v="11"/>
    <x v="4"/>
    <s v="510L2-B"/>
    <x v="0"/>
    <n v="211.8006"/>
    <n v="0"/>
    <x v="0"/>
    <n v="186.01"/>
    <n v="186.01"/>
  </r>
  <r>
    <x v="0"/>
    <x v="0"/>
    <x v="1"/>
    <x v="2"/>
    <x v="4"/>
    <x v="11"/>
    <x v="4"/>
    <s v="510L2-C"/>
    <x v="0"/>
    <n v="173.30699999999999"/>
    <n v="0"/>
    <x v="0"/>
    <n v="214.01"/>
    <n v="214.01"/>
  </r>
  <r>
    <x v="0"/>
    <x v="0"/>
    <x v="1"/>
    <x v="2"/>
    <x v="4"/>
    <x v="12"/>
    <x v="4"/>
    <s v="510L3-C"/>
    <x v="0"/>
    <n v="111.09978"/>
    <n v="0"/>
    <x v="0"/>
    <n v="158.02000000000001"/>
    <n v="158.02000000000001"/>
  </r>
  <r>
    <x v="0"/>
    <x v="0"/>
    <x v="1"/>
    <x v="1"/>
    <x v="4"/>
    <x v="13"/>
    <x v="4"/>
    <s v="510L4-B"/>
    <x v="0"/>
    <n v="49.065899999999999"/>
    <n v="0"/>
    <x v="0"/>
    <n v="50"/>
    <n v="50"/>
  </r>
  <r>
    <x v="0"/>
    <x v="0"/>
    <x v="1"/>
    <x v="2"/>
    <x v="4"/>
    <x v="13"/>
    <x v="4"/>
    <s v="510L4-C"/>
    <x v="0"/>
    <n v="103.90284"/>
    <n v="0"/>
    <x v="0"/>
    <n v="97.61"/>
    <n v="97.61"/>
  </r>
  <r>
    <x v="0"/>
    <x v="0"/>
    <x v="1"/>
    <x v="1"/>
    <x v="4"/>
    <x v="14"/>
    <x v="4"/>
    <s v="510L5-B"/>
    <x v="0"/>
    <n v="103.48112"/>
    <n v="0"/>
    <x v="0"/>
    <n v="153.01"/>
    <n v="153.01"/>
  </r>
  <r>
    <x v="0"/>
    <x v="0"/>
    <x v="1"/>
    <x v="2"/>
    <x v="4"/>
    <x v="14"/>
    <x v="4"/>
    <s v="510L5-C"/>
    <x v="0"/>
    <n v="170.09954999999999"/>
    <n v="0"/>
    <x v="0"/>
    <n v="172.01"/>
    <n v="172.01"/>
  </r>
  <r>
    <x v="0"/>
    <x v="0"/>
    <x v="1"/>
    <x v="1"/>
    <x v="4"/>
    <x v="15"/>
    <x v="4"/>
    <s v="510L6-B"/>
    <x v="0"/>
    <n v="145"/>
    <n v="0"/>
    <x v="0"/>
    <n v="149"/>
    <n v="149"/>
  </r>
  <r>
    <x v="0"/>
    <x v="0"/>
    <x v="1"/>
    <x v="1"/>
    <x v="4"/>
    <x v="15"/>
    <x v="4"/>
    <s v="510L8-B"/>
    <x v="0"/>
    <n v="41.58"/>
    <n v="0"/>
    <x v="0"/>
    <n v="32.01"/>
    <n v="32.01"/>
  </r>
  <r>
    <x v="0"/>
    <x v="0"/>
    <x v="1"/>
    <x v="2"/>
    <x v="4"/>
    <x v="15"/>
    <x v="4"/>
    <s v="510L8-C"/>
    <x v="0"/>
    <n v="29.061959999999999"/>
    <n v="0"/>
    <x v="0"/>
    <n v="24.01"/>
    <n v="24.01"/>
  </r>
  <r>
    <x v="0"/>
    <x v="0"/>
    <x v="1"/>
    <x v="2"/>
    <x v="4"/>
    <x v="16"/>
    <x v="4"/>
    <s v="520WP-01-C"/>
    <x v="0"/>
    <n v="13.400399999999999"/>
    <n v="0"/>
    <x v="0"/>
    <n v="16"/>
    <n v="16"/>
  </r>
  <r>
    <x v="0"/>
    <x v="0"/>
    <x v="1"/>
    <x v="1"/>
    <x v="4"/>
    <x v="17"/>
    <x v="4"/>
    <s v="530NP-01-B"/>
    <x v="0"/>
    <n v="43.327800000000003"/>
    <n v="0"/>
    <x v="0"/>
    <n v="40"/>
    <n v="40"/>
  </r>
  <r>
    <x v="0"/>
    <x v="0"/>
    <x v="1"/>
    <x v="2"/>
    <x v="4"/>
    <x v="17"/>
    <x v="4"/>
    <s v="530NP-01-C"/>
    <x v="0"/>
    <n v="52.50526"/>
    <n v="0"/>
    <x v="0"/>
    <n v="48"/>
    <n v="48"/>
  </r>
  <r>
    <x v="0"/>
    <x v="0"/>
    <x v="1"/>
    <x v="1"/>
    <x v="4"/>
    <x v="18"/>
    <x v="4"/>
    <s v="550LP-01-B"/>
    <x v="0"/>
    <n v="24.1663"/>
    <n v="0"/>
    <x v="0"/>
    <n v="28"/>
    <n v="28"/>
  </r>
  <r>
    <x v="0"/>
    <x v="0"/>
    <x v="1"/>
    <x v="1"/>
    <x v="5"/>
    <x v="19"/>
    <x v="5"/>
    <s v="600WZ-01-B"/>
    <x v="0"/>
    <n v="4.0865799999999997"/>
    <n v="0"/>
    <x v="0"/>
    <n v="8"/>
    <n v="8"/>
  </r>
  <r>
    <x v="0"/>
    <x v="0"/>
    <x v="1"/>
    <x v="2"/>
    <x v="5"/>
    <x v="19"/>
    <x v="5"/>
    <s v="600WZ-01-C"/>
    <x v="0"/>
    <n v="0.55664999999999998"/>
    <n v="0"/>
    <x v="0"/>
    <n v="8"/>
    <n v="8"/>
  </r>
  <r>
    <x v="0"/>
    <x v="0"/>
    <x v="2"/>
    <x v="1"/>
    <x v="2"/>
    <x v="5"/>
    <x v="2"/>
    <s v="300OS-01-B"/>
    <x v="0"/>
    <n v="4.3070199999999996"/>
    <n v="0"/>
    <x v="0"/>
    <n v="24"/>
    <n v="24"/>
  </r>
  <r>
    <x v="0"/>
    <x v="1"/>
    <x v="3"/>
    <x v="0"/>
    <x v="0"/>
    <x v="0"/>
    <x v="0"/>
    <s v="100KT-01-A"/>
    <x v="0"/>
    <n v="6.6481399999999997"/>
    <n v="0"/>
    <x v="0"/>
    <n v="32"/>
    <n v="32"/>
  </r>
  <r>
    <x v="0"/>
    <x v="1"/>
    <x v="3"/>
    <x v="1"/>
    <x v="0"/>
    <x v="0"/>
    <x v="0"/>
    <s v="100KT-01-B"/>
    <x v="0"/>
    <n v="4.3292999999999999"/>
    <n v="0"/>
    <x v="0"/>
    <n v="16"/>
    <n v="16"/>
  </r>
  <r>
    <x v="0"/>
    <x v="1"/>
    <x v="3"/>
    <x v="2"/>
    <x v="0"/>
    <x v="0"/>
    <x v="0"/>
    <s v="100KT-01-C"/>
    <x v="0"/>
    <n v="5.8233350000000002"/>
    <n v="0"/>
    <x v="0"/>
    <n v="24"/>
    <n v="24"/>
  </r>
  <r>
    <x v="0"/>
    <x v="1"/>
    <x v="3"/>
    <x v="0"/>
    <x v="0"/>
    <x v="0"/>
    <x v="0"/>
    <s v="100KT-02-A"/>
    <x v="0"/>
    <n v="22.264520000000001"/>
    <n v="0"/>
    <x v="0"/>
    <n v="32"/>
    <n v="32"/>
  </r>
  <r>
    <x v="0"/>
    <x v="1"/>
    <x v="3"/>
    <x v="1"/>
    <x v="0"/>
    <x v="0"/>
    <x v="0"/>
    <s v="100KT-02-B"/>
    <x v="0"/>
    <n v="24.90157"/>
    <n v="0"/>
    <x v="0"/>
    <n v="48"/>
    <n v="48"/>
  </r>
  <r>
    <x v="0"/>
    <x v="1"/>
    <x v="3"/>
    <x v="2"/>
    <x v="0"/>
    <x v="0"/>
    <x v="0"/>
    <s v="100KT-02-C"/>
    <x v="0"/>
    <n v="20.28876"/>
    <n v="0"/>
    <x v="0"/>
    <n v="48"/>
    <n v="48"/>
  </r>
  <r>
    <x v="0"/>
    <x v="1"/>
    <x v="3"/>
    <x v="0"/>
    <x v="0"/>
    <x v="0"/>
    <x v="0"/>
    <s v="100KT-03-A"/>
    <x v="0"/>
    <n v="16.200099999999999"/>
    <n v="0"/>
    <x v="0"/>
    <n v="40"/>
    <n v="40"/>
  </r>
  <r>
    <x v="0"/>
    <x v="1"/>
    <x v="3"/>
    <x v="1"/>
    <x v="0"/>
    <x v="0"/>
    <x v="0"/>
    <s v="100KT-03-B"/>
    <x v="0"/>
    <n v="13.90011"/>
    <n v="0"/>
    <x v="0"/>
    <n v="32"/>
    <n v="32"/>
  </r>
  <r>
    <x v="0"/>
    <x v="1"/>
    <x v="3"/>
    <x v="2"/>
    <x v="0"/>
    <x v="0"/>
    <x v="0"/>
    <s v="100KT-03-C"/>
    <x v="0"/>
    <n v="12.86885"/>
    <n v="0"/>
    <x v="0"/>
    <n v="22"/>
    <n v="22"/>
  </r>
  <r>
    <x v="0"/>
    <x v="1"/>
    <x v="3"/>
    <x v="0"/>
    <x v="0"/>
    <x v="0"/>
    <x v="0"/>
    <s v="100KT-04-A"/>
    <x v="0"/>
    <n v="11.42503"/>
    <n v="0"/>
    <x v="0"/>
    <n v="16"/>
    <n v="16"/>
  </r>
  <r>
    <x v="0"/>
    <x v="1"/>
    <x v="3"/>
    <x v="1"/>
    <x v="0"/>
    <x v="0"/>
    <x v="0"/>
    <s v="100KT-04-B"/>
    <x v="0"/>
    <n v="13.741849999999999"/>
    <n v="0"/>
    <x v="0"/>
    <n v="16"/>
    <n v="16"/>
  </r>
  <r>
    <x v="0"/>
    <x v="1"/>
    <x v="3"/>
    <x v="2"/>
    <x v="0"/>
    <x v="0"/>
    <x v="0"/>
    <s v="100KT-04-C"/>
    <x v="0"/>
    <n v="10.677009999999999"/>
    <n v="0"/>
    <x v="0"/>
    <n v="8"/>
    <n v="8"/>
  </r>
  <r>
    <x v="0"/>
    <x v="1"/>
    <x v="3"/>
    <x v="0"/>
    <x v="0"/>
    <x v="0"/>
    <x v="0"/>
    <s v="100KT-05-A"/>
    <x v="0"/>
    <n v="1.49332"/>
    <n v="0"/>
    <x v="0"/>
    <n v="16"/>
    <n v="16"/>
  </r>
  <r>
    <x v="0"/>
    <x v="1"/>
    <x v="3"/>
    <x v="2"/>
    <x v="0"/>
    <x v="0"/>
    <x v="0"/>
    <s v="100KT-05-C"/>
    <x v="0"/>
    <n v="0.61167000000000005"/>
    <n v="0"/>
    <x v="0"/>
    <n v="16"/>
    <n v="16"/>
  </r>
  <r>
    <x v="0"/>
    <x v="1"/>
    <x v="3"/>
    <x v="0"/>
    <x v="0"/>
    <x v="0"/>
    <x v="0"/>
    <s v="100KT-06-A"/>
    <x v="0"/>
    <n v="0.38667000000000001"/>
    <n v="0"/>
    <x v="0"/>
    <n v="16"/>
    <n v="16"/>
  </r>
  <r>
    <x v="0"/>
    <x v="1"/>
    <x v="3"/>
    <x v="0"/>
    <x v="0"/>
    <x v="0"/>
    <x v="0"/>
    <s v="100KT-07-A"/>
    <x v="0"/>
    <n v="12.12101"/>
    <n v="0"/>
    <x v="0"/>
    <n v="16"/>
    <n v="16"/>
  </r>
  <r>
    <x v="0"/>
    <x v="1"/>
    <x v="3"/>
    <x v="1"/>
    <x v="0"/>
    <x v="0"/>
    <x v="0"/>
    <s v="100KT-07-B"/>
    <x v="0"/>
    <n v="12.640359999999999"/>
    <n v="0"/>
    <x v="0"/>
    <n v="8"/>
    <n v="8"/>
  </r>
  <r>
    <x v="0"/>
    <x v="1"/>
    <x v="3"/>
    <x v="2"/>
    <x v="0"/>
    <x v="0"/>
    <x v="0"/>
    <s v="100KT-07-C"/>
    <x v="0"/>
    <n v="12.807840000000001"/>
    <n v="0"/>
    <x v="0"/>
    <n v="8"/>
    <n v="8"/>
  </r>
  <r>
    <x v="0"/>
    <x v="1"/>
    <x v="3"/>
    <x v="0"/>
    <x v="0"/>
    <x v="1"/>
    <x v="0"/>
    <s v="110KS-01-A"/>
    <x v="0"/>
    <n v="10.680199999999999"/>
    <n v="0"/>
    <x v="0"/>
    <n v="16"/>
    <n v="16"/>
  </r>
  <r>
    <x v="0"/>
    <x v="1"/>
    <x v="3"/>
    <x v="1"/>
    <x v="0"/>
    <x v="1"/>
    <x v="0"/>
    <s v="110KS-01-B"/>
    <x v="0"/>
    <n v="7.04"/>
    <n v="0"/>
    <x v="0"/>
    <n v="16"/>
    <n v="16"/>
  </r>
  <r>
    <x v="0"/>
    <x v="1"/>
    <x v="3"/>
    <x v="0"/>
    <x v="0"/>
    <x v="1"/>
    <x v="0"/>
    <s v="110KS-02-A"/>
    <x v="0"/>
    <n v="9.68"/>
    <n v="0"/>
    <x v="0"/>
    <n v="16"/>
    <n v="16"/>
  </r>
  <r>
    <x v="0"/>
    <x v="1"/>
    <x v="3"/>
    <x v="1"/>
    <x v="0"/>
    <x v="1"/>
    <x v="0"/>
    <s v="110KS-02-B"/>
    <x v="0"/>
    <n v="4.4000000000000004"/>
    <n v="0"/>
    <x v="0"/>
    <n v="8"/>
    <n v="8"/>
  </r>
  <r>
    <x v="0"/>
    <x v="1"/>
    <x v="3"/>
    <x v="2"/>
    <x v="0"/>
    <x v="1"/>
    <x v="0"/>
    <s v="110KS-02-C"/>
    <x v="0"/>
    <n v="6.16"/>
    <n v="0"/>
    <x v="0"/>
    <n v="10"/>
    <n v="10"/>
  </r>
  <r>
    <x v="0"/>
    <x v="1"/>
    <x v="3"/>
    <x v="0"/>
    <x v="0"/>
    <x v="1"/>
    <x v="0"/>
    <s v="110KS-03-A"/>
    <x v="0"/>
    <n v="1.9591700000000001"/>
    <n v="0"/>
    <x v="0"/>
    <n v="8"/>
    <n v="8"/>
  </r>
  <r>
    <x v="0"/>
    <x v="1"/>
    <x v="3"/>
    <x v="1"/>
    <x v="0"/>
    <x v="1"/>
    <x v="0"/>
    <s v="110KS-03-B"/>
    <x v="0"/>
    <n v="2.1378499999999998"/>
    <n v="0"/>
    <x v="0"/>
    <n v="8"/>
    <n v="8"/>
  </r>
  <r>
    <x v="0"/>
    <x v="1"/>
    <x v="3"/>
    <x v="0"/>
    <x v="1"/>
    <x v="2"/>
    <x v="1"/>
    <s v="210SL-01-A"/>
    <x v="0"/>
    <n v="20.899979999999999"/>
    <n v="0"/>
    <x v="0"/>
    <n v="24"/>
    <n v="24"/>
  </r>
  <r>
    <x v="0"/>
    <x v="1"/>
    <x v="3"/>
    <x v="1"/>
    <x v="1"/>
    <x v="2"/>
    <x v="1"/>
    <s v="210SL-01-B"/>
    <x v="0"/>
    <n v="14.56597"/>
    <n v="0"/>
    <x v="0"/>
    <n v="15"/>
    <n v="15"/>
  </r>
  <r>
    <x v="0"/>
    <x v="1"/>
    <x v="3"/>
    <x v="2"/>
    <x v="1"/>
    <x v="2"/>
    <x v="1"/>
    <s v="210SL-01-C"/>
    <x v="0"/>
    <n v="42.39996"/>
    <n v="0"/>
    <x v="0"/>
    <n v="48"/>
    <n v="48"/>
  </r>
  <r>
    <x v="0"/>
    <x v="1"/>
    <x v="3"/>
    <x v="0"/>
    <x v="1"/>
    <x v="2"/>
    <x v="1"/>
    <s v="210SL-02-A"/>
    <x v="0"/>
    <n v="35.333300000000001"/>
    <n v="0"/>
    <x v="0"/>
    <n v="40"/>
    <n v="40"/>
  </r>
  <r>
    <x v="0"/>
    <x v="1"/>
    <x v="3"/>
    <x v="1"/>
    <x v="1"/>
    <x v="2"/>
    <x v="1"/>
    <s v="210SL-02-B"/>
    <x v="0"/>
    <n v="28.266639999999999"/>
    <n v="0"/>
    <x v="0"/>
    <n v="32"/>
    <n v="32"/>
  </r>
  <r>
    <x v="0"/>
    <x v="1"/>
    <x v="3"/>
    <x v="0"/>
    <x v="1"/>
    <x v="3"/>
    <x v="1"/>
    <s v="220SE-0009"/>
    <x v="0"/>
    <n v="7.5967799999999999"/>
    <n v="4.3E-3"/>
    <x v="0"/>
    <n v="8"/>
    <n v="8"/>
  </r>
  <r>
    <x v="0"/>
    <x v="1"/>
    <x v="3"/>
    <x v="2"/>
    <x v="1"/>
    <x v="3"/>
    <x v="1"/>
    <s v="220SE-0079"/>
    <x v="0"/>
    <n v="6.08371"/>
    <n v="1.6999999999999999E-3"/>
    <x v="0"/>
    <n v="8"/>
    <n v="8"/>
  </r>
  <r>
    <x v="0"/>
    <x v="1"/>
    <x v="3"/>
    <x v="2"/>
    <x v="1"/>
    <x v="3"/>
    <x v="1"/>
    <s v="220SE-0081"/>
    <x v="0"/>
    <n v="6.5463300000000002"/>
    <n v="0"/>
    <x v="0"/>
    <n v="8"/>
    <n v="8"/>
  </r>
  <r>
    <x v="0"/>
    <x v="1"/>
    <x v="3"/>
    <x v="2"/>
    <x v="1"/>
    <x v="3"/>
    <x v="1"/>
    <s v="220SE-0114"/>
    <x v="0"/>
    <n v="6.7225900000000003"/>
    <n v="0"/>
    <x v="0"/>
    <n v="8"/>
    <n v="8"/>
  </r>
  <r>
    <x v="0"/>
    <x v="1"/>
    <x v="3"/>
    <x v="0"/>
    <x v="1"/>
    <x v="3"/>
    <x v="1"/>
    <s v="220SE-0121"/>
    <x v="0"/>
    <n v="6.3192000000000004"/>
    <n v="0.01"/>
    <x v="0"/>
    <n v="8"/>
    <n v="8"/>
  </r>
  <r>
    <x v="0"/>
    <x v="1"/>
    <x v="3"/>
    <x v="0"/>
    <x v="1"/>
    <x v="3"/>
    <x v="1"/>
    <s v="220SE-0133"/>
    <x v="0"/>
    <n v="6.31616"/>
    <n v="0"/>
    <x v="0"/>
    <n v="8"/>
    <n v="8"/>
  </r>
  <r>
    <x v="0"/>
    <x v="1"/>
    <x v="3"/>
    <x v="1"/>
    <x v="1"/>
    <x v="3"/>
    <x v="1"/>
    <s v="220SE-0150"/>
    <x v="0"/>
    <n v="7.1204799999999997"/>
    <n v="0"/>
    <x v="0"/>
    <n v="8"/>
    <n v="8"/>
  </r>
  <r>
    <x v="0"/>
    <x v="1"/>
    <x v="3"/>
    <x v="1"/>
    <x v="1"/>
    <x v="3"/>
    <x v="1"/>
    <s v="220SE-0202"/>
    <x v="0"/>
    <n v="6.4214500000000001"/>
    <n v="0"/>
    <x v="0"/>
    <n v="8"/>
    <n v="8"/>
  </r>
  <r>
    <x v="0"/>
    <x v="1"/>
    <x v="3"/>
    <x v="2"/>
    <x v="1"/>
    <x v="3"/>
    <x v="1"/>
    <s v="220SE-0227"/>
    <x v="0"/>
    <n v="7.59633"/>
    <n v="3.8E-3"/>
    <x v="0"/>
    <n v="8"/>
    <n v="8"/>
  </r>
  <r>
    <x v="0"/>
    <x v="1"/>
    <x v="3"/>
    <x v="1"/>
    <x v="1"/>
    <x v="3"/>
    <x v="1"/>
    <s v="220SE-0233"/>
    <x v="0"/>
    <n v="5.7223899999999999"/>
    <n v="0"/>
    <x v="0"/>
    <n v="8"/>
    <n v="8"/>
  </r>
  <r>
    <x v="0"/>
    <x v="1"/>
    <x v="3"/>
    <x v="1"/>
    <x v="1"/>
    <x v="3"/>
    <x v="1"/>
    <s v="220SE-0281"/>
    <x v="0"/>
    <n v="6.09328"/>
    <n v="0"/>
    <x v="0"/>
    <n v="8"/>
    <n v="8"/>
  </r>
  <r>
    <x v="0"/>
    <x v="1"/>
    <x v="3"/>
    <x v="2"/>
    <x v="1"/>
    <x v="3"/>
    <x v="1"/>
    <s v="220SE-0294"/>
    <x v="0"/>
    <n v="5.7182899999999997"/>
    <n v="0"/>
    <x v="0"/>
    <n v="7"/>
    <n v="7"/>
  </r>
  <r>
    <x v="0"/>
    <x v="1"/>
    <x v="3"/>
    <x v="1"/>
    <x v="1"/>
    <x v="3"/>
    <x v="1"/>
    <s v="220SE-0315"/>
    <x v="0"/>
    <n v="8.1372999999999998"/>
    <n v="0"/>
    <x v="0"/>
    <n v="8"/>
    <n v="8"/>
  </r>
  <r>
    <x v="0"/>
    <x v="1"/>
    <x v="3"/>
    <x v="0"/>
    <x v="1"/>
    <x v="3"/>
    <x v="1"/>
    <s v="220SE-0350"/>
    <x v="0"/>
    <n v="4.8267100000000003"/>
    <n v="2.5000000000000001E-3"/>
    <x v="0"/>
    <n v="8"/>
    <n v="8"/>
  </r>
  <r>
    <x v="0"/>
    <x v="1"/>
    <x v="3"/>
    <x v="2"/>
    <x v="1"/>
    <x v="3"/>
    <x v="1"/>
    <s v="220SE-0359"/>
    <x v="0"/>
    <n v="7.1904000000000003"/>
    <n v="3.3E-3"/>
    <x v="0"/>
    <n v="8"/>
    <n v="8"/>
  </r>
  <r>
    <x v="0"/>
    <x v="1"/>
    <x v="3"/>
    <x v="2"/>
    <x v="1"/>
    <x v="3"/>
    <x v="1"/>
    <s v="220SE-0386"/>
    <x v="0"/>
    <n v="7.2863600000000002"/>
    <n v="0"/>
    <x v="0"/>
    <n v="8"/>
    <n v="8"/>
  </r>
  <r>
    <x v="0"/>
    <x v="1"/>
    <x v="3"/>
    <x v="0"/>
    <x v="1"/>
    <x v="3"/>
    <x v="1"/>
    <s v="220SE-0409"/>
    <x v="0"/>
    <n v="6.2854299999999999"/>
    <n v="0"/>
    <x v="0"/>
    <n v="8"/>
    <n v="8"/>
  </r>
  <r>
    <x v="0"/>
    <x v="1"/>
    <x v="3"/>
    <x v="1"/>
    <x v="1"/>
    <x v="3"/>
    <x v="1"/>
    <s v="220SE-0504"/>
    <x v="0"/>
    <n v="4.88626"/>
    <n v="0"/>
    <x v="0"/>
    <n v="8"/>
    <n v="8"/>
  </r>
  <r>
    <x v="0"/>
    <x v="1"/>
    <x v="3"/>
    <x v="0"/>
    <x v="1"/>
    <x v="3"/>
    <x v="1"/>
    <s v="220SE-0639"/>
    <x v="0"/>
    <n v="6.7301900000000003"/>
    <n v="1.9599999999999999E-2"/>
    <x v="0"/>
    <n v="8"/>
    <n v="8"/>
  </r>
  <r>
    <x v="0"/>
    <x v="1"/>
    <x v="3"/>
    <x v="1"/>
    <x v="1"/>
    <x v="3"/>
    <x v="1"/>
    <s v="220SE-0640"/>
    <x v="0"/>
    <n v="4.4471600000000002"/>
    <n v="0"/>
    <x v="0"/>
    <n v="8"/>
    <n v="8"/>
  </r>
  <r>
    <x v="0"/>
    <x v="1"/>
    <x v="3"/>
    <x v="0"/>
    <x v="1"/>
    <x v="3"/>
    <x v="1"/>
    <s v="220SE-0642"/>
    <x v="0"/>
    <n v="5.0954600000000001"/>
    <n v="0"/>
    <x v="0"/>
    <n v="8"/>
    <n v="8"/>
  </r>
  <r>
    <x v="0"/>
    <x v="1"/>
    <x v="3"/>
    <x v="0"/>
    <x v="1"/>
    <x v="3"/>
    <x v="1"/>
    <s v="220SE-0677"/>
    <x v="0"/>
    <n v="2.0526"/>
    <n v="5.7656000000000001"/>
    <x v="0"/>
    <n v="8"/>
    <n v="8"/>
  </r>
  <r>
    <x v="0"/>
    <x v="1"/>
    <x v="3"/>
    <x v="1"/>
    <x v="1"/>
    <x v="3"/>
    <x v="1"/>
    <s v="220SE-0682"/>
    <x v="0"/>
    <n v="6.2599200000000002"/>
    <n v="0"/>
    <x v="0"/>
    <n v="8"/>
    <n v="8"/>
  </r>
  <r>
    <x v="0"/>
    <x v="1"/>
    <x v="3"/>
    <x v="0"/>
    <x v="1"/>
    <x v="3"/>
    <x v="1"/>
    <s v="220SE-0694"/>
    <x v="0"/>
    <n v="5.5083399999999996"/>
    <n v="2.8E-3"/>
    <x v="0"/>
    <n v="8"/>
    <n v="8"/>
  </r>
  <r>
    <x v="0"/>
    <x v="1"/>
    <x v="3"/>
    <x v="1"/>
    <x v="1"/>
    <x v="3"/>
    <x v="1"/>
    <s v="220SE-0700"/>
    <x v="0"/>
    <n v="5.9282199999999996"/>
    <n v="0"/>
    <x v="0"/>
    <n v="8"/>
    <n v="8"/>
  </r>
  <r>
    <x v="0"/>
    <x v="1"/>
    <x v="3"/>
    <x v="2"/>
    <x v="1"/>
    <x v="3"/>
    <x v="1"/>
    <s v="220SE-0708"/>
    <x v="0"/>
    <n v="6.1229300000000002"/>
    <n v="0"/>
    <x v="0"/>
    <n v="8"/>
    <n v="8"/>
  </r>
  <r>
    <x v="0"/>
    <x v="1"/>
    <x v="3"/>
    <x v="1"/>
    <x v="1"/>
    <x v="3"/>
    <x v="1"/>
    <s v="220SE-0734"/>
    <x v="0"/>
    <n v="5.8617499999999998"/>
    <n v="0"/>
    <x v="0"/>
    <n v="8"/>
    <n v="8"/>
  </r>
  <r>
    <x v="0"/>
    <x v="1"/>
    <x v="3"/>
    <x v="1"/>
    <x v="1"/>
    <x v="3"/>
    <x v="1"/>
    <s v="220SE-0737"/>
    <x v="0"/>
    <n v="7.6621800000000002"/>
    <n v="0"/>
    <x v="0"/>
    <n v="8"/>
    <n v="8"/>
  </r>
  <r>
    <x v="0"/>
    <x v="1"/>
    <x v="3"/>
    <x v="1"/>
    <x v="1"/>
    <x v="3"/>
    <x v="1"/>
    <s v="220SE-0739"/>
    <x v="0"/>
    <n v="6.4337600000000004"/>
    <n v="0"/>
    <x v="0"/>
    <n v="8"/>
    <n v="8"/>
  </r>
  <r>
    <x v="0"/>
    <x v="1"/>
    <x v="3"/>
    <x v="1"/>
    <x v="1"/>
    <x v="3"/>
    <x v="1"/>
    <s v="220SE-0748"/>
    <x v="0"/>
    <n v="2.10297"/>
    <n v="0"/>
    <x v="0"/>
    <n v="4"/>
    <n v="4"/>
  </r>
  <r>
    <x v="0"/>
    <x v="1"/>
    <x v="3"/>
    <x v="2"/>
    <x v="1"/>
    <x v="3"/>
    <x v="1"/>
    <s v="220SE-0754"/>
    <x v="0"/>
    <n v="6.4510699999999996"/>
    <n v="0"/>
    <x v="0"/>
    <n v="8"/>
    <n v="8"/>
  </r>
  <r>
    <x v="0"/>
    <x v="1"/>
    <x v="3"/>
    <x v="2"/>
    <x v="1"/>
    <x v="3"/>
    <x v="1"/>
    <s v="220SE-0778"/>
    <x v="0"/>
    <n v="6.3193299999999999"/>
    <n v="0"/>
    <x v="0"/>
    <n v="8"/>
    <n v="8"/>
  </r>
  <r>
    <x v="0"/>
    <x v="1"/>
    <x v="3"/>
    <x v="1"/>
    <x v="1"/>
    <x v="3"/>
    <x v="1"/>
    <s v="220SE-0786"/>
    <x v="0"/>
    <n v="4.6890099999999997"/>
    <n v="0"/>
    <x v="0"/>
    <n v="6.5"/>
    <n v="6.5"/>
  </r>
  <r>
    <x v="0"/>
    <x v="1"/>
    <x v="3"/>
    <x v="0"/>
    <x v="1"/>
    <x v="3"/>
    <x v="1"/>
    <s v="220SE-0787"/>
    <x v="0"/>
    <n v="7.1021000000000001"/>
    <n v="0"/>
    <x v="0"/>
    <n v="8"/>
    <n v="8"/>
  </r>
  <r>
    <x v="0"/>
    <x v="1"/>
    <x v="3"/>
    <x v="2"/>
    <x v="1"/>
    <x v="3"/>
    <x v="1"/>
    <s v="220SE-0795"/>
    <x v="0"/>
    <n v="6.5595600000000003"/>
    <n v="0"/>
    <x v="0"/>
    <n v="8"/>
    <n v="8"/>
  </r>
  <r>
    <x v="0"/>
    <x v="1"/>
    <x v="3"/>
    <x v="1"/>
    <x v="1"/>
    <x v="3"/>
    <x v="1"/>
    <s v="220SE-0797"/>
    <x v="0"/>
    <n v="7.1832900000000004"/>
    <n v="5.0000000000000001E-4"/>
    <x v="0"/>
    <n v="8"/>
    <n v="8"/>
  </r>
  <r>
    <x v="0"/>
    <x v="1"/>
    <x v="3"/>
    <x v="1"/>
    <x v="1"/>
    <x v="3"/>
    <x v="1"/>
    <s v="220SE-0800"/>
    <x v="0"/>
    <n v="6.57559"/>
    <n v="0"/>
    <x v="0"/>
    <n v="8"/>
    <n v="8"/>
  </r>
  <r>
    <x v="0"/>
    <x v="1"/>
    <x v="3"/>
    <x v="2"/>
    <x v="1"/>
    <x v="3"/>
    <x v="1"/>
    <s v="220SE-0844"/>
    <x v="0"/>
    <n v="8.3536999999999999"/>
    <n v="0"/>
    <x v="0"/>
    <n v="8"/>
    <n v="8"/>
  </r>
  <r>
    <x v="0"/>
    <x v="1"/>
    <x v="3"/>
    <x v="2"/>
    <x v="1"/>
    <x v="3"/>
    <x v="1"/>
    <s v="220SE-0901"/>
    <x v="0"/>
    <n v="4.9735639999999997"/>
    <n v="0"/>
    <x v="0"/>
    <n v="8"/>
    <n v="8"/>
  </r>
  <r>
    <x v="0"/>
    <x v="1"/>
    <x v="3"/>
    <x v="1"/>
    <x v="1"/>
    <x v="3"/>
    <x v="1"/>
    <s v="220SE-0921"/>
    <x v="0"/>
    <n v="6.7514000000000003"/>
    <n v="0"/>
    <x v="0"/>
    <n v="8"/>
    <n v="8"/>
  </r>
  <r>
    <x v="0"/>
    <x v="1"/>
    <x v="3"/>
    <x v="0"/>
    <x v="1"/>
    <x v="3"/>
    <x v="1"/>
    <s v="220SE-0923"/>
    <x v="0"/>
    <n v="6.2609000000000004"/>
    <n v="2.2100000000000002E-2"/>
    <x v="0"/>
    <n v="8"/>
    <n v="8"/>
  </r>
  <r>
    <x v="0"/>
    <x v="1"/>
    <x v="3"/>
    <x v="2"/>
    <x v="1"/>
    <x v="3"/>
    <x v="1"/>
    <s v="220SE-1045"/>
    <x v="0"/>
    <n v="8.2580600000000004"/>
    <n v="2.2000000000000001E-3"/>
    <x v="0"/>
    <n v="8"/>
    <n v="8"/>
  </r>
  <r>
    <x v="0"/>
    <x v="1"/>
    <x v="3"/>
    <x v="0"/>
    <x v="1"/>
    <x v="3"/>
    <x v="1"/>
    <s v="220SE-1218"/>
    <x v="0"/>
    <n v="6.6757299999999997"/>
    <n v="0.14380000000000001"/>
    <x v="0"/>
    <n v="8"/>
    <n v="8"/>
  </r>
  <r>
    <x v="0"/>
    <x v="1"/>
    <x v="3"/>
    <x v="0"/>
    <x v="1"/>
    <x v="3"/>
    <x v="1"/>
    <s v="220SE-1219"/>
    <x v="0"/>
    <n v="6.3422200000000002"/>
    <n v="0"/>
    <x v="0"/>
    <n v="8"/>
    <n v="8"/>
  </r>
  <r>
    <x v="0"/>
    <x v="1"/>
    <x v="3"/>
    <x v="2"/>
    <x v="1"/>
    <x v="3"/>
    <x v="1"/>
    <s v="220SE-1220"/>
    <x v="0"/>
    <n v="5.2923499999999999"/>
    <n v="1.38E-2"/>
    <x v="0"/>
    <n v="7.5"/>
    <n v="7.5"/>
  </r>
  <r>
    <x v="0"/>
    <x v="1"/>
    <x v="3"/>
    <x v="1"/>
    <x v="1"/>
    <x v="3"/>
    <x v="1"/>
    <s v="220SE-1223"/>
    <x v="0"/>
    <n v="6.5411599999999996"/>
    <n v="0.34279999999999999"/>
    <x v="0"/>
    <n v="8"/>
    <n v="8"/>
  </r>
  <r>
    <x v="0"/>
    <x v="1"/>
    <x v="3"/>
    <x v="1"/>
    <x v="1"/>
    <x v="3"/>
    <x v="1"/>
    <s v="220SE-1286"/>
    <x v="0"/>
    <n v="7.3839499999999996"/>
    <n v="0"/>
    <x v="0"/>
    <n v="8"/>
    <n v="8"/>
  </r>
  <r>
    <x v="0"/>
    <x v="1"/>
    <x v="3"/>
    <x v="0"/>
    <x v="1"/>
    <x v="3"/>
    <x v="1"/>
    <s v="220SE-1290"/>
    <x v="0"/>
    <n v="6.99749"/>
    <n v="1.0699999999999999E-2"/>
    <x v="0"/>
    <n v="8"/>
    <n v="8"/>
  </r>
  <r>
    <x v="0"/>
    <x v="1"/>
    <x v="3"/>
    <x v="2"/>
    <x v="1"/>
    <x v="3"/>
    <x v="1"/>
    <s v="220SE-1679"/>
    <x v="0"/>
    <n v="7.8431899999999999"/>
    <n v="0"/>
    <x v="0"/>
    <n v="8"/>
    <n v="8"/>
  </r>
  <r>
    <x v="0"/>
    <x v="1"/>
    <x v="3"/>
    <x v="1"/>
    <x v="1"/>
    <x v="3"/>
    <x v="1"/>
    <s v="220SE-1689"/>
    <x v="0"/>
    <n v="4.2972229999999998"/>
    <n v="4.5999999999999999E-3"/>
    <x v="0"/>
    <n v="6"/>
    <n v="6"/>
  </r>
  <r>
    <x v="0"/>
    <x v="1"/>
    <x v="3"/>
    <x v="2"/>
    <x v="1"/>
    <x v="3"/>
    <x v="1"/>
    <s v="220SE-1695"/>
    <x v="0"/>
    <n v="8.8305900000000008"/>
    <n v="0"/>
    <x v="0"/>
    <n v="8"/>
    <n v="8"/>
  </r>
  <r>
    <x v="0"/>
    <x v="1"/>
    <x v="3"/>
    <x v="2"/>
    <x v="1"/>
    <x v="3"/>
    <x v="1"/>
    <s v="220SE-1696"/>
    <x v="0"/>
    <n v="6.0771499999999996"/>
    <n v="1.18E-2"/>
    <x v="0"/>
    <n v="8"/>
    <n v="8"/>
  </r>
  <r>
    <x v="0"/>
    <x v="1"/>
    <x v="3"/>
    <x v="0"/>
    <x v="1"/>
    <x v="3"/>
    <x v="1"/>
    <s v="220SE-1747"/>
    <x v="0"/>
    <n v="5.9236300000000002"/>
    <n v="0.34410000000000002"/>
    <x v="0"/>
    <n v="7.5"/>
    <n v="7.5"/>
  </r>
  <r>
    <x v="0"/>
    <x v="1"/>
    <x v="3"/>
    <x v="2"/>
    <x v="1"/>
    <x v="3"/>
    <x v="1"/>
    <s v="220SE-1883"/>
    <x v="0"/>
    <n v="6.4922000000000004"/>
    <n v="0"/>
    <x v="0"/>
    <n v="8"/>
    <n v="8"/>
  </r>
  <r>
    <x v="0"/>
    <x v="1"/>
    <x v="3"/>
    <x v="1"/>
    <x v="1"/>
    <x v="3"/>
    <x v="1"/>
    <s v="220SE-2033"/>
    <x v="0"/>
    <n v="5.9122000000000003"/>
    <n v="0"/>
    <x v="0"/>
    <n v="8"/>
    <n v="8"/>
  </r>
  <r>
    <x v="0"/>
    <x v="1"/>
    <x v="3"/>
    <x v="0"/>
    <x v="1"/>
    <x v="3"/>
    <x v="1"/>
    <s v="220SE-2035"/>
    <x v="0"/>
    <n v="10.49586"/>
    <n v="1E-3"/>
    <x v="0"/>
    <n v="8"/>
    <n v="8"/>
  </r>
  <r>
    <x v="0"/>
    <x v="1"/>
    <x v="3"/>
    <x v="2"/>
    <x v="1"/>
    <x v="3"/>
    <x v="1"/>
    <s v="220SE-2036"/>
    <x v="0"/>
    <n v="6.7424799999999996"/>
    <n v="0"/>
    <x v="0"/>
    <n v="8"/>
    <n v="8"/>
  </r>
  <r>
    <x v="0"/>
    <x v="1"/>
    <x v="3"/>
    <x v="0"/>
    <x v="1"/>
    <x v="3"/>
    <x v="1"/>
    <s v="220SE-2037"/>
    <x v="0"/>
    <n v="5.9593100000000003"/>
    <n v="0"/>
    <x v="0"/>
    <n v="8"/>
    <n v="8"/>
  </r>
  <r>
    <x v="0"/>
    <x v="1"/>
    <x v="3"/>
    <x v="0"/>
    <x v="1"/>
    <x v="3"/>
    <x v="1"/>
    <s v="220SE-2038"/>
    <x v="0"/>
    <n v="8.1545000000000005"/>
    <n v="0"/>
    <x v="0"/>
    <n v="8"/>
    <n v="8"/>
  </r>
  <r>
    <x v="0"/>
    <x v="1"/>
    <x v="3"/>
    <x v="1"/>
    <x v="1"/>
    <x v="3"/>
    <x v="1"/>
    <s v="220SE-2102"/>
    <x v="0"/>
    <n v="5.0276899999999998"/>
    <n v="0"/>
    <x v="0"/>
    <n v="8"/>
    <n v="8"/>
  </r>
  <r>
    <x v="0"/>
    <x v="1"/>
    <x v="3"/>
    <x v="0"/>
    <x v="1"/>
    <x v="3"/>
    <x v="1"/>
    <s v="220SE-2103"/>
    <x v="0"/>
    <n v="4.8988100000000001"/>
    <n v="8.0000000000000004E-4"/>
    <x v="0"/>
    <n v="8"/>
    <n v="8"/>
  </r>
  <r>
    <x v="0"/>
    <x v="1"/>
    <x v="3"/>
    <x v="2"/>
    <x v="1"/>
    <x v="3"/>
    <x v="1"/>
    <s v="220SE-2104"/>
    <x v="0"/>
    <n v="8.3010099999999998"/>
    <n v="0"/>
    <x v="0"/>
    <n v="8"/>
    <n v="8"/>
  </r>
  <r>
    <x v="0"/>
    <x v="1"/>
    <x v="3"/>
    <x v="0"/>
    <x v="1"/>
    <x v="3"/>
    <x v="1"/>
    <s v="220SE-2110"/>
    <x v="0"/>
    <n v="5.15449"/>
    <n v="0"/>
    <x v="0"/>
    <n v="8"/>
    <n v="8"/>
  </r>
  <r>
    <x v="0"/>
    <x v="1"/>
    <x v="3"/>
    <x v="2"/>
    <x v="1"/>
    <x v="3"/>
    <x v="1"/>
    <s v="220SE-2118"/>
    <x v="0"/>
    <n v="7.5957100000000004"/>
    <n v="0"/>
    <x v="0"/>
    <n v="8"/>
    <n v="8"/>
  </r>
  <r>
    <x v="0"/>
    <x v="1"/>
    <x v="3"/>
    <x v="0"/>
    <x v="1"/>
    <x v="3"/>
    <x v="1"/>
    <s v="220SE-2125"/>
    <x v="0"/>
    <n v="7.7111000000000001"/>
    <n v="0"/>
    <x v="0"/>
    <n v="8"/>
    <n v="8"/>
  </r>
  <r>
    <x v="0"/>
    <x v="1"/>
    <x v="3"/>
    <x v="0"/>
    <x v="1"/>
    <x v="3"/>
    <x v="1"/>
    <s v="220SE-2295"/>
    <x v="0"/>
    <n v="6.2902899999999997"/>
    <n v="0"/>
    <x v="0"/>
    <n v="8"/>
    <n v="8"/>
  </r>
  <r>
    <x v="0"/>
    <x v="1"/>
    <x v="3"/>
    <x v="0"/>
    <x v="1"/>
    <x v="3"/>
    <x v="1"/>
    <s v="220SE-2349"/>
    <x v="0"/>
    <n v="7.2458299999999998"/>
    <n v="0"/>
    <x v="0"/>
    <n v="8"/>
    <n v="8"/>
  </r>
  <r>
    <x v="0"/>
    <x v="1"/>
    <x v="3"/>
    <x v="1"/>
    <x v="1"/>
    <x v="3"/>
    <x v="1"/>
    <s v="220SE-2350"/>
    <x v="0"/>
    <n v="2.86564"/>
    <n v="0"/>
    <x v="0"/>
    <n v="3.5"/>
    <n v="3.5"/>
  </r>
  <r>
    <x v="0"/>
    <x v="1"/>
    <x v="3"/>
    <x v="1"/>
    <x v="1"/>
    <x v="3"/>
    <x v="1"/>
    <s v="220SE-2353"/>
    <x v="0"/>
    <n v="5.8928399999999996"/>
    <n v="0"/>
    <x v="0"/>
    <n v="8"/>
    <n v="8"/>
  </r>
  <r>
    <x v="0"/>
    <x v="1"/>
    <x v="3"/>
    <x v="0"/>
    <x v="1"/>
    <x v="3"/>
    <x v="1"/>
    <s v="220SE-2415"/>
    <x v="0"/>
    <n v="5.2601100000000001"/>
    <n v="2E-3"/>
    <x v="0"/>
    <n v="8"/>
    <n v="8"/>
  </r>
  <r>
    <x v="0"/>
    <x v="1"/>
    <x v="3"/>
    <x v="2"/>
    <x v="1"/>
    <x v="3"/>
    <x v="1"/>
    <s v="220SE-2454"/>
    <x v="0"/>
    <n v="6.13307"/>
    <n v="0"/>
    <x v="0"/>
    <n v="8"/>
    <n v="8"/>
  </r>
  <r>
    <x v="0"/>
    <x v="1"/>
    <x v="3"/>
    <x v="1"/>
    <x v="1"/>
    <x v="3"/>
    <x v="1"/>
    <s v="220SE-2455"/>
    <x v="0"/>
    <n v="5.99465"/>
    <n v="0"/>
    <x v="0"/>
    <n v="8"/>
    <n v="8"/>
  </r>
  <r>
    <x v="0"/>
    <x v="1"/>
    <x v="3"/>
    <x v="1"/>
    <x v="1"/>
    <x v="3"/>
    <x v="1"/>
    <s v="220SE-2553"/>
    <x v="0"/>
    <n v="6.1887499999999998"/>
    <n v="0"/>
    <x v="0"/>
    <n v="8"/>
    <n v="8"/>
  </r>
  <r>
    <x v="0"/>
    <x v="1"/>
    <x v="3"/>
    <x v="2"/>
    <x v="1"/>
    <x v="3"/>
    <x v="1"/>
    <s v="220SE-2769"/>
    <x v="0"/>
    <n v="6.7433399999999999"/>
    <n v="0"/>
    <x v="0"/>
    <n v="8"/>
    <n v="8"/>
  </r>
  <r>
    <x v="0"/>
    <x v="1"/>
    <x v="3"/>
    <x v="0"/>
    <x v="1"/>
    <x v="3"/>
    <x v="1"/>
    <s v="220SE-2771"/>
    <x v="0"/>
    <n v="6.8753200000000003"/>
    <n v="2.2499999999999999E-2"/>
    <x v="0"/>
    <n v="8"/>
    <n v="8"/>
  </r>
  <r>
    <x v="0"/>
    <x v="1"/>
    <x v="3"/>
    <x v="1"/>
    <x v="1"/>
    <x v="3"/>
    <x v="1"/>
    <s v="220SE-2775"/>
    <x v="0"/>
    <n v="5.8521099999999997"/>
    <n v="0"/>
    <x v="0"/>
    <n v="8"/>
    <n v="8"/>
  </r>
  <r>
    <x v="0"/>
    <x v="1"/>
    <x v="3"/>
    <x v="2"/>
    <x v="1"/>
    <x v="3"/>
    <x v="1"/>
    <s v="220SE-2841"/>
    <x v="0"/>
    <n v="7.1571800000000003"/>
    <n v="0"/>
    <x v="0"/>
    <n v="8"/>
    <n v="8"/>
  </r>
  <r>
    <x v="0"/>
    <x v="1"/>
    <x v="3"/>
    <x v="1"/>
    <x v="1"/>
    <x v="3"/>
    <x v="1"/>
    <s v="220SE-2842"/>
    <x v="0"/>
    <n v="5.3894000000000002"/>
    <n v="0"/>
    <x v="0"/>
    <n v="8"/>
    <n v="8"/>
  </r>
  <r>
    <x v="0"/>
    <x v="1"/>
    <x v="3"/>
    <x v="0"/>
    <x v="1"/>
    <x v="3"/>
    <x v="1"/>
    <s v="220SE-2848"/>
    <x v="0"/>
    <n v="6.7129799999999999"/>
    <n v="0"/>
    <x v="0"/>
    <n v="8"/>
    <n v="8"/>
  </r>
  <r>
    <x v="0"/>
    <x v="1"/>
    <x v="3"/>
    <x v="0"/>
    <x v="1"/>
    <x v="3"/>
    <x v="1"/>
    <s v="220SE-2892"/>
    <x v="0"/>
    <n v="5.7737699999999998"/>
    <n v="0"/>
    <x v="0"/>
    <n v="8"/>
    <n v="8"/>
  </r>
  <r>
    <x v="0"/>
    <x v="1"/>
    <x v="3"/>
    <x v="1"/>
    <x v="1"/>
    <x v="3"/>
    <x v="1"/>
    <s v="220SE-2893"/>
    <x v="0"/>
    <n v="4.1775700000000002"/>
    <n v="0"/>
    <x v="0"/>
    <n v="8"/>
    <n v="8"/>
  </r>
  <r>
    <x v="0"/>
    <x v="1"/>
    <x v="3"/>
    <x v="1"/>
    <x v="1"/>
    <x v="3"/>
    <x v="1"/>
    <s v="220SE-2897"/>
    <x v="0"/>
    <n v="5.9230400000000003"/>
    <n v="0"/>
    <x v="0"/>
    <n v="8"/>
    <n v="8"/>
  </r>
  <r>
    <x v="0"/>
    <x v="1"/>
    <x v="3"/>
    <x v="0"/>
    <x v="1"/>
    <x v="3"/>
    <x v="1"/>
    <s v="220SE-2918"/>
    <x v="0"/>
    <n v="5.6271399999999998"/>
    <n v="0"/>
    <x v="0"/>
    <n v="8"/>
    <n v="8"/>
  </r>
  <r>
    <x v="0"/>
    <x v="1"/>
    <x v="3"/>
    <x v="0"/>
    <x v="1"/>
    <x v="3"/>
    <x v="1"/>
    <s v="220SE-2924"/>
    <x v="0"/>
    <n v="5.6883499999999998"/>
    <n v="0"/>
    <x v="0"/>
    <n v="8"/>
    <n v="8"/>
  </r>
  <r>
    <x v="0"/>
    <x v="1"/>
    <x v="3"/>
    <x v="2"/>
    <x v="1"/>
    <x v="3"/>
    <x v="1"/>
    <s v="220SE-2926"/>
    <x v="0"/>
    <n v="7.55037"/>
    <n v="0"/>
    <x v="0"/>
    <n v="8"/>
    <n v="8"/>
  </r>
  <r>
    <x v="0"/>
    <x v="1"/>
    <x v="3"/>
    <x v="0"/>
    <x v="1"/>
    <x v="3"/>
    <x v="1"/>
    <s v="220SE-2931"/>
    <x v="0"/>
    <n v="6.6651800000000003"/>
    <n v="0"/>
    <x v="0"/>
    <n v="8"/>
    <n v="8"/>
  </r>
  <r>
    <x v="0"/>
    <x v="1"/>
    <x v="3"/>
    <x v="0"/>
    <x v="1"/>
    <x v="3"/>
    <x v="1"/>
    <s v="220SE-2983"/>
    <x v="0"/>
    <n v="5.7447900000000001"/>
    <n v="1.2999999999999999E-3"/>
    <x v="0"/>
    <n v="8"/>
    <n v="8"/>
  </r>
  <r>
    <x v="0"/>
    <x v="1"/>
    <x v="3"/>
    <x v="2"/>
    <x v="1"/>
    <x v="3"/>
    <x v="1"/>
    <s v="220SE-3073"/>
    <x v="0"/>
    <n v="6.9306299999999998"/>
    <n v="0"/>
    <x v="0"/>
    <n v="8"/>
    <n v="8"/>
  </r>
  <r>
    <x v="0"/>
    <x v="1"/>
    <x v="3"/>
    <x v="2"/>
    <x v="1"/>
    <x v="3"/>
    <x v="1"/>
    <s v="220SE-3261"/>
    <x v="0"/>
    <n v="7.87704"/>
    <n v="0"/>
    <x v="0"/>
    <n v="8"/>
    <n v="8"/>
  </r>
  <r>
    <x v="0"/>
    <x v="1"/>
    <x v="3"/>
    <x v="2"/>
    <x v="1"/>
    <x v="3"/>
    <x v="1"/>
    <s v="220SE-3332"/>
    <x v="0"/>
    <n v="8.7294900000000002"/>
    <n v="0"/>
    <x v="0"/>
    <n v="8"/>
    <n v="8"/>
  </r>
  <r>
    <x v="0"/>
    <x v="1"/>
    <x v="3"/>
    <x v="2"/>
    <x v="1"/>
    <x v="3"/>
    <x v="1"/>
    <s v="220SE-3445"/>
    <x v="0"/>
    <n v="9.6468100000000003"/>
    <n v="0"/>
    <x v="0"/>
    <n v="8"/>
    <n v="8"/>
  </r>
  <r>
    <x v="0"/>
    <x v="1"/>
    <x v="3"/>
    <x v="2"/>
    <x v="1"/>
    <x v="3"/>
    <x v="1"/>
    <s v="220SE-3447"/>
    <x v="0"/>
    <n v="7.2782299999999998"/>
    <n v="5.6599999999999998E-2"/>
    <x v="0"/>
    <n v="8"/>
    <n v="8"/>
  </r>
  <r>
    <x v="0"/>
    <x v="1"/>
    <x v="3"/>
    <x v="2"/>
    <x v="1"/>
    <x v="3"/>
    <x v="1"/>
    <s v="220SE-3468"/>
    <x v="0"/>
    <n v="6.8572800000000003"/>
    <n v="0"/>
    <x v="0"/>
    <n v="8"/>
    <n v="8"/>
  </r>
  <r>
    <x v="0"/>
    <x v="1"/>
    <x v="3"/>
    <x v="0"/>
    <x v="1"/>
    <x v="3"/>
    <x v="1"/>
    <s v="220SE-3566"/>
    <x v="0"/>
    <n v="9.4535300000000007"/>
    <n v="0"/>
    <x v="0"/>
    <n v="8"/>
    <n v="8"/>
  </r>
  <r>
    <x v="0"/>
    <x v="1"/>
    <x v="3"/>
    <x v="1"/>
    <x v="1"/>
    <x v="3"/>
    <x v="1"/>
    <s v="220SE-3633"/>
    <x v="0"/>
    <n v="5.2749699999999997"/>
    <n v="0"/>
    <x v="0"/>
    <n v="8"/>
    <n v="8"/>
  </r>
  <r>
    <x v="0"/>
    <x v="1"/>
    <x v="3"/>
    <x v="0"/>
    <x v="1"/>
    <x v="3"/>
    <x v="1"/>
    <s v="220SE-3678"/>
    <x v="0"/>
    <n v="6.4790000000000001"/>
    <n v="0"/>
    <x v="0"/>
    <n v="8"/>
    <n v="8"/>
  </r>
  <r>
    <x v="0"/>
    <x v="1"/>
    <x v="3"/>
    <x v="1"/>
    <x v="1"/>
    <x v="3"/>
    <x v="1"/>
    <s v="220SE-3840"/>
    <x v="0"/>
    <n v="5.3581300000000001"/>
    <n v="0"/>
    <x v="0"/>
    <n v="8"/>
    <n v="8"/>
  </r>
  <r>
    <x v="0"/>
    <x v="1"/>
    <x v="3"/>
    <x v="0"/>
    <x v="2"/>
    <x v="4"/>
    <x v="2"/>
    <s v="300OI-01-A"/>
    <x v="0"/>
    <n v="73.903329999999997"/>
    <n v="0"/>
    <x v="0"/>
    <n v="40"/>
    <n v="40"/>
  </r>
  <r>
    <x v="0"/>
    <x v="1"/>
    <x v="3"/>
    <x v="2"/>
    <x v="2"/>
    <x v="4"/>
    <x v="2"/>
    <s v="300OI-01-C"/>
    <x v="0"/>
    <n v="54.466000000000001"/>
    <n v="0"/>
    <x v="0"/>
    <n v="40"/>
    <n v="40"/>
  </r>
  <r>
    <x v="0"/>
    <x v="1"/>
    <x v="3"/>
    <x v="0"/>
    <x v="2"/>
    <x v="5"/>
    <x v="2"/>
    <s v="300OS-01-A"/>
    <x v="0"/>
    <n v="12.08597"/>
    <n v="0"/>
    <x v="0"/>
    <n v="24"/>
    <n v="24"/>
  </r>
  <r>
    <x v="0"/>
    <x v="1"/>
    <x v="3"/>
    <x v="1"/>
    <x v="2"/>
    <x v="5"/>
    <x v="2"/>
    <s v="300OS-01-B"/>
    <x v="0"/>
    <n v="6.9922199999999997"/>
    <n v="0"/>
    <x v="0"/>
    <n v="24"/>
    <n v="24"/>
  </r>
  <r>
    <x v="0"/>
    <x v="1"/>
    <x v="3"/>
    <x v="2"/>
    <x v="2"/>
    <x v="5"/>
    <x v="2"/>
    <s v="300OS-01-C"/>
    <x v="0"/>
    <n v="7.9858000000000002"/>
    <n v="0"/>
    <x v="0"/>
    <n v="16"/>
    <n v="16"/>
  </r>
  <r>
    <x v="0"/>
    <x v="1"/>
    <x v="3"/>
    <x v="0"/>
    <x v="3"/>
    <x v="6"/>
    <x v="3"/>
    <s v="410MO-01-A"/>
    <x v="0"/>
    <n v="15.99187"/>
    <n v="0"/>
    <x v="0"/>
    <n v="20.8"/>
    <n v="20.8"/>
  </r>
  <r>
    <x v="0"/>
    <x v="1"/>
    <x v="3"/>
    <x v="1"/>
    <x v="3"/>
    <x v="6"/>
    <x v="3"/>
    <s v="410MO-01-B"/>
    <x v="0"/>
    <n v="14.67994"/>
    <n v="0"/>
    <x v="0"/>
    <n v="18.68"/>
    <n v="18.68"/>
  </r>
  <r>
    <x v="0"/>
    <x v="1"/>
    <x v="3"/>
    <x v="2"/>
    <x v="3"/>
    <x v="6"/>
    <x v="3"/>
    <s v="410MO-01-C"/>
    <x v="0"/>
    <n v="10.170360000000001"/>
    <n v="0"/>
    <x v="0"/>
    <n v="13.56"/>
    <n v="13.56"/>
  </r>
  <r>
    <x v="0"/>
    <x v="1"/>
    <x v="3"/>
    <x v="0"/>
    <x v="3"/>
    <x v="6"/>
    <x v="3"/>
    <s v="410MO-02-A"/>
    <x v="0"/>
    <n v="17.707139999999999"/>
    <n v="0"/>
    <x v="0"/>
    <n v="23.2"/>
    <n v="23.2"/>
  </r>
  <r>
    <x v="0"/>
    <x v="1"/>
    <x v="3"/>
    <x v="1"/>
    <x v="3"/>
    <x v="6"/>
    <x v="3"/>
    <s v="410MO-02-B"/>
    <x v="0"/>
    <n v="8.1806699999999992"/>
    <n v="0"/>
    <x v="0"/>
    <n v="10.68"/>
    <n v="10.68"/>
  </r>
  <r>
    <x v="0"/>
    <x v="1"/>
    <x v="3"/>
    <x v="2"/>
    <x v="3"/>
    <x v="6"/>
    <x v="3"/>
    <s v="410MO-02-C"/>
    <x v="0"/>
    <n v="8.33432"/>
    <n v="0"/>
    <x v="0"/>
    <n v="10.66"/>
    <n v="10.66"/>
  </r>
  <r>
    <x v="0"/>
    <x v="1"/>
    <x v="3"/>
    <x v="1"/>
    <x v="3"/>
    <x v="6"/>
    <x v="3"/>
    <s v="410MO-03-B"/>
    <x v="0"/>
    <n v="8.0445100000000007"/>
    <n v="0"/>
    <x v="0"/>
    <n v="10.68"/>
    <n v="10.68"/>
  </r>
  <r>
    <x v="0"/>
    <x v="1"/>
    <x v="3"/>
    <x v="2"/>
    <x v="3"/>
    <x v="6"/>
    <x v="3"/>
    <s v="410MO-03-C"/>
    <x v="0"/>
    <n v="8.3640799999999995"/>
    <n v="0"/>
    <x v="0"/>
    <n v="10.66"/>
    <n v="10.66"/>
  </r>
  <r>
    <x v="0"/>
    <x v="1"/>
    <x v="3"/>
    <x v="0"/>
    <x v="3"/>
    <x v="6"/>
    <x v="3"/>
    <s v="410MO-04-A"/>
    <x v="0"/>
    <n v="15.6585"/>
    <n v="0"/>
    <x v="0"/>
    <n v="20.8"/>
    <n v="20.8"/>
  </r>
  <r>
    <x v="0"/>
    <x v="1"/>
    <x v="3"/>
    <x v="1"/>
    <x v="3"/>
    <x v="6"/>
    <x v="3"/>
    <s v="410MO-04-B"/>
    <x v="0"/>
    <n v="14.00797"/>
    <n v="0"/>
    <x v="0"/>
    <n v="18.68"/>
    <n v="18.68"/>
  </r>
  <r>
    <x v="0"/>
    <x v="1"/>
    <x v="3"/>
    <x v="2"/>
    <x v="3"/>
    <x v="6"/>
    <x v="3"/>
    <s v="410MO-04-C"/>
    <x v="0"/>
    <n v="8.48001"/>
    <n v="0"/>
    <x v="0"/>
    <n v="10.68"/>
    <n v="10.68"/>
  </r>
  <r>
    <x v="0"/>
    <x v="1"/>
    <x v="3"/>
    <x v="0"/>
    <x v="3"/>
    <x v="6"/>
    <x v="3"/>
    <s v="410MO-05-A"/>
    <x v="0"/>
    <n v="20.942990000000002"/>
    <n v="0"/>
    <x v="0"/>
    <n v="27.2"/>
    <n v="27.2"/>
  </r>
  <r>
    <x v="0"/>
    <x v="1"/>
    <x v="3"/>
    <x v="1"/>
    <x v="3"/>
    <x v="6"/>
    <x v="3"/>
    <s v="410MO-05-B"/>
    <x v="0"/>
    <n v="14.140140000000001"/>
    <n v="0"/>
    <x v="0"/>
    <n v="18.68"/>
    <n v="18.68"/>
  </r>
  <r>
    <x v="0"/>
    <x v="1"/>
    <x v="3"/>
    <x v="2"/>
    <x v="3"/>
    <x v="6"/>
    <x v="3"/>
    <s v="410MO-05-C"/>
    <x v="0"/>
    <n v="14.10033"/>
    <n v="0"/>
    <x v="0"/>
    <n v="18.66"/>
    <n v="18.66"/>
  </r>
  <r>
    <x v="0"/>
    <x v="1"/>
    <x v="3"/>
    <x v="0"/>
    <x v="3"/>
    <x v="6"/>
    <x v="3"/>
    <s v="410MO-06-A"/>
    <x v="0"/>
    <n v="19.31654"/>
    <n v="0"/>
    <x v="0"/>
    <n v="25.2"/>
    <n v="25.2"/>
  </r>
  <r>
    <x v="0"/>
    <x v="1"/>
    <x v="3"/>
    <x v="2"/>
    <x v="3"/>
    <x v="6"/>
    <x v="3"/>
    <s v="410MO-06-C"/>
    <x v="0"/>
    <n v="11.080640000000001"/>
    <n v="0"/>
    <x v="0"/>
    <n v="14.68"/>
    <n v="14.68"/>
  </r>
  <r>
    <x v="0"/>
    <x v="1"/>
    <x v="3"/>
    <x v="1"/>
    <x v="3"/>
    <x v="6"/>
    <x v="3"/>
    <s v="410MO-07-B"/>
    <x v="0"/>
    <n v="8.0575100000000006"/>
    <n v="0"/>
    <x v="0"/>
    <n v="10.68"/>
    <n v="10.68"/>
  </r>
  <r>
    <x v="0"/>
    <x v="1"/>
    <x v="3"/>
    <x v="0"/>
    <x v="3"/>
    <x v="7"/>
    <x v="3"/>
    <s v="420TW-01-A"/>
    <x v="0"/>
    <n v="6.5266400000000004"/>
    <n v="0"/>
    <x v="0"/>
    <n v="8.5"/>
    <n v="8.5"/>
  </r>
  <r>
    <x v="0"/>
    <x v="1"/>
    <x v="3"/>
    <x v="2"/>
    <x v="3"/>
    <x v="7"/>
    <x v="3"/>
    <s v="420TW-01-C"/>
    <x v="0"/>
    <n v="6.5080200000000001"/>
    <n v="0"/>
    <x v="0"/>
    <n v="8.6"/>
    <n v="8.6"/>
  </r>
  <r>
    <x v="0"/>
    <x v="1"/>
    <x v="3"/>
    <x v="0"/>
    <x v="3"/>
    <x v="7"/>
    <x v="3"/>
    <s v="420TW-02-A"/>
    <x v="0"/>
    <n v="6.7346399999999997"/>
    <n v="0"/>
    <x v="0"/>
    <n v="8.5"/>
    <n v="8.5"/>
  </r>
  <r>
    <x v="0"/>
    <x v="1"/>
    <x v="3"/>
    <x v="2"/>
    <x v="3"/>
    <x v="7"/>
    <x v="3"/>
    <s v="420TW-02-C"/>
    <x v="0"/>
    <n v="6.4649700000000001"/>
    <n v="0"/>
    <x v="0"/>
    <n v="8.6"/>
    <n v="8.6"/>
  </r>
  <r>
    <x v="0"/>
    <x v="1"/>
    <x v="3"/>
    <x v="0"/>
    <x v="3"/>
    <x v="7"/>
    <x v="3"/>
    <s v="420TW-03-A"/>
    <x v="0"/>
    <n v="7.2255500000000001"/>
    <n v="0"/>
    <x v="0"/>
    <n v="9"/>
    <n v="9"/>
  </r>
  <r>
    <x v="0"/>
    <x v="1"/>
    <x v="3"/>
    <x v="0"/>
    <x v="3"/>
    <x v="7"/>
    <x v="3"/>
    <s v="420TW-04-A"/>
    <x v="0"/>
    <n v="7.9571500000000004"/>
    <n v="0"/>
    <x v="0"/>
    <n v="10"/>
    <n v="10"/>
  </r>
  <r>
    <x v="0"/>
    <x v="1"/>
    <x v="3"/>
    <x v="1"/>
    <x v="3"/>
    <x v="7"/>
    <x v="3"/>
    <s v="420TW-04-B"/>
    <x v="0"/>
    <n v="6.9326400000000001"/>
    <n v="0"/>
    <x v="0"/>
    <n v="8.75"/>
    <n v="8.75"/>
  </r>
  <r>
    <x v="0"/>
    <x v="1"/>
    <x v="3"/>
    <x v="2"/>
    <x v="3"/>
    <x v="7"/>
    <x v="3"/>
    <s v="420TW-04-C"/>
    <x v="0"/>
    <n v="6.73881"/>
    <n v="0"/>
    <x v="0"/>
    <n v="8.6"/>
    <n v="8.6"/>
  </r>
  <r>
    <x v="0"/>
    <x v="1"/>
    <x v="3"/>
    <x v="0"/>
    <x v="3"/>
    <x v="7"/>
    <x v="3"/>
    <s v="420TW-05-A"/>
    <x v="0"/>
    <n v="7.1043900000000004"/>
    <n v="0"/>
    <x v="0"/>
    <n v="8.5"/>
    <n v="8.5"/>
  </r>
  <r>
    <x v="0"/>
    <x v="1"/>
    <x v="3"/>
    <x v="2"/>
    <x v="3"/>
    <x v="7"/>
    <x v="3"/>
    <s v="420TW-05-C"/>
    <x v="0"/>
    <n v="3.0615100000000002"/>
    <n v="0"/>
    <x v="0"/>
    <n v="4"/>
    <n v="4"/>
  </r>
  <r>
    <x v="0"/>
    <x v="1"/>
    <x v="3"/>
    <x v="0"/>
    <x v="3"/>
    <x v="7"/>
    <x v="3"/>
    <s v="420TW-06-A"/>
    <x v="0"/>
    <n v="8.8079800000000006"/>
    <n v="0"/>
    <x v="0"/>
    <n v="11.5"/>
    <n v="11.5"/>
  </r>
  <r>
    <x v="0"/>
    <x v="1"/>
    <x v="3"/>
    <x v="1"/>
    <x v="3"/>
    <x v="7"/>
    <x v="3"/>
    <s v="420TW-06-B"/>
    <x v="0"/>
    <n v="6.6808300000000003"/>
    <n v="0"/>
    <x v="0"/>
    <n v="8.75"/>
    <n v="8.75"/>
  </r>
  <r>
    <x v="0"/>
    <x v="1"/>
    <x v="3"/>
    <x v="2"/>
    <x v="3"/>
    <x v="7"/>
    <x v="3"/>
    <s v="420TW-06-C"/>
    <x v="0"/>
    <n v="6.5300200000000004"/>
    <n v="0"/>
    <x v="0"/>
    <n v="8.6"/>
    <n v="8.6"/>
  </r>
  <r>
    <x v="0"/>
    <x v="1"/>
    <x v="3"/>
    <x v="2"/>
    <x v="3"/>
    <x v="7"/>
    <x v="3"/>
    <s v="420TW-07-C"/>
    <x v="0"/>
    <n v="5.5658500000000002"/>
    <n v="0"/>
    <x v="0"/>
    <n v="7.1"/>
    <n v="7.1"/>
  </r>
  <r>
    <x v="0"/>
    <x v="1"/>
    <x v="3"/>
    <x v="1"/>
    <x v="3"/>
    <x v="7"/>
    <x v="3"/>
    <s v="420TW-08-B"/>
    <x v="0"/>
    <n v="6.9516799999999996"/>
    <n v="0"/>
    <x v="0"/>
    <n v="8.75"/>
    <n v="8.75"/>
  </r>
  <r>
    <x v="0"/>
    <x v="1"/>
    <x v="3"/>
    <x v="1"/>
    <x v="3"/>
    <x v="7"/>
    <x v="3"/>
    <s v="420TW-09-B"/>
    <x v="0"/>
    <n v="6.9667000000000003"/>
    <n v="0"/>
    <x v="0"/>
    <n v="8.75"/>
    <n v="8.75"/>
  </r>
  <r>
    <x v="0"/>
    <x v="1"/>
    <x v="3"/>
    <x v="0"/>
    <x v="3"/>
    <x v="8"/>
    <x v="3"/>
    <s v="430TT-01-A"/>
    <x v="0"/>
    <n v="24.282869999999999"/>
    <n v="0"/>
    <x v="0"/>
    <n v="32"/>
    <n v="32"/>
  </r>
  <r>
    <x v="0"/>
    <x v="1"/>
    <x v="3"/>
    <x v="1"/>
    <x v="3"/>
    <x v="8"/>
    <x v="3"/>
    <s v="430TT-01-B"/>
    <x v="0"/>
    <n v="21.890370000000001"/>
    <n v="0"/>
    <x v="0"/>
    <n v="28.67"/>
    <n v="28.67"/>
  </r>
  <r>
    <x v="0"/>
    <x v="1"/>
    <x v="3"/>
    <x v="2"/>
    <x v="3"/>
    <x v="8"/>
    <x v="3"/>
    <s v="430TT-01-C"/>
    <x v="0"/>
    <n v="26.906120000000001"/>
    <n v="0"/>
    <x v="0"/>
    <n v="33.1"/>
    <n v="33.1"/>
  </r>
  <r>
    <x v="0"/>
    <x v="1"/>
    <x v="3"/>
    <x v="0"/>
    <x v="3"/>
    <x v="8"/>
    <x v="3"/>
    <s v="430TT-02-A"/>
    <x v="0"/>
    <n v="21.260619999999999"/>
    <n v="0"/>
    <x v="0"/>
    <n v="29"/>
    <n v="29"/>
  </r>
  <r>
    <x v="0"/>
    <x v="1"/>
    <x v="3"/>
    <x v="1"/>
    <x v="3"/>
    <x v="8"/>
    <x v="3"/>
    <s v="430TT-02-B"/>
    <x v="0"/>
    <n v="25.047509999999999"/>
    <n v="0"/>
    <x v="0"/>
    <n v="32.67"/>
    <n v="32.67"/>
  </r>
  <r>
    <x v="0"/>
    <x v="1"/>
    <x v="3"/>
    <x v="2"/>
    <x v="3"/>
    <x v="8"/>
    <x v="3"/>
    <s v="430TT-02-C"/>
    <x v="0"/>
    <n v="25.27065"/>
    <n v="0"/>
    <x v="0"/>
    <n v="33.1"/>
    <n v="33.1"/>
  </r>
  <r>
    <x v="0"/>
    <x v="1"/>
    <x v="3"/>
    <x v="0"/>
    <x v="3"/>
    <x v="8"/>
    <x v="3"/>
    <s v="430TT-03-A"/>
    <x v="0"/>
    <n v="22.269919999999999"/>
    <n v="0"/>
    <x v="0"/>
    <n v="29"/>
    <n v="29"/>
  </r>
  <r>
    <x v="0"/>
    <x v="1"/>
    <x v="3"/>
    <x v="1"/>
    <x v="3"/>
    <x v="8"/>
    <x v="3"/>
    <s v="430TT-03-B"/>
    <x v="0"/>
    <n v="18.94331"/>
    <n v="0"/>
    <x v="0"/>
    <n v="24.67"/>
    <n v="24.67"/>
  </r>
  <r>
    <x v="0"/>
    <x v="1"/>
    <x v="3"/>
    <x v="2"/>
    <x v="3"/>
    <x v="8"/>
    <x v="3"/>
    <s v="430TT-03-C"/>
    <x v="0"/>
    <n v="21.39753"/>
    <n v="0"/>
    <x v="0"/>
    <n v="28.1"/>
    <n v="28.1"/>
  </r>
  <r>
    <x v="0"/>
    <x v="1"/>
    <x v="3"/>
    <x v="0"/>
    <x v="3"/>
    <x v="8"/>
    <x v="3"/>
    <s v="430TT-04-A"/>
    <x v="0"/>
    <n v="9.3416399999999999"/>
    <n v="0"/>
    <x v="0"/>
    <n v="12.5"/>
    <n v="12.5"/>
  </r>
  <r>
    <x v="0"/>
    <x v="1"/>
    <x v="3"/>
    <x v="1"/>
    <x v="3"/>
    <x v="8"/>
    <x v="3"/>
    <s v="430TT-04-B"/>
    <x v="0"/>
    <n v="18.425660000000001"/>
    <n v="0"/>
    <x v="0"/>
    <n v="24.67"/>
    <n v="24.67"/>
  </r>
  <r>
    <x v="0"/>
    <x v="1"/>
    <x v="3"/>
    <x v="2"/>
    <x v="3"/>
    <x v="8"/>
    <x v="3"/>
    <s v="430TT-04-C"/>
    <x v="0"/>
    <n v="16.195730000000001"/>
    <n v="0"/>
    <x v="0"/>
    <n v="21.6"/>
    <n v="21.6"/>
  </r>
  <r>
    <x v="0"/>
    <x v="1"/>
    <x v="3"/>
    <x v="1"/>
    <x v="3"/>
    <x v="8"/>
    <x v="3"/>
    <s v="430TT-05-B"/>
    <x v="0"/>
    <n v="12.54116"/>
    <n v="0"/>
    <x v="0"/>
    <n v="16.670000000000002"/>
    <n v="16.670000000000002"/>
  </r>
  <r>
    <x v="0"/>
    <x v="1"/>
    <x v="3"/>
    <x v="1"/>
    <x v="3"/>
    <x v="8"/>
    <x v="3"/>
    <s v="430TT-06-B"/>
    <x v="0"/>
    <n v="6.6713699999999996"/>
    <n v="0"/>
    <x v="0"/>
    <n v="8.67"/>
    <n v="8.67"/>
  </r>
  <r>
    <x v="0"/>
    <x v="1"/>
    <x v="3"/>
    <x v="1"/>
    <x v="3"/>
    <x v="8"/>
    <x v="3"/>
    <s v="430TT-07-B"/>
    <x v="0"/>
    <n v="13.041650000000001"/>
    <n v="0"/>
    <x v="0"/>
    <n v="16.670000000000002"/>
    <n v="16.670000000000002"/>
  </r>
  <r>
    <x v="0"/>
    <x v="1"/>
    <x v="3"/>
    <x v="0"/>
    <x v="3"/>
    <x v="9"/>
    <x v="3"/>
    <s v="440TP-01-A"/>
    <x v="0"/>
    <n v="19.686720000000001"/>
    <n v="0"/>
    <x v="0"/>
    <n v="25.5"/>
    <n v="25.5"/>
  </r>
  <r>
    <x v="0"/>
    <x v="1"/>
    <x v="3"/>
    <x v="1"/>
    <x v="3"/>
    <x v="9"/>
    <x v="3"/>
    <s v="440TP-01-B"/>
    <x v="0"/>
    <n v="19.26342"/>
    <n v="0"/>
    <x v="0"/>
    <n v="25"/>
    <n v="25"/>
  </r>
  <r>
    <x v="0"/>
    <x v="1"/>
    <x v="3"/>
    <x v="2"/>
    <x v="3"/>
    <x v="9"/>
    <x v="3"/>
    <s v="440TP-01-C"/>
    <x v="0"/>
    <n v="22.65164"/>
    <n v="0"/>
    <x v="0"/>
    <n v="30.1"/>
    <n v="30.1"/>
  </r>
  <r>
    <x v="0"/>
    <x v="1"/>
    <x v="3"/>
    <x v="0"/>
    <x v="4"/>
    <x v="10"/>
    <x v="4"/>
    <s v="510L1-A"/>
    <x v="0"/>
    <n v="112.44862000000001"/>
    <n v="0"/>
    <x v="0"/>
    <n v="227.21"/>
    <n v="227.21"/>
  </r>
  <r>
    <x v="0"/>
    <x v="1"/>
    <x v="3"/>
    <x v="2"/>
    <x v="4"/>
    <x v="10"/>
    <x v="4"/>
    <s v="510L1-C"/>
    <x v="0"/>
    <n v="110.0411"/>
    <n v="0"/>
    <x v="0"/>
    <n v="225.31"/>
    <n v="225.31"/>
  </r>
  <r>
    <x v="0"/>
    <x v="1"/>
    <x v="3"/>
    <x v="0"/>
    <x v="4"/>
    <x v="11"/>
    <x v="4"/>
    <s v="510L2-A"/>
    <x v="0"/>
    <n v="232.41380000000001"/>
    <n v="0"/>
    <x v="0"/>
    <n v="227.21"/>
    <n v="227.21"/>
  </r>
  <r>
    <x v="0"/>
    <x v="1"/>
    <x v="3"/>
    <x v="2"/>
    <x v="4"/>
    <x v="11"/>
    <x v="4"/>
    <s v="510L2-C"/>
    <x v="0"/>
    <n v="235.50720000000001"/>
    <n v="0"/>
    <x v="0"/>
    <n v="206.91"/>
    <n v="206.91"/>
  </r>
  <r>
    <x v="0"/>
    <x v="1"/>
    <x v="3"/>
    <x v="0"/>
    <x v="4"/>
    <x v="12"/>
    <x v="4"/>
    <s v="510L3-A"/>
    <x v="0"/>
    <n v="153.9992"/>
    <n v="0"/>
    <x v="0"/>
    <n v="211.21"/>
    <n v="211.21"/>
  </r>
  <r>
    <x v="0"/>
    <x v="1"/>
    <x v="3"/>
    <x v="2"/>
    <x v="4"/>
    <x v="12"/>
    <x v="4"/>
    <s v="510L3-C"/>
    <x v="0"/>
    <n v="107.42400000000001"/>
    <n v="0"/>
    <x v="0"/>
    <n v="131.31"/>
    <n v="131.31"/>
  </r>
  <r>
    <x v="0"/>
    <x v="1"/>
    <x v="3"/>
    <x v="0"/>
    <x v="4"/>
    <x v="13"/>
    <x v="4"/>
    <s v="510L4-A"/>
    <x v="0"/>
    <n v="72.958860000000001"/>
    <n v="0"/>
    <x v="0"/>
    <n v="66.010000000000005"/>
    <n v="66.010000000000005"/>
  </r>
  <r>
    <x v="0"/>
    <x v="1"/>
    <x v="3"/>
    <x v="2"/>
    <x v="4"/>
    <x v="13"/>
    <x v="4"/>
    <s v="510L4-C"/>
    <x v="0"/>
    <n v="78.027180000000001"/>
    <n v="0"/>
    <x v="0"/>
    <n v="76.91"/>
    <n v="76.91"/>
  </r>
  <r>
    <x v="0"/>
    <x v="1"/>
    <x v="3"/>
    <x v="0"/>
    <x v="4"/>
    <x v="14"/>
    <x v="4"/>
    <s v="510L5-A"/>
    <x v="0"/>
    <n v="135.31994"/>
    <n v="0"/>
    <x v="0"/>
    <n v="150.21"/>
    <n v="150.21"/>
  </r>
  <r>
    <x v="0"/>
    <x v="1"/>
    <x v="3"/>
    <x v="2"/>
    <x v="4"/>
    <x v="14"/>
    <x v="4"/>
    <s v="510L5-C"/>
    <x v="0"/>
    <n v="84.680059999999997"/>
    <n v="0"/>
    <x v="0"/>
    <n v="105.91"/>
    <n v="105.91"/>
  </r>
  <r>
    <x v="0"/>
    <x v="1"/>
    <x v="3"/>
    <x v="0"/>
    <x v="4"/>
    <x v="15"/>
    <x v="4"/>
    <s v="510L6-A"/>
    <x v="0"/>
    <n v="190.73"/>
    <n v="0"/>
    <x v="0"/>
    <n v="198.21"/>
    <n v="198.21"/>
  </r>
  <r>
    <x v="0"/>
    <x v="1"/>
    <x v="3"/>
    <x v="2"/>
    <x v="4"/>
    <x v="15"/>
    <x v="4"/>
    <s v="510L6-C"/>
    <x v="0"/>
    <n v="123.443"/>
    <n v="0"/>
    <x v="0"/>
    <n v="177.91"/>
    <n v="177.91"/>
  </r>
  <r>
    <x v="0"/>
    <x v="1"/>
    <x v="3"/>
    <x v="0"/>
    <x v="4"/>
    <x v="15"/>
    <x v="4"/>
    <s v="510L8-A"/>
    <x v="0"/>
    <n v="24.093720000000001"/>
    <n v="0"/>
    <x v="0"/>
    <n v="24.01"/>
    <n v="24.01"/>
  </r>
  <r>
    <x v="0"/>
    <x v="1"/>
    <x v="3"/>
    <x v="2"/>
    <x v="4"/>
    <x v="15"/>
    <x v="4"/>
    <s v="510L8-C"/>
    <x v="0"/>
    <n v="16.636140000000001"/>
    <n v="0"/>
    <x v="0"/>
    <n v="16"/>
    <n v="16"/>
  </r>
  <r>
    <x v="0"/>
    <x v="1"/>
    <x v="3"/>
    <x v="0"/>
    <x v="4"/>
    <x v="16"/>
    <x v="4"/>
    <s v="520WP-01-A"/>
    <x v="0"/>
    <n v="12.625349999999999"/>
    <n v="0"/>
    <x v="0"/>
    <n v="16"/>
    <n v="16"/>
  </r>
  <r>
    <x v="0"/>
    <x v="1"/>
    <x v="3"/>
    <x v="1"/>
    <x v="4"/>
    <x v="16"/>
    <x v="4"/>
    <s v="520WP-01-B"/>
    <x v="0"/>
    <n v="13.32555"/>
    <n v="0"/>
    <x v="0"/>
    <n v="16"/>
    <n v="16"/>
  </r>
  <r>
    <x v="0"/>
    <x v="1"/>
    <x v="3"/>
    <x v="2"/>
    <x v="4"/>
    <x v="16"/>
    <x v="4"/>
    <s v="520WP-01-C"/>
    <x v="0"/>
    <n v="14.4"/>
    <n v="0"/>
    <x v="0"/>
    <n v="16"/>
    <n v="16"/>
  </r>
  <r>
    <x v="0"/>
    <x v="1"/>
    <x v="3"/>
    <x v="0"/>
    <x v="4"/>
    <x v="17"/>
    <x v="4"/>
    <s v="530NP-01-A"/>
    <x v="0"/>
    <n v="49.290399999999998"/>
    <n v="0"/>
    <x v="0"/>
    <n v="48"/>
    <n v="48"/>
  </r>
  <r>
    <x v="0"/>
    <x v="1"/>
    <x v="3"/>
    <x v="2"/>
    <x v="4"/>
    <x v="17"/>
    <x v="4"/>
    <s v="530NP-01-C"/>
    <x v="0"/>
    <n v="52.302399999999999"/>
    <n v="0"/>
    <x v="0"/>
    <n v="48"/>
    <n v="48"/>
  </r>
  <r>
    <x v="0"/>
    <x v="1"/>
    <x v="3"/>
    <x v="2"/>
    <x v="4"/>
    <x v="18"/>
    <x v="4"/>
    <s v="550LP-01-C"/>
    <x v="0"/>
    <n v="17.99982"/>
    <n v="0"/>
    <x v="0"/>
    <n v="21"/>
    <n v="21"/>
  </r>
  <r>
    <x v="0"/>
    <x v="1"/>
    <x v="3"/>
    <x v="0"/>
    <x v="5"/>
    <x v="19"/>
    <x v="5"/>
    <s v="600WZ-01-A"/>
    <x v="0"/>
    <n v="1.7932699999999999"/>
    <n v="0"/>
    <x v="0"/>
    <n v="23"/>
    <n v="23"/>
  </r>
  <r>
    <x v="0"/>
    <x v="1"/>
    <x v="3"/>
    <x v="1"/>
    <x v="5"/>
    <x v="19"/>
    <x v="5"/>
    <s v="600WZ-01-B"/>
    <x v="0"/>
    <n v="0.47998000000000002"/>
    <n v="0"/>
    <x v="0"/>
    <n v="1"/>
    <n v="1"/>
  </r>
  <r>
    <x v="0"/>
    <x v="1"/>
    <x v="3"/>
    <x v="2"/>
    <x v="5"/>
    <x v="19"/>
    <x v="5"/>
    <s v="600WZ-01-C"/>
    <x v="0"/>
    <n v="0.55998000000000003"/>
    <n v="0"/>
    <x v="0"/>
    <n v="8"/>
    <n v="8"/>
  </r>
  <r>
    <x v="0"/>
    <x v="1"/>
    <x v="4"/>
    <x v="0"/>
    <x v="0"/>
    <x v="0"/>
    <x v="0"/>
    <s v="100KT-01-A"/>
    <x v="0"/>
    <n v="5.8559099999999997"/>
    <n v="0"/>
    <x v="0"/>
    <n v="40"/>
    <n v="40"/>
  </r>
  <r>
    <x v="0"/>
    <x v="1"/>
    <x v="4"/>
    <x v="1"/>
    <x v="0"/>
    <x v="0"/>
    <x v="0"/>
    <s v="100KT-01-B"/>
    <x v="0"/>
    <n v="3.04101"/>
    <n v="0"/>
    <x v="0"/>
    <n v="16"/>
    <n v="16"/>
  </r>
  <r>
    <x v="0"/>
    <x v="1"/>
    <x v="4"/>
    <x v="2"/>
    <x v="0"/>
    <x v="0"/>
    <x v="0"/>
    <s v="100KT-01-C"/>
    <x v="0"/>
    <n v="3.9226899999999998"/>
    <n v="0"/>
    <x v="0"/>
    <n v="24"/>
    <n v="24"/>
  </r>
  <r>
    <x v="0"/>
    <x v="1"/>
    <x v="4"/>
    <x v="0"/>
    <x v="0"/>
    <x v="0"/>
    <x v="0"/>
    <s v="100KT-02-A"/>
    <x v="0"/>
    <n v="25.07274"/>
    <n v="0"/>
    <x v="0"/>
    <n v="32"/>
    <n v="32"/>
  </r>
  <r>
    <x v="0"/>
    <x v="1"/>
    <x v="4"/>
    <x v="1"/>
    <x v="0"/>
    <x v="0"/>
    <x v="0"/>
    <s v="100KT-02-B"/>
    <x v="0"/>
    <n v="21.653469999999999"/>
    <n v="0"/>
    <x v="0"/>
    <n v="48"/>
    <n v="48"/>
  </r>
  <r>
    <x v="0"/>
    <x v="1"/>
    <x v="4"/>
    <x v="2"/>
    <x v="0"/>
    <x v="0"/>
    <x v="0"/>
    <s v="100KT-02-C"/>
    <x v="0"/>
    <n v="12.985165"/>
    <n v="0"/>
    <x v="0"/>
    <n v="48"/>
    <n v="48"/>
  </r>
  <r>
    <x v="0"/>
    <x v="1"/>
    <x v="4"/>
    <x v="0"/>
    <x v="0"/>
    <x v="0"/>
    <x v="0"/>
    <s v="100KT-03-A"/>
    <x v="0"/>
    <n v="17.20121"/>
    <n v="0"/>
    <x v="0"/>
    <n v="48"/>
    <n v="48"/>
  </r>
  <r>
    <x v="0"/>
    <x v="1"/>
    <x v="4"/>
    <x v="1"/>
    <x v="0"/>
    <x v="0"/>
    <x v="0"/>
    <s v="100KT-03-B"/>
    <x v="0"/>
    <n v="13.19563"/>
    <n v="0"/>
    <x v="0"/>
    <n v="40"/>
    <n v="40"/>
  </r>
  <r>
    <x v="0"/>
    <x v="1"/>
    <x v="4"/>
    <x v="2"/>
    <x v="0"/>
    <x v="0"/>
    <x v="0"/>
    <s v="100KT-03-C"/>
    <x v="0"/>
    <n v="13.613720000000001"/>
    <n v="0"/>
    <x v="0"/>
    <n v="24"/>
    <n v="24"/>
  </r>
  <r>
    <x v="0"/>
    <x v="1"/>
    <x v="4"/>
    <x v="0"/>
    <x v="0"/>
    <x v="0"/>
    <x v="0"/>
    <s v="100KT-04-A"/>
    <x v="0"/>
    <n v="11.593669999999999"/>
    <n v="0"/>
    <x v="0"/>
    <n v="16"/>
    <n v="16"/>
  </r>
  <r>
    <x v="0"/>
    <x v="1"/>
    <x v="4"/>
    <x v="1"/>
    <x v="0"/>
    <x v="0"/>
    <x v="0"/>
    <s v="100KT-04-B"/>
    <x v="0"/>
    <n v="15.66652"/>
    <n v="0"/>
    <x v="0"/>
    <n v="16"/>
    <n v="16"/>
  </r>
  <r>
    <x v="0"/>
    <x v="1"/>
    <x v="4"/>
    <x v="2"/>
    <x v="0"/>
    <x v="0"/>
    <x v="0"/>
    <s v="100KT-04-C"/>
    <x v="0"/>
    <n v="10.55702"/>
    <n v="0"/>
    <x v="0"/>
    <n v="8"/>
    <n v="8"/>
  </r>
  <r>
    <x v="0"/>
    <x v="1"/>
    <x v="4"/>
    <x v="0"/>
    <x v="0"/>
    <x v="0"/>
    <x v="0"/>
    <s v="100KT-05-A"/>
    <x v="0"/>
    <n v="1.0016700000000001"/>
    <n v="0"/>
    <x v="0"/>
    <n v="31"/>
    <n v="31"/>
  </r>
  <r>
    <x v="0"/>
    <x v="1"/>
    <x v="4"/>
    <x v="1"/>
    <x v="0"/>
    <x v="0"/>
    <x v="0"/>
    <s v="100KT-05-B"/>
    <x v="0"/>
    <n v="3.0800100000000001"/>
    <n v="0"/>
    <x v="0"/>
    <n v="10"/>
    <n v="10"/>
  </r>
  <r>
    <x v="0"/>
    <x v="1"/>
    <x v="4"/>
    <x v="2"/>
    <x v="0"/>
    <x v="0"/>
    <x v="0"/>
    <s v="100KT-05-C"/>
    <x v="0"/>
    <n v="0.15334"/>
    <n v="0"/>
    <x v="0"/>
    <n v="16"/>
    <n v="16"/>
  </r>
  <r>
    <x v="0"/>
    <x v="1"/>
    <x v="4"/>
    <x v="0"/>
    <x v="0"/>
    <x v="0"/>
    <x v="0"/>
    <s v="100KT-07-A"/>
    <x v="0"/>
    <n v="14.28486"/>
    <n v="0"/>
    <x v="0"/>
    <n v="16"/>
    <n v="16"/>
  </r>
  <r>
    <x v="0"/>
    <x v="1"/>
    <x v="4"/>
    <x v="1"/>
    <x v="0"/>
    <x v="0"/>
    <x v="0"/>
    <s v="100KT-07-B"/>
    <x v="0"/>
    <n v="10.53637"/>
    <n v="0"/>
    <x v="0"/>
    <n v="16"/>
    <n v="16"/>
  </r>
  <r>
    <x v="0"/>
    <x v="1"/>
    <x v="4"/>
    <x v="2"/>
    <x v="0"/>
    <x v="0"/>
    <x v="0"/>
    <s v="100KT-07-C"/>
    <x v="0"/>
    <n v="13.54368"/>
    <n v="0"/>
    <x v="0"/>
    <n v="16"/>
    <n v="16"/>
  </r>
  <r>
    <x v="0"/>
    <x v="1"/>
    <x v="4"/>
    <x v="0"/>
    <x v="0"/>
    <x v="1"/>
    <x v="0"/>
    <s v="110KS-01-A"/>
    <x v="0"/>
    <n v="9.68"/>
    <n v="0"/>
    <x v="0"/>
    <n v="16"/>
    <n v="16"/>
  </r>
  <r>
    <x v="0"/>
    <x v="1"/>
    <x v="4"/>
    <x v="1"/>
    <x v="0"/>
    <x v="1"/>
    <x v="0"/>
    <s v="110KS-01-B"/>
    <x v="0"/>
    <n v="8.8000000000000007"/>
    <n v="0"/>
    <x v="0"/>
    <n v="16"/>
    <n v="16"/>
  </r>
  <r>
    <x v="0"/>
    <x v="1"/>
    <x v="4"/>
    <x v="0"/>
    <x v="0"/>
    <x v="1"/>
    <x v="0"/>
    <s v="110KS-02-A"/>
    <x v="0"/>
    <n v="9.68"/>
    <n v="0"/>
    <x v="0"/>
    <n v="16"/>
    <n v="16"/>
  </r>
  <r>
    <x v="0"/>
    <x v="1"/>
    <x v="4"/>
    <x v="1"/>
    <x v="0"/>
    <x v="1"/>
    <x v="0"/>
    <s v="110KS-02-B"/>
    <x v="0"/>
    <n v="4.4000000000000004"/>
    <n v="0"/>
    <x v="0"/>
    <n v="16"/>
    <n v="16"/>
  </r>
  <r>
    <x v="0"/>
    <x v="1"/>
    <x v="4"/>
    <x v="2"/>
    <x v="0"/>
    <x v="1"/>
    <x v="0"/>
    <s v="110KS-02-C"/>
    <x v="0"/>
    <n v="5.28"/>
    <n v="0"/>
    <x v="0"/>
    <n v="8"/>
    <n v="8"/>
  </r>
  <r>
    <x v="0"/>
    <x v="1"/>
    <x v="4"/>
    <x v="0"/>
    <x v="0"/>
    <x v="1"/>
    <x v="0"/>
    <s v="110KS-03-A"/>
    <x v="0"/>
    <n v="3.73"/>
    <n v="0"/>
    <x v="0"/>
    <n v="8"/>
    <n v="8"/>
  </r>
  <r>
    <x v="0"/>
    <x v="1"/>
    <x v="4"/>
    <x v="1"/>
    <x v="0"/>
    <x v="1"/>
    <x v="0"/>
    <s v="110KS-03-B"/>
    <x v="0"/>
    <n v="2.4008400000000001"/>
    <n v="0"/>
    <x v="0"/>
    <n v="8"/>
    <n v="8"/>
  </r>
  <r>
    <x v="0"/>
    <x v="1"/>
    <x v="4"/>
    <x v="0"/>
    <x v="1"/>
    <x v="2"/>
    <x v="1"/>
    <s v="210SL-01-A"/>
    <x v="0"/>
    <n v="22.273309999999999"/>
    <n v="0"/>
    <x v="0"/>
    <n v="24"/>
    <n v="24"/>
  </r>
  <r>
    <x v="0"/>
    <x v="1"/>
    <x v="4"/>
    <x v="1"/>
    <x v="1"/>
    <x v="2"/>
    <x v="1"/>
    <s v="210SL-01-B"/>
    <x v="0"/>
    <n v="22.484532000000002"/>
    <n v="0"/>
    <x v="0"/>
    <n v="28"/>
    <n v="28"/>
  </r>
  <r>
    <x v="0"/>
    <x v="1"/>
    <x v="4"/>
    <x v="2"/>
    <x v="1"/>
    <x v="2"/>
    <x v="1"/>
    <s v="210SL-01-C"/>
    <x v="0"/>
    <n v="40.423290000000001"/>
    <n v="0"/>
    <x v="0"/>
    <n v="48"/>
    <n v="48"/>
  </r>
  <r>
    <x v="0"/>
    <x v="1"/>
    <x v="4"/>
    <x v="0"/>
    <x v="1"/>
    <x v="2"/>
    <x v="1"/>
    <s v="210SL-02-A"/>
    <x v="0"/>
    <n v="35.333300000000001"/>
    <n v="0"/>
    <x v="0"/>
    <n v="40"/>
    <n v="40"/>
  </r>
  <r>
    <x v="0"/>
    <x v="1"/>
    <x v="4"/>
    <x v="1"/>
    <x v="1"/>
    <x v="2"/>
    <x v="1"/>
    <s v="210SL-02-B"/>
    <x v="0"/>
    <n v="45.93329"/>
    <n v="0"/>
    <x v="0"/>
    <n v="52"/>
    <n v="52"/>
  </r>
  <r>
    <x v="0"/>
    <x v="1"/>
    <x v="4"/>
    <x v="3"/>
    <x v="1"/>
    <x v="3"/>
    <x v="1"/>
    <s v="220SE-0001"/>
    <x v="0"/>
    <n v="0.32119999999999999"/>
    <n v="0"/>
    <x v="0"/>
    <n v="0.01"/>
    <n v="0.01"/>
  </r>
  <r>
    <x v="0"/>
    <x v="1"/>
    <x v="4"/>
    <x v="0"/>
    <x v="1"/>
    <x v="3"/>
    <x v="1"/>
    <s v="220SE-0009"/>
    <x v="0"/>
    <n v="7.99716"/>
    <n v="4.1000000000000003E-3"/>
    <x v="0"/>
    <n v="8"/>
    <n v="8"/>
  </r>
  <r>
    <x v="0"/>
    <x v="1"/>
    <x v="4"/>
    <x v="2"/>
    <x v="1"/>
    <x v="3"/>
    <x v="1"/>
    <s v="220SE-0079"/>
    <x v="0"/>
    <n v="6.9472100000000001"/>
    <n v="0"/>
    <x v="0"/>
    <n v="8"/>
    <n v="8"/>
  </r>
  <r>
    <x v="0"/>
    <x v="1"/>
    <x v="4"/>
    <x v="2"/>
    <x v="1"/>
    <x v="3"/>
    <x v="1"/>
    <s v="220SE-0081"/>
    <x v="0"/>
    <n v="6.6749099999999997"/>
    <n v="0"/>
    <x v="0"/>
    <n v="8"/>
    <n v="8"/>
  </r>
  <r>
    <x v="0"/>
    <x v="1"/>
    <x v="4"/>
    <x v="0"/>
    <x v="1"/>
    <x v="3"/>
    <x v="1"/>
    <s v="220SE-0133"/>
    <x v="0"/>
    <n v="5.4017400000000002"/>
    <n v="8.43E-2"/>
    <x v="0"/>
    <n v="8"/>
    <n v="8"/>
  </r>
  <r>
    <x v="0"/>
    <x v="1"/>
    <x v="4"/>
    <x v="1"/>
    <x v="1"/>
    <x v="3"/>
    <x v="1"/>
    <s v="220SE-0150"/>
    <x v="0"/>
    <n v="7.7863600000000002"/>
    <n v="0"/>
    <x v="0"/>
    <n v="8"/>
    <n v="8"/>
  </r>
  <r>
    <x v="0"/>
    <x v="1"/>
    <x v="4"/>
    <x v="1"/>
    <x v="1"/>
    <x v="3"/>
    <x v="1"/>
    <s v="220SE-0202"/>
    <x v="0"/>
    <n v="6.9357699999999998"/>
    <n v="0"/>
    <x v="0"/>
    <n v="8"/>
    <n v="8"/>
  </r>
  <r>
    <x v="0"/>
    <x v="1"/>
    <x v="4"/>
    <x v="2"/>
    <x v="1"/>
    <x v="3"/>
    <x v="1"/>
    <s v="220SE-0227"/>
    <x v="0"/>
    <n v="7.36653"/>
    <n v="1.95E-2"/>
    <x v="0"/>
    <n v="8"/>
    <n v="8"/>
  </r>
  <r>
    <x v="0"/>
    <x v="1"/>
    <x v="4"/>
    <x v="1"/>
    <x v="1"/>
    <x v="3"/>
    <x v="1"/>
    <s v="220SE-0233"/>
    <x v="0"/>
    <n v="6.9970299999999996"/>
    <n v="0"/>
    <x v="0"/>
    <n v="8"/>
    <n v="8"/>
  </r>
  <r>
    <x v="0"/>
    <x v="1"/>
    <x v="4"/>
    <x v="1"/>
    <x v="1"/>
    <x v="3"/>
    <x v="1"/>
    <s v="220SE-0281"/>
    <x v="0"/>
    <n v="5.9552300000000002"/>
    <n v="0"/>
    <x v="0"/>
    <n v="8"/>
    <n v="8"/>
  </r>
  <r>
    <x v="0"/>
    <x v="1"/>
    <x v="4"/>
    <x v="2"/>
    <x v="1"/>
    <x v="3"/>
    <x v="1"/>
    <s v="220SE-0294"/>
    <x v="0"/>
    <n v="6.3319599999999996"/>
    <n v="0"/>
    <x v="0"/>
    <n v="7"/>
    <n v="7"/>
  </r>
  <r>
    <x v="0"/>
    <x v="1"/>
    <x v="4"/>
    <x v="1"/>
    <x v="1"/>
    <x v="3"/>
    <x v="1"/>
    <s v="220SE-0315"/>
    <x v="0"/>
    <n v="8.6007400000000001"/>
    <n v="0"/>
    <x v="0"/>
    <n v="8"/>
    <n v="8"/>
  </r>
  <r>
    <x v="0"/>
    <x v="1"/>
    <x v="4"/>
    <x v="0"/>
    <x v="1"/>
    <x v="3"/>
    <x v="1"/>
    <s v="220SE-0350"/>
    <x v="0"/>
    <n v="5.0140900000000004"/>
    <n v="0"/>
    <x v="0"/>
    <n v="8"/>
    <n v="8"/>
  </r>
  <r>
    <x v="0"/>
    <x v="1"/>
    <x v="4"/>
    <x v="2"/>
    <x v="1"/>
    <x v="3"/>
    <x v="1"/>
    <s v="220SE-0359"/>
    <x v="0"/>
    <n v="6.16859"/>
    <n v="3.3999999999999998E-3"/>
    <x v="0"/>
    <n v="8"/>
    <n v="8"/>
  </r>
  <r>
    <x v="0"/>
    <x v="1"/>
    <x v="4"/>
    <x v="2"/>
    <x v="1"/>
    <x v="3"/>
    <x v="1"/>
    <s v="220SE-0386"/>
    <x v="0"/>
    <n v="6.6827899999999998"/>
    <n v="0"/>
    <x v="0"/>
    <n v="8"/>
    <n v="8"/>
  </r>
  <r>
    <x v="0"/>
    <x v="1"/>
    <x v="4"/>
    <x v="0"/>
    <x v="1"/>
    <x v="3"/>
    <x v="1"/>
    <s v="220SE-0409"/>
    <x v="0"/>
    <n v="6.3519500000000004"/>
    <n v="0"/>
    <x v="0"/>
    <n v="8"/>
    <n v="8"/>
  </r>
  <r>
    <x v="0"/>
    <x v="1"/>
    <x v="4"/>
    <x v="1"/>
    <x v="1"/>
    <x v="3"/>
    <x v="1"/>
    <s v="220SE-0504"/>
    <x v="0"/>
    <n v="4.3963299999999998"/>
    <n v="0"/>
    <x v="0"/>
    <n v="8"/>
    <n v="8"/>
  </r>
  <r>
    <x v="0"/>
    <x v="1"/>
    <x v="4"/>
    <x v="0"/>
    <x v="1"/>
    <x v="3"/>
    <x v="1"/>
    <s v="220SE-0639"/>
    <x v="0"/>
    <n v="3.3006600000000001"/>
    <n v="0"/>
    <x v="0"/>
    <n v="8"/>
    <n v="8"/>
  </r>
  <r>
    <x v="0"/>
    <x v="1"/>
    <x v="4"/>
    <x v="1"/>
    <x v="1"/>
    <x v="3"/>
    <x v="1"/>
    <s v="220SE-0640"/>
    <x v="0"/>
    <n v="5.2837399999999999"/>
    <n v="0"/>
    <x v="0"/>
    <n v="8"/>
    <n v="8"/>
  </r>
  <r>
    <x v="0"/>
    <x v="1"/>
    <x v="4"/>
    <x v="0"/>
    <x v="1"/>
    <x v="3"/>
    <x v="1"/>
    <s v="220SE-0642"/>
    <x v="0"/>
    <n v="6.8336899999999998"/>
    <n v="0"/>
    <x v="0"/>
    <n v="8"/>
    <n v="8"/>
  </r>
  <r>
    <x v="0"/>
    <x v="1"/>
    <x v="4"/>
    <x v="0"/>
    <x v="1"/>
    <x v="3"/>
    <x v="1"/>
    <s v="220SE-0677"/>
    <x v="0"/>
    <n v="4.2520300000000004"/>
    <n v="6.1999999999999998E-3"/>
    <x v="0"/>
    <n v="8"/>
    <n v="8"/>
  </r>
  <r>
    <x v="0"/>
    <x v="1"/>
    <x v="4"/>
    <x v="1"/>
    <x v="1"/>
    <x v="3"/>
    <x v="1"/>
    <s v="220SE-0682"/>
    <x v="0"/>
    <n v="6.3658099999999997"/>
    <n v="0"/>
    <x v="0"/>
    <n v="8"/>
    <n v="8"/>
  </r>
  <r>
    <x v="0"/>
    <x v="1"/>
    <x v="4"/>
    <x v="1"/>
    <x v="1"/>
    <x v="3"/>
    <x v="1"/>
    <s v="220SE-0688"/>
    <x v="0"/>
    <n v="4.7174899999999997"/>
    <n v="0"/>
    <x v="0"/>
    <n v="6"/>
    <n v="6"/>
  </r>
  <r>
    <x v="0"/>
    <x v="1"/>
    <x v="4"/>
    <x v="1"/>
    <x v="1"/>
    <x v="3"/>
    <x v="1"/>
    <s v="220SE-0690"/>
    <x v="0"/>
    <n v="7.4364299999999997"/>
    <n v="0"/>
    <x v="0"/>
    <n v="8"/>
    <n v="8"/>
  </r>
  <r>
    <x v="0"/>
    <x v="1"/>
    <x v="4"/>
    <x v="0"/>
    <x v="1"/>
    <x v="3"/>
    <x v="1"/>
    <s v="220SE-0694"/>
    <x v="0"/>
    <n v="4.5968299999999997"/>
    <n v="0"/>
    <x v="0"/>
    <n v="8"/>
    <n v="8"/>
  </r>
  <r>
    <x v="0"/>
    <x v="1"/>
    <x v="4"/>
    <x v="1"/>
    <x v="1"/>
    <x v="3"/>
    <x v="1"/>
    <s v="220SE-0700"/>
    <x v="0"/>
    <n v="6.3005199999999997"/>
    <n v="0"/>
    <x v="0"/>
    <n v="8"/>
    <n v="8"/>
  </r>
  <r>
    <x v="0"/>
    <x v="1"/>
    <x v="4"/>
    <x v="1"/>
    <x v="1"/>
    <x v="3"/>
    <x v="1"/>
    <s v="220SE-0701"/>
    <x v="0"/>
    <n v="6.2214999999999998"/>
    <n v="0"/>
    <x v="0"/>
    <n v="8"/>
    <n v="8"/>
  </r>
  <r>
    <x v="0"/>
    <x v="1"/>
    <x v="4"/>
    <x v="2"/>
    <x v="1"/>
    <x v="3"/>
    <x v="1"/>
    <s v="220SE-0708"/>
    <x v="0"/>
    <n v="5.5825300000000002"/>
    <n v="0"/>
    <x v="0"/>
    <n v="8"/>
    <n v="8"/>
  </r>
  <r>
    <x v="0"/>
    <x v="1"/>
    <x v="4"/>
    <x v="1"/>
    <x v="1"/>
    <x v="3"/>
    <x v="1"/>
    <s v="220SE-0718"/>
    <x v="0"/>
    <n v="7.8848900000000004"/>
    <n v="0"/>
    <x v="0"/>
    <n v="8"/>
    <n v="8"/>
  </r>
  <r>
    <x v="0"/>
    <x v="1"/>
    <x v="4"/>
    <x v="1"/>
    <x v="1"/>
    <x v="3"/>
    <x v="1"/>
    <s v="220SE-0734"/>
    <x v="0"/>
    <n v="6.7475199999999997"/>
    <n v="0"/>
    <x v="0"/>
    <n v="8"/>
    <n v="8"/>
  </r>
  <r>
    <x v="0"/>
    <x v="1"/>
    <x v="4"/>
    <x v="1"/>
    <x v="1"/>
    <x v="3"/>
    <x v="1"/>
    <s v="220SE-0737"/>
    <x v="0"/>
    <n v="8.2308699999999995"/>
    <n v="0"/>
    <x v="0"/>
    <n v="8"/>
    <n v="8"/>
  </r>
  <r>
    <x v="0"/>
    <x v="1"/>
    <x v="4"/>
    <x v="1"/>
    <x v="1"/>
    <x v="3"/>
    <x v="1"/>
    <s v="220SE-0739"/>
    <x v="0"/>
    <n v="5.1867999999999999"/>
    <n v="0"/>
    <x v="0"/>
    <n v="8"/>
    <n v="8"/>
  </r>
  <r>
    <x v="0"/>
    <x v="1"/>
    <x v="4"/>
    <x v="1"/>
    <x v="1"/>
    <x v="3"/>
    <x v="1"/>
    <s v="220SE-0748"/>
    <x v="0"/>
    <n v="2.7789799999999998"/>
    <n v="0"/>
    <x v="0"/>
    <n v="4"/>
    <n v="4"/>
  </r>
  <r>
    <x v="0"/>
    <x v="1"/>
    <x v="4"/>
    <x v="2"/>
    <x v="1"/>
    <x v="3"/>
    <x v="1"/>
    <s v="220SE-0754"/>
    <x v="0"/>
    <n v="6.2965400000000002"/>
    <n v="0"/>
    <x v="0"/>
    <n v="8"/>
    <n v="8"/>
  </r>
  <r>
    <x v="0"/>
    <x v="1"/>
    <x v="4"/>
    <x v="2"/>
    <x v="1"/>
    <x v="3"/>
    <x v="1"/>
    <s v="220SE-0778"/>
    <x v="0"/>
    <n v="7.6327999999999996"/>
    <n v="0"/>
    <x v="0"/>
    <n v="8"/>
    <n v="8"/>
  </r>
  <r>
    <x v="0"/>
    <x v="1"/>
    <x v="4"/>
    <x v="1"/>
    <x v="1"/>
    <x v="3"/>
    <x v="1"/>
    <s v="220SE-0786"/>
    <x v="0"/>
    <n v="6.8292299999999999"/>
    <n v="0"/>
    <x v="0"/>
    <n v="8"/>
    <n v="8"/>
  </r>
  <r>
    <x v="0"/>
    <x v="1"/>
    <x v="4"/>
    <x v="0"/>
    <x v="1"/>
    <x v="3"/>
    <x v="1"/>
    <s v="220SE-0787"/>
    <x v="0"/>
    <n v="6.11639"/>
    <n v="0"/>
    <x v="0"/>
    <n v="8"/>
    <n v="8"/>
  </r>
  <r>
    <x v="0"/>
    <x v="1"/>
    <x v="4"/>
    <x v="2"/>
    <x v="1"/>
    <x v="3"/>
    <x v="1"/>
    <s v="220SE-0795"/>
    <x v="0"/>
    <n v="5.7611999999999997"/>
    <n v="0"/>
    <x v="0"/>
    <n v="8"/>
    <n v="8"/>
  </r>
  <r>
    <x v="0"/>
    <x v="1"/>
    <x v="4"/>
    <x v="1"/>
    <x v="1"/>
    <x v="3"/>
    <x v="1"/>
    <s v="220SE-0797"/>
    <x v="0"/>
    <n v="6.7698799999999997"/>
    <n v="0"/>
    <x v="0"/>
    <n v="8"/>
    <n v="8"/>
  </r>
  <r>
    <x v="0"/>
    <x v="1"/>
    <x v="4"/>
    <x v="1"/>
    <x v="1"/>
    <x v="3"/>
    <x v="1"/>
    <s v="220SE-0800"/>
    <x v="0"/>
    <n v="7.8094400000000004"/>
    <n v="0"/>
    <x v="0"/>
    <n v="8"/>
    <n v="8"/>
  </r>
  <r>
    <x v="0"/>
    <x v="1"/>
    <x v="4"/>
    <x v="2"/>
    <x v="1"/>
    <x v="3"/>
    <x v="1"/>
    <s v="220SE-0844"/>
    <x v="0"/>
    <n v="6.2312500000000002"/>
    <n v="0"/>
    <x v="0"/>
    <n v="8"/>
    <n v="8"/>
  </r>
  <r>
    <x v="0"/>
    <x v="1"/>
    <x v="4"/>
    <x v="2"/>
    <x v="1"/>
    <x v="3"/>
    <x v="1"/>
    <s v="220SE-0901"/>
    <x v="0"/>
    <n v="4.2214200000000002"/>
    <n v="0"/>
    <x v="0"/>
    <n v="8"/>
    <n v="8"/>
  </r>
  <r>
    <x v="0"/>
    <x v="1"/>
    <x v="4"/>
    <x v="1"/>
    <x v="1"/>
    <x v="3"/>
    <x v="1"/>
    <s v="220SE-0921"/>
    <x v="0"/>
    <n v="7.23177"/>
    <n v="0"/>
    <x v="0"/>
    <n v="8"/>
    <n v="8"/>
  </r>
  <r>
    <x v="0"/>
    <x v="1"/>
    <x v="4"/>
    <x v="0"/>
    <x v="1"/>
    <x v="3"/>
    <x v="1"/>
    <s v="220SE-0923"/>
    <x v="0"/>
    <n v="5.3358999999999996"/>
    <n v="8.3000000000000004E-2"/>
    <x v="0"/>
    <n v="8"/>
    <n v="8"/>
  </r>
  <r>
    <x v="0"/>
    <x v="1"/>
    <x v="4"/>
    <x v="2"/>
    <x v="1"/>
    <x v="3"/>
    <x v="1"/>
    <s v="220SE-1045"/>
    <x v="0"/>
    <n v="8.2350700000000003"/>
    <n v="0.46339999999999998"/>
    <x v="0"/>
    <n v="8"/>
    <n v="8"/>
  </r>
  <r>
    <x v="0"/>
    <x v="1"/>
    <x v="4"/>
    <x v="0"/>
    <x v="1"/>
    <x v="3"/>
    <x v="1"/>
    <s v="220SE-1218"/>
    <x v="0"/>
    <n v="6.0971000000000002"/>
    <n v="5.1000000000000004E-3"/>
    <x v="0"/>
    <n v="8"/>
    <n v="8"/>
  </r>
  <r>
    <x v="0"/>
    <x v="1"/>
    <x v="4"/>
    <x v="0"/>
    <x v="1"/>
    <x v="3"/>
    <x v="1"/>
    <s v="220SE-1219"/>
    <x v="0"/>
    <n v="7.0590799999999998"/>
    <n v="0"/>
    <x v="0"/>
    <n v="8"/>
    <n v="8"/>
  </r>
  <r>
    <x v="0"/>
    <x v="1"/>
    <x v="4"/>
    <x v="2"/>
    <x v="1"/>
    <x v="3"/>
    <x v="1"/>
    <s v="220SE-1220"/>
    <x v="0"/>
    <n v="5.4018199999999998"/>
    <n v="3.2899999999999999E-2"/>
    <x v="0"/>
    <n v="7.5"/>
    <n v="7.5"/>
  </r>
  <r>
    <x v="0"/>
    <x v="1"/>
    <x v="4"/>
    <x v="1"/>
    <x v="1"/>
    <x v="3"/>
    <x v="1"/>
    <s v="220SE-1223"/>
    <x v="0"/>
    <n v="6.71732"/>
    <n v="0"/>
    <x v="0"/>
    <n v="8"/>
    <n v="8"/>
  </r>
  <r>
    <x v="0"/>
    <x v="1"/>
    <x v="4"/>
    <x v="1"/>
    <x v="1"/>
    <x v="3"/>
    <x v="1"/>
    <s v="220SE-1286"/>
    <x v="0"/>
    <n v="6.2163700000000004"/>
    <n v="0"/>
    <x v="0"/>
    <n v="8"/>
    <n v="8"/>
  </r>
  <r>
    <x v="0"/>
    <x v="1"/>
    <x v="4"/>
    <x v="0"/>
    <x v="1"/>
    <x v="3"/>
    <x v="1"/>
    <s v="220SE-1290"/>
    <x v="0"/>
    <n v="7.8767899999999997"/>
    <n v="1.6999999999999999E-3"/>
    <x v="0"/>
    <n v="8"/>
    <n v="8"/>
  </r>
  <r>
    <x v="0"/>
    <x v="1"/>
    <x v="4"/>
    <x v="2"/>
    <x v="1"/>
    <x v="3"/>
    <x v="1"/>
    <s v="220SE-1679"/>
    <x v="0"/>
    <n v="7.6393599999999999"/>
    <n v="0"/>
    <x v="0"/>
    <n v="8"/>
    <n v="8"/>
  </r>
  <r>
    <x v="0"/>
    <x v="1"/>
    <x v="4"/>
    <x v="1"/>
    <x v="1"/>
    <x v="3"/>
    <x v="1"/>
    <s v="220SE-1689"/>
    <x v="0"/>
    <n v="5.2143870000000003"/>
    <n v="0.17349999999999999"/>
    <x v="0"/>
    <n v="6.5"/>
    <n v="6.5"/>
  </r>
  <r>
    <x v="0"/>
    <x v="1"/>
    <x v="4"/>
    <x v="2"/>
    <x v="1"/>
    <x v="3"/>
    <x v="1"/>
    <s v="220SE-1695"/>
    <x v="0"/>
    <n v="6.41031"/>
    <n v="0.58220000000000005"/>
    <x v="0"/>
    <n v="8"/>
    <n v="8"/>
  </r>
  <r>
    <x v="0"/>
    <x v="1"/>
    <x v="4"/>
    <x v="2"/>
    <x v="1"/>
    <x v="3"/>
    <x v="1"/>
    <s v="220SE-1696"/>
    <x v="0"/>
    <n v="5.8247299999999997"/>
    <n v="0"/>
    <x v="0"/>
    <n v="8"/>
    <n v="8"/>
  </r>
  <r>
    <x v="0"/>
    <x v="1"/>
    <x v="4"/>
    <x v="0"/>
    <x v="1"/>
    <x v="3"/>
    <x v="1"/>
    <s v="220SE-1747"/>
    <x v="0"/>
    <n v="5.6822600000000003"/>
    <n v="0.8014"/>
    <x v="0"/>
    <n v="6.5"/>
    <n v="6.5"/>
  </r>
  <r>
    <x v="0"/>
    <x v="1"/>
    <x v="4"/>
    <x v="2"/>
    <x v="1"/>
    <x v="3"/>
    <x v="1"/>
    <s v="220SE-1883"/>
    <x v="0"/>
    <n v="6.6663800000000002"/>
    <n v="0"/>
    <x v="0"/>
    <n v="8"/>
    <n v="8"/>
  </r>
  <r>
    <x v="0"/>
    <x v="1"/>
    <x v="4"/>
    <x v="1"/>
    <x v="1"/>
    <x v="3"/>
    <x v="1"/>
    <s v="220SE-2033"/>
    <x v="0"/>
    <n v="6.2817499999999997"/>
    <n v="0"/>
    <x v="0"/>
    <n v="8"/>
    <n v="8"/>
  </r>
  <r>
    <x v="0"/>
    <x v="1"/>
    <x v="4"/>
    <x v="0"/>
    <x v="1"/>
    <x v="3"/>
    <x v="1"/>
    <s v="220SE-2035"/>
    <x v="0"/>
    <n v="6.74092"/>
    <n v="0"/>
    <x v="0"/>
    <n v="8"/>
    <n v="8"/>
  </r>
  <r>
    <x v="0"/>
    <x v="1"/>
    <x v="4"/>
    <x v="2"/>
    <x v="1"/>
    <x v="3"/>
    <x v="1"/>
    <s v="220SE-2036"/>
    <x v="0"/>
    <n v="6.2734899999999998"/>
    <n v="0"/>
    <x v="0"/>
    <n v="8"/>
    <n v="8"/>
  </r>
  <r>
    <x v="0"/>
    <x v="1"/>
    <x v="4"/>
    <x v="0"/>
    <x v="1"/>
    <x v="3"/>
    <x v="1"/>
    <s v="220SE-2037"/>
    <x v="0"/>
    <n v="5.2217399999999996"/>
    <n v="3.4500000000000003E-2"/>
    <x v="0"/>
    <n v="8"/>
    <n v="8"/>
  </r>
  <r>
    <x v="0"/>
    <x v="1"/>
    <x v="4"/>
    <x v="0"/>
    <x v="1"/>
    <x v="3"/>
    <x v="1"/>
    <s v="220SE-2038"/>
    <x v="0"/>
    <n v="7.5524199999999997"/>
    <n v="0"/>
    <x v="0"/>
    <n v="8"/>
    <n v="8"/>
  </r>
  <r>
    <x v="0"/>
    <x v="1"/>
    <x v="4"/>
    <x v="1"/>
    <x v="1"/>
    <x v="3"/>
    <x v="1"/>
    <s v="220SE-2102"/>
    <x v="0"/>
    <n v="6.2643800000000001"/>
    <n v="0"/>
    <x v="0"/>
    <n v="8"/>
    <n v="8"/>
  </r>
  <r>
    <x v="0"/>
    <x v="1"/>
    <x v="4"/>
    <x v="0"/>
    <x v="1"/>
    <x v="3"/>
    <x v="1"/>
    <s v="220SE-2103"/>
    <x v="0"/>
    <n v="5.5301499999999999"/>
    <n v="5.7000000000000002E-3"/>
    <x v="0"/>
    <n v="8"/>
    <n v="8"/>
  </r>
  <r>
    <x v="0"/>
    <x v="1"/>
    <x v="4"/>
    <x v="2"/>
    <x v="1"/>
    <x v="3"/>
    <x v="1"/>
    <s v="220SE-2104"/>
    <x v="0"/>
    <n v="7.6635999999999997"/>
    <n v="0"/>
    <x v="0"/>
    <n v="8"/>
    <n v="8"/>
  </r>
  <r>
    <x v="0"/>
    <x v="1"/>
    <x v="4"/>
    <x v="0"/>
    <x v="1"/>
    <x v="3"/>
    <x v="1"/>
    <s v="220SE-2110"/>
    <x v="0"/>
    <n v="6.87765"/>
    <n v="0"/>
    <x v="0"/>
    <n v="8"/>
    <n v="8"/>
  </r>
  <r>
    <x v="0"/>
    <x v="1"/>
    <x v="4"/>
    <x v="2"/>
    <x v="1"/>
    <x v="3"/>
    <x v="1"/>
    <s v="220SE-2118"/>
    <x v="0"/>
    <n v="7.3075200000000002"/>
    <n v="0"/>
    <x v="0"/>
    <n v="8"/>
    <n v="8"/>
  </r>
  <r>
    <x v="0"/>
    <x v="1"/>
    <x v="4"/>
    <x v="0"/>
    <x v="1"/>
    <x v="3"/>
    <x v="1"/>
    <s v="220SE-2125"/>
    <x v="0"/>
    <n v="7.2737400000000001"/>
    <n v="0"/>
    <x v="0"/>
    <n v="8"/>
    <n v="8"/>
  </r>
  <r>
    <x v="0"/>
    <x v="1"/>
    <x v="4"/>
    <x v="0"/>
    <x v="1"/>
    <x v="3"/>
    <x v="1"/>
    <s v="220SE-2295"/>
    <x v="0"/>
    <n v="6.3311999999999999"/>
    <n v="0"/>
    <x v="0"/>
    <n v="8"/>
    <n v="8"/>
  </r>
  <r>
    <x v="0"/>
    <x v="1"/>
    <x v="4"/>
    <x v="0"/>
    <x v="1"/>
    <x v="3"/>
    <x v="1"/>
    <s v="220SE-2349"/>
    <x v="0"/>
    <n v="6.1893599999999998"/>
    <n v="3.5700000000000003E-2"/>
    <x v="0"/>
    <n v="8"/>
    <n v="8"/>
  </r>
  <r>
    <x v="0"/>
    <x v="1"/>
    <x v="4"/>
    <x v="1"/>
    <x v="1"/>
    <x v="3"/>
    <x v="1"/>
    <s v="220SE-2350"/>
    <x v="0"/>
    <n v="7.7844300000000004"/>
    <n v="0"/>
    <x v="0"/>
    <n v="8"/>
    <n v="8"/>
  </r>
  <r>
    <x v="0"/>
    <x v="1"/>
    <x v="4"/>
    <x v="1"/>
    <x v="1"/>
    <x v="3"/>
    <x v="1"/>
    <s v="220SE-2353"/>
    <x v="0"/>
    <n v="7.9834199999999997"/>
    <n v="0"/>
    <x v="0"/>
    <n v="8"/>
    <n v="8"/>
  </r>
  <r>
    <x v="0"/>
    <x v="1"/>
    <x v="4"/>
    <x v="0"/>
    <x v="1"/>
    <x v="3"/>
    <x v="1"/>
    <s v="220SE-2415"/>
    <x v="0"/>
    <n v="3.9845899999999999"/>
    <n v="3.5000000000000001E-3"/>
    <x v="0"/>
    <n v="8"/>
    <n v="8"/>
  </r>
  <r>
    <x v="0"/>
    <x v="1"/>
    <x v="4"/>
    <x v="2"/>
    <x v="1"/>
    <x v="3"/>
    <x v="1"/>
    <s v="220SE-2454"/>
    <x v="0"/>
    <n v="5.2911599999999996"/>
    <n v="0"/>
    <x v="0"/>
    <n v="8"/>
    <n v="8"/>
  </r>
  <r>
    <x v="0"/>
    <x v="1"/>
    <x v="4"/>
    <x v="1"/>
    <x v="1"/>
    <x v="3"/>
    <x v="1"/>
    <s v="220SE-2455"/>
    <x v="0"/>
    <n v="9.1676800000000007"/>
    <n v="0"/>
    <x v="0"/>
    <n v="8"/>
    <n v="8"/>
  </r>
  <r>
    <x v="0"/>
    <x v="1"/>
    <x v="4"/>
    <x v="1"/>
    <x v="1"/>
    <x v="3"/>
    <x v="1"/>
    <s v="220SE-2553"/>
    <x v="0"/>
    <n v="5.8519699999999997"/>
    <n v="0"/>
    <x v="0"/>
    <n v="8"/>
    <n v="8"/>
  </r>
  <r>
    <x v="0"/>
    <x v="1"/>
    <x v="4"/>
    <x v="2"/>
    <x v="1"/>
    <x v="3"/>
    <x v="1"/>
    <s v="220SE-2769"/>
    <x v="0"/>
    <n v="6.5603199999999999"/>
    <n v="0"/>
    <x v="0"/>
    <n v="8"/>
    <n v="8"/>
  </r>
  <r>
    <x v="0"/>
    <x v="1"/>
    <x v="4"/>
    <x v="0"/>
    <x v="1"/>
    <x v="3"/>
    <x v="1"/>
    <s v="220SE-2771"/>
    <x v="0"/>
    <n v="7.0384000000000002"/>
    <n v="0"/>
    <x v="0"/>
    <n v="8"/>
    <n v="8"/>
  </r>
  <r>
    <x v="0"/>
    <x v="1"/>
    <x v="4"/>
    <x v="1"/>
    <x v="1"/>
    <x v="3"/>
    <x v="1"/>
    <s v="220SE-2775"/>
    <x v="0"/>
    <n v="5.1896300000000002"/>
    <n v="0"/>
    <x v="0"/>
    <n v="8"/>
    <n v="8"/>
  </r>
  <r>
    <x v="0"/>
    <x v="1"/>
    <x v="4"/>
    <x v="2"/>
    <x v="1"/>
    <x v="3"/>
    <x v="1"/>
    <s v="220SE-2841"/>
    <x v="0"/>
    <n v="7.1270899999999999"/>
    <n v="0"/>
    <x v="0"/>
    <n v="8"/>
    <n v="8"/>
  </r>
  <r>
    <x v="0"/>
    <x v="1"/>
    <x v="4"/>
    <x v="1"/>
    <x v="1"/>
    <x v="3"/>
    <x v="1"/>
    <s v="220SE-2842"/>
    <x v="0"/>
    <n v="6.1230200000000004"/>
    <n v="0"/>
    <x v="0"/>
    <n v="8"/>
    <n v="8"/>
  </r>
  <r>
    <x v="0"/>
    <x v="1"/>
    <x v="4"/>
    <x v="0"/>
    <x v="1"/>
    <x v="3"/>
    <x v="1"/>
    <s v="220SE-2848"/>
    <x v="0"/>
    <n v="5.3004600000000002"/>
    <n v="2.1000000000000001E-2"/>
    <x v="0"/>
    <n v="8"/>
    <n v="8"/>
  </r>
  <r>
    <x v="0"/>
    <x v="1"/>
    <x v="4"/>
    <x v="0"/>
    <x v="1"/>
    <x v="3"/>
    <x v="1"/>
    <s v="220SE-2892"/>
    <x v="0"/>
    <n v="5.6172300000000002"/>
    <n v="0.38250000000000001"/>
    <x v="0"/>
    <n v="8"/>
    <n v="8"/>
  </r>
  <r>
    <x v="0"/>
    <x v="1"/>
    <x v="4"/>
    <x v="1"/>
    <x v="1"/>
    <x v="3"/>
    <x v="1"/>
    <s v="220SE-2893"/>
    <x v="0"/>
    <n v="4.6795099999999996"/>
    <n v="0"/>
    <x v="0"/>
    <n v="8"/>
    <n v="8"/>
  </r>
  <r>
    <x v="0"/>
    <x v="1"/>
    <x v="4"/>
    <x v="1"/>
    <x v="1"/>
    <x v="3"/>
    <x v="1"/>
    <s v="220SE-2897"/>
    <x v="0"/>
    <n v="6.4887499999999996"/>
    <n v="1.6999999999999999E-3"/>
    <x v="0"/>
    <n v="8"/>
    <n v="8"/>
  </r>
  <r>
    <x v="0"/>
    <x v="1"/>
    <x v="4"/>
    <x v="0"/>
    <x v="1"/>
    <x v="3"/>
    <x v="1"/>
    <s v="220SE-2918"/>
    <x v="0"/>
    <n v="6.1914199999999999"/>
    <n v="3.2000000000000002E-3"/>
    <x v="0"/>
    <n v="8"/>
    <n v="8"/>
  </r>
  <r>
    <x v="0"/>
    <x v="1"/>
    <x v="4"/>
    <x v="0"/>
    <x v="1"/>
    <x v="3"/>
    <x v="1"/>
    <s v="220SE-2924"/>
    <x v="0"/>
    <n v="5.3972499999999997"/>
    <n v="0"/>
    <x v="0"/>
    <n v="8"/>
    <n v="8"/>
  </r>
  <r>
    <x v="0"/>
    <x v="1"/>
    <x v="4"/>
    <x v="2"/>
    <x v="1"/>
    <x v="3"/>
    <x v="1"/>
    <s v="220SE-2926"/>
    <x v="0"/>
    <n v="6.0116300000000003"/>
    <n v="0"/>
    <x v="0"/>
    <n v="8"/>
    <n v="8"/>
  </r>
  <r>
    <x v="0"/>
    <x v="1"/>
    <x v="4"/>
    <x v="0"/>
    <x v="1"/>
    <x v="3"/>
    <x v="1"/>
    <s v="220SE-2931"/>
    <x v="0"/>
    <n v="6.8429200000000003"/>
    <n v="0"/>
    <x v="0"/>
    <n v="8"/>
    <n v="8"/>
  </r>
  <r>
    <x v="0"/>
    <x v="1"/>
    <x v="4"/>
    <x v="0"/>
    <x v="1"/>
    <x v="3"/>
    <x v="1"/>
    <s v="220SE-2983"/>
    <x v="0"/>
    <n v="6.5133900000000002"/>
    <n v="8.0000000000000002E-3"/>
    <x v="0"/>
    <n v="8"/>
    <n v="8"/>
  </r>
  <r>
    <x v="0"/>
    <x v="1"/>
    <x v="4"/>
    <x v="2"/>
    <x v="1"/>
    <x v="3"/>
    <x v="1"/>
    <s v="220SE-3073"/>
    <x v="0"/>
    <n v="6.8772900000000003"/>
    <n v="0"/>
    <x v="0"/>
    <n v="8"/>
    <n v="8"/>
  </r>
  <r>
    <x v="0"/>
    <x v="1"/>
    <x v="4"/>
    <x v="2"/>
    <x v="1"/>
    <x v="3"/>
    <x v="1"/>
    <s v="220SE-3261"/>
    <x v="0"/>
    <n v="7.1391999999999998"/>
    <n v="0"/>
    <x v="0"/>
    <n v="8"/>
    <n v="8"/>
  </r>
  <r>
    <x v="0"/>
    <x v="1"/>
    <x v="4"/>
    <x v="2"/>
    <x v="1"/>
    <x v="3"/>
    <x v="1"/>
    <s v="220SE-3332"/>
    <x v="0"/>
    <n v="4.97241"/>
    <n v="1.77E-2"/>
    <x v="0"/>
    <n v="8"/>
    <n v="8"/>
  </r>
  <r>
    <x v="0"/>
    <x v="1"/>
    <x v="4"/>
    <x v="2"/>
    <x v="1"/>
    <x v="3"/>
    <x v="1"/>
    <s v="220SE-3445"/>
    <x v="0"/>
    <n v="7.8866699999999996"/>
    <n v="0"/>
    <x v="0"/>
    <n v="8"/>
    <n v="8"/>
  </r>
  <r>
    <x v="0"/>
    <x v="1"/>
    <x v="4"/>
    <x v="2"/>
    <x v="1"/>
    <x v="3"/>
    <x v="1"/>
    <s v="220SE-3447"/>
    <x v="0"/>
    <n v="5.2295499999999997"/>
    <n v="9.1300000000000006E-2"/>
    <x v="0"/>
    <n v="8"/>
    <n v="8"/>
  </r>
  <r>
    <x v="0"/>
    <x v="1"/>
    <x v="4"/>
    <x v="2"/>
    <x v="1"/>
    <x v="3"/>
    <x v="1"/>
    <s v="220SE-3462"/>
    <x v="0"/>
    <n v="6.2296199999999997"/>
    <n v="0"/>
    <x v="0"/>
    <n v="8"/>
    <n v="8"/>
  </r>
  <r>
    <x v="0"/>
    <x v="1"/>
    <x v="4"/>
    <x v="2"/>
    <x v="1"/>
    <x v="3"/>
    <x v="1"/>
    <s v="220SE-3468"/>
    <x v="0"/>
    <n v="4.9296800000000003"/>
    <n v="0.94430000000000003"/>
    <x v="0"/>
    <n v="8"/>
    <n v="8"/>
  </r>
  <r>
    <x v="0"/>
    <x v="1"/>
    <x v="4"/>
    <x v="0"/>
    <x v="1"/>
    <x v="3"/>
    <x v="1"/>
    <s v="220SE-3566"/>
    <x v="0"/>
    <n v="6.0045599999999997"/>
    <n v="2.5000000000000001E-3"/>
    <x v="0"/>
    <n v="8"/>
    <n v="8"/>
  </r>
  <r>
    <x v="0"/>
    <x v="1"/>
    <x v="4"/>
    <x v="1"/>
    <x v="1"/>
    <x v="3"/>
    <x v="1"/>
    <s v="220SE-3633"/>
    <x v="0"/>
    <n v="7.05145"/>
    <n v="0"/>
    <x v="0"/>
    <n v="8"/>
    <n v="8"/>
  </r>
  <r>
    <x v="0"/>
    <x v="1"/>
    <x v="4"/>
    <x v="0"/>
    <x v="1"/>
    <x v="3"/>
    <x v="1"/>
    <s v="220SE-3678"/>
    <x v="0"/>
    <n v="4.5800799999999997"/>
    <n v="1.6999999999999999E-3"/>
    <x v="0"/>
    <n v="8"/>
    <n v="8"/>
  </r>
  <r>
    <x v="0"/>
    <x v="1"/>
    <x v="4"/>
    <x v="1"/>
    <x v="1"/>
    <x v="3"/>
    <x v="1"/>
    <s v="220SE-3840"/>
    <x v="0"/>
    <n v="6.1920799999999998"/>
    <n v="0"/>
    <x v="0"/>
    <n v="8"/>
    <n v="8"/>
  </r>
  <r>
    <x v="0"/>
    <x v="1"/>
    <x v="4"/>
    <x v="0"/>
    <x v="2"/>
    <x v="4"/>
    <x v="2"/>
    <s v="300OI-01-A"/>
    <x v="0"/>
    <n v="55.572000000000003"/>
    <n v="0"/>
    <x v="0"/>
    <n v="32"/>
    <n v="32"/>
  </r>
  <r>
    <x v="0"/>
    <x v="1"/>
    <x v="4"/>
    <x v="1"/>
    <x v="2"/>
    <x v="4"/>
    <x v="2"/>
    <s v="300OI-01-B"/>
    <x v="0"/>
    <n v="41.206000000000003"/>
    <n v="0"/>
    <x v="0"/>
    <n v="24"/>
    <n v="24"/>
  </r>
  <r>
    <x v="0"/>
    <x v="1"/>
    <x v="4"/>
    <x v="2"/>
    <x v="2"/>
    <x v="4"/>
    <x v="2"/>
    <s v="300OI-01-C"/>
    <x v="0"/>
    <n v="55.562600000000003"/>
    <n v="0"/>
    <x v="0"/>
    <n v="32"/>
    <n v="32"/>
  </r>
  <r>
    <x v="0"/>
    <x v="1"/>
    <x v="4"/>
    <x v="0"/>
    <x v="2"/>
    <x v="5"/>
    <x v="2"/>
    <s v="300OS-01-A"/>
    <x v="0"/>
    <n v="12.84783"/>
    <n v="0"/>
    <x v="0"/>
    <n v="24"/>
    <n v="24"/>
  </r>
  <r>
    <x v="0"/>
    <x v="1"/>
    <x v="4"/>
    <x v="1"/>
    <x v="2"/>
    <x v="5"/>
    <x v="2"/>
    <s v="300OS-01-B"/>
    <x v="0"/>
    <n v="13.82342"/>
    <n v="0"/>
    <x v="0"/>
    <n v="24"/>
    <n v="24"/>
  </r>
  <r>
    <x v="0"/>
    <x v="1"/>
    <x v="4"/>
    <x v="2"/>
    <x v="2"/>
    <x v="5"/>
    <x v="2"/>
    <s v="300OS-01-C"/>
    <x v="0"/>
    <n v="9.8170079999999995"/>
    <n v="0"/>
    <x v="0"/>
    <n v="24"/>
    <n v="24"/>
  </r>
  <r>
    <x v="0"/>
    <x v="1"/>
    <x v="4"/>
    <x v="0"/>
    <x v="3"/>
    <x v="6"/>
    <x v="3"/>
    <s v="410MO-01-A"/>
    <x v="0"/>
    <n v="15.42628"/>
    <n v="0"/>
    <x v="0"/>
    <n v="19.989999999999998"/>
    <n v="19.989999999999998"/>
  </r>
  <r>
    <x v="0"/>
    <x v="1"/>
    <x v="4"/>
    <x v="1"/>
    <x v="3"/>
    <x v="6"/>
    <x v="3"/>
    <s v="410MO-01-B"/>
    <x v="0"/>
    <n v="14.04002"/>
    <n v="0"/>
    <x v="0"/>
    <n v="18.68"/>
    <n v="18.68"/>
  </r>
  <r>
    <x v="0"/>
    <x v="1"/>
    <x v="4"/>
    <x v="2"/>
    <x v="3"/>
    <x v="6"/>
    <x v="3"/>
    <s v="410MO-01-C"/>
    <x v="0"/>
    <n v="10.454929999999999"/>
    <n v="0"/>
    <x v="0"/>
    <n v="13.86"/>
    <n v="13.86"/>
  </r>
  <r>
    <x v="0"/>
    <x v="1"/>
    <x v="4"/>
    <x v="0"/>
    <x v="3"/>
    <x v="6"/>
    <x v="3"/>
    <s v="410MO-02-A"/>
    <x v="0"/>
    <n v="20.105"/>
    <n v="0"/>
    <x v="0"/>
    <n v="23.99"/>
    <n v="23.99"/>
  </r>
  <r>
    <x v="0"/>
    <x v="1"/>
    <x v="4"/>
    <x v="1"/>
    <x v="3"/>
    <x v="6"/>
    <x v="3"/>
    <s v="410MO-02-B"/>
    <x v="0"/>
    <n v="8.0049899999999994"/>
    <n v="0"/>
    <x v="0"/>
    <n v="10.68"/>
    <n v="10.68"/>
  </r>
  <r>
    <x v="0"/>
    <x v="1"/>
    <x v="4"/>
    <x v="2"/>
    <x v="3"/>
    <x v="6"/>
    <x v="3"/>
    <s v="410MO-02-C"/>
    <x v="0"/>
    <n v="8.3411299999999997"/>
    <n v="0"/>
    <x v="0"/>
    <n v="10.66"/>
    <n v="10.66"/>
  </r>
  <r>
    <x v="0"/>
    <x v="1"/>
    <x v="4"/>
    <x v="0"/>
    <x v="3"/>
    <x v="6"/>
    <x v="3"/>
    <s v="410MO-03-A"/>
    <x v="0"/>
    <n v="15.0245"/>
    <n v="0"/>
    <x v="0"/>
    <n v="19.989999999999998"/>
    <n v="19.989999999999998"/>
  </r>
  <r>
    <x v="0"/>
    <x v="1"/>
    <x v="4"/>
    <x v="1"/>
    <x v="3"/>
    <x v="6"/>
    <x v="3"/>
    <s v="410MO-03-B"/>
    <x v="0"/>
    <n v="14.221679999999999"/>
    <n v="0"/>
    <x v="0"/>
    <n v="18.68"/>
    <n v="18.68"/>
  </r>
  <r>
    <x v="0"/>
    <x v="1"/>
    <x v="4"/>
    <x v="2"/>
    <x v="3"/>
    <x v="6"/>
    <x v="3"/>
    <s v="410MO-03-C"/>
    <x v="0"/>
    <n v="7.5614699999999999"/>
    <n v="0"/>
    <x v="0"/>
    <n v="10.06"/>
    <n v="10.06"/>
  </r>
  <r>
    <x v="0"/>
    <x v="1"/>
    <x v="4"/>
    <x v="0"/>
    <x v="3"/>
    <x v="6"/>
    <x v="3"/>
    <s v="410MO-04-A"/>
    <x v="0"/>
    <n v="17.205770000000001"/>
    <n v="0"/>
    <x v="0"/>
    <n v="21.32"/>
    <n v="21.32"/>
  </r>
  <r>
    <x v="0"/>
    <x v="1"/>
    <x v="4"/>
    <x v="1"/>
    <x v="3"/>
    <x v="6"/>
    <x v="3"/>
    <s v="410MO-04-B"/>
    <x v="0"/>
    <n v="14.188549999999999"/>
    <n v="0"/>
    <x v="0"/>
    <n v="18.68"/>
    <n v="18.68"/>
  </r>
  <r>
    <x v="0"/>
    <x v="1"/>
    <x v="4"/>
    <x v="2"/>
    <x v="3"/>
    <x v="6"/>
    <x v="3"/>
    <s v="410MO-04-C"/>
    <x v="0"/>
    <n v="14.213649999999999"/>
    <n v="0"/>
    <x v="0"/>
    <n v="18.68"/>
    <n v="18.68"/>
  </r>
  <r>
    <x v="0"/>
    <x v="1"/>
    <x v="4"/>
    <x v="0"/>
    <x v="3"/>
    <x v="6"/>
    <x v="3"/>
    <s v="410MO-05-A"/>
    <x v="0"/>
    <n v="14.96467"/>
    <n v="0"/>
    <x v="0"/>
    <n v="19.989999999999998"/>
    <n v="19.989999999999998"/>
  </r>
  <r>
    <x v="0"/>
    <x v="1"/>
    <x v="4"/>
    <x v="1"/>
    <x v="3"/>
    <x v="6"/>
    <x v="3"/>
    <s v="410MO-05-B"/>
    <x v="0"/>
    <n v="14.132009999999999"/>
    <n v="0"/>
    <x v="0"/>
    <n v="18.68"/>
    <n v="18.68"/>
  </r>
  <r>
    <x v="0"/>
    <x v="1"/>
    <x v="4"/>
    <x v="2"/>
    <x v="3"/>
    <x v="6"/>
    <x v="3"/>
    <s v="410MO-05-C"/>
    <x v="0"/>
    <n v="7.9286799999999999"/>
    <n v="0"/>
    <x v="0"/>
    <n v="10.56"/>
    <n v="10.56"/>
  </r>
  <r>
    <x v="0"/>
    <x v="1"/>
    <x v="4"/>
    <x v="0"/>
    <x v="3"/>
    <x v="6"/>
    <x v="3"/>
    <s v="410MO-06-A"/>
    <x v="0"/>
    <n v="21.198419999999999"/>
    <n v="0"/>
    <x v="0"/>
    <n v="26.66"/>
    <n v="26.66"/>
  </r>
  <r>
    <x v="0"/>
    <x v="1"/>
    <x v="4"/>
    <x v="2"/>
    <x v="3"/>
    <x v="6"/>
    <x v="3"/>
    <s v="410MO-06-C"/>
    <x v="0"/>
    <n v="10.898490000000001"/>
    <n v="0"/>
    <x v="0"/>
    <n v="14.48"/>
    <n v="14.48"/>
  </r>
  <r>
    <x v="0"/>
    <x v="1"/>
    <x v="4"/>
    <x v="1"/>
    <x v="3"/>
    <x v="6"/>
    <x v="3"/>
    <s v="410MO-07-B"/>
    <x v="0"/>
    <n v="14.4565"/>
    <n v="0"/>
    <x v="0"/>
    <n v="18.68"/>
    <n v="18.68"/>
  </r>
  <r>
    <x v="0"/>
    <x v="1"/>
    <x v="4"/>
    <x v="0"/>
    <x v="3"/>
    <x v="7"/>
    <x v="3"/>
    <s v="420TW-01-A"/>
    <x v="0"/>
    <n v="6.6523199999999996"/>
    <n v="0"/>
    <x v="0"/>
    <n v="8.5"/>
    <n v="8.5"/>
  </r>
  <r>
    <x v="0"/>
    <x v="1"/>
    <x v="4"/>
    <x v="2"/>
    <x v="3"/>
    <x v="7"/>
    <x v="3"/>
    <s v="420TW-01-C"/>
    <x v="0"/>
    <n v="6.5429700000000004"/>
    <n v="0"/>
    <x v="0"/>
    <n v="8.5"/>
    <n v="8.5"/>
  </r>
  <r>
    <x v="0"/>
    <x v="1"/>
    <x v="4"/>
    <x v="0"/>
    <x v="3"/>
    <x v="7"/>
    <x v="3"/>
    <s v="420TW-02-A"/>
    <x v="0"/>
    <n v="6.62012"/>
    <n v="0"/>
    <x v="0"/>
    <n v="8.5"/>
    <n v="8.5"/>
  </r>
  <r>
    <x v="0"/>
    <x v="1"/>
    <x v="4"/>
    <x v="2"/>
    <x v="3"/>
    <x v="7"/>
    <x v="3"/>
    <s v="420TW-02-C"/>
    <x v="0"/>
    <n v="6.3468"/>
    <n v="0"/>
    <x v="0"/>
    <n v="8.5"/>
    <n v="8.5"/>
  </r>
  <r>
    <x v="0"/>
    <x v="1"/>
    <x v="4"/>
    <x v="0"/>
    <x v="3"/>
    <x v="7"/>
    <x v="3"/>
    <s v="420TW-03-A"/>
    <x v="0"/>
    <n v="6.3970099999999999"/>
    <n v="0"/>
    <x v="0"/>
    <n v="8.5"/>
    <n v="8.5"/>
  </r>
  <r>
    <x v="0"/>
    <x v="1"/>
    <x v="4"/>
    <x v="2"/>
    <x v="3"/>
    <x v="7"/>
    <x v="3"/>
    <s v="420TW-03-C"/>
    <x v="0"/>
    <n v="6.8160499999999997"/>
    <n v="0"/>
    <x v="0"/>
    <n v="8.5"/>
    <n v="8.5"/>
  </r>
  <r>
    <x v="0"/>
    <x v="1"/>
    <x v="4"/>
    <x v="0"/>
    <x v="3"/>
    <x v="7"/>
    <x v="3"/>
    <s v="420TW-04-A"/>
    <x v="0"/>
    <n v="6.8355600000000001"/>
    <n v="0"/>
    <x v="0"/>
    <n v="8.5"/>
    <n v="8.5"/>
  </r>
  <r>
    <x v="0"/>
    <x v="1"/>
    <x v="4"/>
    <x v="1"/>
    <x v="3"/>
    <x v="7"/>
    <x v="3"/>
    <s v="420TW-04-B"/>
    <x v="0"/>
    <n v="6.4235600000000002"/>
    <n v="0"/>
    <x v="0"/>
    <n v="8.6"/>
    <n v="8.6"/>
  </r>
  <r>
    <x v="0"/>
    <x v="1"/>
    <x v="4"/>
    <x v="2"/>
    <x v="3"/>
    <x v="7"/>
    <x v="3"/>
    <s v="420TW-04-C"/>
    <x v="0"/>
    <n v="6.4372100000000003"/>
    <n v="0"/>
    <x v="0"/>
    <n v="8.5"/>
    <n v="8.5"/>
  </r>
  <r>
    <x v="0"/>
    <x v="1"/>
    <x v="4"/>
    <x v="0"/>
    <x v="3"/>
    <x v="7"/>
    <x v="3"/>
    <s v="420TW-05-A"/>
    <x v="0"/>
    <n v="6.4710400000000003"/>
    <n v="0"/>
    <x v="0"/>
    <n v="8.5"/>
    <n v="8.5"/>
  </r>
  <r>
    <x v="0"/>
    <x v="1"/>
    <x v="4"/>
    <x v="2"/>
    <x v="3"/>
    <x v="7"/>
    <x v="3"/>
    <s v="420TW-05-C"/>
    <x v="0"/>
    <n v="3.0233300000000001"/>
    <n v="0"/>
    <x v="0"/>
    <n v="4"/>
    <n v="4"/>
  </r>
  <r>
    <x v="0"/>
    <x v="1"/>
    <x v="4"/>
    <x v="0"/>
    <x v="3"/>
    <x v="7"/>
    <x v="3"/>
    <s v="420TW-06-A"/>
    <x v="0"/>
    <n v="6.4157500000000001"/>
    <n v="0"/>
    <x v="0"/>
    <n v="8.5"/>
    <n v="8.5"/>
  </r>
  <r>
    <x v="0"/>
    <x v="1"/>
    <x v="4"/>
    <x v="1"/>
    <x v="3"/>
    <x v="7"/>
    <x v="3"/>
    <s v="420TW-06-B"/>
    <x v="0"/>
    <n v="6.5147899999999996"/>
    <n v="0"/>
    <x v="0"/>
    <n v="8.6"/>
    <n v="8.6"/>
  </r>
  <r>
    <x v="0"/>
    <x v="1"/>
    <x v="4"/>
    <x v="2"/>
    <x v="3"/>
    <x v="7"/>
    <x v="3"/>
    <s v="420TW-06-C"/>
    <x v="0"/>
    <n v="6.4403199999999998"/>
    <n v="0"/>
    <x v="0"/>
    <n v="8.5"/>
    <n v="8.5"/>
  </r>
  <r>
    <x v="0"/>
    <x v="1"/>
    <x v="4"/>
    <x v="1"/>
    <x v="3"/>
    <x v="7"/>
    <x v="3"/>
    <s v="420TW-07-B"/>
    <x v="0"/>
    <n v="6.5916600000000001"/>
    <n v="0"/>
    <x v="0"/>
    <n v="8.6"/>
    <n v="8.6"/>
  </r>
  <r>
    <x v="0"/>
    <x v="1"/>
    <x v="4"/>
    <x v="2"/>
    <x v="3"/>
    <x v="7"/>
    <x v="3"/>
    <s v="420TW-07-C"/>
    <x v="0"/>
    <n v="6.1150200000000003"/>
    <n v="0"/>
    <x v="0"/>
    <n v="8.5"/>
    <n v="8.5"/>
  </r>
  <r>
    <x v="0"/>
    <x v="1"/>
    <x v="4"/>
    <x v="1"/>
    <x v="3"/>
    <x v="7"/>
    <x v="3"/>
    <s v="420TW-08-B"/>
    <x v="0"/>
    <n v="6.6424000000000003"/>
    <n v="0"/>
    <x v="0"/>
    <n v="8.6"/>
    <n v="8.6"/>
  </r>
  <r>
    <x v="0"/>
    <x v="1"/>
    <x v="4"/>
    <x v="1"/>
    <x v="3"/>
    <x v="7"/>
    <x v="3"/>
    <s v="420TW-09-B"/>
    <x v="0"/>
    <n v="6.5142899999999999"/>
    <n v="0"/>
    <x v="0"/>
    <n v="8.6"/>
    <n v="8.6"/>
  </r>
  <r>
    <x v="0"/>
    <x v="1"/>
    <x v="4"/>
    <x v="0"/>
    <x v="3"/>
    <x v="8"/>
    <x v="3"/>
    <s v="430TT-01-A"/>
    <x v="0"/>
    <n v="30.789680000000001"/>
    <n v="0"/>
    <x v="0"/>
    <n v="33"/>
    <n v="33"/>
  </r>
  <r>
    <x v="0"/>
    <x v="1"/>
    <x v="4"/>
    <x v="1"/>
    <x v="3"/>
    <x v="8"/>
    <x v="3"/>
    <s v="430TT-01-B"/>
    <x v="0"/>
    <n v="21.805009999999999"/>
    <n v="0"/>
    <x v="0"/>
    <n v="28.67"/>
    <n v="28.67"/>
  </r>
  <r>
    <x v="0"/>
    <x v="1"/>
    <x v="4"/>
    <x v="2"/>
    <x v="3"/>
    <x v="8"/>
    <x v="3"/>
    <s v="430TT-01-C"/>
    <x v="0"/>
    <n v="29.09956"/>
    <n v="0"/>
    <x v="0"/>
    <n v="39"/>
    <n v="39"/>
  </r>
  <r>
    <x v="0"/>
    <x v="1"/>
    <x v="4"/>
    <x v="0"/>
    <x v="3"/>
    <x v="8"/>
    <x v="3"/>
    <s v="430TT-02-A"/>
    <x v="0"/>
    <n v="26.650919999999999"/>
    <n v="0"/>
    <x v="0"/>
    <n v="33"/>
    <n v="33"/>
  </r>
  <r>
    <x v="0"/>
    <x v="1"/>
    <x v="4"/>
    <x v="1"/>
    <x v="3"/>
    <x v="8"/>
    <x v="3"/>
    <s v="430TT-02-B"/>
    <x v="0"/>
    <n v="24.988980000000002"/>
    <n v="0"/>
    <x v="0"/>
    <n v="32.67"/>
    <n v="32.67"/>
  </r>
  <r>
    <x v="0"/>
    <x v="1"/>
    <x v="4"/>
    <x v="2"/>
    <x v="3"/>
    <x v="8"/>
    <x v="3"/>
    <s v="430TT-02-C"/>
    <x v="0"/>
    <n v="24.365680000000001"/>
    <n v="0"/>
    <x v="0"/>
    <n v="32"/>
    <n v="32"/>
  </r>
  <r>
    <x v="0"/>
    <x v="1"/>
    <x v="4"/>
    <x v="0"/>
    <x v="3"/>
    <x v="8"/>
    <x v="3"/>
    <s v="430TT-03-A"/>
    <x v="0"/>
    <n v="25.310690000000001"/>
    <n v="0"/>
    <x v="0"/>
    <n v="33"/>
    <n v="33"/>
  </r>
  <r>
    <x v="0"/>
    <x v="1"/>
    <x v="4"/>
    <x v="1"/>
    <x v="3"/>
    <x v="8"/>
    <x v="3"/>
    <s v="430TT-03-B"/>
    <x v="0"/>
    <n v="18.540140000000001"/>
    <n v="0"/>
    <x v="0"/>
    <n v="24.67"/>
    <n v="24.67"/>
  </r>
  <r>
    <x v="0"/>
    <x v="1"/>
    <x v="4"/>
    <x v="2"/>
    <x v="3"/>
    <x v="8"/>
    <x v="3"/>
    <s v="430TT-03-C"/>
    <x v="0"/>
    <n v="22.0367"/>
    <n v="0"/>
    <x v="0"/>
    <n v="29"/>
    <n v="29"/>
  </r>
  <r>
    <x v="0"/>
    <x v="1"/>
    <x v="4"/>
    <x v="0"/>
    <x v="3"/>
    <x v="8"/>
    <x v="3"/>
    <s v="430TT-04-A"/>
    <x v="0"/>
    <n v="12.37804"/>
    <n v="0"/>
    <x v="0"/>
    <n v="16.5"/>
    <n v="16.5"/>
  </r>
  <r>
    <x v="0"/>
    <x v="1"/>
    <x v="4"/>
    <x v="1"/>
    <x v="3"/>
    <x v="8"/>
    <x v="3"/>
    <s v="430TT-04-B"/>
    <x v="0"/>
    <n v="17.233339999999998"/>
    <n v="0"/>
    <x v="0"/>
    <n v="23"/>
    <n v="23"/>
  </r>
  <r>
    <x v="0"/>
    <x v="1"/>
    <x v="4"/>
    <x v="2"/>
    <x v="3"/>
    <x v="8"/>
    <x v="3"/>
    <s v="430TT-04-C"/>
    <x v="0"/>
    <n v="22.74812"/>
    <n v="0"/>
    <x v="0"/>
    <n v="30.5"/>
    <n v="30.5"/>
  </r>
  <r>
    <x v="0"/>
    <x v="1"/>
    <x v="4"/>
    <x v="1"/>
    <x v="3"/>
    <x v="8"/>
    <x v="3"/>
    <s v="430TT-05-B"/>
    <x v="0"/>
    <n v="12.83239"/>
    <n v="0"/>
    <x v="0"/>
    <n v="16.670000000000002"/>
    <n v="16.670000000000002"/>
  </r>
  <r>
    <x v="0"/>
    <x v="1"/>
    <x v="4"/>
    <x v="1"/>
    <x v="3"/>
    <x v="8"/>
    <x v="3"/>
    <s v="430TT-06-B"/>
    <x v="0"/>
    <n v="6.29732"/>
    <n v="0"/>
    <x v="0"/>
    <n v="8.67"/>
    <n v="8.67"/>
  </r>
  <r>
    <x v="0"/>
    <x v="1"/>
    <x v="4"/>
    <x v="1"/>
    <x v="3"/>
    <x v="8"/>
    <x v="3"/>
    <s v="430TT-07-B"/>
    <x v="0"/>
    <n v="13.457750000000001"/>
    <n v="0"/>
    <x v="0"/>
    <n v="17"/>
    <n v="17"/>
  </r>
  <r>
    <x v="0"/>
    <x v="1"/>
    <x v="4"/>
    <x v="0"/>
    <x v="3"/>
    <x v="9"/>
    <x v="3"/>
    <s v="440TP-01-A"/>
    <x v="0"/>
    <n v="26.90334"/>
    <n v="0"/>
    <x v="0"/>
    <n v="33.5"/>
    <n v="33.5"/>
  </r>
  <r>
    <x v="0"/>
    <x v="1"/>
    <x v="4"/>
    <x v="1"/>
    <x v="3"/>
    <x v="9"/>
    <x v="3"/>
    <s v="440TP-01-B"/>
    <x v="0"/>
    <n v="25.55677"/>
    <n v="0"/>
    <x v="0"/>
    <n v="33"/>
    <n v="33"/>
  </r>
  <r>
    <x v="0"/>
    <x v="1"/>
    <x v="4"/>
    <x v="2"/>
    <x v="3"/>
    <x v="9"/>
    <x v="3"/>
    <s v="440TP-01-C"/>
    <x v="0"/>
    <n v="26.65005"/>
    <n v="0"/>
    <x v="0"/>
    <n v="34"/>
    <n v="34"/>
  </r>
  <r>
    <x v="0"/>
    <x v="1"/>
    <x v="4"/>
    <x v="0"/>
    <x v="4"/>
    <x v="10"/>
    <x v="4"/>
    <s v="510L1-A"/>
    <x v="0"/>
    <n v="102.36152"/>
    <n v="0"/>
    <x v="0"/>
    <n v="219.21"/>
    <n v="219.21"/>
  </r>
  <r>
    <x v="0"/>
    <x v="1"/>
    <x v="4"/>
    <x v="1"/>
    <x v="4"/>
    <x v="10"/>
    <x v="4"/>
    <s v="510L1-B"/>
    <x v="0"/>
    <n v="99.134410000000003"/>
    <n v="0"/>
    <x v="0"/>
    <n v="242.81"/>
    <n v="242.81"/>
  </r>
  <r>
    <x v="0"/>
    <x v="1"/>
    <x v="4"/>
    <x v="2"/>
    <x v="4"/>
    <x v="10"/>
    <x v="4"/>
    <s v="510L1-C"/>
    <x v="0"/>
    <n v="115.23528"/>
    <n v="0"/>
    <x v="0"/>
    <n v="225.31"/>
    <n v="225.31"/>
  </r>
  <r>
    <x v="0"/>
    <x v="1"/>
    <x v="4"/>
    <x v="0"/>
    <x v="4"/>
    <x v="11"/>
    <x v="4"/>
    <s v="510L2-A"/>
    <x v="0"/>
    <n v="219.36675"/>
    <n v="0"/>
    <x v="0"/>
    <n v="183.21"/>
    <n v="183.21"/>
  </r>
  <r>
    <x v="0"/>
    <x v="1"/>
    <x v="4"/>
    <x v="1"/>
    <x v="4"/>
    <x v="11"/>
    <x v="4"/>
    <s v="510L2-B"/>
    <x v="0"/>
    <n v="218.601"/>
    <n v="0"/>
    <x v="0"/>
    <n v="210.81"/>
    <n v="210.81"/>
  </r>
  <r>
    <x v="0"/>
    <x v="1"/>
    <x v="4"/>
    <x v="2"/>
    <x v="4"/>
    <x v="11"/>
    <x v="4"/>
    <s v="510L2-C"/>
    <x v="0"/>
    <n v="211.82085000000001"/>
    <n v="0"/>
    <x v="0"/>
    <n v="214.91"/>
    <n v="214.91"/>
  </r>
  <r>
    <x v="0"/>
    <x v="1"/>
    <x v="4"/>
    <x v="0"/>
    <x v="4"/>
    <x v="12"/>
    <x v="4"/>
    <s v="510L3-A"/>
    <x v="0"/>
    <n v="194.60249999999999"/>
    <n v="0"/>
    <x v="0"/>
    <n v="227.21"/>
    <n v="227.21"/>
  </r>
  <r>
    <x v="0"/>
    <x v="1"/>
    <x v="4"/>
    <x v="1"/>
    <x v="4"/>
    <x v="12"/>
    <x v="4"/>
    <s v="510L3-B"/>
    <x v="0"/>
    <n v="114.8349"/>
    <n v="0"/>
    <x v="0"/>
    <n v="158.81"/>
    <n v="158.81"/>
  </r>
  <r>
    <x v="0"/>
    <x v="1"/>
    <x v="4"/>
    <x v="2"/>
    <x v="4"/>
    <x v="12"/>
    <x v="4"/>
    <s v="510L3-C"/>
    <x v="0"/>
    <n v="157.26689999999999"/>
    <n v="0"/>
    <x v="0"/>
    <n v="198.91"/>
    <n v="198.91"/>
  </r>
  <r>
    <x v="0"/>
    <x v="1"/>
    <x v="4"/>
    <x v="0"/>
    <x v="4"/>
    <x v="13"/>
    <x v="4"/>
    <s v="510L4-A"/>
    <x v="0"/>
    <n v="64.976759999999999"/>
    <n v="0"/>
    <x v="0"/>
    <n v="58.01"/>
    <n v="58.01"/>
  </r>
  <r>
    <x v="0"/>
    <x v="1"/>
    <x v="4"/>
    <x v="1"/>
    <x v="4"/>
    <x v="13"/>
    <x v="4"/>
    <s v="510L4-B"/>
    <x v="0"/>
    <n v="78.310199999999995"/>
    <n v="0"/>
    <x v="0"/>
    <n v="67.010000000000005"/>
    <n v="67.010000000000005"/>
  </r>
  <r>
    <x v="0"/>
    <x v="1"/>
    <x v="4"/>
    <x v="2"/>
    <x v="4"/>
    <x v="13"/>
    <x v="4"/>
    <s v="510L4-C"/>
    <x v="0"/>
    <n v="42.836640000000003"/>
    <n v="0"/>
    <x v="0"/>
    <n v="60.91"/>
    <n v="60.91"/>
  </r>
  <r>
    <x v="0"/>
    <x v="1"/>
    <x v="4"/>
    <x v="0"/>
    <x v="4"/>
    <x v="14"/>
    <x v="4"/>
    <s v="510L5-A"/>
    <x v="0"/>
    <n v="114.93156"/>
    <n v="0"/>
    <x v="0"/>
    <n v="134.21"/>
    <n v="134.21"/>
  </r>
  <r>
    <x v="0"/>
    <x v="1"/>
    <x v="4"/>
    <x v="1"/>
    <x v="4"/>
    <x v="14"/>
    <x v="4"/>
    <s v="510L5-B"/>
    <x v="0"/>
    <n v="112.87963999999999"/>
    <n v="0"/>
    <x v="0"/>
    <n v="149.81"/>
    <n v="149.81"/>
  </r>
  <r>
    <x v="0"/>
    <x v="1"/>
    <x v="4"/>
    <x v="2"/>
    <x v="4"/>
    <x v="14"/>
    <x v="4"/>
    <s v="510L5-C"/>
    <x v="0"/>
    <n v="46.098559999999999"/>
    <n v="0"/>
    <x v="0"/>
    <n v="97.91"/>
    <n v="97.91"/>
  </r>
  <r>
    <x v="0"/>
    <x v="1"/>
    <x v="4"/>
    <x v="0"/>
    <x v="4"/>
    <x v="15"/>
    <x v="4"/>
    <s v="510L6-A"/>
    <x v="0"/>
    <n v="171.566"/>
    <n v="0"/>
    <x v="0"/>
    <n v="198.21"/>
    <n v="198.21"/>
  </r>
  <r>
    <x v="0"/>
    <x v="1"/>
    <x v="4"/>
    <x v="1"/>
    <x v="4"/>
    <x v="15"/>
    <x v="4"/>
    <s v="510L6-B"/>
    <x v="0"/>
    <n v="144.352"/>
    <n v="0"/>
    <x v="0"/>
    <n v="181.81"/>
    <n v="181.81"/>
  </r>
  <r>
    <x v="0"/>
    <x v="1"/>
    <x v="4"/>
    <x v="2"/>
    <x v="4"/>
    <x v="15"/>
    <x v="4"/>
    <s v="510L6-C"/>
    <x v="0"/>
    <n v="146.81950000000001"/>
    <n v="0"/>
    <x v="0"/>
    <n v="169.91"/>
    <n v="169.91"/>
  </r>
  <r>
    <x v="0"/>
    <x v="1"/>
    <x v="4"/>
    <x v="0"/>
    <x v="4"/>
    <x v="15"/>
    <x v="4"/>
    <s v="510L8-A"/>
    <x v="0"/>
    <n v="24.093720000000001"/>
    <n v="0"/>
    <x v="0"/>
    <n v="24.01"/>
    <n v="24.01"/>
  </r>
  <r>
    <x v="0"/>
    <x v="1"/>
    <x v="4"/>
    <x v="1"/>
    <x v="4"/>
    <x v="15"/>
    <x v="4"/>
    <s v="510L8-B"/>
    <x v="0"/>
    <n v="25.814699999999998"/>
    <n v="0"/>
    <x v="0"/>
    <n v="25.01"/>
    <n v="25.01"/>
  </r>
  <r>
    <x v="0"/>
    <x v="1"/>
    <x v="4"/>
    <x v="2"/>
    <x v="4"/>
    <x v="15"/>
    <x v="4"/>
    <s v="510L8-C"/>
    <x v="0"/>
    <n v="24.613040000000002"/>
    <n v="0"/>
    <x v="0"/>
    <n v="24.01"/>
    <n v="24.01"/>
  </r>
  <r>
    <x v="0"/>
    <x v="1"/>
    <x v="4"/>
    <x v="0"/>
    <x v="4"/>
    <x v="16"/>
    <x v="4"/>
    <s v="520WP-01-A"/>
    <x v="0"/>
    <n v="13.400399999999999"/>
    <n v="0"/>
    <x v="0"/>
    <n v="16"/>
    <n v="16"/>
  </r>
  <r>
    <x v="0"/>
    <x v="1"/>
    <x v="4"/>
    <x v="1"/>
    <x v="4"/>
    <x v="16"/>
    <x v="4"/>
    <s v="520WP-01-B"/>
    <x v="0"/>
    <n v="13.400399999999999"/>
    <n v="0"/>
    <x v="0"/>
    <n v="16"/>
    <n v="16"/>
  </r>
  <r>
    <x v="0"/>
    <x v="1"/>
    <x v="4"/>
    <x v="2"/>
    <x v="4"/>
    <x v="16"/>
    <x v="4"/>
    <s v="520WP-01-C"/>
    <x v="0"/>
    <n v="12.6"/>
    <n v="0"/>
    <x v="0"/>
    <n v="16"/>
    <n v="16"/>
  </r>
  <r>
    <x v="0"/>
    <x v="1"/>
    <x v="4"/>
    <x v="0"/>
    <x v="4"/>
    <x v="17"/>
    <x v="4"/>
    <s v="530NP-01-A"/>
    <x v="0"/>
    <n v="44.274459999999998"/>
    <n v="0"/>
    <x v="0"/>
    <n v="48"/>
    <n v="48"/>
  </r>
  <r>
    <x v="0"/>
    <x v="1"/>
    <x v="4"/>
    <x v="1"/>
    <x v="4"/>
    <x v="17"/>
    <x v="4"/>
    <s v="530NP-01-B"/>
    <x v="0"/>
    <n v="52.184199999999997"/>
    <n v="0"/>
    <x v="0"/>
    <n v="48"/>
    <n v="48"/>
  </r>
  <r>
    <x v="0"/>
    <x v="1"/>
    <x v="4"/>
    <x v="2"/>
    <x v="4"/>
    <x v="17"/>
    <x v="4"/>
    <s v="530NP-01-C"/>
    <x v="0"/>
    <n v="44.930999999999997"/>
    <n v="0"/>
    <x v="0"/>
    <n v="40"/>
    <n v="40"/>
  </r>
  <r>
    <x v="0"/>
    <x v="1"/>
    <x v="4"/>
    <x v="0"/>
    <x v="4"/>
    <x v="18"/>
    <x v="4"/>
    <s v="550LP-01-A"/>
    <x v="0"/>
    <n v="16.499700000000001"/>
    <n v="0"/>
    <x v="0"/>
    <n v="18"/>
    <n v="18"/>
  </r>
  <r>
    <x v="0"/>
    <x v="1"/>
    <x v="4"/>
    <x v="1"/>
    <x v="4"/>
    <x v="18"/>
    <x v="4"/>
    <s v="550LP-01-B"/>
    <x v="0"/>
    <n v="25.832879999999999"/>
    <n v="0"/>
    <x v="0"/>
    <n v="28"/>
    <n v="28"/>
  </r>
  <r>
    <x v="0"/>
    <x v="1"/>
    <x v="4"/>
    <x v="2"/>
    <x v="4"/>
    <x v="18"/>
    <x v="4"/>
    <s v="550LP-01-C"/>
    <x v="0"/>
    <n v="16.499700000000001"/>
    <n v="0"/>
    <x v="0"/>
    <n v="19"/>
    <n v="19"/>
  </r>
  <r>
    <x v="0"/>
    <x v="1"/>
    <x v="4"/>
    <x v="0"/>
    <x v="5"/>
    <x v="19"/>
    <x v="5"/>
    <s v="600WZ-01-A"/>
    <x v="0"/>
    <n v="1.1332899999999999"/>
    <n v="0"/>
    <x v="0"/>
    <n v="16"/>
    <n v="16"/>
  </r>
  <r>
    <x v="0"/>
    <x v="1"/>
    <x v="4"/>
    <x v="1"/>
    <x v="5"/>
    <x v="19"/>
    <x v="5"/>
    <s v="600WZ-01-B"/>
    <x v="0"/>
    <n v="2.8290950000000001"/>
    <n v="0"/>
    <x v="0"/>
    <n v="8"/>
    <n v="8"/>
  </r>
  <r>
    <x v="0"/>
    <x v="1"/>
    <x v="4"/>
    <x v="2"/>
    <x v="5"/>
    <x v="19"/>
    <x v="5"/>
    <s v="600WZ-01-C"/>
    <x v="0"/>
    <n v="0.76331000000000004"/>
    <n v="0"/>
    <x v="0"/>
    <n v="8"/>
    <n v="8"/>
  </r>
  <r>
    <x v="0"/>
    <x v="1"/>
    <x v="5"/>
    <x v="0"/>
    <x v="0"/>
    <x v="0"/>
    <x v="0"/>
    <s v="100KT-01-A"/>
    <x v="0"/>
    <n v="5.6560199999999998"/>
    <n v="0"/>
    <x v="0"/>
    <n v="40"/>
    <n v="40"/>
  </r>
  <r>
    <x v="0"/>
    <x v="1"/>
    <x v="5"/>
    <x v="1"/>
    <x v="0"/>
    <x v="0"/>
    <x v="0"/>
    <s v="100KT-01-B"/>
    <x v="0"/>
    <n v="2.54467"/>
    <n v="0"/>
    <x v="0"/>
    <n v="16"/>
    <n v="16"/>
  </r>
  <r>
    <x v="0"/>
    <x v="1"/>
    <x v="5"/>
    <x v="2"/>
    <x v="0"/>
    <x v="0"/>
    <x v="0"/>
    <s v="100KT-01-C"/>
    <x v="0"/>
    <n v="4.9933550000000002"/>
    <n v="0"/>
    <x v="0"/>
    <n v="24"/>
    <n v="24"/>
  </r>
  <r>
    <x v="0"/>
    <x v="1"/>
    <x v="5"/>
    <x v="0"/>
    <x v="0"/>
    <x v="0"/>
    <x v="0"/>
    <s v="100KT-02-A"/>
    <x v="0"/>
    <n v="21.53275"/>
    <n v="0"/>
    <x v="0"/>
    <n v="32"/>
    <n v="32"/>
  </r>
  <r>
    <x v="0"/>
    <x v="1"/>
    <x v="5"/>
    <x v="1"/>
    <x v="0"/>
    <x v="0"/>
    <x v="0"/>
    <s v="100KT-02-B"/>
    <x v="0"/>
    <n v="20.01989"/>
    <n v="0"/>
    <x v="0"/>
    <n v="48"/>
    <n v="48"/>
  </r>
  <r>
    <x v="0"/>
    <x v="1"/>
    <x v="5"/>
    <x v="2"/>
    <x v="0"/>
    <x v="0"/>
    <x v="0"/>
    <s v="100KT-02-C"/>
    <x v="0"/>
    <n v="22.512779999999999"/>
    <n v="0"/>
    <x v="0"/>
    <n v="48"/>
    <n v="48"/>
  </r>
  <r>
    <x v="0"/>
    <x v="1"/>
    <x v="5"/>
    <x v="0"/>
    <x v="0"/>
    <x v="0"/>
    <x v="0"/>
    <s v="100KT-03-A"/>
    <x v="0"/>
    <n v="19.475560000000002"/>
    <n v="0"/>
    <x v="0"/>
    <n v="40"/>
    <n v="40"/>
  </r>
  <r>
    <x v="0"/>
    <x v="1"/>
    <x v="5"/>
    <x v="1"/>
    <x v="0"/>
    <x v="0"/>
    <x v="0"/>
    <s v="100KT-03-B"/>
    <x v="0"/>
    <n v="12.91621"/>
    <n v="0"/>
    <x v="0"/>
    <n v="40"/>
    <n v="40"/>
  </r>
  <r>
    <x v="0"/>
    <x v="1"/>
    <x v="5"/>
    <x v="2"/>
    <x v="0"/>
    <x v="0"/>
    <x v="0"/>
    <s v="100KT-03-C"/>
    <x v="0"/>
    <n v="23.273285000000001"/>
    <n v="0"/>
    <x v="0"/>
    <n v="24"/>
    <n v="24"/>
  </r>
  <r>
    <x v="0"/>
    <x v="1"/>
    <x v="5"/>
    <x v="0"/>
    <x v="0"/>
    <x v="0"/>
    <x v="0"/>
    <s v="100KT-04-A"/>
    <x v="0"/>
    <n v="9.7755299999999998"/>
    <n v="0"/>
    <x v="0"/>
    <n v="16"/>
    <n v="16"/>
  </r>
  <r>
    <x v="0"/>
    <x v="1"/>
    <x v="5"/>
    <x v="1"/>
    <x v="0"/>
    <x v="0"/>
    <x v="0"/>
    <s v="100KT-04-B"/>
    <x v="0"/>
    <n v="11.170019999999999"/>
    <n v="0"/>
    <x v="0"/>
    <n v="16"/>
    <n v="16"/>
  </r>
  <r>
    <x v="0"/>
    <x v="1"/>
    <x v="5"/>
    <x v="2"/>
    <x v="0"/>
    <x v="0"/>
    <x v="0"/>
    <s v="100KT-04-C"/>
    <x v="0"/>
    <n v="7.8620700000000001"/>
    <n v="0"/>
    <x v="0"/>
    <n v="8"/>
    <n v="8"/>
  </r>
  <r>
    <x v="0"/>
    <x v="1"/>
    <x v="5"/>
    <x v="0"/>
    <x v="0"/>
    <x v="0"/>
    <x v="0"/>
    <s v="100KT-05-A"/>
    <x v="0"/>
    <n v="0.25833"/>
    <n v="0"/>
    <x v="0"/>
    <n v="31"/>
    <n v="31"/>
  </r>
  <r>
    <x v="0"/>
    <x v="1"/>
    <x v="5"/>
    <x v="1"/>
    <x v="0"/>
    <x v="0"/>
    <x v="0"/>
    <s v="100KT-05-B"/>
    <x v="0"/>
    <n v="0.90000999999999998"/>
    <n v="0"/>
    <x v="0"/>
    <n v="23.5"/>
    <n v="23.5"/>
  </r>
  <r>
    <x v="0"/>
    <x v="1"/>
    <x v="5"/>
    <x v="0"/>
    <x v="0"/>
    <x v="0"/>
    <x v="0"/>
    <s v="100KT-06-A"/>
    <x v="0"/>
    <n v="5.5329999999999997E-2"/>
    <n v="0"/>
    <x v="0"/>
    <n v="8"/>
    <n v="8"/>
  </r>
  <r>
    <x v="0"/>
    <x v="1"/>
    <x v="5"/>
    <x v="0"/>
    <x v="0"/>
    <x v="0"/>
    <x v="0"/>
    <s v="100KT-07-A"/>
    <x v="0"/>
    <n v="13.11585"/>
    <n v="0"/>
    <x v="0"/>
    <n v="16"/>
    <n v="16"/>
  </r>
  <r>
    <x v="0"/>
    <x v="1"/>
    <x v="5"/>
    <x v="1"/>
    <x v="0"/>
    <x v="0"/>
    <x v="0"/>
    <s v="100KT-07-B"/>
    <x v="0"/>
    <n v="17.243839999999999"/>
    <n v="0"/>
    <x v="0"/>
    <n v="16"/>
    <n v="16"/>
  </r>
  <r>
    <x v="0"/>
    <x v="1"/>
    <x v="5"/>
    <x v="2"/>
    <x v="0"/>
    <x v="0"/>
    <x v="0"/>
    <s v="100KT-07-C"/>
    <x v="0"/>
    <n v="9.9956600000000009"/>
    <n v="0"/>
    <x v="0"/>
    <n v="8"/>
    <n v="8"/>
  </r>
  <r>
    <x v="0"/>
    <x v="1"/>
    <x v="5"/>
    <x v="0"/>
    <x v="0"/>
    <x v="1"/>
    <x v="0"/>
    <s v="110KS-01-A"/>
    <x v="0"/>
    <n v="8.8000000000000007"/>
    <n v="0"/>
    <x v="0"/>
    <n v="16"/>
    <n v="16"/>
  </r>
  <r>
    <x v="0"/>
    <x v="1"/>
    <x v="5"/>
    <x v="1"/>
    <x v="0"/>
    <x v="1"/>
    <x v="0"/>
    <s v="110KS-01-B"/>
    <x v="0"/>
    <n v="8.8000000000000007"/>
    <n v="0"/>
    <x v="0"/>
    <n v="16"/>
    <n v="16"/>
  </r>
  <r>
    <x v="0"/>
    <x v="1"/>
    <x v="5"/>
    <x v="0"/>
    <x v="0"/>
    <x v="1"/>
    <x v="0"/>
    <s v="110KS-02-A"/>
    <x v="0"/>
    <n v="8.8000000000000007"/>
    <n v="0"/>
    <x v="0"/>
    <n v="16"/>
    <n v="16"/>
  </r>
  <r>
    <x v="0"/>
    <x v="1"/>
    <x v="5"/>
    <x v="1"/>
    <x v="0"/>
    <x v="1"/>
    <x v="0"/>
    <s v="110KS-02-B"/>
    <x v="0"/>
    <n v="10.314"/>
    <n v="0"/>
    <x v="0"/>
    <n v="16"/>
    <n v="16"/>
  </r>
  <r>
    <x v="0"/>
    <x v="1"/>
    <x v="5"/>
    <x v="2"/>
    <x v="0"/>
    <x v="1"/>
    <x v="0"/>
    <s v="110KS-02-C"/>
    <x v="0"/>
    <n v="9.68"/>
    <n v="0"/>
    <x v="0"/>
    <n v="16"/>
    <n v="16"/>
  </r>
  <r>
    <x v="0"/>
    <x v="1"/>
    <x v="5"/>
    <x v="0"/>
    <x v="0"/>
    <x v="1"/>
    <x v="0"/>
    <s v="110KS-03-A"/>
    <x v="0"/>
    <n v="2.2666599999999999"/>
    <n v="0"/>
    <x v="0"/>
    <n v="16"/>
    <n v="16"/>
  </r>
  <r>
    <x v="0"/>
    <x v="1"/>
    <x v="5"/>
    <x v="2"/>
    <x v="0"/>
    <x v="1"/>
    <x v="0"/>
    <s v="110KS-03-C"/>
    <x v="0"/>
    <n v="1.1850000000000001"/>
    <n v="0"/>
    <x v="0"/>
    <n v="8"/>
    <n v="8"/>
  </r>
  <r>
    <x v="0"/>
    <x v="1"/>
    <x v="5"/>
    <x v="0"/>
    <x v="1"/>
    <x v="2"/>
    <x v="1"/>
    <s v="210SL-01-A"/>
    <x v="0"/>
    <n v="20.606660000000002"/>
    <n v="0"/>
    <x v="0"/>
    <n v="24"/>
    <n v="24"/>
  </r>
  <r>
    <x v="0"/>
    <x v="1"/>
    <x v="5"/>
    <x v="1"/>
    <x v="1"/>
    <x v="2"/>
    <x v="1"/>
    <s v="210SL-01-B"/>
    <x v="0"/>
    <n v="22.710426999999999"/>
    <n v="0"/>
    <x v="0"/>
    <n v="28"/>
    <n v="28"/>
  </r>
  <r>
    <x v="0"/>
    <x v="1"/>
    <x v="5"/>
    <x v="2"/>
    <x v="1"/>
    <x v="2"/>
    <x v="1"/>
    <s v="210SL-01-C"/>
    <x v="0"/>
    <n v="42.344670000000001"/>
    <n v="0"/>
    <x v="0"/>
    <n v="48"/>
    <n v="48"/>
  </r>
  <r>
    <x v="0"/>
    <x v="1"/>
    <x v="5"/>
    <x v="0"/>
    <x v="1"/>
    <x v="2"/>
    <x v="1"/>
    <s v="210SL-02-A"/>
    <x v="0"/>
    <n v="35.333300000000001"/>
    <n v="0"/>
    <x v="0"/>
    <n v="40"/>
    <n v="40"/>
  </r>
  <r>
    <x v="0"/>
    <x v="1"/>
    <x v="5"/>
    <x v="1"/>
    <x v="1"/>
    <x v="2"/>
    <x v="1"/>
    <s v="210SL-02-B"/>
    <x v="0"/>
    <n v="45.93329"/>
    <n v="0"/>
    <x v="0"/>
    <n v="50"/>
    <n v="50"/>
  </r>
  <r>
    <x v="0"/>
    <x v="1"/>
    <x v="5"/>
    <x v="0"/>
    <x v="1"/>
    <x v="3"/>
    <x v="1"/>
    <s v="220SE-0009"/>
    <x v="0"/>
    <n v="6.0352199999999998"/>
    <n v="0"/>
    <x v="0"/>
    <n v="8"/>
    <n v="8"/>
  </r>
  <r>
    <x v="0"/>
    <x v="1"/>
    <x v="5"/>
    <x v="2"/>
    <x v="1"/>
    <x v="3"/>
    <x v="1"/>
    <s v="220SE-0079"/>
    <x v="0"/>
    <n v="6.4292800000000003"/>
    <n v="0"/>
    <x v="0"/>
    <n v="8"/>
    <n v="8"/>
  </r>
  <r>
    <x v="0"/>
    <x v="1"/>
    <x v="5"/>
    <x v="2"/>
    <x v="1"/>
    <x v="3"/>
    <x v="1"/>
    <s v="220SE-0081"/>
    <x v="0"/>
    <n v="6.8333000000000004"/>
    <n v="0"/>
    <x v="0"/>
    <n v="8"/>
    <n v="8"/>
  </r>
  <r>
    <x v="0"/>
    <x v="1"/>
    <x v="5"/>
    <x v="2"/>
    <x v="1"/>
    <x v="3"/>
    <x v="1"/>
    <s v="220SE-0114"/>
    <x v="0"/>
    <n v="6.7773000000000003"/>
    <n v="0"/>
    <x v="0"/>
    <n v="8"/>
    <n v="8"/>
  </r>
  <r>
    <x v="0"/>
    <x v="1"/>
    <x v="5"/>
    <x v="0"/>
    <x v="1"/>
    <x v="3"/>
    <x v="1"/>
    <s v="220SE-0121"/>
    <x v="0"/>
    <n v="5.1093700000000002"/>
    <n v="0.4304"/>
    <x v="0"/>
    <n v="8"/>
    <n v="8"/>
  </r>
  <r>
    <x v="0"/>
    <x v="1"/>
    <x v="5"/>
    <x v="0"/>
    <x v="1"/>
    <x v="3"/>
    <x v="1"/>
    <s v="220SE-0133"/>
    <x v="0"/>
    <n v="5.8261099999999999"/>
    <n v="2.5000000000000001E-3"/>
    <x v="0"/>
    <n v="8"/>
    <n v="8"/>
  </r>
  <r>
    <x v="0"/>
    <x v="1"/>
    <x v="5"/>
    <x v="1"/>
    <x v="1"/>
    <x v="3"/>
    <x v="1"/>
    <s v="220SE-0150"/>
    <x v="0"/>
    <n v="7.7751200000000003"/>
    <n v="0"/>
    <x v="0"/>
    <n v="8"/>
    <n v="8"/>
  </r>
  <r>
    <x v="0"/>
    <x v="1"/>
    <x v="5"/>
    <x v="1"/>
    <x v="1"/>
    <x v="3"/>
    <x v="1"/>
    <s v="220SE-0202"/>
    <x v="0"/>
    <n v="6.3598400000000002"/>
    <n v="0"/>
    <x v="0"/>
    <n v="8"/>
    <n v="8"/>
  </r>
  <r>
    <x v="0"/>
    <x v="1"/>
    <x v="5"/>
    <x v="2"/>
    <x v="1"/>
    <x v="3"/>
    <x v="1"/>
    <s v="220SE-0212"/>
    <x v="0"/>
    <n v="7.7500600000000004"/>
    <n v="0"/>
    <x v="0"/>
    <n v="8"/>
    <n v="8"/>
  </r>
  <r>
    <x v="0"/>
    <x v="1"/>
    <x v="5"/>
    <x v="2"/>
    <x v="1"/>
    <x v="3"/>
    <x v="1"/>
    <s v="220SE-0227"/>
    <x v="0"/>
    <n v="7.1626799999999999"/>
    <n v="5.0000000000000001E-4"/>
    <x v="0"/>
    <n v="8"/>
    <n v="8"/>
  </r>
  <r>
    <x v="0"/>
    <x v="1"/>
    <x v="5"/>
    <x v="1"/>
    <x v="1"/>
    <x v="3"/>
    <x v="1"/>
    <s v="220SE-0233"/>
    <x v="0"/>
    <n v="4.7916400000000001"/>
    <n v="0"/>
    <x v="0"/>
    <n v="8"/>
    <n v="8"/>
  </r>
  <r>
    <x v="0"/>
    <x v="1"/>
    <x v="5"/>
    <x v="1"/>
    <x v="1"/>
    <x v="3"/>
    <x v="1"/>
    <s v="220SE-0281"/>
    <x v="0"/>
    <n v="5.6478999999999999"/>
    <n v="0"/>
    <x v="0"/>
    <n v="8"/>
    <n v="8"/>
  </r>
  <r>
    <x v="0"/>
    <x v="1"/>
    <x v="5"/>
    <x v="2"/>
    <x v="1"/>
    <x v="3"/>
    <x v="1"/>
    <s v="220SE-0294"/>
    <x v="0"/>
    <n v="5.8687300000000002"/>
    <n v="0"/>
    <x v="0"/>
    <n v="7"/>
    <n v="7"/>
  </r>
  <r>
    <x v="0"/>
    <x v="1"/>
    <x v="5"/>
    <x v="1"/>
    <x v="1"/>
    <x v="3"/>
    <x v="1"/>
    <s v="220SE-0315"/>
    <x v="0"/>
    <n v="8.4277700000000006"/>
    <n v="0"/>
    <x v="0"/>
    <n v="8"/>
    <n v="8"/>
  </r>
  <r>
    <x v="0"/>
    <x v="1"/>
    <x v="5"/>
    <x v="2"/>
    <x v="1"/>
    <x v="3"/>
    <x v="1"/>
    <s v="220SE-0359"/>
    <x v="0"/>
    <n v="7.5664199999999999"/>
    <n v="0.01"/>
    <x v="0"/>
    <n v="8"/>
    <n v="8"/>
  </r>
  <r>
    <x v="0"/>
    <x v="1"/>
    <x v="5"/>
    <x v="2"/>
    <x v="1"/>
    <x v="3"/>
    <x v="1"/>
    <s v="220SE-0386"/>
    <x v="0"/>
    <n v="6.2447900000000001"/>
    <n v="0"/>
    <x v="0"/>
    <n v="8"/>
    <n v="8"/>
  </r>
  <r>
    <x v="0"/>
    <x v="1"/>
    <x v="5"/>
    <x v="0"/>
    <x v="1"/>
    <x v="3"/>
    <x v="1"/>
    <s v="220SE-0409"/>
    <x v="0"/>
    <n v="6.2426599999999999"/>
    <n v="0"/>
    <x v="0"/>
    <n v="8"/>
    <n v="8"/>
  </r>
  <r>
    <x v="0"/>
    <x v="1"/>
    <x v="5"/>
    <x v="1"/>
    <x v="1"/>
    <x v="3"/>
    <x v="1"/>
    <s v="220SE-0504"/>
    <x v="0"/>
    <n v="4.7408999999999999"/>
    <n v="0"/>
    <x v="0"/>
    <n v="8"/>
    <n v="8"/>
  </r>
  <r>
    <x v="0"/>
    <x v="1"/>
    <x v="5"/>
    <x v="0"/>
    <x v="1"/>
    <x v="3"/>
    <x v="1"/>
    <s v="220SE-0639"/>
    <x v="0"/>
    <n v="6.3615899999999996"/>
    <n v="3.3E-3"/>
    <x v="0"/>
    <n v="8"/>
    <n v="8"/>
  </r>
  <r>
    <x v="0"/>
    <x v="1"/>
    <x v="5"/>
    <x v="1"/>
    <x v="1"/>
    <x v="3"/>
    <x v="1"/>
    <s v="220SE-0640"/>
    <x v="0"/>
    <n v="5.7224599999999999"/>
    <n v="0"/>
    <x v="0"/>
    <n v="8"/>
    <n v="8"/>
  </r>
  <r>
    <x v="0"/>
    <x v="1"/>
    <x v="5"/>
    <x v="0"/>
    <x v="1"/>
    <x v="3"/>
    <x v="1"/>
    <s v="220SE-0642"/>
    <x v="0"/>
    <n v="7.3433200000000003"/>
    <n v="0"/>
    <x v="0"/>
    <n v="8"/>
    <n v="8"/>
  </r>
  <r>
    <x v="0"/>
    <x v="1"/>
    <x v="5"/>
    <x v="0"/>
    <x v="1"/>
    <x v="3"/>
    <x v="1"/>
    <s v="220SE-0677"/>
    <x v="0"/>
    <n v="4.5524800000000001"/>
    <n v="6.3E-3"/>
    <x v="0"/>
    <n v="8"/>
    <n v="8"/>
  </r>
  <r>
    <x v="0"/>
    <x v="1"/>
    <x v="5"/>
    <x v="1"/>
    <x v="1"/>
    <x v="3"/>
    <x v="1"/>
    <s v="220SE-0682"/>
    <x v="0"/>
    <n v="6.5811900000000003"/>
    <n v="0"/>
    <x v="0"/>
    <n v="8"/>
    <n v="8"/>
  </r>
  <r>
    <x v="0"/>
    <x v="1"/>
    <x v="5"/>
    <x v="1"/>
    <x v="1"/>
    <x v="3"/>
    <x v="1"/>
    <s v="220SE-0688"/>
    <x v="0"/>
    <n v="8.2767499999999998"/>
    <n v="0"/>
    <x v="0"/>
    <n v="8"/>
    <n v="8"/>
  </r>
  <r>
    <x v="0"/>
    <x v="1"/>
    <x v="5"/>
    <x v="1"/>
    <x v="1"/>
    <x v="3"/>
    <x v="1"/>
    <s v="220SE-0690"/>
    <x v="0"/>
    <n v="6.5332299999999996"/>
    <n v="0"/>
    <x v="0"/>
    <n v="8"/>
    <n v="8"/>
  </r>
  <r>
    <x v="0"/>
    <x v="1"/>
    <x v="5"/>
    <x v="0"/>
    <x v="1"/>
    <x v="3"/>
    <x v="1"/>
    <s v="220SE-0694"/>
    <x v="0"/>
    <n v="5.8126899999999999"/>
    <n v="0"/>
    <x v="0"/>
    <n v="8"/>
    <n v="8"/>
  </r>
  <r>
    <x v="0"/>
    <x v="1"/>
    <x v="5"/>
    <x v="1"/>
    <x v="1"/>
    <x v="3"/>
    <x v="1"/>
    <s v="220SE-0700"/>
    <x v="0"/>
    <n v="5.8220700000000001"/>
    <n v="0"/>
    <x v="0"/>
    <n v="8"/>
    <n v="8"/>
  </r>
  <r>
    <x v="0"/>
    <x v="1"/>
    <x v="5"/>
    <x v="1"/>
    <x v="1"/>
    <x v="3"/>
    <x v="1"/>
    <s v="220SE-0701"/>
    <x v="0"/>
    <n v="6.5551000000000004"/>
    <n v="0"/>
    <x v="0"/>
    <n v="8"/>
    <n v="8"/>
  </r>
  <r>
    <x v="0"/>
    <x v="1"/>
    <x v="5"/>
    <x v="2"/>
    <x v="1"/>
    <x v="3"/>
    <x v="1"/>
    <s v="220SE-0708"/>
    <x v="0"/>
    <n v="6.9169499999999999"/>
    <n v="0"/>
    <x v="0"/>
    <n v="8"/>
    <n v="8"/>
  </r>
  <r>
    <x v="0"/>
    <x v="1"/>
    <x v="5"/>
    <x v="1"/>
    <x v="1"/>
    <x v="3"/>
    <x v="1"/>
    <s v="220SE-0718"/>
    <x v="0"/>
    <n v="8.6493199999999995"/>
    <n v="0"/>
    <x v="0"/>
    <n v="8"/>
    <n v="8"/>
  </r>
  <r>
    <x v="0"/>
    <x v="1"/>
    <x v="5"/>
    <x v="1"/>
    <x v="1"/>
    <x v="3"/>
    <x v="1"/>
    <s v="220SE-0734"/>
    <x v="0"/>
    <n v="7.0359100000000003"/>
    <n v="0"/>
    <x v="0"/>
    <n v="8"/>
    <n v="8"/>
  </r>
  <r>
    <x v="0"/>
    <x v="1"/>
    <x v="5"/>
    <x v="1"/>
    <x v="1"/>
    <x v="3"/>
    <x v="1"/>
    <s v="220SE-0737"/>
    <x v="0"/>
    <n v="8.4662699999999997"/>
    <n v="0"/>
    <x v="0"/>
    <n v="8"/>
    <n v="8"/>
  </r>
  <r>
    <x v="0"/>
    <x v="1"/>
    <x v="5"/>
    <x v="1"/>
    <x v="1"/>
    <x v="3"/>
    <x v="1"/>
    <s v="220SE-0739"/>
    <x v="0"/>
    <n v="5.3740199999999998"/>
    <n v="0"/>
    <x v="0"/>
    <n v="8"/>
    <n v="8"/>
  </r>
  <r>
    <x v="0"/>
    <x v="1"/>
    <x v="5"/>
    <x v="1"/>
    <x v="1"/>
    <x v="3"/>
    <x v="1"/>
    <s v="220SE-0748"/>
    <x v="0"/>
    <n v="2.7028699999999999"/>
    <n v="0"/>
    <x v="0"/>
    <n v="4"/>
    <n v="4"/>
  </r>
  <r>
    <x v="0"/>
    <x v="1"/>
    <x v="5"/>
    <x v="2"/>
    <x v="1"/>
    <x v="3"/>
    <x v="1"/>
    <s v="220SE-0754"/>
    <x v="0"/>
    <n v="5.7986199999999997"/>
    <n v="0"/>
    <x v="0"/>
    <n v="8"/>
    <n v="8"/>
  </r>
  <r>
    <x v="0"/>
    <x v="1"/>
    <x v="5"/>
    <x v="2"/>
    <x v="1"/>
    <x v="3"/>
    <x v="1"/>
    <s v="220SE-0778"/>
    <x v="0"/>
    <n v="5.4354300000000002"/>
    <n v="0"/>
    <x v="0"/>
    <n v="8"/>
    <n v="8"/>
  </r>
  <r>
    <x v="0"/>
    <x v="1"/>
    <x v="5"/>
    <x v="1"/>
    <x v="1"/>
    <x v="3"/>
    <x v="1"/>
    <s v="220SE-0786"/>
    <x v="0"/>
    <n v="1.1748700000000001"/>
    <n v="0"/>
    <x v="0"/>
    <n v="0.5"/>
    <n v="0.5"/>
  </r>
  <r>
    <x v="0"/>
    <x v="1"/>
    <x v="5"/>
    <x v="0"/>
    <x v="1"/>
    <x v="3"/>
    <x v="1"/>
    <s v="220SE-0787"/>
    <x v="0"/>
    <n v="4.9327500000000004"/>
    <n v="0"/>
    <x v="0"/>
    <n v="8"/>
    <n v="8"/>
  </r>
  <r>
    <x v="0"/>
    <x v="1"/>
    <x v="5"/>
    <x v="2"/>
    <x v="1"/>
    <x v="3"/>
    <x v="1"/>
    <s v="220SE-0795"/>
    <x v="0"/>
    <n v="5.9082600000000003"/>
    <n v="0"/>
    <x v="0"/>
    <n v="8"/>
    <n v="8"/>
  </r>
  <r>
    <x v="0"/>
    <x v="1"/>
    <x v="5"/>
    <x v="1"/>
    <x v="1"/>
    <x v="3"/>
    <x v="1"/>
    <s v="220SE-0797"/>
    <x v="0"/>
    <n v="7.6367099999999999"/>
    <n v="0"/>
    <x v="0"/>
    <n v="8"/>
    <n v="8"/>
  </r>
  <r>
    <x v="0"/>
    <x v="1"/>
    <x v="5"/>
    <x v="1"/>
    <x v="1"/>
    <x v="3"/>
    <x v="1"/>
    <s v="220SE-0800"/>
    <x v="0"/>
    <n v="6.8354499999999998"/>
    <n v="0"/>
    <x v="0"/>
    <n v="8"/>
    <n v="8"/>
  </r>
  <r>
    <x v="0"/>
    <x v="1"/>
    <x v="5"/>
    <x v="2"/>
    <x v="1"/>
    <x v="3"/>
    <x v="1"/>
    <s v="220SE-0844"/>
    <x v="0"/>
    <n v="6.4444299999999997"/>
    <n v="0"/>
    <x v="0"/>
    <n v="8"/>
    <n v="8"/>
  </r>
  <r>
    <x v="0"/>
    <x v="1"/>
    <x v="5"/>
    <x v="2"/>
    <x v="1"/>
    <x v="3"/>
    <x v="1"/>
    <s v="220SE-0901"/>
    <x v="0"/>
    <n v="4.4253299999999998"/>
    <n v="0"/>
    <x v="0"/>
    <n v="8"/>
    <n v="8"/>
  </r>
  <r>
    <x v="0"/>
    <x v="1"/>
    <x v="5"/>
    <x v="1"/>
    <x v="1"/>
    <x v="3"/>
    <x v="1"/>
    <s v="220SE-0921"/>
    <x v="0"/>
    <n v="7.2290200000000002"/>
    <n v="0"/>
    <x v="0"/>
    <n v="8"/>
    <n v="8"/>
  </r>
  <r>
    <x v="0"/>
    <x v="1"/>
    <x v="5"/>
    <x v="0"/>
    <x v="1"/>
    <x v="3"/>
    <x v="1"/>
    <s v="220SE-0923"/>
    <x v="0"/>
    <n v="6.2524499999999996"/>
    <n v="0"/>
    <x v="0"/>
    <n v="8"/>
    <n v="8"/>
  </r>
  <r>
    <x v="0"/>
    <x v="1"/>
    <x v="5"/>
    <x v="2"/>
    <x v="1"/>
    <x v="3"/>
    <x v="1"/>
    <s v="220SE-1045"/>
    <x v="0"/>
    <n v="9.0389300000000006"/>
    <n v="0"/>
    <x v="0"/>
    <n v="8"/>
    <n v="8"/>
  </r>
  <r>
    <x v="0"/>
    <x v="1"/>
    <x v="5"/>
    <x v="0"/>
    <x v="1"/>
    <x v="3"/>
    <x v="1"/>
    <s v="220SE-1218"/>
    <x v="0"/>
    <n v="6.4121600000000001"/>
    <n v="2.24E-2"/>
    <x v="0"/>
    <n v="8"/>
    <n v="8"/>
  </r>
  <r>
    <x v="0"/>
    <x v="1"/>
    <x v="5"/>
    <x v="0"/>
    <x v="1"/>
    <x v="3"/>
    <x v="1"/>
    <s v="220SE-1219"/>
    <x v="0"/>
    <n v="6.8022"/>
    <n v="2E-3"/>
    <x v="0"/>
    <n v="8"/>
    <n v="8"/>
  </r>
  <r>
    <x v="0"/>
    <x v="1"/>
    <x v="5"/>
    <x v="2"/>
    <x v="1"/>
    <x v="3"/>
    <x v="1"/>
    <s v="220SE-1220"/>
    <x v="0"/>
    <n v="5.4961200000000003"/>
    <n v="2.2000000000000001E-3"/>
    <x v="0"/>
    <n v="7.5"/>
    <n v="7.5"/>
  </r>
  <r>
    <x v="0"/>
    <x v="1"/>
    <x v="5"/>
    <x v="1"/>
    <x v="1"/>
    <x v="3"/>
    <x v="1"/>
    <s v="220SE-1223"/>
    <x v="0"/>
    <n v="7.339556"/>
    <n v="1.0800000000000001E-2"/>
    <x v="0"/>
    <n v="8"/>
    <n v="8"/>
  </r>
  <r>
    <x v="0"/>
    <x v="1"/>
    <x v="5"/>
    <x v="1"/>
    <x v="1"/>
    <x v="3"/>
    <x v="1"/>
    <s v="220SE-1282"/>
    <x v="0"/>
    <n v="5.5521099999999999"/>
    <n v="0"/>
    <x v="0"/>
    <n v="8"/>
    <n v="8"/>
  </r>
  <r>
    <x v="0"/>
    <x v="1"/>
    <x v="5"/>
    <x v="1"/>
    <x v="1"/>
    <x v="3"/>
    <x v="1"/>
    <s v="220SE-1286"/>
    <x v="0"/>
    <n v="6.8020100000000001"/>
    <n v="0"/>
    <x v="0"/>
    <n v="8"/>
    <n v="8"/>
  </r>
  <r>
    <x v="0"/>
    <x v="1"/>
    <x v="5"/>
    <x v="0"/>
    <x v="1"/>
    <x v="3"/>
    <x v="1"/>
    <s v="220SE-1290"/>
    <x v="0"/>
    <n v="7.5800799999999997"/>
    <n v="0.41749999999999998"/>
    <x v="0"/>
    <n v="8"/>
    <n v="8"/>
  </r>
  <r>
    <x v="0"/>
    <x v="1"/>
    <x v="5"/>
    <x v="2"/>
    <x v="1"/>
    <x v="3"/>
    <x v="1"/>
    <s v="220SE-1679"/>
    <x v="0"/>
    <n v="6.9941899999999997"/>
    <n v="0"/>
    <x v="0"/>
    <n v="8"/>
    <n v="8"/>
  </r>
  <r>
    <x v="0"/>
    <x v="1"/>
    <x v="5"/>
    <x v="1"/>
    <x v="1"/>
    <x v="3"/>
    <x v="1"/>
    <s v="220SE-1689"/>
    <x v="0"/>
    <n v="4.9043939999999999"/>
    <n v="0.2422"/>
    <x v="0"/>
    <n v="7"/>
    <n v="7"/>
  </r>
  <r>
    <x v="0"/>
    <x v="1"/>
    <x v="5"/>
    <x v="2"/>
    <x v="1"/>
    <x v="3"/>
    <x v="1"/>
    <s v="220SE-1695"/>
    <x v="0"/>
    <n v="6.3349099999999998"/>
    <n v="0"/>
    <x v="0"/>
    <n v="8"/>
    <n v="8"/>
  </r>
  <r>
    <x v="0"/>
    <x v="1"/>
    <x v="5"/>
    <x v="2"/>
    <x v="1"/>
    <x v="3"/>
    <x v="1"/>
    <s v="220SE-1696"/>
    <x v="0"/>
    <n v="5.9706400000000004"/>
    <n v="0"/>
    <x v="0"/>
    <n v="8"/>
    <n v="8"/>
  </r>
  <r>
    <x v="0"/>
    <x v="1"/>
    <x v="5"/>
    <x v="0"/>
    <x v="1"/>
    <x v="3"/>
    <x v="1"/>
    <s v="220SE-1747"/>
    <x v="0"/>
    <n v="6.1112799999999998"/>
    <n v="0.39400000000000002"/>
    <x v="0"/>
    <n v="7.5"/>
    <n v="7.5"/>
  </r>
  <r>
    <x v="0"/>
    <x v="1"/>
    <x v="5"/>
    <x v="2"/>
    <x v="1"/>
    <x v="3"/>
    <x v="1"/>
    <s v="220SE-1883"/>
    <x v="0"/>
    <n v="6.4585100000000004"/>
    <n v="0"/>
    <x v="0"/>
    <n v="8"/>
    <n v="8"/>
  </r>
  <r>
    <x v="0"/>
    <x v="1"/>
    <x v="5"/>
    <x v="1"/>
    <x v="1"/>
    <x v="3"/>
    <x v="1"/>
    <s v="220SE-2033"/>
    <x v="0"/>
    <n v="6.4942099999999998"/>
    <n v="0"/>
    <x v="0"/>
    <n v="8"/>
    <n v="8"/>
  </r>
  <r>
    <x v="0"/>
    <x v="1"/>
    <x v="5"/>
    <x v="0"/>
    <x v="1"/>
    <x v="3"/>
    <x v="1"/>
    <s v="220SE-2035"/>
    <x v="0"/>
    <n v="6.7964200000000003"/>
    <n v="0"/>
    <x v="0"/>
    <n v="8"/>
    <n v="8"/>
  </r>
  <r>
    <x v="0"/>
    <x v="1"/>
    <x v="5"/>
    <x v="2"/>
    <x v="1"/>
    <x v="3"/>
    <x v="1"/>
    <s v="220SE-2036"/>
    <x v="0"/>
    <n v="9.9213100000000001"/>
    <n v="0"/>
    <x v="0"/>
    <n v="12"/>
    <n v="12"/>
  </r>
  <r>
    <x v="0"/>
    <x v="1"/>
    <x v="5"/>
    <x v="0"/>
    <x v="1"/>
    <x v="3"/>
    <x v="1"/>
    <s v="220SE-2037"/>
    <x v="0"/>
    <n v="5.5219699999999996"/>
    <n v="5.0000000000000001E-4"/>
    <x v="0"/>
    <n v="8"/>
    <n v="8"/>
  </r>
  <r>
    <x v="0"/>
    <x v="1"/>
    <x v="5"/>
    <x v="0"/>
    <x v="1"/>
    <x v="3"/>
    <x v="1"/>
    <s v="220SE-2038"/>
    <x v="0"/>
    <n v="6.8707900000000004"/>
    <n v="0"/>
    <x v="0"/>
    <n v="8"/>
    <n v="8"/>
  </r>
  <r>
    <x v="0"/>
    <x v="1"/>
    <x v="5"/>
    <x v="1"/>
    <x v="1"/>
    <x v="3"/>
    <x v="1"/>
    <s v="220SE-2102"/>
    <x v="0"/>
    <n v="5.6890000000000001"/>
    <n v="0"/>
    <x v="0"/>
    <n v="8"/>
    <n v="8"/>
  </r>
  <r>
    <x v="0"/>
    <x v="1"/>
    <x v="5"/>
    <x v="0"/>
    <x v="1"/>
    <x v="3"/>
    <x v="1"/>
    <s v="220SE-2103"/>
    <x v="0"/>
    <n v="5.6707599999999996"/>
    <n v="4.3E-3"/>
    <x v="0"/>
    <n v="8"/>
    <n v="8"/>
  </r>
  <r>
    <x v="0"/>
    <x v="1"/>
    <x v="5"/>
    <x v="2"/>
    <x v="1"/>
    <x v="3"/>
    <x v="1"/>
    <s v="220SE-2104"/>
    <x v="0"/>
    <n v="7.2408400000000004"/>
    <n v="0"/>
    <x v="0"/>
    <n v="8"/>
    <n v="8"/>
  </r>
  <r>
    <x v="0"/>
    <x v="1"/>
    <x v="5"/>
    <x v="0"/>
    <x v="1"/>
    <x v="3"/>
    <x v="1"/>
    <s v="220SE-2110"/>
    <x v="0"/>
    <n v="6.1485799999999999"/>
    <n v="0"/>
    <x v="0"/>
    <n v="8"/>
    <n v="8"/>
  </r>
  <r>
    <x v="0"/>
    <x v="1"/>
    <x v="5"/>
    <x v="1"/>
    <x v="1"/>
    <x v="3"/>
    <x v="1"/>
    <s v="220SE-2116"/>
    <x v="0"/>
    <n v="6.30985"/>
    <n v="0"/>
    <x v="0"/>
    <n v="8"/>
    <n v="8"/>
  </r>
  <r>
    <x v="0"/>
    <x v="1"/>
    <x v="5"/>
    <x v="2"/>
    <x v="1"/>
    <x v="3"/>
    <x v="1"/>
    <s v="220SE-2118"/>
    <x v="0"/>
    <n v="7.1596399999999996"/>
    <n v="0"/>
    <x v="0"/>
    <n v="8"/>
    <n v="8"/>
  </r>
  <r>
    <x v="0"/>
    <x v="1"/>
    <x v="5"/>
    <x v="0"/>
    <x v="1"/>
    <x v="3"/>
    <x v="1"/>
    <s v="220SE-2125"/>
    <x v="0"/>
    <n v="6.7794100000000004"/>
    <n v="0"/>
    <x v="0"/>
    <n v="8"/>
    <n v="8"/>
  </r>
  <r>
    <x v="0"/>
    <x v="1"/>
    <x v="5"/>
    <x v="0"/>
    <x v="1"/>
    <x v="3"/>
    <x v="1"/>
    <s v="220SE-2295"/>
    <x v="0"/>
    <n v="5.6689600000000002"/>
    <n v="0"/>
    <x v="0"/>
    <n v="8"/>
    <n v="8"/>
  </r>
  <r>
    <x v="0"/>
    <x v="1"/>
    <x v="5"/>
    <x v="0"/>
    <x v="1"/>
    <x v="3"/>
    <x v="1"/>
    <s v="220SE-2349"/>
    <x v="0"/>
    <n v="5.4014300000000004"/>
    <n v="0"/>
    <x v="0"/>
    <n v="8"/>
    <n v="8"/>
  </r>
  <r>
    <x v="0"/>
    <x v="1"/>
    <x v="5"/>
    <x v="1"/>
    <x v="1"/>
    <x v="3"/>
    <x v="1"/>
    <s v="220SE-2350"/>
    <x v="0"/>
    <n v="8.0322010000000006"/>
    <n v="0"/>
    <x v="0"/>
    <n v="8"/>
    <n v="8"/>
  </r>
  <r>
    <x v="0"/>
    <x v="1"/>
    <x v="5"/>
    <x v="1"/>
    <x v="1"/>
    <x v="3"/>
    <x v="1"/>
    <s v="220SE-2353"/>
    <x v="0"/>
    <n v="7.2226900000000001"/>
    <n v="0"/>
    <x v="0"/>
    <n v="8"/>
    <n v="8"/>
  </r>
  <r>
    <x v="0"/>
    <x v="1"/>
    <x v="5"/>
    <x v="2"/>
    <x v="1"/>
    <x v="3"/>
    <x v="1"/>
    <s v="220SE-2454"/>
    <x v="0"/>
    <n v="6.5422099999999999"/>
    <n v="0"/>
    <x v="0"/>
    <n v="8"/>
    <n v="8"/>
  </r>
  <r>
    <x v="0"/>
    <x v="1"/>
    <x v="5"/>
    <x v="1"/>
    <x v="1"/>
    <x v="3"/>
    <x v="1"/>
    <s v="220SE-2455"/>
    <x v="0"/>
    <n v="7.7562800000000003"/>
    <n v="0"/>
    <x v="0"/>
    <n v="8"/>
    <n v="8"/>
  </r>
  <r>
    <x v="0"/>
    <x v="1"/>
    <x v="5"/>
    <x v="1"/>
    <x v="1"/>
    <x v="3"/>
    <x v="1"/>
    <s v="220SE-2553"/>
    <x v="0"/>
    <n v="6.4287299999999998"/>
    <n v="0"/>
    <x v="0"/>
    <n v="8"/>
    <n v="8"/>
  </r>
  <r>
    <x v="0"/>
    <x v="1"/>
    <x v="5"/>
    <x v="2"/>
    <x v="1"/>
    <x v="3"/>
    <x v="1"/>
    <s v="220SE-2769"/>
    <x v="0"/>
    <n v="5.9231800000000003"/>
    <n v="5.1700000000000003E-2"/>
    <x v="0"/>
    <n v="8"/>
    <n v="8"/>
  </r>
  <r>
    <x v="0"/>
    <x v="1"/>
    <x v="5"/>
    <x v="0"/>
    <x v="1"/>
    <x v="3"/>
    <x v="1"/>
    <s v="220SE-2771"/>
    <x v="0"/>
    <n v="5.7162499999999996"/>
    <n v="0"/>
    <x v="0"/>
    <n v="8"/>
    <n v="8"/>
  </r>
  <r>
    <x v="0"/>
    <x v="1"/>
    <x v="5"/>
    <x v="1"/>
    <x v="1"/>
    <x v="3"/>
    <x v="1"/>
    <s v="220SE-2775"/>
    <x v="0"/>
    <n v="5.2646800000000002"/>
    <n v="0"/>
    <x v="0"/>
    <n v="8"/>
    <n v="8"/>
  </r>
  <r>
    <x v="0"/>
    <x v="1"/>
    <x v="5"/>
    <x v="2"/>
    <x v="1"/>
    <x v="3"/>
    <x v="1"/>
    <s v="220SE-2841"/>
    <x v="0"/>
    <n v="7.2658399999999999"/>
    <n v="0"/>
    <x v="0"/>
    <n v="8"/>
    <n v="8"/>
  </r>
  <r>
    <x v="0"/>
    <x v="1"/>
    <x v="5"/>
    <x v="1"/>
    <x v="1"/>
    <x v="3"/>
    <x v="1"/>
    <s v="220SE-2842"/>
    <x v="0"/>
    <n v="6.04176"/>
    <n v="0"/>
    <x v="0"/>
    <n v="8"/>
    <n v="8"/>
  </r>
  <r>
    <x v="0"/>
    <x v="1"/>
    <x v="5"/>
    <x v="0"/>
    <x v="1"/>
    <x v="3"/>
    <x v="1"/>
    <s v="220SE-2848"/>
    <x v="0"/>
    <n v="6.0668300000000004"/>
    <n v="6.0000000000000001E-3"/>
    <x v="0"/>
    <n v="8"/>
    <n v="8"/>
  </r>
  <r>
    <x v="0"/>
    <x v="1"/>
    <x v="5"/>
    <x v="0"/>
    <x v="1"/>
    <x v="3"/>
    <x v="1"/>
    <s v="220SE-2892"/>
    <x v="0"/>
    <n v="4.8376999999999999"/>
    <n v="0"/>
    <x v="0"/>
    <n v="8"/>
    <n v="8"/>
  </r>
  <r>
    <x v="0"/>
    <x v="1"/>
    <x v="5"/>
    <x v="1"/>
    <x v="1"/>
    <x v="3"/>
    <x v="1"/>
    <s v="220SE-2893"/>
    <x v="0"/>
    <n v="4.7046999999999999"/>
    <n v="0"/>
    <x v="0"/>
    <n v="8"/>
    <n v="8"/>
  </r>
  <r>
    <x v="0"/>
    <x v="1"/>
    <x v="5"/>
    <x v="1"/>
    <x v="1"/>
    <x v="3"/>
    <x v="1"/>
    <s v="220SE-2897"/>
    <x v="0"/>
    <n v="5.8051199999999996"/>
    <n v="0"/>
    <x v="0"/>
    <n v="8"/>
    <n v="8"/>
  </r>
  <r>
    <x v="0"/>
    <x v="1"/>
    <x v="5"/>
    <x v="0"/>
    <x v="1"/>
    <x v="3"/>
    <x v="1"/>
    <s v="220SE-2918"/>
    <x v="0"/>
    <n v="6.3739999999999997"/>
    <n v="0"/>
    <x v="0"/>
    <n v="8"/>
    <n v="8"/>
  </r>
  <r>
    <x v="0"/>
    <x v="1"/>
    <x v="5"/>
    <x v="0"/>
    <x v="1"/>
    <x v="3"/>
    <x v="1"/>
    <s v="220SE-2924"/>
    <x v="0"/>
    <n v="6.6498600000000003"/>
    <n v="1.29E-2"/>
    <x v="0"/>
    <n v="8"/>
    <n v="8"/>
  </r>
  <r>
    <x v="0"/>
    <x v="1"/>
    <x v="5"/>
    <x v="2"/>
    <x v="1"/>
    <x v="3"/>
    <x v="1"/>
    <s v="220SE-2926"/>
    <x v="0"/>
    <n v="6.4080700000000004"/>
    <n v="0"/>
    <x v="0"/>
    <n v="8"/>
    <n v="8"/>
  </r>
  <r>
    <x v="0"/>
    <x v="1"/>
    <x v="5"/>
    <x v="0"/>
    <x v="1"/>
    <x v="3"/>
    <x v="1"/>
    <s v="220SE-2931"/>
    <x v="0"/>
    <n v="4.9391999999999996"/>
    <n v="0"/>
    <x v="0"/>
    <n v="8"/>
    <n v="8"/>
  </r>
  <r>
    <x v="0"/>
    <x v="1"/>
    <x v="5"/>
    <x v="0"/>
    <x v="1"/>
    <x v="3"/>
    <x v="1"/>
    <s v="220SE-2983"/>
    <x v="0"/>
    <n v="7.0385400000000002"/>
    <n v="0"/>
    <x v="0"/>
    <n v="8"/>
    <n v="8"/>
  </r>
  <r>
    <x v="0"/>
    <x v="1"/>
    <x v="5"/>
    <x v="2"/>
    <x v="1"/>
    <x v="3"/>
    <x v="1"/>
    <s v="220SE-3073"/>
    <x v="0"/>
    <n v="6.84626"/>
    <n v="0"/>
    <x v="0"/>
    <n v="8"/>
    <n v="8"/>
  </r>
  <r>
    <x v="0"/>
    <x v="1"/>
    <x v="5"/>
    <x v="2"/>
    <x v="1"/>
    <x v="3"/>
    <x v="1"/>
    <s v="220SE-3261"/>
    <x v="0"/>
    <n v="6.68703"/>
    <n v="1.06E-2"/>
    <x v="0"/>
    <n v="8"/>
    <n v="8"/>
  </r>
  <r>
    <x v="0"/>
    <x v="1"/>
    <x v="5"/>
    <x v="2"/>
    <x v="1"/>
    <x v="3"/>
    <x v="1"/>
    <s v="220SE-3332"/>
    <x v="0"/>
    <n v="6.89642"/>
    <n v="3.1600000000000003E-2"/>
    <x v="0"/>
    <n v="8"/>
    <n v="8"/>
  </r>
  <r>
    <x v="0"/>
    <x v="1"/>
    <x v="5"/>
    <x v="2"/>
    <x v="1"/>
    <x v="3"/>
    <x v="1"/>
    <s v="220SE-3445"/>
    <x v="0"/>
    <n v="6.6794799999999999"/>
    <n v="0"/>
    <x v="0"/>
    <n v="8"/>
    <n v="8"/>
  </r>
  <r>
    <x v="0"/>
    <x v="1"/>
    <x v="5"/>
    <x v="2"/>
    <x v="1"/>
    <x v="3"/>
    <x v="1"/>
    <s v="220SE-3447"/>
    <x v="0"/>
    <n v="5.5642500000000004"/>
    <n v="1.83E-2"/>
    <x v="0"/>
    <n v="8"/>
    <n v="8"/>
  </r>
  <r>
    <x v="0"/>
    <x v="1"/>
    <x v="5"/>
    <x v="2"/>
    <x v="1"/>
    <x v="3"/>
    <x v="1"/>
    <s v="220SE-3462"/>
    <x v="0"/>
    <n v="5.6269499999999999"/>
    <n v="0.23350000000000001"/>
    <x v="0"/>
    <n v="8"/>
    <n v="8"/>
  </r>
  <r>
    <x v="0"/>
    <x v="1"/>
    <x v="5"/>
    <x v="2"/>
    <x v="1"/>
    <x v="3"/>
    <x v="1"/>
    <s v="220SE-3468"/>
    <x v="0"/>
    <n v="5.2170500000000004"/>
    <n v="0.91969999999999996"/>
    <x v="0"/>
    <n v="8"/>
    <n v="8"/>
  </r>
  <r>
    <x v="0"/>
    <x v="1"/>
    <x v="5"/>
    <x v="0"/>
    <x v="1"/>
    <x v="3"/>
    <x v="1"/>
    <s v="220SE-3566"/>
    <x v="0"/>
    <n v="6.0350900000000003"/>
    <n v="7.9500000000000001E-2"/>
    <x v="0"/>
    <n v="8"/>
    <n v="8"/>
  </r>
  <r>
    <x v="0"/>
    <x v="1"/>
    <x v="5"/>
    <x v="1"/>
    <x v="1"/>
    <x v="3"/>
    <x v="1"/>
    <s v="220SE-3633"/>
    <x v="0"/>
    <n v="6.44529"/>
    <n v="0"/>
    <x v="0"/>
    <n v="8"/>
    <n v="8"/>
  </r>
  <r>
    <x v="0"/>
    <x v="1"/>
    <x v="5"/>
    <x v="0"/>
    <x v="1"/>
    <x v="3"/>
    <x v="1"/>
    <s v="220SE-3678"/>
    <x v="0"/>
    <n v="3.8658899999999998"/>
    <n v="0"/>
    <x v="0"/>
    <n v="8"/>
    <n v="8"/>
  </r>
  <r>
    <x v="0"/>
    <x v="1"/>
    <x v="5"/>
    <x v="1"/>
    <x v="1"/>
    <x v="3"/>
    <x v="1"/>
    <s v="220SE-3840"/>
    <x v="0"/>
    <n v="5.8042199999999999"/>
    <n v="0"/>
    <x v="0"/>
    <n v="8"/>
    <n v="8"/>
  </r>
  <r>
    <x v="0"/>
    <x v="1"/>
    <x v="5"/>
    <x v="0"/>
    <x v="2"/>
    <x v="4"/>
    <x v="2"/>
    <s v="300OI-01-A"/>
    <x v="0"/>
    <n v="65.793199999999999"/>
    <n v="0"/>
    <x v="0"/>
    <n v="40"/>
    <n v="40"/>
  </r>
  <r>
    <x v="0"/>
    <x v="1"/>
    <x v="5"/>
    <x v="1"/>
    <x v="2"/>
    <x v="4"/>
    <x v="2"/>
    <s v="300OI-01-B"/>
    <x v="0"/>
    <n v="44.9694"/>
    <n v="0"/>
    <x v="0"/>
    <n v="24"/>
    <n v="24"/>
  </r>
  <r>
    <x v="0"/>
    <x v="1"/>
    <x v="5"/>
    <x v="2"/>
    <x v="2"/>
    <x v="4"/>
    <x v="2"/>
    <s v="300OI-01-C"/>
    <x v="0"/>
    <n v="54.260399999999997"/>
    <n v="0"/>
    <x v="0"/>
    <n v="40"/>
    <n v="40"/>
  </r>
  <r>
    <x v="0"/>
    <x v="1"/>
    <x v="5"/>
    <x v="0"/>
    <x v="2"/>
    <x v="5"/>
    <x v="2"/>
    <s v="300OS-01-A"/>
    <x v="0"/>
    <n v="12.872450000000001"/>
    <n v="0"/>
    <x v="0"/>
    <n v="24"/>
    <n v="24"/>
  </r>
  <r>
    <x v="0"/>
    <x v="1"/>
    <x v="5"/>
    <x v="1"/>
    <x v="2"/>
    <x v="5"/>
    <x v="2"/>
    <s v="300OS-01-B"/>
    <x v="0"/>
    <n v="13.34971"/>
    <n v="0"/>
    <x v="0"/>
    <n v="24"/>
    <n v="24"/>
  </r>
  <r>
    <x v="0"/>
    <x v="1"/>
    <x v="5"/>
    <x v="2"/>
    <x v="2"/>
    <x v="5"/>
    <x v="2"/>
    <s v="300OS-01-C"/>
    <x v="0"/>
    <n v="10.350009999999999"/>
    <n v="0"/>
    <x v="0"/>
    <n v="24"/>
    <n v="24"/>
  </r>
  <r>
    <x v="0"/>
    <x v="1"/>
    <x v="5"/>
    <x v="0"/>
    <x v="3"/>
    <x v="6"/>
    <x v="3"/>
    <s v="410MO-01-A"/>
    <x v="0"/>
    <n v="18.436679999999999"/>
    <n v="0"/>
    <x v="0"/>
    <n v="19.989999999999998"/>
    <n v="19.989999999999998"/>
  </r>
  <r>
    <x v="0"/>
    <x v="1"/>
    <x v="5"/>
    <x v="1"/>
    <x v="3"/>
    <x v="6"/>
    <x v="3"/>
    <s v="410MO-01-B"/>
    <x v="0"/>
    <n v="14.14385"/>
    <n v="0"/>
    <x v="0"/>
    <n v="18.68"/>
    <n v="18.68"/>
  </r>
  <r>
    <x v="0"/>
    <x v="1"/>
    <x v="5"/>
    <x v="2"/>
    <x v="3"/>
    <x v="6"/>
    <x v="3"/>
    <s v="410MO-01-C"/>
    <x v="0"/>
    <n v="8.7660800000000005"/>
    <n v="0"/>
    <x v="0"/>
    <n v="11.66"/>
    <n v="11.66"/>
  </r>
  <r>
    <x v="0"/>
    <x v="1"/>
    <x v="5"/>
    <x v="0"/>
    <x v="3"/>
    <x v="6"/>
    <x v="3"/>
    <s v="410MO-02-A"/>
    <x v="0"/>
    <n v="12.44516"/>
    <n v="0"/>
    <x v="0"/>
    <n v="15.99"/>
    <n v="15.99"/>
  </r>
  <r>
    <x v="0"/>
    <x v="1"/>
    <x v="5"/>
    <x v="1"/>
    <x v="3"/>
    <x v="6"/>
    <x v="3"/>
    <s v="410MO-02-B"/>
    <x v="0"/>
    <n v="14.45696"/>
    <n v="0"/>
    <x v="0"/>
    <n v="19.02"/>
    <n v="19.02"/>
  </r>
  <r>
    <x v="0"/>
    <x v="1"/>
    <x v="5"/>
    <x v="2"/>
    <x v="3"/>
    <x v="6"/>
    <x v="3"/>
    <s v="410MO-02-C"/>
    <x v="0"/>
    <n v="7.7511999999999999"/>
    <n v="0"/>
    <x v="0"/>
    <n v="10.36"/>
    <n v="10.36"/>
  </r>
  <r>
    <x v="0"/>
    <x v="1"/>
    <x v="5"/>
    <x v="0"/>
    <x v="3"/>
    <x v="6"/>
    <x v="3"/>
    <s v="410MO-03-A"/>
    <x v="0"/>
    <n v="15.72668"/>
    <n v="0"/>
    <x v="0"/>
    <n v="19.989999999999998"/>
    <n v="19.989999999999998"/>
  </r>
  <r>
    <x v="0"/>
    <x v="1"/>
    <x v="5"/>
    <x v="1"/>
    <x v="3"/>
    <x v="6"/>
    <x v="3"/>
    <s v="410MO-03-B"/>
    <x v="0"/>
    <n v="13.74254"/>
    <n v="0"/>
    <x v="0"/>
    <n v="18.34"/>
    <n v="18.34"/>
  </r>
  <r>
    <x v="0"/>
    <x v="1"/>
    <x v="5"/>
    <x v="2"/>
    <x v="3"/>
    <x v="6"/>
    <x v="3"/>
    <s v="410MO-03-C"/>
    <x v="0"/>
    <n v="7.9966299999999997"/>
    <n v="0"/>
    <x v="0"/>
    <n v="10.66"/>
    <n v="10.66"/>
  </r>
  <r>
    <x v="0"/>
    <x v="1"/>
    <x v="5"/>
    <x v="0"/>
    <x v="3"/>
    <x v="6"/>
    <x v="3"/>
    <s v="410MO-04-A"/>
    <x v="0"/>
    <n v="15.23255"/>
    <n v="0"/>
    <x v="0"/>
    <n v="19.989999999999998"/>
    <n v="19.989999999999998"/>
  </r>
  <r>
    <x v="0"/>
    <x v="1"/>
    <x v="5"/>
    <x v="1"/>
    <x v="3"/>
    <x v="6"/>
    <x v="3"/>
    <s v="410MO-04-B"/>
    <x v="0"/>
    <n v="14.27833"/>
    <n v="0"/>
    <x v="0"/>
    <n v="18.68"/>
    <n v="18.68"/>
  </r>
  <r>
    <x v="0"/>
    <x v="1"/>
    <x v="5"/>
    <x v="2"/>
    <x v="3"/>
    <x v="6"/>
    <x v="3"/>
    <s v="410MO-04-C"/>
    <x v="0"/>
    <n v="14.137230000000001"/>
    <n v="0"/>
    <x v="0"/>
    <n v="18.68"/>
    <n v="18.68"/>
  </r>
  <r>
    <x v="0"/>
    <x v="1"/>
    <x v="5"/>
    <x v="0"/>
    <x v="3"/>
    <x v="6"/>
    <x v="3"/>
    <s v="410MO-05-A"/>
    <x v="0"/>
    <n v="15.16868"/>
    <n v="0"/>
    <x v="0"/>
    <n v="19.989999999999998"/>
    <n v="19.989999999999998"/>
  </r>
  <r>
    <x v="0"/>
    <x v="1"/>
    <x v="5"/>
    <x v="1"/>
    <x v="3"/>
    <x v="6"/>
    <x v="3"/>
    <s v="410MO-05-B"/>
    <x v="0"/>
    <n v="14.315340000000001"/>
    <n v="0"/>
    <x v="0"/>
    <n v="18.68"/>
    <n v="18.68"/>
  </r>
  <r>
    <x v="0"/>
    <x v="1"/>
    <x v="5"/>
    <x v="2"/>
    <x v="3"/>
    <x v="6"/>
    <x v="3"/>
    <s v="410MO-05-C"/>
    <x v="0"/>
    <n v="8.1103799999999993"/>
    <n v="0"/>
    <x v="0"/>
    <n v="10.66"/>
    <n v="10.66"/>
  </r>
  <r>
    <x v="0"/>
    <x v="1"/>
    <x v="5"/>
    <x v="0"/>
    <x v="3"/>
    <x v="6"/>
    <x v="3"/>
    <s v="410MO-06-A"/>
    <x v="0"/>
    <n v="9.1515799999999992"/>
    <n v="0"/>
    <x v="0"/>
    <n v="11.99"/>
    <n v="11.99"/>
  </r>
  <r>
    <x v="0"/>
    <x v="1"/>
    <x v="5"/>
    <x v="2"/>
    <x v="3"/>
    <x v="6"/>
    <x v="3"/>
    <s v="410MO-06-C"/>
    <x v="0"/>
    <n v="11.076499999999999"/>
    <n v="0"/>
    <x v="0"/>
    <n v="14.68"/>
    <n v="14.68"/>
  </r>
  <r>
    <x v="0"/>
    <x v="1"/>
    <x v="5"/>
    <x v="1"/>
    <x v="3"/>
    <x v="6"/>
    <x v="3"/>
    <s v="410MO-07-B"/>
    <x v="0"/>
    <n v="14.20546"/>
    <n v="0"/>
    <x v="0"/>
    <n v="18.68"/>
    <n v="18.68"/>
  </r>
  <r>
    <x v="0"/>
    <x v="1"/>
    <x v="5"/>
    <x v="0"/>
    <x v="3"/>
    <x v="7"/>
    <x v="3"/>
    <s v="420TW-01-A"/>
    <x v="0"/>
    <n v="6.7631199999999998"/>
    <n v="0"/>
    <x v="0"/>
    <n v="8.5"/>
    <n v="8.5"/>
  </r>
  <r>
    <x v="0"/>
    <x v="1"/>
    <x v="5"/>
    <x v="2"/>
    <x v="3"/>
    <x v="7"/>
    <x v="3"/>
    <s v="420TW-01-C"/>
    <x v="0"/>
    <n v="6.3581000000000003"/>
    <n v="0"/>
    <x v="0"/>
    <n v="8.5"/>
    <n v="8.5"/>
  </r>
  <r>
    <x v="0"/>
    <x v="1"/>
    <x v="5"/>
    <x v="0"/>
    <x v="3"/>
    <x v="7"/>
    <x v="3"/>
    <s v="420TW-03-A"/>
    <x v="0"/>
    <n v="6.6417000000000002"/>
    <n v="0"/>
    <x v="0"/>
    <n v="8.5"/>
    <n v="8.5"/>
  </r>
  <r>
    <x v="0"/>
    <x v="1"/>
    <x v="5"/>
    <x v="2"/>
    <x v="3"/>
    <x v="7"/>
    <x v="3"/>
    <s v="420TW-03-C"/>
    <x v="0"/>
    <n v="6.4566800000000004"/>
    <n v="0"/>
    <x v="0"/>
    <n v="8.5"/>
    <n v="8.5"/>
  </r>
  <r>
    <x v="0"/>
    <x v="1"/>
    <x v="5"/>
    <x v="0"/>
    <x v="3"/>
    <x v="7"/>
    <x v="3"/>
    <s v="420TW-04-A"/>
    <x v="0"/>
    <n v="6.6013500000000001"/>
    <n v="0"/>
    <x v="0"/>
    <n v="8.5"/>
    <n v="8.5"/>
  </r>
  <r>
    <x v="0"/>
    <x v="1"/>
    <x v="5"/>
    <x v="1"/>
    <x v="3"/>
    <x v="7"/>
    <x v="3"/>
    <s v="420TW-04-B"/>
    <x v="0"/>
    <n v="6.4908599999999996"/>
    <n v="0"/>
    <x v="0"/>
    <n v="8.6"/>
    <n v="8.6"/>
  </r>
  <r>
    <x v="0"/>
    <x v="1"/>
    <x v="5"/>
    <x v="2"/>
    <x v="3"/>
    <x v="7"/>
    <x v="3"/>
    <s v="420TW-04-C"/>
    <x v="0"/>
    <n v="6.4471100000000003"/>
    <n v="0"/>
    <x v="0"/>
    <n v="8.5"/>
    <n v="8.5"/>
  </r>
  <r>
    <x v="0"/>
    <x v="1"/>
    <x v="5"/>
    <x v="0"/>
    <x v="3"/>
    <x v="7"/>
    <x v="3"/>
    <s v="420TW-05-A"/>
    <x v="0"/>
    <n v="12.486560000000001"/>
    <n v="0"/>
    <x v="0"/>
    <n v="16.5"/>
    <n v="16.5"/>
  </r>
  <r>
    <x v="0"/>
    <x v="1"/>
    <x v="5"/>
    <x v="2"/>
    <x v="3"/>
    <x v="7"/>
    <x v="3"/>
    <s v="420TW-05-C"/>
    <x v="0"/>
    <n v="3.0150299999999999"/>
    <n v="0"/>
    <x v="0"/>
    <n v="4"/>
    <n v="4"/>
  </r>
  <r>
    <x v="0"/>
    <x v="1"/>
    <x v="5"/>
    <x v="0"/>
    <x v="3"/>
    <x v="7"/>
    <x v="3"/>
    <s v="420TW-06-A"/>
    <x v="0"/>
    <n v="7.4783400000000002"/>
    <n v="0"/>
    <x v="0"/>
    <n v="8.5"/>
    <n v="8.5"/>
  </r>
  <r>
    <x v="0"/>
    <x v="1"/>
    <x v="5"/>
    <x v="1"/>
    <x v="3"/>
    <x v="7"/>
    <x v="3"/>
    <s v="420TW-06-B"/>
    <x v="0"/>
    <n v="6.5314800000000002"/>
    <n v="0"/>
    <x v="0"/>
    <n v="8.6"/>
    <n v="8.6"/>
  </r>
  <r>
    <x v="0"/>
    <x v="1"/>
    <x v="5"/>
    <x v="2"/>
    <x v="3"/>
    <x v="7"/>
    <x v="3"/>
    <s v="420TW-06-C"/>
    <x v="0"/>
    <n v="6.3993200000000003"/>
    <n v="0"/>
    <x v="0"/>
    <n v="8.5"/>
    <n v="8.5"/>
  </r>
  <r>
    <x v="0"/>
    <x v="1"/>
    <x v="5"/>
    <x v="1"/>
    <x v="3"/>
    <x v="7"/>
    <x v="3"/>
    <s v="420TW-07-B"/>
    <x v="0"/>
    <n v="6.4126399999999997"/>
    <n v="0"/>
    <x v="0"/>
    <n v="8.6"/>
    <n v="8.6"/>
  </r>
  <r>
    <x v="0"/>
    <x v="1"/>
    <x v="5"/>
    <x v="2"/>
    <x v="3"/>
    <x v="7"/>
    <x v="3"/>
    <s v="420TW-07-C"/>
    <x v="0"/>
    <n v="5.7450200000000002"/>
    <n v="0"/>
    <x v="0"/>
    <n v="7.5"/>
    <n v="7.5"/>
  </r>
  <r>
    <x v="0"/>
    <x v="1"/>
    <x v="5"/>
    <x v="1"/>
    <x v="3"/>
    <x v="7"/>
    <x v="3"/>
    <s v="420TW-08-B"/>
    <x v="0"/>
    <n v="6.6516500000000001"/>
    <n v="0"/>
    <x v="0"/>
    <n v="8.6"/>
    <n v="8.6"/>
  </r>
  <r>
    <x v="0"/>
    <x v="1"/>
    <x v="5"/>
    <x v="1"/>
    <x v="3"/>
    <x v="7"/>
    <x v="3"/>
    <s v="420TW-09-B"/>
    <x v="0"/>
    <n v="6.4650100000000004"/>
    <n v="0"/>
    <x v="0"/>
    <n v="8.6"/>
    <n v="8.6"/>
  </r>
  <r>
    <x v="0"/>
    <x v="1"/>
    <x v="5"/>
    <x v="0"/>
    <x v="3"/>
    <x v="8"/>
    <x v="3"/>
    <s v="430TT-01-A"/>
    <x v="0"/>
    <n v="42.976149999999997"/>
    <n v="0"/>
    <x v="0"/>
    <n v="47.9"/>
    <n v="47.9"/>
  </r>
  <r>
    <x v="0"/>
    <x v="1"/>
    <x v="5"/>
    <x v="1"/>
    <x v="3"/>
    <x v="8"/>
    <x v="3"/>
    <s v="430TT-01-B"/>
    <x v="0"/>
    <n v="21.468440000000001"/>
    <n v="0"/>
    <x v="0"/>
    <n v="28.8"/>
    <n v="28.8"/>
  </r>
  <r>
    <x v="0"/>
    <x v="1"/>
    <x v="5"/>
    <x v="2"/>
    <x v="3"/>
    <x v="8"/>
    <x v="3"/>
    <s v="430TT-01-C"/>
    <x v="0"/>
    <n v="21.72062"/>
    <n v="0"/>
    <x v="0"/>
    <n v="29"/>
    <n v="29"/>
  </r>
  <r>
    <x v="0"/>
    <x v="1"/>
    <x v="5"/>
    <x v="0"/>
    <x v="3"/>
    <x v="8"/>
    <x v="3"/>
    <s v="430TT-02-A"/>
    <x v="0"/>
    <n v="22.519860000000001"/>
    <n v="0"/>
    <x v="0"/>
    <n v="27.3"/>
    <n v="27.3"/>
  </r>
  <r>
    <x v="0"/>
    <x v="1"/>
    <x v="5"/>
    <x v="1"/>
    <x v="3"/>
    <x v="8"/>
    <x v="3"/>
    <s v="430TT-02-B"/>
    <x v="0"/>
    <n v="25.266010000000001"/>
    <n v="0"/>
    <x v="0"/>
    <n v="32.799999999999997"/>
    <n v="32.799999999999997"/>
  </r>
  <r>
    <x v="0"/>
    <x v="1"/>
    <x v="5"/>
    <x v="2"/>
    <x v="3"/>
    <x v="8"/>
    <x v="3"/>
    <s v="430TT-02-C"/>
    <x v="0"/>
    <n v="24.626390000000001"/>
    <n v="0"/>
    <x v="0"/>
    <n v="33"/>
    <n v="33"/>
  </r>
  <r>
    <x v="0"/>
    <x v="1"/>
    <x v="5"/>
    <x v="0"/>
    <x v="3"/>
    <x v="8"/>
    <x v="3"/>
    <s v="430TT-03-A"/>
    <x v="0"/>
    <n v="24.94436"/>
    <n v="0"/>
    <x v="0"/>
    <n v="29.3"/>
    <n v="29.3"/>
  </r>
  <r>
    <x v="0"/>
    <x v="1"/>
    <x v="5"/>
    <x v="1"/>
    <x v="3"/>
    <x v="8"/>
    <x v="3"/>
    <s v="430TT-03-B"/>
    <x v="0"/>
    <n v="18.78134"/>
    <n v="0"/>
    <x v="0"/>
    <n v="24.8"/>
    <n v="24.8"/>
  </r>
  <r>
    <x v="0"/>
    <x v="1"/>
    <x v="5"/>
    <x v="2"/>
    <x v="3"/>
    <x v="8"/>
    <x v="3"/>
    <s v="430TT-03-C"/>
    <x v="0"/>
    <n v="21.757919999999999"/>
    <n v="0"/>
    <x v="0"/>
    <n v="29"/>
    <n v="29"/>
  </r>
  <r>
    <x v="0"/>
    <x v="1"/>
    <x v="5"/>
    <x v="1"/>
    <x v="3"/>
    <x v="8"/>
    <x v="3"/>
    <s v="430TT-04-B"/>
    <x v="0"/>
    <n v="24.993839999999999"/>
    <n v="0"/>
    <x v="0"/>
    <n v="32.799999999999997"/>
    <n v="32.799999999999997"/>
  </r>
  <r>
    <x v="0"/>
    <x v="1"/>
    <x v="5"/>
    <x v="2"/>
    <x v="3"/>
    <x v="8"/>
    <x v="3"/>
    <s v="430TT-04-C"/>
    <x v="0"/>
    <n v="22.861789999999999"/>
    <n v="0"/>
    <x v="0"/>
    <n v="30"/>
    <n v="30"/>
  </r>
  <r>
    <x v="0"/>
    <x v="1"/>
    <x v="5"/>
    <x v="1"/>
    <x v="3"/>
    <x v="8"/>
    <x v="3"/>
    <s v="430TT-05-B"/>
    <x v="0"/>
    <n v="12.69979"/>
    <n v="0"/>
    <x v="0"/>
    <n v="16.8"/>
    <n v="16.8"/>
  </r>
  <r>
    <x v="0"/>
    <x v="1"/>
    <x v="5"/>
    <x v="0"/>
    <x v="3"/>
    <x v="9"/>
    <x v="3"/>
    <s v="440TP-01-A"/>
    <x v="0"/>
    <n v="22.87499"/>
    <n v="0"/>
    <x v="0"/>
    <n v="29"/>
    <n v="29"/>
  </r>
  <r>
    <x v="0"/>
    <x v="1"/>
    <x v="5"/>
    <x v="1"/>
    <x v="3"/>
    <x v="9"/>
    <x v="3"/>
    <s v="440TP-01-B"/>
    <x v="0"/>
    <n v="24.91996"/>
    <n v="0"/>
    <x v="0"/>
    <n v="33"/>
    <n v="33"/>
  </r>
  <r>
    <x v="0"/>
    <x v="1"/>
    <x v="5"/>
    <x v="2"/>
    <x v="3"/>
    <x v="9"/>
    <x v="3"/>
    <s v="440TP-01-C"/>
    <x v="0"/>
    <n v="25.673359999999999"/>
    <n v="0"/>
    <x v="0"/>
    <n v="33"/>
    <n v="33"/>
  </r>
  <r>
    <x v="0"/>
    <x v="1"/>
    <x v="5"/>
    <x v="0"/>
    <x v="4"/>
    <x v="10"/>
    <x v="4"/>
    <s v="510L1-A"/>
    <x v="0"/>
    <n v="139.78360000000001"/>
    <n v="0"/>
    <x v="0"/>
    <n v="235.21"/>
    <n v="235.21"/>
  </r>
  <r>
    <x v="0"/>
    <x v="1"/>
    <x v="5"/>
    <x v="1"/>
    <x v="4"/>
    <x v="10"/>
    <x v="4"/>
    <s v="510L1-B"/>
    <x v="0"/>
    <n v="120.25418000000001"/>
    <n v="0"/>
    <x v="0"/>
    <n v="226.81"/>
    <n v="226.81"/>
  </r>
  <r>
    <x v="0"/>
    <x v="1"/>
    <x v="5"/>
    <x v="2"/>
    <x v="4"/>
    <x v="10"/>
    <x v="4"/>
    <s v="510L1-C"/>
    <x v="0"/>
    <n v="104.75997"/>
    <n v="0"/>
    <x v="0"/>
    <n v="201.31"/>
    <n v="201.31"/>
  </r>
  <r>
    <x v="0"/>
    <x v="1"/>
    <x v="5"/>
    <x v="0"/>
    <x v="4"/>
    <x v="11"/>
    <x v="4"/>
    <s v="510L2-A"/>
    <x v="0"/>
    <n v="155.0429"/>
    <n v="0"/>
    <x v="0"/>
    <n v="195.21"/>
    <n v="195.21"/>
  </r>
  <r>
    <x v="0"/>
    <x v="1"/>
    <x v="5"/>
    <x v="1"/>
    <x v="4"/>
    <x v="11"/>
    <x v="4"/>
    <s v="510L2-B"/>
    <x v="0"/>
    <n v="207.66749999999999"/>
    <n v="0"/>
    <x v="0"/>
    <n v="202.81"/>
    <n v="202.81"/>
  </r>
  <r>
    <x v="0"/>
    <x v="1"/>
    <x v="5"/>
    <x v="2"/>
    <x v="4"/>
    <x v="11"/>
    <x v="4"/>
    <s v="510L2-C"/>
    <x v="0"/>
    <n v="156.934"/>
    <n v="0"/>
    <x v="0"/>
    <n v="190.91"/>
    <n v="190.91"/>
  </r>
  <r>
    <x v="0"/>
    <x v="1"/>
    <x v="5"/>
    <x v="0"/>
    <x v="4"/>
    <x v="12"/>
    <x v="4"/>
    <s v="510L3-A"/>
    <x v="0"/>
    <n v="137.1541"/>
    <n v="0"/>
    <x v="0"/>
    <n v="203.21"/>
    <n v="203.21"/>
  </r>
  <r>
    <x v="0"/>
    <x v="1"/>
    <x v="5"/>
    <x v="1"/>
    <x v="4"/>
    <x v="12"/>
    <x v="4"/>
    <s v="510L3-B"/>
    <x v="0"/>
    <n v="149.83080000000001"/>
    <n v="0"/>
    <x v="0"/>
    <n v="182.81"/>
    <n v="182.81"/>
  </r>
  <r>
    <x v="0"/>
    <x v="1"/>
    <x v="5"/>
    <x v="2"/>
    <x v="4"/>
    <x v="12"/>
    <x v="4"/>
    <s v="510L3-C"/>
    <x v="0"/>
    <n v="130.50102000000001"/>
    <n v="0"/>
    <x v="0"/>
    <n v="182.91"/>
    <n v="182.91"/>
  </r>
  <r>
    <x v="0"/>
    <x v="1"/>
    <x v="5"/>
    <x v="0"/>
    <x v="4"/>
    <x v="13"/>
    <x v="4"/>
    <s v="510L4-A"/>
    <x v="0"/>
    <n v="72.311679999999996"/>
    <n v="0"/>
    <x v="0"/>
    <n v="74.010000000000005"/>
    <n v="74.010000000000005"/>
  </r>
  <r>
    <x v="0"/>
    <x v="1"/>
    <x v="5"/>
    <x v="1"/>
    <x v="4"/>
    <x v="13"/>
    <x v="4"/>
    <s v="510L4-B"/>
    <x v="0"/>
    <n v="45.523800000000001"/>
    <n v="0"/>
    <x v="0"/>
    <n v="59.01"/>
    <n v="59.01"/>
  </r>
  <r>
    <x v="0"/>
    <x v="1"/>
    <x v="5"/>
    <x v="2"/>
    <x v="4"/>
    <x v="13"/>
    <x v="4"/>
    <s v="510L4-C"/>
    <x v="0"/>
    <n v="77.493740000000003"/>
    <n v="0"/>
    <x v="0"/>
    <n v="76.91"/>
    <n v="76.91"/>
  </r>
  <r>
    <x v="0"/>
    <x v="1"/>
    <x v="5"/>
    <x v="0"/>
    <x v="4"/>
    <x v="14"/>
    <x v="4"/>
    <s v="510L5-A"/>
    <x v="0"/>
    <n v="97.959440000000001"/>
    <n v="0"/>
    <x v="0"/>
    <n v="126.21"/>
    <n v="126.21"/>
  </r>
  <r>
    <x v="0"/>
    <x v="1"/>
    <x v="5"/>
    <x v="1"/>
    <x v="4"/>
    <x v="14"/>
    <x v="4"/>
    <s v="510L5-B"/>
    <x v="0"/>
    <n v="129.65219999999999"/>
    <n v="0"/>
    <x v="0"/>
    <n v="157.81"/>
    <n v="157.81"/>
  </r>
  <r>
    <x v="0"/>
    <x v="1"/>
    <x v="5"/>
    <x v="2"/>
    <x v="4"/>
    <x v="14"/>
    <x v="4"/>
    <s v="510L5-C"/>
    <x v="0"/>
    <n v="87.646420000000006"/>
    <n v="0"/>
    <x v="0"/>
    <n v="113.91"/>
    <n v="113.91"/>
  </r>
  <r>
    <x v="0"/>
    <x v="1"/>
    <x v="5"/>
    <x v="0"/>
    <x v="4"/>
    <x v="15"/>
    <x v="4"/>
    <s v="510L6-A"/>
    <x v="0"/>
    <n v="162.95000999999999"/>
    <n v="0"/>
    <x v="0"/>
    <n v="190.21"/>
    <n v="190.21"/>
  </r>
  <r>
    <x v="0"/>
    <x v="1"/>
    <x v="5"/>
    <x v="1"/>
    <x v="4"/>
    <x v="15"/>
    <x v="4"/>
    <s v="510L6-B"/>
    <x v="0"/>
    <n v="129.85369"/>
    <n v="0"/>
    <x v="0"/>
    <n v="173.81"/>
    <n v="173.81"/>
  </r>
  <r>
    <x v="0"/>
    <x v="1"/>
    <x v="5"/>
    <x v="2"/>
    <x v="4"/>
    <x v="15"/>
    <x v="4"/>
    <s v="510L6-C"/>
    <x v="0"/>
    <n v="134.07499999999999"/>
    <n v="0"/>
    <x v="0"/>
    <n v="161.9"/>
    <n v="161.9"/>
  </r>
  <r>
    <x v="0"/>
    <x v="1"/>
    <x v="5"/>
    <x v="0"/>
    <x v="4"/>
    <x v="15"/>
    <x v="4"/>
    <s v="510L8-A"/>
    <x v="0"/>
    <n v="24.093720000000001"/>
    <n v="0"/>
    <x v="0"/>
    <n v="24.01"/>
    <n v="24.01"/>
  </r>
  <r>
    <x v="0"/>
    <x v="1"/>
    <x v="5"/>
    <x v="1"/>
    <x v="4"/>
    <x v="15"/>
    <x v="4"/>
    <s v="510L8-B"/>
    <x v="0"/>
    <n v="28.586680000000001"/>
    <n v="0"/>
    <x v="0"/>
    <n v="25.01"/>
    <n v="25.01"/>
  </r>
  <r>
    <x v="0"/>
    <x v="1"/>
    <x v="5"/>
    <x v="2"/>
    <x v="4"/>
    <x v="15"/>
    <x v="4"/>
    <s v="510L8-C"/>
    <x v="0"/>
    <n v="16.636140000000001"/>
    <n v="0"/>
    <x v="0"/>
    <n v="20"/>
    <n v="20"/>
  </r>
  <r>
    <x v="0"/>
    <x v="1"/>
    <x v="5"/>
    <x v="0"/>
    <x v="4"/>
    <x v="16"/>
    <x v="4"/>
    <s v="520WP-01-A"/>
    <x v="0"/>
    <n v="12.8"/>
    <n v="0"/>
    <x v="0"/>
    <n v="16"/>
    <n v="16"/>
  </r>
  <r>
    <x v="0"/>
    <x v="1"/>
    <x v="5"/>
    <x v="1"/>
    <x v="4"/>
    <x v="16"/>
    <x v="4"/>
    <s v="520WP-01-B"/>
    <x v="0"/>
    <n v="12.6"/>
    <n v="0"/>
    <x v="0"/>
    <n v="16"/>
    <n v="16"/>
  </r>
  <r>
    <x v="0"/>
    <x v="1"/>
    <x v="5"/>
    <x v="2"/>
    <x v="4"/>
    <x v="16"/>
    <x v="4"/>
    <s v="520WP-01-C"/>
    <x v="0"/>
    <n v="14.8"/>
    <n v="0"/>
    <x v="0"/>
    <n v="16"/>
    <n v="16"/>
  </r>
  <r>
    <x v="0"/>
    <x v="1"/>
    <x v="5"/>
    <x v="0"/>
    <x v="4"/>
    <x v="17"/>
    <x v="4"/>
    <s v="530NP-01-A"/>
    <x v="0"/>
    <n v="49.684919999999998"/>
    <n v="0"/>
    <x v="0"/>
    <n v="40"/>
    <n v="40"/>
  </r>
  <r>
    <x v="0"/>
    <x v="1"/>
    <x v="5"/>
    <x v="1"/>
    <x v="4"/>
    <x v="17"/>
    <x v="4"/>
    <s v="530NP-01-B"/>
    <x v="0"/>
    <n v="43.704079999999998"/>
    <n v="0"/>
    <x v="0"/>
    <n v="40"/>
    <n v="40"/>
  </r>
  <r>
    <x v="0"/>
    <x v="1"/>
    <x v="5"/>
    <x v="2"/>
    <x v="4"/>
    <x v="17"/>
    <x v="4"/>
    <s v="530NP-01-C"/>
    <x v="0"/>
    <n v="44.7102"/>
    <n v="0"/>
    <x v="0"/>
    <n v="40"/>
    <n v="40"/>
  </r>
  <r>
    <x v="0"/>
    <x v="1"/>
    <x v="5"/>
    <x v="0"/>
    <x v="4"/>
    <x v="18"/>
    <x v="4"/>
    <s v="550LP-01-A"/>
    <x v="0"/>
    <n v="17.166360000000001"/>
    <n v="0"/>
    <x v="0"/>
    <n v="20"/>
    <n v="20"/>
  </r>
  <r>
    <x v="0"/>
    <x v="1"/>
    <x v="5"/>
    <x v="1"/>
    <x v="4"/>
    <x v="18"/>
    <x v="4"/>
    <s v="550LP-01-B"/>
    <x v="0"/>
    <n v="23.999639999999999"/>
    <n v="0"/>
    <x v="0"/>
    <n v="28"/>
    <n v="28"/>
  </r>
  <r>
    <x v="0"/>
    <x v="1"/>
    <x v="5"/>
    <x v="2"/>
    <x v="4"/>
    <x v="18"/>
    <x v="4"/>
    <s v="550LP-01-C"/>
    <x v="0"/>
    <n v="17.333159999999999"/>
    <n v="0"/>
    <x v="0"/>
    <n v="20"/>
    <n v="20"/>
  </r>
  <r>
    <x v="0"/>
    <x v="1"/>
    <x v="5"/>
    <x v="0"/>
    <x v="5"/>
    <x v="19"/>
    <x v="5"/>
    <s v="600WZ-01-A"/>
    <x v="0"/>
    <n v="1.11998"/>
    <n v="0"/>
    <x v="0"/>
    <n v="8"/>
    <n v="8"/>
  </r>
  <r>
    <x v="0"/>
    <x v="1"/>
    <x v="5"/>
    <x v="1"/>
    <x v="5"/>
    <x v="19"/>
    <x v="5"/>
    <s v="600WZ-01-B"/>
    <x v="0"/>
    <n v="2.1603780000000001"/>
    <n v="0"/>
    <x v="0"/>
    <n v="8"/>
    <n v="8"/>
  </r>
  <r>
    <x v="0"/>
    <x v="1"/>
    <x v="5"/>
    <x v="2"/>
    <x v="5"/>
    <x v="19"/>
    <x v="5"/>
    <s v="600WZ-01-C"/>
    <x v="0"/>
    <n v="3.02651"/>
    <n v="0"/>
    <x v="0"/>
    <n v="8"/>
    <n v="8"/>
  </r>
  <r>
    <x v="0"/>
    <x v="1"/>
    <x v="6"/>
    <x v="0"/>
    <x v="0"/>
    <x v="0"/>
    <x v="0"/>
    <s v="100KT-01-A"/>
    <x v="0"/>
    <n v="4.98271"/>
    <n v="0"/>
    <x v="0"/>
    <n v="40"/>
    <n v="40"/>
  </r>
  <r>
    <x v="0"/>
    <x v="1"/>
    <x v="6"/>
    <x v="1"/>
    <x v="0"/>
    <x v="0"/>
    <x v="0"/>
    <s v="100KT-01-B"/>
    <x v="0"/>
    <n v="3.5758299999999998"/>
    <n v="0"/>
    <x v="0"/>
    <n v="16"/>
    <n v="16"/>
  </r>
  <r>
    <x v="0"/>
    <x v="1"/>
    <x v="6"/>
    <x v="2"/>
    <x v="0"/>
    <x v="0"/>
    <x v="0"/>
    <s v="100KT-01-C"/>
    <x v="0"/>
    <n v="4.9982199999999999"/>
    <n v="0"/>
    <x v="0"/>
    <n v="24"/>
    <n v="24"/>
  </r>
  <r>
    <x v="0"/>
    <x v="1"/>
    <x v="6"/>
    <x v="0"/>
    <x v="0"/>
    <x v="0"/>
    <x v="0"/>
    <s v="100KT-02-A"/>
    <x v="0"/>
    <n v="18.354749999999999"/>
    <n v="0"/>
    <x v="0"/>
    <n v="32"/>
    <n v="32"/>
  </r>
  <r>
    <x v="0"/>
    <x v="1"/>
    <x v="6"/>
    <x v="1"/>
    <x v="0"/>
    <x v="0"/>
    <x v="0"/>
    <s v="100KT-02-B"/>
    <x v="0"/>
    <n v="20.08418"/>
    <n v="0"/>
    <x v="0"/>
    <n v="48"/>
    <n v="48"/>
  </r>
  <r>
    <x v="0"/>
    <x v="1"/>
    <x v="6"/>
    <x v="2"/>
    <x v="0"/>
    <x v="0"/>
    <x v="0"/>
    <s v="100KT-02-C"/>
    <x v="0"/>
    <n v="13.586080000000001"/>
    <n v="0"/>
    <x v="0"/>
    <n v="48"/>
    <n v="48"/>
  </r>
  <r>
    <x v="0"/>
    <x v="1"/>
    <x v="6"/>
    <x v="0"/>
    <x v="0"/>
    <x v="0"/>
    <x v="0"/>
    <s v="100KT-03-A"/>
    <x v="0"/>
    <n v="14.809519999999999"/>
    <n v="0"/>
    <x v="0"/>
    <n v="40"/>
    <n v="40"/>
  </r>
  <r>
    <x v="0"/>
    <x v="1"/>
    <x v="6"/>
    <x v="1"/>
    <x v="0"/>
    <x v="0"/>
    <x v="0"/>
    <s v="100KT-03-B"/>
    <x v="0"/>
    <n v="12.994999999999999"/>
    <n v="0"/>
    <x v="0"/>
    <n v="40"/>
    <n v="40"/>
  </r>
  <r>
    <x v="0"/>
    <x v="1"/>
    <x v="6"/>
    <x v="2"/>
    <x v="0"/>
    <x v="0"/>
    <x v="0"/>
    <s v="100KT-03-C"/>
    <x v="0"/>
    <n v="13.874700000000001"/>
    <n v="0"/>
    <x v="0"/>
    <n v="24"/>
    <n v="24"/>
  </r>
  <r>
    <x v="0"/>
    <x v="1"/>
    <x v="6"/>
    <x v="0"/>
    <x v="0"/>
    <x v="0"/>
    <x v="0"/>
    <s v="100KT-04-A"/>
    <x v="0"/>
    <n v="12.91822"/>
    <n v="0"/>
    <x v="0"/>
    <n v="16"/>
    <n v="16"/>
  </r>
  <r>
    <x v="0"/>
    <x v="1"/>
    <x v="6"/>
    <x v="1"/>
    <x v="0"/>
    <x v="0"/>
    <x v="0"/>
    <s v="100KT-04-B"/>
    <x v="0"/>
    <n v="14.788489999999999"/>
    <n v="0"/>
    <x v="0"/>
    <n v="16"/>
    <n v="16"/>
  </r>
  <r>
    <x v="0"/>
    <x v="1"/>
    <x v="6"/>
    <x v="2"/>
    <x v="0"/>
    <x v="0"/>
    <x v="0"/>
    <s v="100KT-04-C"/>
    <x v="0"/>
    <n v="9.7346699999999995"/>
    <n v="0"/>
    <x v="0"/>
    <n v="8"/>
    <n v="8"/>
  </r>
  <r>
    <x v="0"/>
    <x v="1"/>
    <x v="6"/>
    <x v="0"/>
    <x v="0"/>
    <x v="0"/>
    <x v="0"/>
    <s v="100KT-05-A"/>
    <x v="0"/>
    <n v="6.0670000000000002E-2"/>
    <n v="0"/>
    <x v="0"/>
    <n v="31"/>
    <n v="31"/>
  </r>
  <r>
    <x v="0"/>
    <x v="1"/>
    <x v="6"/>
    <x v="1"/>
    <x v="0"/>
    <x v="0"/>
    <x v="0"/>
    <s v="100KT-05-B"/>
    <x v="0"/>
    <n v="7.0000000000000007E-2"/>
    <n v="0"/>
    <x v="0"/>
    <n v="16"/>
    <n v="16"/>
  </r>
  <r>
    <x v="0"/>
    <x v="1"/>
    <x v="6"/>
    <x v="2"/>
    <x v="0"/>
    <x v="0"/>
    <x v="0"/>
    <s v="100KT-05-C"/>
    <x v="0"/>
    <n v="6.8330000000000002E-2"/>
    <n v="0"/>
    <x v="0"/>
    <n v="16"/>
    <n v="16"/>
  </r>
  <r>
    <x v="0"/>
    <x v="1"/>
    <x v="6"/>
    <x v="0"/>
    <x v="0"/>
    <x v="0"/>
    <x v="0"/>
    <s v="100KT-06-A"/>
    <x v="0"/>
    <n v="0.7"/>
    <n v="0"/>
    <x v="0"/>
    <n v="16"/>
    <n v="16"/>
  </r>
  <r>
    <x v="0"/>
    <x v="1"/>
    <x v="6"/>
    <x v="0"/>
    <x v="0"/>
    <x v="0"/>
    <x v="0"/>
    <s v="100KT-07-A"/>
    <x v="0"/>
    <n v="11.205500000000001"/>
    <n v="0"/>
    <x v="0"/>
    <n v="16"/>
    <n v="16"/>
  </r>
  <r>
    <x v="0"/>
    <x v="1"/>
    <x v="6"/>
    <x v="1"/>
    <x v="0"/>
    <x v="0"/>
    <x v="0"/>
    <s v="100KT-07-B"/>
    <x v="0"/>
    <n v="12.67334"/>
    <n v="0"/>
    <x v="0"/>
    <n v="16"/>
    <n v="16"/>
  </r>
  <r>
    <x v="0"/>
    <x v="1"/>
    <x v="6"/>
    <x v="2"/>
    <x v="0"/>
    <x v="0"/>
    <x v="0"/>
    <s v="100KT-07-C"/>
    <x v="0"/>
    <n v="13.730700000000001"/>
    <n v="0"/>
    <x v="0"/>
    <n v="8"/>
    <n v="8"/>
  </r>
  <r>
    <x v="0"/>
    <x v="1"/>
    <x v="6"/>
    <x v="0"/>
    <x v="0"/>
    <x v="1"/>
    <x v="0"/>
    <s v="110KS-01-A"/>
    <x v="0"/>
    <n v="8.8000000000000007"/>
    <n v="0"/>
    <x v="0"/>
    <n v="16"/>
    <n v="16"/>
  </r>
  <r>
    <x v="0"/>
    <x v="1"/>
    <x v="6"/>
    <x v="1"/>
    <x v="0"/>
    <x v="1"/>
    <x v="0"/>
    <s v="110KS-01-B"/>
    <x v="0"/>
    <n v="8.8000000000000007"/>
    <n v="0"/>
    <x v="0"/>
    <n v="16"/>
    <n v="16"/>
  </r>
  <r>
    <x v="0"/>
    <x v="1"/>
    <x v="6"/>
    <x v="0"/>
    <x v="0"/>
    <x v="1"/>
    <x v="0"/>
    <s v="110KS-02-A"/>
    <x v="0"/>
    <n v="8.8000000000000007"/>
    <n v="0"/>
    <x v="0"/>
    <n v="16"/>
    <n v="16"/>
  </r>
  <r>
    <x v="0"/>
    <x v="1"/>
    <x v="6"/>
    <x v="1"/>
    <x v="0"/>
    <x v="1"/>
    <x v="0"/>
    <s v="110KS-02-B"/>
    <x v="0"/>
    <n v="8.8000000000000007"/>
    <n v="0"/>
    <x v="0"/>
    <n v="16"/>
    <n v="16"/>
  </r>
  <r>
    <x v="0"/>
    <x v="1"/>
    <x v="6"/>
    <x v="2"/>
    <x v="0"/>
    <x v="1"/>
    <x v="0"/>
    <s v="110KS-02-C"/>
    <x v="0"/>
    <n v="8.8000000000000007"/>
    <n v="0"/>
    <x v="0"/>
    <n v="16"/>
    <n v="16"/>
  </r>
  <r>
    <x v="0"/>
    <x v="1"/>
    <x v="6"/>
    <x v="0"/>
    <x v="0"/>
    <x v="1"/>
    <x v="0"/>
    <s v="110KS-03-A"/>
    <x v="0"/>
    <n v="1.97333"/>
    <n v="0"/>
    <x v="0"/>
    <n v="16"/>
    <n v="16"/>
  </r>
  <r>
    <x v="0"/>
    <x v="1"/>
    <x v="6"/>
    <x v="1"/>
    <x v="0"/>
    <x v="1"/>
    <x v="0"/>
    <s v="110KS-03-B"/>
    <x v="0"/>
    <n v="0.8"/>
    <n v="0"/>
    <x v="0"/>
    <n v="8"/>
    <n v="8"/>
  </r>
  <r>
    <x v="0"/>
    <x v="1"/>
    <x v="6"/>
    <x v="2"/>
    <x v="0"/>
    <x v="1"/>
    <x v="0"/>
    <s v="110KS-03-C"/>
    <x v="0"/>
    <n v="1.64"/>
    <n v="0"/>
    <x v="0"/>
    <n v="8"/>
    <n v="8"/>
  </r>
  <r>
    <x v="0"/>
    <x v="1"/>
    <x v="6"/>
    <x v="0"/>
    <x v="1"/>
    <x v="2"/>
    <x v="1"/>
    <s v="210SL-01-A"/>
    <x v="0"/>
    <n v="21.583320000000001"/>
    <n v="0"/>
    <x v="0"/>
    <n v="24"/>
    <n v="24"/>
  </r>
  <r>
    <x v="0"/>
    <x v="1"/>
    <x v="6"/>
    <x v="1"/>
    <x v="1"/>
    <x v="2"/>
    <x v="1"/>
    <s v="210SL-01-B"/>
    <x v="0"/>
    <n v="23.55838"/>
    <n v="0"/>
    <x v="0"/>
    <n v="28"/>
    <n v="28"/>
  </r>
  <r>
    <x v="0"/>
    <x v="1"/>
    <x v="6"/>
    <x v="2"/>
    <x v="1"/>
    <x v="2"/>
    <x v="1"/>
    <s v="210SL-01-C"/>
    <x v="0"/>
    <n v="43.306640000000002"/>
    <n v="0"/>
    <x v="0"/>
    <n v="48"/>
    <n v="48"/>
  </r>
  <r>
    <x v="0"/>
    <x v="1"/>
    <x v="6"/>
    <x v="0"/>
    <x v="1"/>
    <x v="2"/>
    <x v="1"/>
    <s v="210SL-02-A"/>
    <x v="0"/>
    <n v="20.86665"/>
    <n v="0"/>
    <x v="0"/>
    <n v="24"/>
    <n v="24"/>
  </r>
  <r>
    <x v="0"/>
    <x v="1"/>
    <x v="6"/>
    <x v="1"/>
    <x v="1"/>
    <x v="2"/>
    <x v="1"/>
    <s v="210SL-02-B"/>
    <x v="0"/>
    <n v="41.7333"/>
    <n v="0"/>
    <x v="0"/>
    <n v="52"/>
    <n v="52"/>
  </r>
  <r>
    <x v="0"/>
    <x v="1"/>
    <x v="6"/>
    <x v="3"/>
    <x v="1"/>
    <x v="3"/>
    <x v="1"/>
    <s v="220SE-0001"/>
    <x v="0"/>
    <n v="0.11559999999999999"/>
    <n v="0"/>
    <x v="0"/>
    <n v="0.01"/>
    <n v="0.01"/>
  </r>
  <r>
    <x v="0"/>
    <x v="1"/>
    <x v="6"/>
    <x v="0"/>
    <x v="1"/>
    <x v="3"/>
    <x v="1"/>
    <s v="220SE-0009"/>
    <x v="0"/>
    <n v="6.8694100000000002"/>
    <n v="2.5000000000000001E-3"/>
    <x v="0"/>
    <n v="8"/>
    <n v="8"/>
  </r>
  <r>
    <x v="0"/>
    <x v="1"/>
    <x v="6"/>
    <x v="2"/>
    <x v="1"/>
    <x v="3"/>
    <x v="1"/>
    <s v="220SE-0079"/>
    <x v="0"/>
    <n v="6.1036700000000002"/>
    <n v="1.2999999999999999E-3"/>
    <x v="0"/>
    <n v="8"/>
    <n v="8"/>
  </r>
  <r>
    <x v="0"/>
    <x v="1"/>
    <x v="6"/>
    <x v="2"/>
    <x v="1"/>
    <x v="3"/>
    <x v="1"/>
    <s v="220SE-0081"/>
    <x v="0"/>
    <n v="6.6682699999999997"/>
    <n v="0"/>
    <x v="0"/>
    <n v="8"/>
    <n v="8"/>
  </r>
  <r>
    <x v="0"/>
    <x v="1"/>
    <x v="6"/>
    <x v="2"/>
    <x v="1"/>
    <x v="3"/>
    <x v="1"/>
    <s v="220SE-0114"/>
    <x v="0"/>
    <n v="5.4988999999999999"/>
    <n v="0"/>
    <x v="0"/>
    <n v="8"/>
    <n v="8"/>
  </r>
  <r>
    <x v="0"/>
    <x v="1"/>
    <x v="6"/>
    <x v="0"/>
    <x v="1"/>
    <x v="3"/>
    <x v="1"/>
    <s v="220SE-0121"/>
    <x v="0"/>
    <n v="5.5175299999999998"/>
    <n v="0"/>
    <x v="0"/>
    <n v="8"/>
    <n v="8"/>
  </r>
  <r>
    <x v="0"/>
    <x v="1"/>
    <x v="6"/>
    <x v="0"/>
    <x v="1"/>
    <x v="3"/>
    <x v="1"/>
    <s v="220SE-0133"/>
    <x v="0"/>
    <n v="4.1828000000000003"/>
    <n v="0"/>
    <x v="0"/>
    <n v="8"/>
    <n v="8"/>
  </r>
  <r>
    <x v="0"/>
    <x v="1"/>
    <x v="6"/>
    <x v="1"/>
    <x v="1"/>
    <x v="3"/>
    <x v="1"/>
    <s v="220SE-0150"/>
    <x v="0"/>
    <n v="6.6669700000000001"/>
    <n v="0"/>
    <x v="0"/>
    <n v="8"/>
    <n v="8"/>
  </r>
  <r>
    <x v="0"/>
    <x v="1"/>
    <x v="6"/>
    <x v="1"/>
    <x v="1"/>
    <x v="3"/>
    <x v="1"/>
    <s v="220SE-0202"/>
    <x v="0"/>
    <n v="6.5194099999999997"/>
    <n v="0"/>
    <x v="0"/>
    <n v="8"/>
    <n v="8"/>
  </r>
  <r>
    <x v="0"/>
    <x v="1"/>
    <x v="6"/>
    <x v="2"/>
    <x v="1"/>
    <x v="3"/>
    <x v="1"/>
    <s v="220SE-0212"/>
    <x v="0"/>
    <n v="8.7097899999999999"/>
    <n v="1.0800000000000001E-2"/>
    <x v="0"/>
    <n v="8"/>
    <n v="8"/>
  </r>
  <r>
    <x v="0"/>
    <x v="1"/>
    <x v="6"/>
    <x v="2"/>
    <x v="1"/>
    <x v="3"/>
    <x v="1"/>
    <s v="220SE-0227"/>
    <x v="0"/>
    <n v="6.87826"/>
    <n v="4.0000000000000001E-3"/>
    <x v="0"/>
    <n v="8"/>
    <n v="8"/>
  </r>
  <r>
    <x v="0"/>
    <x v="1"/>
    <x v="6"/>
    <x v="1"/>
    <x v="1"/>
    <x v="3"/>
    <x v="1"/>
    <s v="220SE-0233"/>
    <x v="0"/>
    <n v="4.8624200000000002"/>
    <n v="0"/>
    <x v="0"/>
    <n v="8"/>
    <n v="8"/>
  </r>
  <r>
    <x v="0"/>
    <x v="1"/>
    <x v="6"/>
    <x v="1"/>
    <x v="1"/>
    <x v="3"/>
    <x v="1"/>
    <s v="220SE-0281"/>
    <x v="0"/>
    <n v="5.0390300000000003"/>
    <n v="0"/>
    <x v="0"/>
    <n v="8"/>
    <n v="8"/>
  </r>
  <r>
    <x v="0"/>
    <x v="1"/>
    <x v="6"/>
    <x v="2"/>
    <x v="1"/>
    <x v="3"/>
    <x v="1"/>
    <s v="220SE-0294"/>
    <x v="0"/>
    <n v="5.3483700000000001"/>
    <n v="0"/>
    <x v="0"/>
    <n v="7"/>
    <n v="7"/>
  </r>
  <r>
    <x v="0"/>
    <x v="1"/>
    <x v="6"/>
    <x v="1"/>
    <x v="1"/>
    <x v="3"/>
    <x v="1"/>
    <s v="220SE-0315"/>
    <x v="0"/>
    <n v="7.8789699999999998"/>
    <n v="0"/>
    <x v="0"/>
    <n v="8"/>
    <n v="8"/>
  </r>
  <r>
    <x v="0"/>
    <x v="1"/>
    <x v="6"/>
    <x v="0"/>
    <x v="1"/>
    <x v="3"/>
    <x v="1"/>
    <s v="220SE-0350"/>
    <x v="0"/>
    <n v="4.3494000000000002"/>
    <n v="0"/>
    <x v="0"/>
    <n v="8"/>
    <n v="8"/>
  </r>
  <r>
    <x v="0"/>
    <x v="1"/>
    <x v="6"/>
    <x v="2"/>
    <x v="1"/>
    <x v="3"/>
    <x v="1"/>
    <s v="220SE-0359"/>
    <x v="0"/>
    <n v="6.7941099999999999"/>
    <n v="2E-3"/>
    <x v="0"/>
    <n v="8"/>
    <n v="8"/>
  </r>
  <r>
    <x v="0"/>
    <x v="1"/>
    <x v="6"/>
    <x v="2"/>
    <x v="1"/>
    <x v="3"/>
    <x v="1"/>
    <s v="220SE-0386"/>
    <x v="0"/>
    <n v="9.0324600000000004"/>
    <n v="6.7000000000000002E-3"/>
    <x v="0"/>
    <n v="12"/>
    <n v="12"/>
  </r>
  <r>
    <x v="0"/>
    <x v="1"/>
    <x v="6"/>
    <x v="0"/>
    <x v="1"/>
    <x v="3"/>
    <x v="1"/>
    <s v="220SE-0409"/>
    <x v="0"/>
    <n v="5.5437200000000004"/>
    <n v="0"/>
    <x v="0"/>
    <n v="8"/>
    <n v="8"/>
  </r>
  <r>
    <x v="0"/>
    <x v="1"/>
    <x v="6"/>
    <x v="1"/>
    <x v="1"/>
    <x v="3"/>
    <x v="1"/>
    <s v="220SE-0504"/>
    <x v="0"/>
    <n v="5.2095599999999997"/>
    <n v="0"/>
    <x v="0"/>
    <n v="8"/>
    <n v="8"/>
  </r>
  <r>
    <x v="0"/>
    <x v="1"/>
    <x v="6"/>
    <x v="0"/>
    <x v="1"/>
    <x v="3"/>
    <x v="1"/>
    <s v="220SE-0639"/>
    <x v="0"/>
    <n v="5.4401299999999999"/>
    <n v="0"/>
    <x v="0"/>
    <n v="8"/>
    <n v="8"/>
  </r>
  <r>
    <x v="0"/>
    <x v="1"/>
    <x v="6"/>
    <x v="1"/>
    <x v="1"/>
    <x v="3"/>
    <x v="1"/>
    <s v="220SE-0640"/>
    <x v="0"/>
    <n v="5.1505599999999996"/>
    <n v="0"/>
    <x v="0"/>
    <n v="8"/>
    <n v="8"/>
  </r>
  <r>
    <x v="0"/>
    <x v="1"/>
    <x v="6"/>
    <x v="0"/>
    <x v="1"/>
    <x v="3"/>
    <x v="1"/>
    <s v="220SE-0642"/>
    <x v="0"/>
    <n v="5.4870400000000004"/>
    <n v="0"/>
    <x v="0"/>
    <n v="8"/>
    <n v="8"/>
  </r>
  <r>
    <x v="0"/>
    <x v="1"/>
    <x v="6"/>
    <x v="0"/>
    <x v="1"/>
    <x v="3"/>
    <x v="1"/>
    <s v="220SE-0677"/>
    <x v="0"/>
    <n v="4.0310699999999997"/>
    <n v="0"/>
    <x v="0"/>
    <n v="8"/>
    <n v="8"/>
  </r>
  <r>
    <x v="0"/>
    <x v="1"/>
    <x v="6"/>
    <x v="1"/>
    <x v="1"/>
    <x v="3"/>
    <x v="1"/>
    <s v="220SE-0682"/>
    <x v="0"/>
    <n v="5.5860300000000001"/>
    <n v="0"/>
    <x v="0"/>
    <n v="8"/>
    <n v="8"/>
  </r>
  <r>
    <x v="0"/>
    <x v="1"/>
    <x v="6"/>
    <x v="1"/>
    <x v="1"/>
    <x v="3"/>
    <x v="1"/>
    <s v="220SE-0688"/>
    <x v="0"/>
    <n v="7.8075700000000001"/>
    <n v="0"/>
    <x v="0"/>
    <n v="8"/>
    <n v="8"/>
  </r>
  <r>
    <x v="0"/>
    <x v="1"/>
    <x v="6"/>
    <x v="1"/>
    <x v="1"/>
    <x v="3"/>
    <x v="1"/>
    <s v="220SE-0690"/>
    <x v="0"/>
    <n v="4.9374500000000001"/>
    <n v="0"/>
    <x v="0"/>
    <n v="8"/>
    <n v="8"/>
  </r>
  <r>
    <x v="0"/>
    <x v="1"/>
    <x v="6"/>
    <x v="0"/>
    <x v="1"/>
    <x v="3"/>
    <x v="1"/>
    <s v="220SE-0694"/>
    <x v="0"/>
    <n v="5.96"/>
    <n v="0"/>
    <x v="0"/>
    <n v="8"/>
    <n v="8"/>
  </r>
  <r>
    <x v="0"/>
    <x v="1"/>
    <x v="6"/>
    <x v="1"/>
    <x v="1"/>
    <x v="3"/>
    <x v="1"/>
    <s v="220SE-0701"/>
    <x v="0"/>
    <n v="6.0371199999999998"/>
    <n v="0"/>
    <x v="0"/>
    <n v="8"/>
    <n v="8"/>
  </r>
  <r>
    <x v="0"/>
    <x v="1"/>
    <x v="6"/>
    <x v="2"/>
    <x v="1"/>
    <x v="3"/>
    <x v="1"/>
    <s v="220SE-0708"/>
    <x v="0"/>
    <n v="6.0920399999999999"/>
    <n v="0"/>
    <x v="0"/>
    <n v="8"/>
    <n v="8"/>
  </r>
  <r>
    <x v="0"/>
    <x v="1"/>
    <x v="6"/>
    <x v="1"/>
    <x v="1"/>
    <x v="3"/>
    <x v="1"/>
    <s v="220SE-0718"/>
    <x v="0"/>
    <n v="7.1483400000000001"/>
    <n v="0"/>
    <x v="0"/>
    <n v="8"/>
    <n v="8"/>
  </r>
  <r>
    <x v="0"/>
    <x v="1"/>
    <x v="6"/>
    <x v="1"/>
    <x v="1"/>
    <x v="3"/>
    <x v="1"/>
    <s v="220SE-0734"/>
    <x v="0"/>
    <n v="7.5977300000000003"/>
    <n v="0"/>
    <x v="0"/>
    <n v="8"/>
    <n v="8"/>
  </r>
  <r>
    <x v="0"/>
    <x v="1"/>
    <x v="6"/>
    <x v="1"/>
    <x v="1"/>
    <x v="3"/>
    <x v="1"/>
    <s v="220SE-0737"/>
    <x v="0"/>
    <n v="7.36639"/>
    <n v="0"/>
    <x v="0"/>
    <n v="8"/>
    <n v="8"/>
  </r>
  <r>
    <x v="0"/>
    <x v="1"/>
    <x v="6"/>
    <x v="1"/>
    <x v="1"/>
    <x v="3"/>
    <x v="1"/>
    <s v="220SE-0739"/>
    <x v="0"/>
    <n v="5.7092099999999997"/>
    <n v="0"/>
    <x v="0"/>
    <n v="8"/>
    <n v="8"/>
  </r>
  <r>
    <x v="0"/>
    <x v="1"/>
    <x v="6"/>
    <x v="1"/>
    <x v="1"/>
    <x v="3"/>
    <x v="1"/>
    <s v="220SE-0748"/>
    <x v="0"/>
    <n v="2.45573"/>
    <n v="0"/>
    <x v="0"/>
    <n v="4"/>
    <n v="4"/>
  </r>
  <r>
    <x v="0"/>
    <x v="1"/>
    <x v="6"/>
    <x v="2"/>
    <x v="1"/>
    <x v="3"/>
    <x v="1"/>
    <s v="220SE-0754"/>
    <x v="0"/>
    <n v="5.9987199999999996"/>
    <n v="0"/>
    <x v="0"/>
    <n v="8"/>
    <n v="8"/>
  </r>
  <r>
    <x v="0"/>
    <x v="1"/>
    <x v="6"/>
    <x v="2"/>
    <x v="1"/>
    <x v="3"/>
    <x v="1"/>
    <s v="220SE-0778"/>
    <x v="0"/>
    <n v="6.3912800000000001"/>
    <n v="0"/>
    <x v="0"/>
    <n v="8"/>
    <n v="8"/>
  </r>
  <r>
    <x v="0"/>
    <x v="1"/>
    <x v="6"/>
    <x v="1"/>
    <x v="1"/>
    <x v="3"/>
    <x v="1"/>
    <s v="220SE-0786"/>
    <x v="0"/>
    <n v="7.10562"/>
    <n v="0"/>
    <x v="0"/>
    <n v="8"/>
    <n v="8"/>
  </r>
  <r>
    <x v="0"/>
    <x v="1"/>
    <x v="6"/>
    <x v="0"/>
    <x v="1"/>
    <x v="3"/>
    <x v="1"/>
    <s v="220SE-0787"/>
    <x v="0"/>
    <n v="6.5373400000000004"/>
    <n v="0"/>
    <x v="0"/>
    <n v="8"/>
    <n v="8"/>
  </r>
  <r>
    <x v="0"/>
    <x v="1"/>
    <x v="6"/>
    <x v="2"/>
    <x v="1"/>
    <x v="3"/>
    <x v="1"/>
    <s v="220SE-0795"/>
    <x v="0"/>
    <n v="4.1066099999999999"/>
    <n v="0"/>
    <x v="0"/>
    <n v="8"/>
    <n v="8"/>
  </r>
  <r>
    <x v="0"/>
    <x v="1"/>
    <x v="6"/>
    <x v="1"/>
    <x v="1"/>
    <x v="3"/>
    <x v="1"/>
    <s v="220SE-0797"/>
    <x v="0"/>
    <n v="6.92164"/>
    <n v="0"/>
    <x v="0"/>
    <n v="8"/>
    <n v="8"/>
  </r>
  <r>
    <x v="0"/>
    <x v="1"/>
    <x v="6"/>
    <x v="1"/>
    <x v="1"/>
    <x v="3"/>
    <x v="1"/>
    <s v="220SE-0800"/>
    <x v="0"/>
    <n v="6.8432000000000004"/>
    <n v="0"/>
    <x v="0"/>
    <n v="8"/>
    <n v="8"/>
  </r>
  <r>
    <x v="0"/>
    <x v="1"/>
    <x v="6"/>
    <x v="2"/>
    <x v="1"/>
    <x v="3"/>
    <x v="1"/>
    <s v="220SE-0844"/>
    <x v="0"/>
    <n v="7.6707999999999998"/>
    <n v="0"/>
    <x v="0"/>
    <n v="8"/>
    <n v="8"/>
  </r>
  <r>
    <x v="0"/>
    <x v="1"/>
    <x v="6"/>
    <x v="2"/>
    <x v="1"/>
    <x v="3"/>
    <x v="1"/>
    <s v="220SE-0901"/>
    <x v="0"/>
    <n v="4.7022000000000004"/>
    <n v="0"/>
    <x v="0"/>
    <n v="8"/>
    <n v="8"/>
  </r>
  <r>
    <x v="0"/>
    <x v="1"/>
    <x v="6"/>
    <x v="1"/>
    <x v="1"/>
    <x v="3"/>
    <x v="1"/>
    <s v="220SE-0921"/>
    <x v="0"/>
    <n v="5.8223900000000004"/>
    <n v="0"/>
    <x v="0"/>
    <n v="8"/>
    <n v="8"/>
  </r>
  <r>
    <x v="0"/>
    <x v="1"/>
    <x v="6"/>
    <x v="0"/>
    <x v="1"/>
    <x v="3"/>
    <x v="1"/>
    <s v="220SE-0923"/>
    <x v="0"/>
    <n v="5.0934400000000002"/>
    <n v="0"/>
    <x v="0"/>
    <n v="8"/>
    <n v="8"/>
  </r>
  <r>
    <x v="0"/>
    <x v="1"/>
    <x v="6"/>
    <x v="2"/>
    <x v="1"/>
    <x v="3"/>
    <x v="1"/>
    <s v="220SE-1045"/>
    <x v="0"/>
    <n v="8.1736500000000003"/>
    <n v="0"/>
    <x v="0"/>
    <n v="8"/>
    <n v="8"/>
  </r>
  <r>
    <x v="0"/>
    <x v="1"/>
    <x v="6"/>
    <x v="0"/>
    <x v="1"/>
    <x v="3"/>
    <x v="1"/>
    <s v="220SE-1218"/>
    <x v="0"/>
    <n v="5.9279500000000001"/>
    <n v="0"/>
    <x v="0"/>
    <n v="8"/>
    <n v="8"/>
  </r>
  <r>
    <x v="0"/>
    <x v="1"/>
    <x v="6"/>
    <x v="0"/>
    <x v="1"/>
    <x v="3"/>
    <x v="1"/>
    <s v="220SE-1219"/>
    <x v="0"/>
    <n v="5.3893599999999999"/>
    <n v="0"/>
    <x v="0"/>
    <n v="8"/>
    <n v="8"/>
  </r>
  <r>
    <x v="0"/>
    <x v="1"/>
    <x v="6"/>
    <x v="2"/>
    <x v="1"/>
    <x v="3"/>
    <x v="1"/>
    <s v="220SE-1220"/>
    <x v="0"/>
    <n v="5.2645470000000003"/>
    <n v="4.4000000000000003E-3"/>
    <x v="0"/>
    <n v="7.5"/>
    <n v="7.5"/>
  </r>
  <r>
    <x v="0"/>
    <x v="1"/>
    <x v="6"/>
    <x v="1"/>
    <x v="1"/>
    <x v="3"/>
    <x v="1"/>
    <s v="220SE-1223"/>
    <x v="0"/>
    <n v="6.9663000000000004"/>
    <n v="0"/>
    <x v="0"/>
    <n v="8"/>
    <n v="8"/>
  </r>
  <r>
    <x v="0"/>
    <x v="1"/>
    <x v="6"/>
    <x v="1"/>
    <x v="1"/>
    <x v="3"/>
    <x v="1"/>
    <s v="220SE-1286"/>
    <x v="0"/>
    <n v="6.5125599999999997"/>
    <n v="0"/>
    <x v="0"/>
    <n v="8"/>
    <n v="8"/>
  </r>
  <r>
    <x v="0"/>
    <x v="1"/>
    <x v="6"/>
    <x v="0"/>
    <x v="1"/>
    <x v="3"/>
    <x v="1"/>
    <s v="220SE-1290"/>
    <x v="0"/>
    <n v="7.3541600000000003"/>
    <n v="5.0000000000000001E-4"/>
    <x v="0"/>
    <n v="8"/>
    <n v="8"/>
  </r>
  <r>
    <x v="0"/>
    <x v="1"/>
    <x v="6"/>
    <x v="2"/>
    <x v="1"/>
    <x v="3"/>
    <x v="1"/>
    <s v="220SE-1679"/>
    <x v="0"/>
    <n v="7.2545500000000001"/>
    <n v="0"/>
    <x v="0"/>
    <n v="8"/>
    <n v="8"/>
  </r>
  <r>
    <x v="0"/>
    <x v="1"/>
    <x v="6"/>
    <x v="1"/>
    <x v="1"/>
    <x v="3"/>
    <x v="1"/>
    <s v="220SE-1689"/>
    <x v="0"/>
    <n v="4.9838500000000003"/>
    <n v="0.45619999999999999"/>
    <x v="0"/>
    <n v="7"/>
    <n v="7"/>
  </r>
  <r>
    <x v="0"/>
    <x v="1"/>
    <x v="6"/>
    <x v="2"/>
    <x v="1"/>
    <x v="3"/>
    <x v="1"/>
    <s v="220SE-1695"/>
    <x v="0"/>
    <n v="6.9833699999999999"/>
    <n v="0"/>
    <x v="0"/>
    <n v="8"/>
    <n v="8"/>
  </r>
  <r>
    <x v="0"/>
    <x v="1"/>
    <x v="6"/>
    <x v="2"/>
    <x v="1"/>
    <x v="3"/>
    <x v="1"/>
    <s v="220SE-1696"/>
    <x v="0"/>
    <n v="6.2186000000000003"/>
    <n v="0"/>
    <x v="0"/>
    <n v="8"/>
    <n v="8"/>
  </r>
  <r>
    <x v="0"/>
    <x v="1"/>
    <x v="6"/>
    <x v="0"/>
    <x v="1"/>
    <x v="3"/>
    <x v="1"/>
    <s v="220SE-1747"/>
    <x v="0"/>
    <n v="5.5026000000000002"/>
    <n v="1.2904"/>
    <x v="0"/>
    <n v="6.5"/>
    <n v="6.5"/>
  </r>
  <r>
    <x v="0"/>
    <x v="1"/>
    <x v="6"/>
    <x v="2"/>
    <x v="1"/>
    <x v="3"/>
    <x v="1"/>
    <s v="220SE-1883"/>
    <x v="0"/>
    <n v="6.6617499999999996"/>
    <n v="0"/>
    <x v="0"/>
    <n v="8"/>
    <n v="8"/>
  </r>
  <r>
    <x v="0"/>
    <x v="1"/>
    <x v="6"/>
    <x v="1"/>
    <x v="1"/>
    <x v="3"/>
    <x v="1"/>
    <s v="220SE-2033"/>
    <x v="0"/>
    <n v="6.2131800000000004"/>
    <n v="0"/>
    <x v="0"/>
    <n v="8"/>
    <n v="8"/>
  </r>
  <r>
    <x v="0"/>
    <x v="1"/>
    <x v="6"/>
    <x v="2"/>
    <x v="1"/>
    <x v="3"/>
    <x v="1"/>
    <s v="220SE-2036"/>
    <x v="0"/>
    <n v="8.5322399999999998"/>
    <n v="0"/>
    <x v="0"/>
    <n v="12"/>
    <n v="12"/>
  </r>
  <r>
    <x v="0"/>
    <x v="1"/>
    <x v="6"/>
    <x v="0"/>
    <x v="1"/>
    <x v="3"/>
    <x v="1"/>
    <s v="220SE-2037"/>
    <x v="0"/>
    <n v="5.6597299999999997"/>
    <n v="0"/>
    <x v="0"/>
    <n v="8"/>
    <n v="8"/>
  </r>
  <r>
    <x v="0"/>
    <x v="1"/>
    <x v="6"/>
    <x v="0"/>
    <x v="1"/>
    <x v="3"/>
    <x v="1"/>
    <s v="220SE-2038"/>
    <x v="0"/>
    <n v="7.24397"/>
    <n v="0"/>
    <x v="0"/>
    <n v="8"/>
    <n v="8"/>
  </r>
  <r>
    <x v="0"/>
    <x v="1"/>
    <x v="6"/>
    <x v="1"/>
    <x v="1"/>
    <x v="3"/>
    <x v="1"/>
    <s v="220SE-2102"/>
    <x v="0"/>
    <n v="6.03904"/>
    <n v="0"/>
    <x v="0"/>
    <n v="8"/>
    <n v="8"/>
  </r>
  <r>
    <x v="0"/>
    <x v="1"/>
    <x v="6"/>
    <x v="0"/>
    <x v="1"/>
    <x v="3"/>
    <x v="1"/>
    <s v="220SE-2103"/>
    <x v="0"/>
    <n v="5.0786199999999999"/>
    <n v="0"/>
    <x v="0"/>
    <n v="8"/>
    <n v="8"/>
  </r>
  <r>
    <x v="0"/>
    <x v="1"/>
    <x v="6"/>
    <x v="2"/>
    <x v="1"/>
    <x v="3"/>
    <x v="1"/>
    <s v="220SE-2104"/>
    <x v="0"/>
    <n v="7.91716"/>
    <n v="0"/>
    <x v="0"/>
    <n v="8"/>
    <n v="8"/>
  </r>
  <r>
    <x v="0"/>
    <x v="1"/>
    <x v="6"/>
    <x v="0"/>
    <x v="1"/>
    <x v="3"/>
    <x v="1"/>
    <s v="220SE-2110"/>
    <x v="0"/>
    <n v="6.0221999999999998"/>
    <n v="0"/>
    <x v="0"/>
    <n v="8"/>
    <n v="8"/>
  </r>
  <r>
    <x v="0"/>
    <x v="1"/>
    <x v="6"/>
    <x v="1"/>
    <x v="1"/>
    <x v="3"/>
    <x v="1"/>
    <s v="220SE-2116"/>
    <x v="0"/>
    <n v="7.0233100000000004"/>
    <n v="0"/>
    <x v="0"/>
    <n v="8"/>
    <n v="8"/>
  </r>
  <r>
    <x v="0"/>
    <x v="1"/>
    <x v="6"/>
    <x v="2"/>
    <x v="1"/>
    <x v="3"/>
    <x v="1"/>
    <s v="220SE-2118"/>
    <x v="0"/>
    <n v="7.4433800000000003"/>
    <n v="0"/>
    <x v="0"/>
    <n v="8"/>
    <n v="8"/>
  </r>
  <r>
    <x v="0"/>
    <x v="1"/>
    <x v="6"/>
    <x v="0"/>
    <x v="1"/>
    <x v="3"/>
    <x v="1"/>
    <s v="220SE-2125"/>
    <x v="0"/>
    <n v="6.2439600000000004"/>
    <n v="0"/>
    <x v="0"/>
    <n v="8"/>
    <n v="8"/>
  </r>
  <r>
    <x v="0"/>
    <x v="1"/>
    <x v="6"/>
    <x v="0"/>
    <x v="1"/>
    <x v="3"/>
    <x v="1"/>
    <s v="220SE-2295"/>
    <x v="0"/>
    <n v="5.5206200000000001"/>
    <n v="0"/>
    <x v="0"/>
    <n v="8"/>
    <n v="8"/>
  </r>
  <r>
    <x v="0"/>
    <x v="1"/>
    <x v="6"/>
    <x v="0"/>
    <x v="1"/>
    <x v="3"/>
    <x v="1"/>
    <s v="220SE-2349"/>
    <x v="0"/>
    <n v="5.3871799999999999"/>
    <n v="0"/>
    <x v="0"/>
    <n v="8"/>
    <n v="8"/>
  </r>
  <r>
    <x v="0"/>
    <x v="1"/>
    <x v="6"/>
    <x v="1"/>
    <x v="1"/>
    <x v="3"/>
    <x v="1"/>
    <s v="220SE-2350"/>
    <x v="0"/>
    <n v="6.8372799999999998"/>
    <n v="4.1999999999999997E-3"/>
    <x v="0"/>
    <n v="8"/>
    <n v="8"/>
  </r>
  <r>
    <x v="0"/>
    <x v="1"/>
    <x v="6"/>
    <x v="1"/>
    <x v="1"/>
    <x v="3"/>
    <x v="1"/>
    <s v="220SE-2353"/>
    <x v="0"/>
    <n v="7.2993199999999998"/>
    <n v="0"/>
    <x v="0"/>
    <n v="8"/>
    <n v="8"/>
  </r>
  <r>
    <x v="0"/>
    <x v="1"/>
    <x v="6"/>
    <x v="0"/>
    <x v="1"/>
    <x v="3"/>
    <x v="1"/>
    <s v="220SE-2415"/>
    <x v="0"/>
    <n v="3.6196100000000002"/>
    <n v="1.46E-2"/>
    <x v="0"/>
    <n v="8"/>
    <n v="8"/>
  </r>
  <r>
    <x v="0"/>
    <x v="1"/>
    <x v="6"/>
    <x v="2"/>
    <x v="1"/>
    <x v="3"/>
    <x v="1"/>
    <s v="220SE-2454"/>
    <x v="0"/>
    <n v="5.0313800000000004"/>
    <n v="0"/>
    <x v="0"/>
    <n v="8"/>
    <n v="8"/>
  </r>
  <r>
    <x v="0"/>
    <x v="1"/>
    <x v="6"/>
    <x v="1"/>
    <x v="1"/>
    <x v="3"/>
    <x v="1"/>
    <s v="220SE-2455"/>
    <x v="0"/>
    <n v="7.9789899999999996"/>
    <n v="0"/>
    <x v="0"/>
    <n v="8"/>
    <n v="8"/>
  </r>
  <r>
    <x v="0"/>
    <x v="1"/>
    <x v="6"/>
    <x v="1"/>
    <x v="1"/>
    <x v="3"/>
    <x v="1"/>
    <s v="220SE-2553"/>
    <x v="0"/>
    <n v="6.2716099999999999"/>
    <n v="0"/>
    <x v="0"/>
    <n v="8"/>
    <n v="8"/>
  </r>
  <r>
    <x v="0"/>
    <x v="1"/>
    <x v="6"/>
    <x v="2"/>
    <x v="1"/>
    <x v="3"/>
    <x v="1"/>
    <s v="220SE-2769"/>
    <x v="0"/>
    <n v="7.0725899999999999"/>
    <n v="0"/>
    <x v="0"/>
    <n v="8"/>
    <n v="8"/>
  </r>
  <r>
    <x v="0"/>
    <x v="1"/>
    <x v="6"/>
    <x v="0"/>
    <x v="1"/>
    <x v="3"/>
    <x v="1"/>
    <s v="220SE-2771"/>
    <x v="0"/>
    <n v="6.6934100000000001"/>
    <n v="3.3E-3"/>
    <x v="0"/>
    <n v="8"/>
    <n v="8"/>
  </r>
  <r>
    <x v="0"/>
    <x v="1"/>
    <x v="6"/>
    <x v="1"/>
    <x v="1"/>
    <x v="3"/>
    <x v="1"/>
    <s v="220SE-2775"/>
    <x v="0"/>
    <n v="5.8906200000000002"/>
    <n v="0"/>
    <x v="0"/>
    <n v="8"/>
    <n v="8"/>
  </r>
  <r>
    <x v="0"/>
    <x v="1"/>
    <x v="6"/>
    <x v="2"/>
    <x v="1"/>
    <x v="3"/>
    <x v="1"/>
    <s v="220SE-2841"/>
    <x v="0"/>
    <n v="7.4532800000000003"/>
    <n v="0"/>
    <x v="0"/>
    <n v="8"/>
    <n v="8"/>
  </r>
  <r>
    <x v="0"/>
    <x v="1"/>
    <x v="6"/>
    <x v="1"/>
    <x v="1"/>
    <x v="3"/>
    <x v="1"/>
    <s v="220SE-2842"/>
    <x v="0"/>
    <n v="4.80253"/>
    <n v="0"/>
    <x v="0"/>
    <n v="8"/>
    <n v="8"/>
  </r>
  <r>
    <x v="0"/>
    <x v="1"/>
    <x v="6"/>
    <x v="0"/>
    <x v="1"/>
    <x v="3"/>
    <x v="1"/>
    <s v="220SE-2848"/>
    <x v="0"/>
    <n v="6.5048199999999996"/>
    <n v="0"/>
    <x v="0"/>
    <n v="8"/>
    <n v="8"/>
  </r>
  <r>
    <x v="0"/>
    <x v="1"/>
    <x v="6"/>
    <x v="0"/>
    <x v="1"/>
    <x v="3"/>
    <x v="1"/>
    <s v="220SE-2892"/>
    <x v="0"/>
    <n v="5.2550400000000002"/>
    <n v="0"/>
    <x v="0"/>
    <n v="8"/>
    <n v="8"/>
  </r>
  <r>
    <x v="0"/>
    <x v="1"/>
    <x v="6"/>
    <x v="1"/>
    <x v="1"/>
    <x v="3"/>
    <x v="1"/>
    <s v="220SE-2893"/>
    <x v="0"/>
    <n v="4.6439269999999997"/>
    <n v="0"/>
    <x v="0"/>
    <n v="8"/>
    <n v="8"/>
  </r>
  <r>
    <x v="0"/>
    <x v="1"/>
    <x v="6"/>
    <x v="1"/>
    <x v="1"/>
    <x v="3"/>
    <x v="1"/>
    <s v="220SE-2897"/>
    <x v="0"/>
    <n v="5.5157699999999998"/>
    <n v="0"/>
    <x v="0"/>
    <n v="8"/>
    <n v="8"/>
  </r>
  <r>
    <x v="0"/>
    <x v="1"/>
    <x v="6"/>
    <x v="0"/>
    <x v="1"/>
    <x v="3"/>
    <x v="1"/>
    <s v="220SE-2918"/>
    <x v="0"/>
    <n v="6.2773899999999996"/>
    <n v="0"/>
    <x v="0"/>
    <n v="8"/>
    <n v="8"/>
  </r>
  <r>
    <x v="0"/>
    <x v="1"/>
    <x v="6"/>
    <x v="2"/>
    <x v="1"/>
    <x v="3"/>
    <x v="1"/>
    <s v="220SE-2926"/>
    <x v="0"/>
    <n v="6.5633059999999999"/>
    <n v="1.3599999999999999E-2"/>
    <x v="0"/>
    <n v="8"/>
    <n v="8"/>
  </r>
  <r>
    <x v="0"/>
    <x v="1"/>
    <x v="6"/>
    <x v="0"/>
    <x v="1"/>
    <x v="3"/>
    <x v="1"/>
    <s v="220SE-2931"/>
    <x v="0"/>
    <n v="5.97363"/>
    <n v="0"/>
    <x v="0"/>
    <n v="8"/>
    <n v="8"/>
  </r>
  <r>
    <x v="0"/>
    <x v="1"/>
    <x v="6"/>
    <x v="0"/>
    <x v="1"/>
    <x v="3"/>
    <x v="1"/>
    <s v="220SE-2983"/>
    <x v="0"/>
    <n v="6.3017399999999997"/>
    <n v="0"/>
    <x v="0"/>
    <n v="8"/>
    <n v="8"/>
  </r>
  <r>
    <x v="0"/>
    <x v="1"/>
    <x v="6"/>
    <x v="2"/>
    <x v="1"/>
    <x v="3"/>
    <x v="1"/>
    <s v="220SE-3073"/>
    <x v="0"/>
    <n v="6.9819500000000003"/>
    <n v="0"/>
    <x v="0"/>
    <n v="8"/>
    <n v="8"/>
  </r>
  <r>
    <x v="0"/>
    <x v="1"/>
    <x v="6"/>
    <x v="2"/>
    <x v="1"/>
    <x v="3"/>
    <x v="1"/>
    <s v="220SE-3261"/>
    <x v="0"/>
    <n v="6.7155699999999996"/>
    <n v="5.0000000000000001E-3"/>
    <x v="0"/>
    <n v="8"/>
    <n v="8"/>
  </r>
  <r>
    <x v="0"/>
    <x v="1"/>
    <x v="6"/>
    <x v="2"/>
    <x v="1"/>
    <x v="3"/>
    <x v="1"/>
    <s v="220SE-3332"/>
    <x v="0"/>
    <n v="8.6590199999999999"/>
    <n v="0"/>
    <x v="0"/>
    <n v="8"/>
    <n v="8"/>
  </r>
  <r>
    <x v="0"/>
    <x v="1"/>
    <x v="6"/>
    <x v="2"/>
    <x v="1"/>
    <x v="3"/>
    <x v="1"/>
    <s v="220SE-3445"/>
    <x v="0"/>
    <n v="7.7340999999999998"/>
    <n v="0"/>
    <x v="0"/>
    <n v="8"/>
    <n v="8"/>
  </r>
  <r>
    <x v="0"/>
    <x v="1"/>
    <x v="6"/>
    <x v="2"/>
    <x v="1"/>
    <x v="3"/>
    <x v="1"/>
    <s v="220SE-3447"/>
    <x v="0"/>
    <n v="5.8352000000000004"/>
    <n v="0.1173"/>
    <x v="0"/>
    <n v="8"/>
    <n v="8"/>
  </r>
  <r>
    <x v="0"/>
    <x v="1"/>
    <x v="6"/>
    <x v="2"/>
    <x v="1"/>
    <x v="3"/>
    <x v="1"/>
    <s v="220SE-3462"/>
    <x v="0"/>
    <n v="4.7979599999999998"/>
    <n v="0"/>
    <x v="0"/>
    <n v="8"/>
    <n v="8"/>
  </r>
  <r>
    <x v="0"/>
    <x v="1"/>
    <x v="6"/>
    <x v="2"/>
    <x v="1"/>
    <x v="3"/>
    <x v="1"/>
    <s v="220SE-3468"/>
    <x v="0"/>
    <n v="5.3016300000000003"/>
    <n v="0"/>
    <x v="0"/>
    <n v="8"/>
    <n v="8"/>
  </r>
  <r>
    <x v="0"/>
    <x v="1"/>
    <x v="6"/>
    <x v="1"/>
    <x v="1"/>
    <x v="3"/>
    <x v="1"/>
    <s v="220SE-3633"/>
    <x v="0"/>
    <n v="5.0915999999999997"/>
    <n v="0"/>
    <x v="0"/>
    <n v="8"/>
    <n v="8"/>
  </r>
  <r>
    <x v="0"/>
    <x v="1"/>
    <x v="6"/>
    <x v="0"/>
    <x v="1"/>
    <x v="3"/>
    <x v="1"/>
    <s v="220SE-3678"/>
    <x v="0"/>
    <n v="3.3810899999999999"/>
    <n v="0"/>
    <x v="0"/>
    <n v="8"/>
    <n v="8"/>
  </r>
  <r>
    <x v="0"/>
    <x v="1"/>
    <x v="6"/>
    <x v="1"/>
    <x v="1"/>
    <x v="3"/>
    <x v="1"/>
    <s v="220SE-3840"/>
    <x v="0"/>
    <n v="4.9723300000000004"/>
    <n v="0"/>
    <x v="0"/>
    <n v="8"/>
    <n v="8"/>
  </r>
  <r>
    <x v="0"/>
    <x v="1"/>
    <x v="6"/>
    <x v="0"/>
    <x v="2"/>
    <x v="4"/>
    <x v="2"/>
    <s v="300OI-01-A"/>
    <x v="0"/>
    <n v="67.2"/>
    <n v="0"/>
    <x v="0"/>
    <n v="48"/>
    <n v="48"/>
  </r>
  <r>
    <x v="0"/>
    <x v="1"/>
    <x v="6"/>
    <x v="1"/>
    <x v="2"/>
    <x v="4"/>
    <x v="2"/>
    <s v="300OI-01-B"/>
    <x v="0"/>
    <n v="33.2502"/>
    <n v="0"/>
    <x v="0"/>
    <n v="24"/>
    <n v="24"/>
  </r>
  <r>
    <x v="0"/>
    <x v="1"/>
    <x v="6"/>
    <x v="2"/>
    <x v="2"/>
    <x v="4"/>
    <x v="2"/>
    <s v="300OI-01-C"/>
    <x v="0"/>
    <n v="45.189579999999999"/>
    <n v="0"/>
    <x v="0"/>
    <n v="40"/>
    <n v="40"/>
  </r>
  <r>
    <x v="0"/>
    <x v="1"/>
    <x v="6"/>
    <x v="0"/>
    <x v="2"/>
    <x v="5"/>
    <x v="2"/>
    <s v="300OS-01-A"/>
    <x v="0"/>
    <n v="13.10167"/>
    <n v="0"/>
    <x v="0"/>
    <n v="24"/>
    <n v="24"/>
  </r>
  <r>
    <x v="0"/>
    <x v="1"/>
    <x v="6"/>
    <x v="1"/>
    <x v="2"/>
    <x v="5"/>
    <x v="2"/>
    <s v="300OS-01-B"/>
    <x v="0"/>
    <n v="17.413910000000001"/>
    <n v="0"/>
    <x v="0"/>
    <n v="24"/>
    <n v="24"/>
  </r>
  <r>
    <x v="0"/>
    <x v="1"/>
    <x v="6"/>
    <x v="2"/>
    <x v="2"/>
    <x v="5"/>
    <x v="2"/>
    <s v="300OS-01-C"/>
    <x v="0"/>
    <n v="10.351129999999999"/>
    <n v="0"/>
    <x v="0"/>
    <n v="24"/>
    <n v="24"/>
  </r>
  <r>
    <x v="0"/>
    <x v="1"/>
    <x v="6"/>
    <x v="0"/>
    <x v="3"/>
    <x v="6"/>
    <x v="3"/>
    <s v="410MO-01-A"/>
    <x v="0"/>
    <n v="15.291679999999999"/>
    <n v="0"/>
    <x v="0"/>
    <n v="19.989999999999998"/>
    <n v="19.989999999999998"/>
  </r>
  <r>
    <x v="0"/>
    <x v="1"/>
    <x v="6"/>
    <x v="1"/>
    <x v="3"/>
    <x v="6"/>
    <x v="3"/>
    <s v="410MO-01-B"/>
    <x v="0"/>
    <n v="14.063129999999999"/>
    <n v="0"/>
    <x v="0"/>
    <n v="18.68"/>
    <n v="18.68"/>
  </r>
  <r>
    <x v="0"/>
    <x v="1"/>
    <x v="6"/>
    <x v="2"/>
    <x v="3"/>
    <x v="6"/>
    <x v="3"/>
    <s v="410MO-01-C"/>
    <x v="0"/>
    <n v="11.375220000000001"/>
    <n v="0"/>
    <x v="0"/>
    <n v="14.66"/>
    <n v="14.66"/>
  </r>
  <r>
    <x v="0"/>
    <x v="1"/>
    <x v="6"/>
    <x v="0"/>
    <x v="3"/>
    <x v="6"/>
    <x v="3"/>
    <s v="410MO-02-A"/>
    <x v="0"/>
    <n v="12.18139"/>
    <n v="0"/>
    <x v="0"/>
    <n v="15.99"/>
    <n v="15.99"/>
  </r>
  <r>
    <x v="0"/>
    <x v="1"/>
    <x v="6"/>
    <x v="1"/>
    <x v="3"/>
    <x v="6"/>
    <x v="3"/>
    <s v="410MO-02-B"/>
    <x v="0"/>
    <n v="14.014570000000001"/>
    <n v="0"/>
    <x v="0"/>
    <n v="18.68"/>
    <n v="18.68"/>
  </r>
  <r>
    <x v="0"/>
    <x v="1"/>
    <x v="6"/>
    <x v="2"/>
    <x v="3"/>
    <x v="6"/>
    <x v="3"/>
    <s v="410MO-02-C"/>
    <x v="0"/>
    <n v="7.3733399999999998"/>
    <n v="0"/>
    <x v="0"/>
    <n v="9.86"/>
    <n v="9.86"/>
  </r>
  <r>
    <x v="0"/>
    <x v="1"/>
    <x v="6"/>
    <x v="0"/>
    <x v="3"/>
    <x v="6"/>
    <x v="3"/>
    <s v="410MO-03-A"/>
    <x v="0"/>
    <n v="15.10834"/>
    <n v="0"/>
    <x v="0"/>
    <n v="19.989999999999998"/>
    <n v="19.989999999999998"/>
  </r>
  <r>
    <x v="0"/>
    <x v="1"/>
    <x v="6"/>
    <x v="1"/>
    <x v="3"/>
    <x v="6"/>
    <x v="3"/>
    <s v="410MO-03-B"/>
    <x v="0"/>
    <n v="13.92422"/>
    <n v="0"/>
    <x v="0"/>
    <n v="18.54"/>
    <n v="18.54"/>
  </r>
  <r>
    <x v="0"/>
    <x v="1"/>
    <x v="6"/>
    <x v="2"/>
    <x v="3"/>
    <x v="6"/>
    <x v="3"/>
    <s v="410MO-03-C"/>
    <x v="0"/>
    <n v="8.0113599999999998"/>
    <n v="0"/>
    <x v="0"/>
    <n v="10.66"/>
    <n v="10.66"/>
  </r>
  <r>
    <x v="0"/>
    <x v="1"/>
    <x v="6"/>
    <x v="0"/>
    <x v="3"/>
    <x v="6"/>
    <x v="3"/>
    <s v="410MO-04-A"/>
    <x v="0"/>
    <n v="15.29171"/>
    <n v="0"/>
    <x v="0"/>
    <n v="19.989999999999998"/>
    <n v="19.989999999999998"/>
  </r>
  <r>
    <x v="0"/>
    <x v="1"/>
    <x v="6"/>
    <x v="1"/>
    <x v="3"/>
    <x v="6"/>
    <x v="3"/>
    <s v="410MO-04-B"/>
    <x v="0"/>
    <n v="14.301920000000001"/>
    <n v="0"/>
    <x v="0"/>
    <n v="18.68"/>
    <n v="18.68"/>
  </r>
  <r>
    <x v="0"/>
    <x v="1"/>
    <x v="6"/>
    <x v="2"/>
    <x v="3"/>
    <x v="6"/>
    <x v="3"/>
    <s v="410MO-04-C"/>
    <x v="0"/>
    <n v="14.91534"/>
    <n v="0"/>
    <x v="0"/>
    <n v="18.68"/>
    <n v="18.68"/>
  </r>
  <r>
    <x v="0"/>
    <x v="1"/>
    <x v="6"/>
    <x v="0"/>
    <x v="3"/>
    <x v="6"/>
    <x v="3"/>
    <s v="410MO-05-A"/>
    <x v="0"/>
    <n v="15.302899999999999"/>
    <n v="0"/>
    <x v="0"/>
    <n v="19.989999999999998"/>
    <n v="19.989999999999998"/>
  </r>
  <r>
    <x v="0"/>
    <x v="1"/>
    <x v="6"/>
    <x v="1"/>
    <x v="3"/>
    <x v="6"/>
    <x v="3"/>
    <s v="410MO-05-B"/>
    <x v="0"/>
    <n v="14.18108"/>
    <n v="0"/>
    <x v="0"/>
    <n v="18.82"/>
    <n v="18.82"/>
  </r>
  <r>
    <x v="0"/>
    <x v="1"/>
    <x v="6"/>
    <x v="2"/>
    <x v="3"/>
    <x v="6"/>
    <x v="3"/>
    <s v="410MO-05-C"/>
    <x v="0"/>
    <n v="8.1242000000000001"/>
    <n v="0"/>
    <x v="0"/>
    <n v="10.66"/>
    <n v="10.66"/>
  </r>
  <r>
    <x v="0"/>
    <x v="1"/>
    <x v="6"/>
    <x v="0"/>
    <x v="3"/>
    <x v="6"/>
    <x v="3"/>
    <s v="410MO-06-A"/>
    <x v="0"/>
    <n v="15.98321"/>
    <n v="0"/>
    <x v="0"/>
    <n v="19.989999999999998"/>
    <n v="19.989999999999998"/>
  </r>
  <r>
    <x v="0"/>
    <x v="1"/>
    <x v="6"/>
    <x v="2"/>
    <x v="3"/>
    <x v="6"/>
    <x v="3"/>
    <s v="410MO-06-C"/>
    <x v="0"/>
    <n v="11.431319999999999"/>
    <n v="0"/>
    <x v="0"/>
    <n v="14.68"/>
    <n v="14.68"/>
  </r>
  <r>
    <x v="0"/>
    <x v="1"/>
    <x v="6"/>
    <x v="1"/>
    <x v="3"/>
    <x v="6"/>
    <x v="3"/>
    <s v="410MO-07-B"/>
    <x v="0"/>
    <n v="14.184089999999999"/>
    <n v="0"/>
    <x v="0"/>
    <n v="18.68"/>
    <n v="18.68"/>
  </r>
  <r>
    <x v="0"/>
    <x v="1"/>
    <x v="6"/>
    <x v="0"/>
    <x v="3"/>
    <x v="7"/>
    <x v="3"/>
    <s v="420TW-01-A"/>
    <x v="0"/>
    <n v="6.5598200000000002"/>
    <n v="0"/>
    <x v="0"/>
    <n v="8.5"/>
    <n v="8.5"/>
  </r>
  <r>
    <x v="0"/>
    <x v="1"/>
    <x v="6"/>
    <x v="2"/>
    <x v="3"/>
    <x v="7"/>
    <x v="3"/>
    <s v="420TW-01-C"/>
    <x v="0"/>
    <n v="6.4123599999999996"/>
    <n v="0"/>
    <x v="0"/>
    <n v="8.5"/>
    <n v="8.5"/>
  </r>
  <r>
    <x v="0"/>
    <x v="1"/>
    <x v="6"/>
    <x v="0"/>
    <x v="3"/>
    <x v="7"/>
    <x v="3"/>
    <s v="420TW-02-A"/>
    <x v="0"/>
    <n v="6.5943399999999999"/>
    <n v="0"/>
    <x v="0"/>
    <n v="8.5"/>
    <n v="8.5"/>
  </r>
  <r>
    <x v="0"/>
    <x v="1"/>
    <x v="6"/>
    <x v="0"/>
    <x v="3"/>
    <x v="7"/>
    <x v="3"/>
    <s v="420TW-03-A"/>
    <x v="0"/>
    <n v="6.5032899999999998"/>
    <n v="0"/>
    <x v="0"/>
    <n v="8.5"/>
    <n v="8.5"/>
  </r>
  <r>
    <x v="0"/>
    <x v="1"/>
    <x v="6"/>
    <x v="2"/>
    <x v="3"/>
    <x v="7"/>
    <x v="3"/>
    <s v="420TW-03-C"/>
    <x v="0"/>
    <n v="6.3606699999999998"/>
    <n v="0"/>
    <x v="0"/>
    <n v="8.5"/>
    <n v="8.5"/>
  </r>
  <r>
    <x v="0"/>
    <x v="1"/>
    <x v="6"/>
    <x v="0"/>
    <x v="3"/>
    <x v="7"/>
    <x v="3"/>
    <s v="420TW-04-A"/>
    <x v="0"/>
    <n v="6.4460199999999999"/>
    <n v="0"/>
    <x v="0"/>
    <n v="8.5"/>
    <n v="8.5"/>
  </r>
  <r>
    <x v="0"/>
    <x v="1"/>
    <x v="6"/>
    <x v="1"/>
    <x v="3"/>
    <x v="7"/>
    <x v="3"/>
    <s v="420TW-04-B"/>
    <x v="0"/>
    <n v="6.4293199999999997"/>
    <n v="0"/>
    <x v="0"/>
    <n v="8.6"/>
    <n v="8.6"/>
  </r>
  <r>
    <x v="0"/>
    <x v="1"/>
    <x v="6"/>
    <x v="2"/>
    <x v="3"/>
    <x v="7"/>
    <x v="3"/>
    <s v="420TW-04-C"/>
    <x v="0"/>
    <n v="6.4661600000000004"/>
    <n v="0"/>
    <x v="0"/>
    <n v="8.5"/>
    <n v="8.5"/>
  </r>
  <r>
    <x v="0"/>
    <x v="1"/>
    <x v="6"/>
    <x v="0"/>
    <x v="3"/>
    <x v="7"/>
    <x v="3"/>
    <s v="420TW-05-A"/>
    <x v="0"/>
    <n v="6.5204399999999998"/>
    <n v="0"/>
    <x v="0"/>
    <n v="8.5"/>
    <n v="8.5"/>
  </r>
  <r>
    <x v="0"/>
    <x v="1"/>
    <x v="6"/>
    <x v="2"/>
    <x v="3"/>
    <x v="7"/>
    <x v="3"/>
    <s v="420TW-05-C"/>
    <x v="0"/>
    <n v="3.02813"/>
    <n v="0"/>
    <x v="0"/>
    <n v="4"/>
    <n v="4"/>
  </r>
  <r>
    <x v="0"/>
    <x v="1"/>
    <x v="6"/>
    <x v="0"/>
    <x v="3"/>
    <x v="7"/>
    <x v="3"/>
    <s v="420TW-06-A"/>
    <x v="0"/>
    <n v="6.5946999999999996"/>
    <n v="0"/>
    <x v="0"/>
    <n v="8.5"/>
    <n v="8.5"/>
  </r>
  <r>
    <x v="0"/>
    <x v="1"/>
    <x v="6"/>
    <x v="1"/>
    <x v="3"/>
    <x v="7"/>
    <x v="3"/>
    <s v="420TW-06-B"/>
    <x v="0"/>
    <n v="6.49519"/>
    <n v="0"/>
    <x v="0"/>
    <n v="8.6"/>
    <n v="8.6"/>
  </r>
  <r>
    <x v="0"/>
    <x v="1"/>
    <x v="6"/>
    <x v="2"/>
    <x v="3"/>
    <x v="7"/>
    <x v="3"/>
    <s v="420TW-06-C"/>
    <x v="0"/>
    <n v="6.4933300000000003"/>
    <n v="0"/>
    <x v="0"/>
    <n v="8.5"/>
    <n v="8.5"/>
  </r>
  <r>
    <x v="0"/>
    <x v="1"/>
    <x v="6"/>
    <x v="1"/>
    <x v="3"/>
    <x v="7"/>
    <x v="3"/>
    <s v="420TW-07-B"/>
    <x v="0"/>
    <n v="6.66594"/>
    <n v="0"/>
    <x v="0"/>
    <n v="8.6"/>
    <n v="8.6"/>
  </r>
  <r>
    <x v="0"/>
    <x v="1"/>
    <x v="6"/>
    <x v="2"/>
    <x v="3"/>
    <x v="7"/>
    <x v="3"/>
    <s v="420TW-07-C"/>
    <x v="0"/>
    <n v="5.5850200000000001"/>
    <n v="0"/>
    <x v="0"/>
    <n v="7.5"/>
    <n v="7.5"/>
  </r>
  <r>
    <x v="0"/>
    <x v="1"/>
    <x v="6"/>
    <x v="1"/>
    <x v="3"/>
    <x v="7"/>
    <x v="3"/>
    <s v="420TW-08-B"/>
    <x v="0"/>
    <n v="6.6168500000000003"/>
    <n v="0"/>
    <x v="0"/>
    <n v="8.6"/>
    <n v="8.6"/>
  </r>
  <r>
    <x v="0"/>
    <x v="1"/>
    <x v="6"/>
    <x v="1"/>
    <x v="3"/>
    <x v="7"/>
    <x v="3"/>
    <s v="420TW-09-B"/>
    <x v="0"/>
    <n v="6.8066199999999997"/>
    <n v="0"/>
    <x v="0"/>
    <n v="8.6"/>
    <n v="8.6"/>
  </r>
  <r>
    <x v="0"/>
    <x v="1"/>
    <x v="6"/>
    <x v="0"/>
    <x v="3"/>
    <x v="8"/>
    <x v="3"/>
    <s v="430TT-01-A"/>
    <x v="0"/>
    <n v="38.327559999999998"/>
    <n v="0"/>
    <x v="0"/>
    <n v="45.25"/>
    <n v="45.25"/>
  </r>
  <r>
    <x v="0"/>
    <x v="1"/>
    <x v="6"/>
    <x v="1"/>
    <x v="3"/>
    <x v="8"/>
    <x v="3"/>
    <s v="430TT-01-B"/>
    <x v="0"/>
    <n v="21.584299999999999"/>
    <n v="0"/>
    <x v="0"/>
    <n v="28.8"/>
    <n v="28.8"/>
  </r>
  <r>
    <x v="0"/>
    <x v="1"/>
    <x v="6"/>
    <x v="2"/>
    <x v="3"/>
    <x v="8"/>
    <x v="3"/>
    <s v="430TT-01-C"/>
    <x v="0"/>
    <n v="23.064"/>
    <n v="0"/>
    <x v="0"/>
    <n v="29"/>
    <n v="29"/>
  </r>
  <r>
    <x v="0"/>
    <x v="1"/>
    <x v="6"/>
    <x v="0"/>
    <x v="3"/>
    <x v="8"/>
    <x v="3"/>
    <s v="430TT-02-A"/>
    <x v="0"/>
    <n v="29.557220000000001"/>
    <n v="0"/>
    <x v="0"/>
    <n v="37.25"/>
    <n v="37.25"/>
  </r>
  <r>
    <x v="0"/>
    <x v="1"/>
    <x v="6"/>
    <x v="1"/>
    <x v="3"/>
    <x v="8"/>
    <x v="3"/>
    <s v="430TT-02-B"/>
    <x v="0"/>
    <n v="24.949179999999998"/>
    <n v="0"/>
    <x v="0"/>
    <n v="32.799999999999997"/>
    <n v="32.799999999999997"/>
  </r>
  <r>
    <x v="0"/>
    <x v="1"/>
    <x v="6"/>
    <x v="2"/>
    <x v="3"/>
    <x v="8"/>
    <x v="3"/>
    <s v="430TT-02-C"/>
    <x v="0"/>
    <n v="24.970030000000001"/>
    <n v="0"/>
    <x v="0"/>
    <n v="33"/>
    <n v="33"/>
  </r>
  <r>
    <x v="0"/>
    <x v="1"/>
    <x v="6"/>
    <x v="0"/>
    <x v="3"/>
    <x v="8"/>
    <x v="3"/>
    <s v="430TT-03-A"/>
    <x v="0"/>
    <n v="24.73489"/>
    <n v="0"/>
    <x v="0"/>
    <n v="29.25"/>
    <n v="29.25"/>
  </r>
  <r>
    <x v="0"/>
    <x v="1"/>
    <x v="6"/>
    <x v="1"/>
    <x v="3"/>
    <x v="8"/>
    <x v="3"/>
    <s v="430TT-03-B"/>
    <x v="0"/>
    <n v="18.6113"/>
    <n v="0"/>
    <x v="0"/>
    <n v="24.8"/>
    <n v="24.8"/>
  </r>
  <r>
    <x v="0"/>
    <x v="1"/>
    <x v="6"/>
    <x v="2"/>
    <x v="3"/>
    <x v="8"/>
    <x v="3"/>
    <s v="430TT-03-C"/>
    <x v="0"/>
    <n v="21.65333"/>
    <n v="0"/>
    <x v="0"/>
    <n v="29"/>
    <n v="29"/>
  </r>
  <r>
    <x v="0"/>
    <x v="1"/>
    <x v="6"/>
    <x v="1"/>
    <x v="3"/>
    <x v="8"/>
    <x v="3"/>
    <s v="430TT-04-B"/>
    <x v="0"/>
    <n v="12.671670000000001"/>
    <n v="0"/>
    <x v="0"/>
    <n v="16.8"/>
    <n v="16.8"/>
  </r>
  <r>
    <x v="0"/>
    <x v="1"/>
    <x v="6"/>
    <x v="2"/>
    <x v="3"/>
    <x v="8"/>
    <x v="3"/>
    <s v="430TT-04-C"/>
    <x v="0"/>
    <n v="21.408349999999999"/>
    <n v="0"/>
    <x v="0"/>
    <n v="28.5"/>
    <n v="28.5"/>
  </r>
  <r>
    <x v="0"/>
    <x v="1"/>
    <x v="6"/>
    <x v="1"/>
    <x v="3"/>
    <x v="8"/>
    <x v="3"/>
    <s v="430TT-05-B"/>
    <x v="0"/>
    <n v="12.713329999999999"/>
    <n v="0"/>
    <x v="0"/>
    <n v="16.8"/>
    <n v="16.8"/>
  </r>
  <r>
    <x v="0"/>
    <x v="1"/>
    <x v="6"/>
    <x v="1"/>
    <x v="3"/>
    <x v="8"/>
    <x v="3"/>
    <s v="430TT-07-B"/>
    <x v="0"/>
    <n v="12.923069999999999"/>
    <n v="0"/>
    <x v="0"/>
    <n v="17"/>
    <n v="17"/>
  </r>
  <r>
    <x v="0"/>
    <x v="1"/>
    <x v="6"/>
    <x v="0"/>
    <x v="3"/>
    <x v="9"/>
    <x v="3"/>
    <s v="440TP-01-A"/>
    <x v="0"/>
    <n v="23.143319999999999"/>
    <n v="0"/>
    <x v="0"/>
    <n v="29.25"/>
    <n v="29.25"/>
  </r>
  <r>
    <x v="0"/>
    <x v="1"/>
    <x v="6"/>
    <x v="1"/>
    <x v="3"/>
    <x v="9"/>
    <x v="3"/>
    <s v="440TP-01-B"/>
    <x v="0"/>
    <n v="25.096589999999999"/>
    <n v="0"/>
    <x v="0"/>
    <n v="33"/>
    <n v="33"/>
  </r>
  <r>
    <x v="0"/>
    <x v="1"/>
    <x v="6"/>
    <x v="2"/>
    <x v="3"/>
    <x v="9"/>
    <x v="3"/>
    <s v="440TP-01-C"/>
    <x v="0"/>
    <n v="19.189830000000001"/>
    <n v="0"/>
    <x v="0"/>
    <n v="25"/>
    <n v="25"/>
  </r>
  <r>
    <x v="0"/>
    <x v="1"/>
    <x v="6"/>
    <x v="0"/>
    <x v="4"/>
    <x v="10"/>
    <x v="4"/>
    <s v="510L1-A"/>
    <x v="0"/>
    <n v="149.02733000000001"/>
    <n v="0"/>
    <x v="0"/>
    <n v="243.21"/>
    <n v="243.21"/>
  </r>
  <r>
    <x v="0"/>
    <x v="1"/>
    <x v="6"/>
    <x v="1"/>
    <x v="4"/>
    <x v="10"/>
    <x v="4"/>
    <s v="510L1-B"/>
    <x v="0"/>
    <n v="74.663629999999998"/>
    <n v="0"/>
    <x v="0"/>
    <n v="210.81"/>
    <n v="210.81"/>
  </r>
  <r>
    <x v="0"/>
    <x v="1"/>
    <x v="6"/>
    <x v="2"/>
    <x v="4"/>
    <x v="10"/>
    <x v="4"/>
    <s v="510L1-C"/>
    <x v="0"/>
    <n v="89.885490000000004"/>
    <n v="0"/>
    <x v="0"/>
    <n v="197.31"/>
    <n v="197.31"/>
  </r>
  <r>
    <x v="0"/>
    <x v="1"/>
    <x v="6"/>
    <x v="0"/>
    <x v="4"/>
    <x v="11"/>
    <x v="4"/>
    <s v="510L2-A"/>
    <x v="0"/>
    <n v="210.73050000000001"/>
    <n v="0"/>
    <x v="0"/>
    <n v="203.21"/>
    <n v="203.21"/>
  </r>
  <r>
    <x v="0"/>
    <x v="1"/>
    <x v="6"/>
    <x v="1"/>
    <x v="4"/>
    <x v="11"/>
    <x v="4"/>
    <s v="510L2-B"/>
    <x v="0"/>
    <n v="243.54"/>
    <n v="0"/>
    <x v="0"/>
    <n v="202.81"/>
    <n v="202.81"/>
  </r>
  <r>
    <x v="0"/>
    <x v="1"/>
    <x v="6"/>
    <x v="2"/>
    <x v="4"/>
    <x v="11"/>
    <x v="4"/>
    <s v="510L2-C"/>
    <x v="0"/>
    <n v="232.60050000000001"/>
    <n v="0"/>
    <x v="0"/>
    <n v="206.91"/>
    <n v="206.91"/>
  </r>
  <r>
    <x v="0"/>
    <x v="1"/>
    <x v="6"/>
    <x v="0"/>
    <x v="4"/>
    <x v="12"/>
    <x v="4"/>
    <s v="510L3-A"/>
    <x v="0"/>
    <n v="142.28726"/>
    <n v="0"/>
    <x v="0"/>
    <n v="175.21"/>
    <n v="175.21"/>
  </r>
  <r>
    <x v="0"/>
    <x v="1"/>
    <x v="6"/>
    <x v="1"/>
    <x v="4"/>
    <x v="12"/>
    <x v="4"/>
    <s v="510L3-B"/>
    <x v="0"/>
    <n v="131.001"/>
    <n v="0"/>
    <x v="0"/>
    <n v="162.81"/>
    <n v="162.81"/>
  </r>
  <r>
    <x v="0"/>
    <x v="1"/>
    <x v="6"/>
    <x v="2"/>
    <x v="4"/>
    <x v="12"/>
    <x v="4"/>
    <s v="510L3-C"/>
    <x v="0"/>
    <n v="102.65783999999999"/>
    <n v="0"/>
    <x v="0"/>
    <n v="162.91"/>
    <n v="162.91"/>
  </r>
  <r>
    <x v="0"/>
    <x v="1"/>
    <x v="6"/>
    <x v="0"/>
    <x v="4"/>
    <x v="13"/>
    <x v="4"/>
    <s v="510L4-A"/>
    <x v="0"/>
    <n v="70.669600000000003"/>
    <n v="0"/>
    <x v="0"/>
    <n v="66.010000000000005"/>
    <n v="66.010000000000005"/>
  </r>
  <r>
    <x v="0"/>
    <x v="1"/>
    <x v="6"/>
    <x v="1"/>
    <x v="4"/>
    <x v="13"/>
    <x v="4"/>
    <s v="510L4-B"/>
    <x v="0"/>
    <n v="38.523099999999999"/>
    <n v="0"/>
    <x v="0"/>
    <n v="43"/>
    <n v="43"/>
  </r>
  <r>
    <x v="0"/>
    <x v="1"/>
    <x v="6"/>
    <x v="2"/>
    <x v="4"/>
    <x v="13"/>
    <x v="4"/>
    <s v="510L4-C"/>
    <x v="0"/>
    <n v="47.006900000000002"/>
    <n v="0"/>
    <x v="0"/>
    <n v="44.91"/>
    <n v="44.91"/>
  </r>
  <r>
    <x v="0"/>
    <x v="1"/>
    <x v="6"/>
    <x v="0"/>
    <x v="4"/>
    <x v="14"/>
    <x v="4"/>
    <s v="510L5-A"/>
    <x v="0"/>
    <n v="121.86174"/>
    <n v="0"/>
    <x v="0"/>
    <n v="130.21"/>
    <n v="130.21"/>
  </r>
  <r>
    <x v="0"/>
    <x v="1"/>
    <x v="6"/>
    <x v="1"/>
    <x v="4"/>
    <x v="14"/>
    <x v="4"/>
    <s v="510L5-B"/>
    <x v="0"/>
    <n v="131.71824000000001"/>
    <n v="0"/>
    <x v="0"/>
    <n v="161.81"/>
    <n v="161.81"/>
  </r>
  <r>
    <x v="0"/>
    <x v="1"/>
    <x v="6"/>
    <x v="2"/>
    <x v="4"/>
    <x v="14"/>
    <x v="4"/>
    <s v="510L5-C"/>
    <x v="0"/>
    <n v="107.47911999999999"/>
    <n v="0"/>
    <x v="0"/>
    <n v="133.91"/>
    <n v="133.91"/>
  </r>
  <r>
    <x v="0"/>
    <x v="1"/>
    <x v="6"/>
    <x v="0"/>
    <x v="4"/>
    <x v="15"/>
    <x v="4"/>
    <s v="510L6-A"/>
    <x v="0"/>
    <n v="174"/>
    <n v="0"/>
    <x v="0"/>
    <n v="198.21"/>
    <n v="198.21"/>
  </r>
  <r>
    <x v="0"/>
    <x v="1"/>
    <x v="6"/>
    <x v="1"/>
    <x v="4"/>
    <x v="15"/>
    <x v="4"/>
    <s v="510L6-B"/>
    <x v="0"/>
    <n v="156.8382"/>
    <n v="0"/>
    <x v="0"/>
    <n v="181.81"/>
    <n v="181.81"/>
  </r>
  <r>
    <x v="0"/>
    <x v="1"/>
    <x v="6"/>
    <x v="2"/>
    <x v="4"/>
    <x v="15"/>
    <x v="4"/>
    <s v="510L6-C"/>
    <x v="0"/>
    <n v="133.90799999999999"/>
    <n v="0"/>
    <x v="0"/>
    <n v="153.9"/>
    <n v="153.9"/>
  </r>
  <r>
    <x v="0"/>
    <x v="1"/>
    <x v="6"/>
    <x v="0"/>
    <x v="4"/>
    <x v="15"/>
    <x v="4"/>
    <s v="510L8-A"/>
    <x v="0"/>
    <n v="24.093720000000001"/>
    <n v="0"/>
    <x v="0"/>
    <n v="24.01"/>
    <n v="24.01"/>
  </r>
  <r>
    <x v="0"/>
    <x v="1"/>
    <x v="6"/>
    <x v="1"/>
    <x v="4"/>
    <x v="15"/>
    <x v="4"/>
    <s v="510L8-B"/>
    <x v="0"/>
    <n v="25.814699999999998"/>
    <n v="0"/>
    <x v="0"/>
    <n v="25.01"/>
    <n v="25.01"/>
  </r>
  <r>
    <x v="0"/>
    <x v="1"/>
    <x v="6"/>
    <x v="2"/>
    <x v="4"/>
    <x v="15"/>
    <x v="4"/>
    <s v="510L8-C"/>
    <x v="0"/>
    <n v="27.006789999999999"/>
    <n v="0"/>
    <x v="0"/>
    <n v="24.01"/>
    <n v="24.01"/>
  </r>
  <r>
    <x v="0"/>
    <x v="1"/>
    <x v="6"/>
    <x v="0"/>
    <x v="4"/>
    <x v="16"/>
    <x v="4"/>
    <s v="520WP-01-A"/>
    <x v="0"/>
    <n v="12"/>
    <n v="0"/>
    <x v="0"/>
    <n v="16"/>
    <n v="16"/>
  </r>
  <r>
    <x v="0"/>
    <x v="1"/>
    <x v="6"/>
    <x v="1"/>
    <x v="4"/>
    <x v="16"/>
    <x v="4"/>
    <s v="520WP-01-B"/>
    <x v="0"/>
    <n v="14.4"/>
    <n v="0"/>
    <x v="0"/>
    <n v="16"/>
    <n v="16"/>
  </r>
  <r>
    <x v="0"/>
    <x v="1"/>
    <x v="6"/>
    <x v="2"/>
    <x v="4"/>
    <x v="16"/>
    <x v="4"/>
    <s v="520WP-01-C"/>
    <x v="0"/>
    <n v="14.4"/>
    <n v="0"/>
    <x v="0"/>
    <n v="16"/>
    <n v="16"/>
  </r>
  <r>
    <x v="0"/>
    <x v="1"/>
    <x v="6"/>
    <x v="0"/>
    <x v="4"/>
    <x v="17"/>
    <x v="4"/>
    <s v="530NP-01-A"/>
    <x v="0"/>
    <n v="52.672400000000003"/>
    <n v="0"/>
    <x v="0"/>
    <n v="48"/>
    <n v="48"/>
  </r>
  <r>
    <x v="0"/>
    <x v="1"/>
    <x v="6"/>
    <x v="1"/>
    <x v="4"/>
    <x v="17"/>
    <x v="4"/>
    <s v="530NP-01-B"/>
    <x v="0"/>
    <n v="43.184199999999997"/>
    <n v="0"/>
    <x v="0"/>
    <n v="40"/>
    <n v="40"/>
  </r>
  <r>
    <x v="0"/>
    <x v="1"/>
    <x v="6"/>
    <x v="2"/>
    <x v="4"/>
    <x v="17"/>
    <x v="4"/>
    <s v="530NP-01-C"/>
    <x v="0"/>
    <n v="45.234000000000002"/>
    <n v="0"/>
    <x v="0"/>
    <n v="40"/>
    <n v="40"/>
  </r>
  <r>
    <x v="0"/>
    <x v="1"/>
    <x v="6"/>
    <x v="0"/>
    <x v="4"/>
    <x v="18"/>
    <x v="4"/>
    <s v="550LP-01-A"/>
    <x v="0"/>
    <n v="28.453959999999999"/>
    <n v="0"/>
    <x v="0"/>
    <n v="32"/>
    <n v="32"/>
  </r>
  <r>
    <x v="0"/>
    <x v="1"/>
    <x v="6"/>
    <x v="1"/>
    <x v="4"/>
    <x v="18"/>
    <x v="4"/>
    <s v="550LP-01-B"/>
    <x v="0"/>
    <n v="27.332940000000001"/>
    <n v="0"/>
    <x v="0"/>
    <n v="28"/>
    <n v="28"/>
  </r>
  <r>
    <x v="0"/>
    <x v="1"/>
    <x v="6"/>
    <x v="2"/>
    <x v="4"/>
    <x v="18"/>
    <x v="4"/>
    <s v="550LP-01-C"/>
    <x v="0"/>
    <n v="13.493399999999999"/>
    <n v="0"/>
    <x v="0"/>
    <n v="16"/>
    <n v="16"/>
  </r>
  <r>
    <x v="0"/>
    <x v="1"/>
    <x v="6"/>
    <x v="0"/>
    <x v="5"/>
    <x v="19"/>
    <x v="5"/>
    <s v="600WZ-01-A"/>
    <x v="0"/>
    <n v="0.70999000000000001"/>
    <n v="0"/>
    <x v="0"/>
    <n v="8"/>
    <n v="8"/>
  </r>
  <r>
    <x v="0"/>
    <x v="1"/>
    <x v="6"/>
    <x v="1"/>
    <x v="5"/>
    <x v="19"/>
    <x v="5"/>
    <s v="600WZ-01-B"/>
    <x v="0"/>
    <n v="2.4599799999999998"/>
    <n v="0"/>
    <x v="0"/>
    <n v="8"/>
    <n v="8"/>
  </r>
  <r>
    <x v="0"/>
    <x v="1"/>
    <x v="6"/>
    <x v="2"/>
    <x v="5"/>
    <x v="19"/>
    <x v="5"/>
    <s v="600WZ-01-C"/>
    <x v="0"/>
    <n v="0.85331999999999997"/>
    <n v="0"/>
    <x v="0"/>
    <n v="8"/>
    <n v="8"/>
  </r>
  <r>
    <x v="0"/>
    <x v="1"/>
    <x v="7"/>
    <x v="0"/>
    <x v="0"/>
    <x v="0"/>
    <x v="0"/>
    <s v="100KT-01-A"/>
    <x v="0"/>
    <n v="6.7783899999999999"/>
    <n v="0"/>
    <x v="0"/>
    <n v="40"/>
    <n v="40"/>
  </r>
  <r>
    <x v="0"/>
    <x v="1"/>
    <x v="7"/>
    <x v="1"/>
    <x v="0"/>
    <x v="0"/>
    <x v="0"/>
    <s v="100KT-01-B"/>
    <x v="0"/>
    <n v="3.12202"/>
    <n v="0"/>
    <x v="0"/>
    <n v="16"/>
    <n v="16"/>
  </r>
  <r>
    <x v="0"/>
    <x v="1"/>
    <x v="7"/>
    <x v="2"/>
    <x v="0"/>
    <x v="0"/>
    <x v="0"/>
    <s v="100KT-01-C"/>
    <x v="0"/>
    <n v="5.4395899999999999"/>
    <n v="0"/>
    <x v="0"/>
    <n v="24"/>
    <n v="24"/>
  </r>
  <r>
    <x v="0"/>
    <x v="1"/>
    <x v="7"/>
    <x v="0"/>
    <x v="0"/>
    <x v="0"/>
    <x v="0"/>
    <s v="100KT-02-A"/>
    <x v="0"/>
    <n v="25.232040000000001"/>
    <n v="0"/>
    <x v="0"/>
    <n v="32"/>
    <n v="32"/>
  </r>
  <r>
    <x v="0"/>
    <x v="1"/>
    <x v="7"/>
    <x v="1"/>
    <x v="0"/>
    <x v="0"/>
    <x v="0"/>
    <s v="100KT-02-B"/>
    <x v="0"/>
    <n v="21.316240000000001"/>
    <n v="0"/>
    <x v="0"/>
    <n v="48"/>
    <n v="48"/>
  </r>
  <r>
    <x v="0"/>
    <x v="1"/>
    <x v="7"/>
    <x v="2"/>
    <x v="0"/>
    <x v="0"/>
    <x v="0"/>
    <s v="100KT-02-C"/>
    <x v="0"/>
    <n v="14.851305"/>
    <n v="0"/>
    <x v="0"/>
    <n v="48"/>
    <n v="48"/>
  </r>
  <r>
    <x v="0"/>
    <x v="1"/>
    <x v="7"/>
    <x v="0"/>
    <x v="0"/>
    <x v="0"/>
    <x v="0"/>
    <s v="100KT-03-A"/>
    <x v="0"/>
    <n v="16.86318"/>
    <n v="0"/>
    <x v="0"/>
    <n v="40"/>
    <n v="40"/>
  </r>
  <r>
    <x v="0"/>
    <x v="1"/>
    <x v="7"/>
    <x v="1"/>
    <x v="0"/>
    <x v="0"/>
    <x v="0"/>
    <s v="100KT-03-B"/>
    <x v="0"/>
    <n v="10.642289999999999"/>
    <n v="0"/>
    <x v="0"/>
    <n v="40"/>
    <n v="40"/>
  </r>
  <r>
    <x v="0"/>
    <x v="1"/>
    <x v="7"/>
    <x v="2"/>
    <x v="0"/>
    <x v="0"/>
    <x v="0"/>
    <s v="100KT-03-C"/>
    <x v="0"/>
    <n v="15.403"/>
    <n v="0"/>
    <x v="0"/>
    <n v="32"/>
    <n v="32"/>
  </r>
  <r>
    <x v="0"/>
    <x v="1"/>
    <x v="7"/>
    <x v="0"/>
    <x v="0"/>
    <x v="0"/>
    <x v="0"/>
    <s v="100KT-04-A"/>
    <x v="0"/>
    <n v="14.2462"/>
    <n v="0"/>
    <x v="0"/>
    <n v="16"/>
    <n v="16"/>
  </r>
  <r>
    <x v="0"/>
    <x v="1"/>
    <x v="7"/>
    <x v="1"/>
    <x v="0"/>
    <x v="0"/>
    <x v="0"/>
    <s v="100KT-04-B"/>
    <x v="0"/>
    <n v="14.654339999999999"/>
    <n v="0"/>
    <x v="0"/>
    <n v="8"/>
    <n v="8"/>
  </r>
  <r>
    <x v="0"/>
    <x v="1"/>
    <x v="7"/>
    <x v="2"/>
    <x v="0"/>
    <x v="0"/>
    <x v="0"/>
    <s v="100KT-04-C"/>
    <x v="0"/>
    <n v="10.743690000000001"/>
    <n v="0"/>
    <x v="0"/>
    <n v="8"/>
    <n v="8"/>
  </r>
  <r>
    <x v="0"/>
    <x v="1"/>
    <x v="7"/>
    <x v="0"/>
    <x v="0"/>
    <x v="0"/>
    <x v="0"/>
    <s v="100KT-05-A"/>
    <x v="0"/>
    <n v="0.32868999999999998"/>
    <n v="0"/>
    <x v="0"/>
    <n v="47"/>
    <n v="47"/>
  </r>
  <r>
    <x v="0"/>
    <x v="1"/>
    <x v="7"/>
    <x v="1"/>
    <x v="0"/>
    <x v="0"/>
    <x v="0"/>
    <s v="100KT-05-B"/>
    <x v="0"/>
    <n v="3.3329999999999999E-2"/>
    <n v="0"/>
    <x v="0"/>
    <n v="32"/>
    <n v="32"/>
  </r>
  <r>
    <x v="0"/>
    <x v="1"/>
    <x v="7"/>
    <x v="2"/>
    <x v="0"/>
    <x v="0"/>
    <x v="0"/>
    <s v="100KT-05-C"/>
    <x v="0"/>
    <n v="0.33467000000000002"/>
    <n v="0"/>
    <x v="0"/>
    <n v="8"/>
    <n v="8"/>
  </r>
  <r>
    <x v="0"/>
    <x v="1"/>
    <x v="7"/>
    <x v="0"/>
    <x v="0"/>
    <x v="0"/>
    <x v="0"/>
    <s v="100KT-07-A"/>
    <x v="0"/>
    <n v="17.848890000000001"/>
    <n v="0"/>
    <x v="0"/>
    <n v="16"/>
    <n v="16"/>
  </r>
  <r>
    <x v="0"/>
    <x v="1"/>
    <x v="7"/>
    <x v="1"/>
    <x v="0"/>
    <x v="0"/>
    <x v="0"/>
    <s v="100KT-07-B"/>
    <x v="0"/>
    <n v="12.02168"/>
    <n v="0"/>
    <x v="0"/>
    <n v="8"/>
    <n v="8"/>
  </r>
  <r>
    <x v="0"/>
    <x v="1"/>
    <x v="7"/>
    <x v="2"/>
    <x v="0"/>
    <x v="0"/>
    <x v="0"/>
    <s v="100KT-07-C"/>
    <x v="0"/>
    <n v="12.256690000000001"/>
    <n v="0"/>
    <x v="0"/>
    <n v="8"/>
    <n v="8"/>
  </r>
  <r>
    <x v="0"/>
    <x v="1"/>
    <x v="7"/>
    <x v="0"/>
    <x v="0"/>
    <x v="1"/>
    <x v="0"/>
    <s v="110KS-01-A"/>
    <x v="0"/>
    <n v="8.8000000000000007"/>
    <n v="0"/>
    <x v="0"/>
    <n v="16"/>
    <n v="16"/>
  </r>
  <r>
    <x v="0"/>
    <x v="1"/>
    <x v="7"/>
    <x v="1"/>
    <x v="0"/>
    <x v="1"/>
    <x v="0"/>
    <s v="110KS-01-B"/>
    <x v="0"/>
    <n v="7.04"/>
    <n v="0"/>
    <x v="0"/>
    <n v="16"/>
    <n v="16"/>
  </r>
  <r>
    <x v="0"/>
    <x v="1"/>
    <x v="7"/>
    <x v="2"/>
    <x v="0"/>
    <x v="1"/>
    <x v="0"/>
    <s v="110KS-02-C"/>
    <x v="0"/>
    <n v="5.28"/>
    <n v="0"/>
    <x v="0"/>
    <n v="8"/>
    <n v="8"/>
  </r>
  <r>
    <x v="0"/>
    <x v="1"/>
    <x v="7"/>
    <x v="0"/>
    <x v="0"/>
    <x v="1"/>
    <x v="0"/>
    <s v="110KS-03-A"/>
    <x v="0"/>
    <n v="1.9275"/>
    <n v="0"/>
    <x v="0"/>
    <n v="16"/>
    <n v="16"/>
  </r>
  <r>
    <x v="0"/>
    <x v="1"/>
    <x v="7"/>
    <x v="1"/>
    <x v="0"/>
    <x v="1"/>
    <x v="0"/>
    <s v="110KS-03-B"/>
    <x v="0"/>
    <n v="0.76"/>
    <n v="0"/>
    <x v="0"/>
    <n v="8"/>
    <n v="8"/>
  </r>
  <r>
    <x v="0"/>
    <x v="1"/>
    <x v="7"/>
    <x v="2"/>
    <x v="0"/>
    <x v="1"/>
    <x v="0"/>
    <s v="110KS-03-C"/>
    <x v="0"/>
    <n v="1.9503999999999999"/>
    <n v="0"/>
    <x v="0"/>
    <n v="8"/>
    <n v="8"/>
  </r>
  <r>
    <x v="0"/>
    <x v="1"/>
    <x v="7"/>
    <x v="0"/>
    <x v="1"/>
    <x v="2"/>
    <x v="1"/>
    <s v="210SL-01-A"/>
    <x v="0"/>
    <n v="20.143329999999999"/>
    <n v="0"/>
    <x v="0"/>
    <n v="24"/>
    <n v="24"/>
  </r>
  <r>
    <x v="0"/>
    <x v="1"/>
    <x v="7"/>
    <x v="1"/>
    <x v="1"/>
    <x v="2"/>
    <x v="1"/>
    <s v="210SL-01-B"/>
    <x v="0"/>
    <n v="22.04767"/>
    <n v="0"/>
    <x v="0"/>
    <n v="28"/>
    <n v="28"/>
  </r>
  <r>
    <x v="0"/>
    <x v="1"/>
    <x v="7"/>
    <x v="2"/>
    <x v="1"/>
    <x v="2"/>
    <x v="1"/>
    <s v="210SL-01-C"/>
    <x v="0"/>
    <n v="41.903100000000002"/>
    <n v="0"/>
    <x v="0"/>
    <n v="48"/>
    <n v="48"/>
  </r>
  <r>
    <x v="0"/>
    <x v="1"/>
    <x v="7"/>
    <x v="0"/>
    <x v="1"/>
    <x v="2"/>
    <x v="1"/>
    <s v="210SL-02-A"/>
    <x v="0"/>
    <n v="20.86665"/>
    <n v="0"/>
    <x v="0"/>
    <n v="24"/>
    <n v="24"/>
  </r>
  <r>
    <x v="0"/>
    <x v="1"/>
    <x v="7"/>
    <x v="1"/>
    <x v="1"/>
    <x v="2"/>
    <x v="1"/>
    <s v="210SL-02-B"/>
    <x v="0"/>
    <n v="45.93329"/>
    <n v="0"/>
    <x v="0"/>
    <n v="52"/>
    <n v="52"/>
  </r>
  <r>
    <x v="0"/>
    <x v="1"/>
    <x v="7"/>
    <x v="3"/>
    <x v="1"/>
    <x v="3"/>
    <x v="1"/>
    <s v="220SE-0001"/>
    <x v="0"/>
    <n v="0.38794000000000001"/>
    <n v="0"/>
    <x v="0"/>
    <n v="0.01"/>
    <n v="0.01"/>
  </r>
  <r>
    <x v="0"/>
    <x v="1"/>
    <x v="7"/>
    <x v="0"/>
    <x v="1"/>
    <x v="3"/>
    <x v="1"/>
    <s v="220SE-0009"/>
    <x v="0"/>
    <n v="7.6537800000000002"/>
    <n v="2.9999999999999997E-4"/>
    <x v="0"/>
    <n v="8"/>
    <n v="8"/>
  </r>
  <r>
    <x v="0"/>
    <x v="1"/>
    <x v="7"/>
    <x v="2"/>
    <x v="1"/>
    <x v="3"/>
    <x v="1"/>
    <s v="220SE-0079"/>
    <x v="0"/>
    <n v="7.2687099999999996"/>
    <n v="1.2999999999999999E-3"/>
    <x v="0"/>
    <n v="8"/>
    <n v="8"/>
  </r>
  <r>
    <x v="0"/>
    <x v="1"/>
    <x v="7"/>
    <x v="2"/>
    <x v="1"/>
    <x v="3"/>
    <x v="1"/>
    <s v="220SE-0081"/>
    <x v="0"/>
    <n v="6.9522700000000004"/>
    <n v="0"/>
    <x v="0"/>
    <n v="8"/>
    <n v="8"/>
  </r>
  <r>
    <x v="0"/>
    <x v="1"/>
    <x v="7"/>
    <x v="2"/>
    <x v="1"/>
    <x v="3"/>
    <x v="1"/>
    <s v="220SE-0114"/>
    <x v="0"/>
    <n v="6.4773699999999996"/>
    <n v="0"/>
    <x v="0"/>
    <n v="8"/>
    <n v="8"/>
  </r>
  <r>
    <x v="0"/>
    <x v="1"/>
    <x v="7"/>
    <x v="0"/>
    <x v="1"/>
    <x v="3"/>
    <x v="1"/>
    <s v="220SE-0121"/>
    <x v="0"/>
    <n v="5.0820699999999999"/>
    <n v="1.2999999999999999E-3"/>
    <x v="0"/>
    <n v="8"/>
    <n v="8"/>
  </r>
  <r>
    <x v="0"/>
    <x v="1"/>
    <x v="7"/>
    <x v="0"/>
    <x v="1"/>
    <x v="3"/>
    <x v="1"/>
    <s v="220SE-0133"/>
    <x v="0"/>
    <n v="5.3406399999999996"/>
    <n v="0"/>
    <x v="0"/>
    <n v="8"/>
    <n v="8"/>
  </r>
  <r>
    <x v="0"/>
    <x v="1"/>
    <x v="7"/>
    <x v="1"/>
    <x v="1"/>
    <x v="3"/>
    <x v="1"/>
    <s v="220SE-0150"/>
    <x v="0"/>
    <n v="7.5551899999999996"/>
    <n v="0"/>
    <x v="0"/>
    <n v="8"/>
    <n v="8"/>
  </r>
  <r>
    <x v="0"/>
    <x v="1"/>
    <x v="7"/>
    <x v="1"/>
    <x v="1"/>
    <x v="3"/>
    <x v="1"/>
    <s v="220SE-0202"/>
    <x v="0"/>
    <n v="6.5158800000000001"/>
    <n v="0"/>
    <x v="0"/>
    <n v="8"/>
    <n v="8"/>
  </r>
  <r>
    <x v="0"/>
    <x v="1"/>
    <x v="7"/>
    <x v="2"/>
    <x v="1"/>
    <x v="3"/>
    <x v="1"/>
    <s v="220SE-0212"/>
    <x v="0"/>
    <n v="8.1307600000000004"/>
    <n v="6.9099999999999995E-2"/>
    <x v="0"/>
    <n v="8"/>
    <n v="8"/>
  </r>
  <r>
    <x v="0"/>
    <x v="1"/>
    <x v="7"/>
    <x v="2"/>
    <x v="1"/>
    <x v="3"/>
    <x v="1"/>
    <s v="220SE-0227"/>
    <x v="0"/>
    <n v="7.2932699999999997"/>
    <n v="1.6999999999999999E-3"/>
    <x v="0"/>
    <n v="8"/>
    <n v="8"/>
  </r>
  <r>
    <x v="0"/>
    <x v="1"/>
    <x v="7"/>
    <x v="1"/>
    <x v="1"/>
    <x v="3"/>
    <x v="1"/>
    <s v="220SE-0233"/>
    <x v="0"/>
    <n v="6.0746599999999997"/>
    <n v="0"/>
    <x v="0"/>
    <n v="8"/>
    <n v="8"/>
  </r>
  <r>
    <x v="0"/>
    <x v="1"/>
    <x v="7"/>
    <x v="2"/>
    <x v="1"/>
    <x v="3"/>
    <x v="1"/>
    <s v="220SE-0294"/>
    <x v="0"/>
    <n v="5.4971899999999998"/>
    <n v="0"/>
    <x v="0"/>
    <n v="7"/>
    <n v="7"/>
  </r>
  <r>
    <x v="0"/>
    <x v="1"/>
    <x v="7"/>
    <x v="1"/>
    <x v="1"/>
    <x v="3"/>
    <x v="1"/>
    <s v="220SE-0315"/>
    <x v="0"/>
    <n v="7.4418899999999999"/>
    <n v="0"/>
    <x v="0"/>
    <n v="8"/>
    <n v="8"/>
  </r>
  <r>
    <x v="0"/>
    <x v="1"/>
    <x v="7"/>
    <x v="0"/>
    <x v="1"/>
    <x v="3"/>
    <x v="1"/>
    <s v="220SE-0350"/>
    <x v="0"/>
    <n v="5.3033900000000003"/>
    <n v="0"/>
    <x v="0"/>
    <n v="8"/>
    <n v="8"/>
  </r>
  <r>
    <x v="0"/>
    <x v="1"/>
    <x v="7"/>
    <x v="2"/>
    <x v="1"/>
    <x v="3"/>
    <x v="1"/>
    <s v="220SE-0386"/>
    <x v="0"/>
    <n v="9.6700499999999998"/>
    <n v="0"/>
    <x v="0"/>
    <n v="12"/>
    <n v="12"/>
  </r>
  <r>
    <x v="0"/>
    <x v="1"/>
    <x v="7"/>
    <x v="0"/>
    <x v="1"/>
    <x v="3"/>
    <x v="1"/>
    <s v="220SE-0409"/>
    <x v="0"/>
    <n v="6.4513999999999996"/>
    <n v="0"/>
    <x v="0"/>
    <n v="8"/>
    <n v="8"/>
  </r>
  <r>
    <x v="0"/>
    <x v="1"/>
    <x v="7"/>
    <x v="1"/>
    <x v="1"/>
    <x v="3"/>
    <x v="1"/>
    <s v="220SE-0504"/>
    <x v="0"/>
    <n v="6.2545700000000002"/>
    <n v="0.15920000000000001"/>
    <x v="0"/>
    <n v="8"/>
    <n v="8"/>
  </r>
  <r>
    <x v="0"/>
    <x v="1"/>
    <x v="7"/>
    <x v="0"/>
    <x v="1"/>
    <x v="3"/>
    <x v="1"/>
    <s v="220SE-0639"/>
    <x v="0"/>
    <n v="6.5057299999999998"/>
    <n v="2E-3"/>
    <x v="0"/>
    <n v="8"/>
    <n v="8"/>
  </r>
  <r>
    <x v="0"/>
    <x v="1"/>
    <x v="7"/>
    <x v="1"/>
    <x v="1"/>
    <x v="3"/>
    <x v="1"/>
    <s v="220SE-0640"/>
    <x v="0"/>
    <n v="4.8442699999999999"/>
    <n v="0"/>
    <x v="0"/>
    <n v="8"/>
    <n v="8"/>
  </r>
  <r>
    <x v="0"/>
    <x v="1"/>
    <x v="7"/>
    <x v="0"/>
    <x v="1"/>
    <x v="3"/>
    <x v="1"/>
    <s v="220SE-0642"/>
    <x v="0"/>
    <n v="7.3940000000000001"/>
    <n v="0"/>
    <x v="0"/>
    <n v="8"/>
    <n v="8"/>
  </r>
  <r>
    <x v="0"/>
    <x v="1"/>
    <x v="7"/>
    <x v="0"/>
    <x v="1"/>
    <x v="3"/>
    <x v="1"/>
    <s v="220SE-0677"/>
    <x v="0"/>
    <n v="4.0219100000000001"/>
    <n v="3.8E-3"/>
    <x v="0"/>
    <n v="8"/>
    <n v="8"/>
  </r>
  <r>
    <x v="0"/>
    <x v="1"/>
    <x v="7"/>
    <x v="1"/>
    <x v="1"/>
    <x v="3"/>
    <x v="1"/>
    <s v="220SE-0682"/>
    <x v="0"/>
    <n v="5.70085"/>
    <n v="0"/>
    <x v="0"/>
    <n v="8"/>
    <n v="8"/>
  </r>
  <r>
    <x v="0"/>
    <x v="1"/>
    <x v="7"/>
    <x v="1"/>
    <x v="1"/>
    <x v="3"/>
    <x v="1"/>
    <s v="220SE-0688"/>
    <x v="0"/>
    <n v="7.4543200000000001"/>
    <n v="0"/>
    <x v="0"/>
    <n v="8"/>
    <n v="8"/>
  </r>
  <r>
    <x v="0"/>
    <x v="1"/>
    <x v="7"/>
    <x v="1"/>
    <x v="1"/>
    <x v="3"/>
    <x v="1"/>
    <s v="220SE-0690"/>
    <x v="0"/>
    <n v="6.9972000000000003"/>
    <n v="0"/>
    <x v="0"/>
    <n v="8"/>
    <n v="8"/>
  </r>
  <r>
    <x v="0"/>
    <x v="1"/>
    <x v="7"/>
    <x v="0"/>
    <x v="1"/>
    <x v="3"/>
    <x v="1"/>
    <s v="220SE-0694"/>
    <x v="0"/>
    <n v="5.39811"/>
    <n v="0"/>
    <x v="0"/>
    <n v="8"/>
    <n v="8"/>
  </r>
  <r>
    <x v="0"/>
    <x v="1"/>
    <x v="7"/>
    <x v="1"/>
    <x v="1"/>
    <x v="3"/>
    <x v="1"/>
    <s v="220SE-0700"/>
    <x v="0"/>
    <n v="7.0371600000000001"/>
    <n v="0"/>
    <x v="0"/>
    <n v="8"/>
    <n v="8"/>
  </r>
  <r>
    <x v="0"/>
    <x v="1"/>
    <x v="7"/>
    <x v="1"/>
    <x v="1"/>
    <x v="3"/>
    <x v="1"/>
    <s v="220SE-0701"/>
    <x v="0"/>
    <n v="6.3551799999999998"/>
    <n v="0"/>
    <x v="0"/>
    <n v="8"/>
    <n v="8"/>
  </r>
  <r>
    <x v="0"/>
    <x v="1"/>
    <x v="7"/>
    <x v="2"/>
    <x v="1"/>
    <x v="3"/>
    <x v="1"/>
    <s v="220SE-0708"/>
    <x v="0"/>
    <n v="6.5588100000000003"/>
    <n v="0"/>
    <x v="0"/>
    <n v="8"/>
    <n v="8"/>
  </r>
  <r>
    <x v="0"/>
    <x v="1"/>
    <x v="7"/>
    <x v="1"/>
    <x v="1"/>
    <x v="3"/>
    <x v="1"/>
    <s v="220SE-0718"/>
    <x v="0"/>
    <n v="7.8267699999999998"/>
    <n v="0"/>
    <x v="0"/>
    <n v="8"/>
    <n v="8"/>
  </r>
  <r>
    <x v="0"/>
    <x v="1"/>
    <x v="7"/>
    <x v="1"/>
    <x v="1"/>
    <x v="3"/>
    <x v="1"/>
    <s v="220SE-0734"/>
    <x v="0"/>
    <n v="7.0178000000000003"/>
    <n v="0"/>
    <x v="0"/>
    <n v="8"/>
    <n v="8"/>
  </r>
  <r>
    <x v="0"/>
    <x v="1"/>
    <x v="7"/>
    <x v="1"/>
    <x v="1"/>
    <x v="3"/>
    <x v="1"/>
    <s v="220SE-0737"/>
    <x v="0"/>
    <n v="5.9828099999999997"/>
    <n v="0"/>
    <x v="0"/>
    <n v="8"/>
    <n v="8"/>
  </r>
  <r>
    <x v="0"/>
    <x v="1"/>
    <x v="7"/>
    <x v="1"/>
    <x v="1"/>
    <x v="3"/>
    <x v="1"/>
    <s v="220SE-0739"/>
    <x v="0"/>
    <n v="5.7944800000000001"/>
    <n v="0"/>
    <x v="0"/>
    <n v="8"/>
    <n v="8"/>
  </r>
  <r>
    <x v="0"/>
    <x v="1"/>
    <x v="7"/>
    <x v="1"/>
    <x v="1"/>
    <x v="3"/>
    <x v="1"/>
    <s v="220SE-0748"/>
    <x v="0"/>
    <n v="3.18011"/>
    <n v="0"/>
    <x v="0"/>
    <n v="4"/>
    <n v="4"/>
  </r>
  <r>
    <x v="0"/>
    <x v="1"/>
    <x v="7"/>
    <x v="2"/>
    <x v="1"/>
    <x v="3"/>
    <x v="1"/>
    <s v="220SE-0754"/>
    <x v="0"/>
    <n v="6.4032499999999999"/>
    <n v="0"/>
    <x v="0"/>
    <n v="8"/>
    <n v="8"/>
  </r>
  <r>
    <x v="0"/>
    <x v="1"/>
    <x v="7"/>
    <x v="2"/>
    <x v="1"/>
    <x v="3"/>
    <x v="1"/>
    <s v="220SE-0778"/>
    <x v="0"/>
    <n v="5.3894599999999997"/>
    <n v="5.0000000000000001E-4"/>
    <x v="0"/>
    <n v="8"/>
    <n v="8"/>
  </r>
  <r>
    <x v="0"/>
    <x v="1"/>
    <x v="7"/>
    <x v="1"/>
    <x v="1"/>
    <x v="3"/>
    <x v="1"/>
    <s v="220SE-0786"/>
    <x v="0"/>
    <n v="6.51959"/>
    <n v="0"/>
    <x v="0"/>
    <n v="8"/>
    <n v="8"/>
  </r>
  <r>
    <x v="0"/>
    <x v="1"/>
    <x v="7"/>
    <x v="0"/>
    <x v="1"/>
    <x v="3"/>
    <x v="1"/>
    <s v="220SE-0787"/>
    <x v="0"/>
    <n v="6.20641"/>
    <n v="0"/>
    <x v="0"/>
    <n v="8"/>
    <n v="8"/>
  </r>
  <r>
    <x v="0"/>
    <x v="1"/>
    <x v="7"/>
    <x v="2"/>
    <x v="1"/>
    <x v="3"/>
    <x v="1"/>
    <s v="220SE-0795"/>
    <x v="0"/>
    <n v="5.0816600000000003"/>
    <n v="0"/>
    <x v="0"/>
    <n v="8"/>
    <n v="8"/>
  </r>
  <r>
    <x v="0"/>
    <x v="1"/>
    <x v="7"/>
    <x v="1"/>
    <x v="1"/>
    <x v="3"/>
    <x v="1"/>
    <s v="220SE-0800"/>
    <x v="0"/>
    <n v="8.1942000000000004"/>
    <n v="0"/>
    <x v="0"/>
    <n v="8"/>
    <n v="8"/>
  </r>
  <r>
    <x v="0"/>
    <x v="1"/>
    <x v="7"/>
    <x v="2"/>
    <x v="1"/>
    <x v="3"/>
    <x v="1"/>
    <s v="220SE-0844"/>
    <x v="0"/>
    <n v="6.1180599999999998"/>
    <n v="0.14019999999999999"/>
    <x v="0"/>
    <n v="8"/>
    <n v="8"/>
  </r>
  <r>
    <x v="0"/>
    <x v="1"/>
    <x v="7"/>
    <x v="2"/>
    <x v="1"/>
    <x v="3"/>
    <x v="1"/>
    <s v="220SE-0901"/>
    <x v="0"/>
    <n v="4.9638900000000001"/>
    <n v="0"/>
    <x v="0"/>
    <n v="8"/>
    <n v="8"/>
  </r>
  <r>
    <x v="0"/>
    <x v="1"/>
    <x v="7"/>
    <x v="1"/>
    <x v="1"/>
    <x v="3"/>
    <x v="1"/>
    <s v="220SE-0921"/>
    <x v="0"/>
    <n v="7.1138700000000004"/>
    <n v="1.34E-2"/>
    <x v="0"/>
    <n v="8"/>
    <n v="8"/>
  </r>
  <r>
    <x v="0"/>
    <x v="1"/>
    <x v="7"/>
    <x v="0"/>
    <x v="1"/>
    <x v="3"/>
    <x v="1"/>
    <s v="220SE-0923"/>
    <x v="0"/>
    <n v="5.7613899999999996"/>
    <n v="0"/>
    <x v="0"/>
    <n v="8"/>
    <n v="8"/>
  </r>
  <r>
    <x v="0"/>
    <x v="1"/>
    <x v="7"/>
    <x v="2"/>
    <x v="1"/>
    <x v="3"/>
    <x v="1"/>
    <s v="220SE-1045"/>
    <x v="0"/>
    <n v="9.2570200000000007"/>
    <n v="0"/>
    <x v="0"/>
    <n v="8"/>
    <n v="8"/>
  </r>
  <r>
    <x v="0"/>
    <x v="1"/>
    <x v="7"/>
    <x v="0"/>
    <x v="1"/>
    <x v="3"/>
    <x v="1"/>
    <s v="220SE-1218"/>
    <x v="0"/>
    <n v="7.7685399999999998"/>
    <n v="1.1000000000000001E-3"/>
    <x v="0"/>
    <n v="8"/>
    <n v="8"/>
  </r>
  <r>
    <x v="0"/>
    <x v="1"/>
    <x v="7"/>
    <x v="0"/>
    <x v="1"/>
    <x v="3"/>
    <x v="1"/>
    <s v="220SE-1219"/>
    <x v="0"/>
    <n v="6.2526000000000002"/>
    <n v="0"/>
    <x v="0"/>
    <n v="8"/>
    <n v="8"/>
  </r>
  <r>
    <x v="0"/>
    <x v="1"/>
    <x v="7"/>
    <x v="1"/>
    <x v="1"/>
    <x v="3"/>
    <x v="1"/>
    <s v="220SE-1223"/>
    <x v="0"/>
    <n v="6.9000199999999996"/>
    <n v="0"/>
    <x v="0"/>
    <n v="8"/>
    <n v="8"/>
  </r>
  <r>
    <x v="0"/>
    <x v="1"/>
    <x v="7"/>
    <x v="1"/>
    <x v="1"/>
    <x v="3"/>
    <x v="1"/>
    <s v="220SE-1286"/>
    <x v="0"/>
    <n v="6.6215999999999999"/>
    <n v="0"/>
    <x v="0"/>
    <n v="8"/>
    <n v="8"/>
  </r>
  <r>
    <x v="0"/>
    <x v="1"/>
    <x v="7"/>
    <x v="0"/>
    <x v="1"/>
    <x v="3"/>
    <x v="1"/>
    <s v="220SE-1290"/>
    <x v="0"/>
    <n v="8.2916699999999999"/>
    <n v="2E-3"/>
    <x v="0"/>
    <n v="8"/>
    <n v="8"/>
  </r>
  <r>
    <x v="0"/>
    <x v="1"/>
    <x v="7"/>
    <x v="2"/>
    <x v="1"/>
    <x v="3"/>
    <x v="1"/>
    <s v="220SE-1505"/>
    <x v="0"/>
    <n v="2.9045200000000002"/>
    <n v="0"/>
    <x v="0"/>
    <n v="4"/>
    <n v="4"/>
  </r>
  <r>
    <x v="0"/>
    <x v="1"/>
    <x v="7"/>
    <x v="2"/>
    <x v="1"/>
    <x v="3"/>
    <x v="1"/>
    <s v="220SE-1679"/>
    <x v="0"/>
    <n v="7.2353800000000001"/>
    <n v="0"/>
    <x v="0"/>
    <n v="8"/>
    <n v="8"/>
  </r>
  <r>
    <x v="0"/>
    <x v="1"/>
    <x v="7"/>
    <x v="1"/>
    <x v="1"/>
    <x v="3"/>
    <x v="1"/>
    <s v="220SE-1689"/>
    <x v="0"/>
    <n v="5.8073100000000002"/>
    <n v="0.22939999999999999"/>
    <x v="0"/>
    <n v="6.5"/>
    <n v="6.5"/>
  </r>
  <r>
    <x v="0"/>
    <x v="1"/>
    <x v="7"/>
    <x v="2"/>
    <x v="1"/>
    <x v="3"/>
    <x v="1"/>
    <s v="220SE-1695"/>
    <x v="0"/>
    <n v="8.52135"/>
    <n v="0"/>
    <x v="0"/>
    <n v="8"/>
    <n v="8"/>
  </r>
  <r>
    <x v="0"/>
    <x v="1"/>
    <x v="7"/>
    <x v="2"/>
    <x v="1"/>
    <x v="3"/>
    <x v="1"/>
    <s v="220SE-1696"/>
    <x v="0"/>
    <n v="6.5873200000000001"/>
    <n v="0.10249999999999999"/>
    <x v="0"/>
    <n v="8"/>
    <n v="8"/>
  </r>
  <r>
    <x v="0"/>
    <x v="1"/>
    <x v="7"/>
    <x v="0"/>
    <x v="1"/>
    <x v="3"/>
    <x v="1"/>
    <s v="220SE-1747"/>
    <x v="0"/>
    <n v="4.9052199999999999"/>
    <n v="0.86029999999999995"/>
    <x v="0"/>
    <n v="7"/>
    <n v="7"/>
  </r>
  <r>
    <x v="0"/>
    <x v="1"/>
    <x v="7"/>
    <x v="2"/>
    <x v="1"/>
    <x v="3"/>
    <x v="1"/>
    <s v="220SE-1883"/>
    <x v="0"/>
    <n v="7.6476600000000001"/>
    <n v="0"/>
    <x v="0"/>
    <n v="8"/>
    <n v="8"/>
  </r>
  <r>
    <x v="0"/>
    <x v="1"/>
    <x v="7"/>
    <x v="1"/>
    <x v="1"/>
    <x v="3"/>
    <x v="1"/>
    <s v="220SE-2033"/>
    <x v="0"/>
    <n v="6.1644199999999998"/>
    <n v="0"/>
    <x v="0"/>
    <n v="8"/>
    <n v="8"/>
  </r>
  <r>
    <x v="0"/>
    <x v="1"/>
    <x v="7"/>
    <x v="2"/>
    <x v="1"/>
    <x v="3"/>
    <x v="1"/>
    <s v="220SE-2036"/>
    <x v="0"/>
    <n v="5.7107799999999997"/>
    <n v="0"/>
    <x v="0"/>
    <n v="8"/>
    <n v="8"/>
  </r>
  <r>
    <x v="0"/>
    <x v="1"/>
    <x v="7"/>
    <x v="0"/>
    <x v="1"/>
    <x v="3"/>
    <x v="1"/>
    <s v="220SE-2037"/>
    <x v="0"/>
    <n v="5.43018"/>
    <n v="0"/>
    <x v="0"/>
    <n v="8"/>
    <n v="8"/>
  </r>
  <r>
    <x v="0"/>
    <x v="1"/>
    <x v="7"/>
    <x v="0"/>
    <x v="1"/>
    <x v="3"/>
    <x v="1"/>
    <s v="220SE-2038"/>
    <x v="0"/>
    <n v="7.3566900000000004"/>
    <n v="1.6999999999999999E-3"/>
    <x v="0"/>
    <n v="8"/>
    <n v="8"/>
  </r>
  <r>
    <x v="0"/>
    <x v="1"/>
    <x v="7"/>
    <x v="1"/>
    <x v="1"/>
    <x v="3"/>
    <x v="1"/>
    <s v="220SE-2102"/>
    <x v="0"/>
    <n v="6.6905799999999997"/>
    <n v="0"/>
    <x v="0"/>
    <n v="8"/>
    <n v="8"/>
  </r>
  <r>
    <x v="0"/>
    <x v="1"/>
    <x v="7"/>
    <x v="0"/>
    <x v="1"/>
    <x v="3"/>
    <x v="1"/>
    <s v="220SE-2103"/>
    <x v="0"/>
    <n v="6.2412099999999997"/>
    <n v="0"/>
    <x v="0"/>
    <n v="8"/>
    <n v="8"/>
  </r>
  <r>
    <x v="0"/>
    <x v="1"/>
    <x v="7"/>
    <x v="2"/>
    <x v="1"/>
    <x v="3"/>
    <x v="1"/>
    <s v="220SE-2104"/>
    <x v="0"/>
    <n v="6.9596400000000003"/>
    <n v="1.9900000000000001E-2"/>
    <x v="0"/>
    <n v="8"/>
    <n v="8"/>
  </r>
  <r>
    <x v="0"/>
    <x v="1"/>
    <x v="7"/>
    <x v="0"/>
    <x v="1"/>
    <x v="3"/>
    <x v="1"/>
    <s v="220SE-2110"/>
    <x v="0"/>
    <n v="6.1967699999999999"/>
    <n v="0"/>
    <x v="0"/>
    <n v="8"/>
    <n v="8"/>
  </r>
  <r>
    <x v="0"/>
    <x v="1"/>
    <x v="7"/>
    <x v="1"/>
    <x v="1"/>
    <x v="3"/>
    <x v="1"/>
    <s v="220SE-2116"/>
    <x v="0"/>
    <n v="5.7391699999999997"/>
    <n v="0"/>
    <x v="0"/>
    <n v="8"/>
    <n v="8"/>
  </r>
  <r>
    <x v="0"/>
    <x v="1"/>
    <x v="7"/>
    <x v="2"/>
    <x v="1"/>
    <x v="3"/>
    <x v="1"/>
    <s v="220SE-2118"/>
    <x v="0"/>
    <n v="7.8767899999999997"/>
    <n v="0"/>
    <x v="0"/>
    <n v="8"/>
    <n v="8"/>
  </r>
  <r>
    <x v="0"/>
    <x v="1"/>
    <x v="7"/>
    <x v="0"/>
    <x v="1"/>
    <x v="3"/>
    <x v="1"/>
    <s v="220SE-2125"/>
    <x v="0"/>
    <n v="5.4059600000000003"/>
    <n v="0"/>
    <x v="0"/>
    <n v="8"/>
    <n v="8"/>
  </r>
  <r>
    <x v="0"/>
    <x v="1"/>
    <x v="7"/>
    <x v="0"/>
    <x v="1"/>
    <x v="3"/>
    <x v="1"/>
    <s v="220SE-2295"/>
    <x v="0"/>
    <n v="6.4489799999999997"/>
    <n v="0"/>
    <x v="0"/>
    <n v="8"/>
    <n v="8"/>
  </r>
  <r>
    <x v="0"/>
    <x v="1"/>
    <x v="7"/>
    <x v="0"/>
    <x v="1"/>
    <x v="3"/>
    <x v="1"/>
    <s v="220SE-2349"/>
    <x v="0"/>
    <n v="6.6160800000000002"/>
    <n v="0"/>
    <x v="0"/>
    <n v="8"/>
    <n v="8"/>
  </r>
  <r>
    <x v="0"/>
    <x v="1"/>
    <x v="7"/>
    <x v="1"/>
    <x v="1"/>
    <x v="3"/>
    <x v="1"/>
    <s v="220SE-2350"/>
    <x v="0"/>
    <n v="8.0703499999999995"/>
    <n v="5.7000000000000002E-3"/>
    <x v="0"/>
    <n v="8"/>
    <n v="8"/>
  </r>
  <r>
    <x v="0"/>
    <x v="1"/>
    <x v="7"/>
    <x v="0"/>
    <x v="1"/>
    <x v="3"/>
    <x v="1"/>
    <s v="220SE-2415"/>
    <x v="0"/>
    <n v="4.7138099999999996"/>
    <n v="0"/>
    <x v="0"/>
    <n v="8"/>
    <n v="8"/>
  </r>
  <r>
    <x v="0"/>
    <x v="1"/>
    <x v="7"/>
    <x v="2"/>
    <x v="1"/>
    <x v="3"/>
    <x v="1"/>
    <s v="220SE-2454"/>
    <x v="0"/>
    <n v="5.7553200000000002"/>
    <n v="0"/>
    <x v="0"/>
    <n v="8"/>
    <n v="8"/>
  </r>
  <r>
    <x v="0"/>
    <x v="1"/>
    <x v="7"/>
    <x v="1"/>
    <x v="1"/>
    <x v="3"/>
    <x v="1"/>
    <s v="220SE-2455"/>
    <x v="0"/>
    <n v="8.3865300000000005"/>
    <n v="0"/>
    <x v="0"/>
    <n v="8"/>
    <n v="8"/>
  </r>
  <r>
    <x v="0"/>
    <x v="1"/>
    <x v="7"/>
    <x v="1"/>
    <x v="1"/>
    <x v="3"/>
    <x v="1"/>
    <s v="220SE-2553"/>
    <x v="0"/>
    <n v="5.7335099999999999"/>
    <n v="0"/>
    <x v="0"/>
    <n v="8"/>
    <n v="8"/>
  </r>
  <r>
    <x v="0"/>
    <x v="1"/>
    <x v="7"/>
    <x v="0"/>
    <x v="1"/>
    <x v="3"/>
    <x v="1"/>
    <s v="220SE-2771"/>
    <x v="0"/>
    <n v="5.7582899999999997"/>
    <n v="2.3E-3"/>
    <x v="0"/>
    <n v="8"/>
    <n v="8"/>
  </r>
  <r>
    <x v="0"/>
    <x v="1"/>
    <x v="7"/>
    <x v="1"/>
    <x v="1"/>
    <x v="3"/>
    <x v="1"/>
    <s v="220SE-2775"/>
    <x v="0"/>
    <n v="4.6315799999999996"/>
    <n v="0"/>
    <x v="0"/>
    <n v="8"/>
    <n v="8"/>
  </r>
  <r>
    <x v="0"/>
    <x v="1"/>
    <x v="7"/>
    <x v="2"/>
    <x v="1"/>
    <x v="3"/>
    <x v="1"/>
    <s v="220SE-2841"/>
    <x v="0"/>
    <n v="6.9823700000000004"/>
    <n v="6.3E-2"/>
    <x v="0"/>
    <n v="8"/>
    <n v="8"/>
  </r>
  <r>
    <x v="0"/>
    <x v="1"/>
    <x v="7"/>
    <x v="1"/>
    <x v="1"/>
    <x v="3"/>
    <x v="1"/>
    <s v="220SE-2842"/>
    <x v="0"/>
    <n v="5.7132500000000004"/>
    <n v="0"/>
    <x v="0"/>
    <n v="8"/>
    <n v="8"/>
  </r>
  <r>
    <x v="0"/>
    <x v="1"/>
    <x v="7"/>
    <x v="0"/>
    <x v="1"/>
    <x v="3"/>
    <x v="1"/>
    <s v="220SE-2848"/>
    <x v="0"/>
    <n v="6.3799400000000004"/>
    <n v="0"/>
    <x v="0"/>
    <n v="8"/>
    <n v="8"/>
  </r>
  <r>
    <x v="0"/>
    <x v="1"/>
    <x v="7"/>
    <x v="0"/>
    <x v="1"/>
    <x v="3"/>
    <x v="1"/>
    <s v="220SE-2892"/>
    <x v="0"/>
    <n v="4.65062"/>
    <n v="0"/>
    <x v="0"/>
    <n v="8"/>
    <n v="8"/>
  </r>
  <r>
    <x v="0"/>
    <x v="1"/>
    <x v="7"/>
    <x v="1"/>
    <x v="1"/>
    <x v="3"/>
    <x v="1"/>
    <s v="220SE-2893"/>
    <x v="0"/>
    <n v="5.0968400000000003"/>
    <n v="0"/>
    <x v="0"/>
    <n v="8"/>
    <n v="8"/>
  </r>
  <r>
    <x v="0"/>
    <x v="1"/>
    <x v="7"/>
    <x v="1"/>
    <x v="1"/>
    <x v="3"/>
    <x v="1"/>
    <s v="220SE-2897"/>
    <x v="0"/>
    <n v="6.8531199999999997"/>
    <n v="3.3E-3"/>
    <x v="0"/>
    <n v="8"/>
    <n v="8"/>
  </r>
  <r>
    <x v="0"/>
    <x v="1"/>
    <x v="7"/>
    <x v="0"/>
    <x v="1"/>
    <x v="3"/>
    <x v="1"/>
    <s v="220SE-2918"/>
    <x v="0"/>
    <n v="6.2582599999999999"/>
    <n v="4.7999999999999996E-3"/>
    <x v="0"/>
    <n v="8"/>
    <n v="8"/>
  </r>
  <r>
    <x v="0"/>
    <x v="1"/>
    <x v="7"/>
    <x v="0"/>
    <x v="1"/>
    <x v="3"/>
    <x v="1"/>
    <s v="220SE-2924"/>
    <x v="0"/>
    <n v="6.2952899999999996"/>
    <n v="0"/>
    <x v="0"/>
    <n v="8"/>
    <n v="8"/>
  </r>
  <r>
    <x v="0"/>
    <x v="1"/>
    <x v="7"/>
    <x v="0"/>
    <x v="1"/>
    <x v="3"/>
    <x v="1"/>
    <s v="220SE-2931"/>
    <x v="0"/>
    <n v="5.9849399999999999"/>
    <n v="0"/>
    <x v="0"/>
    <n v="8"/>
    <n v="8"/>
  </r>
  <r>
    <x v="0"/>
    <x v="1"/>
    <x v="7"/>
    <x v="0"/>
    <x v="1"/>
    <x v="3"/>
    <x v="1"/>
    <s v="220SE-2983"/>
    <x v="0"/>
    <n v="5.9154999999999998"/>
    <n v="0"/>
    <x v="0"/>
    <n v="8"/>
    <n v="8"/>
  </r>
  <r>
    <x v="0"/>
    <x v="1"/>
    <x v="7"/>
    <x v="2"/>
    <x v="1"/>
    <x v="3"/>
    <x v="1"/>
    <s v="220SE-3261"/>
    <x v="0"/>
    <n v="7.3996399999999998"/>
    <n v="0"/>
    <x v="0"/>
    <n v="8"/>
    <n v="8"/>
  </r>
  <r>
    <x v="0"/>
    <x v="1"/>
    <x v="7"/>
    <x v="2"/>
    <x v="1"/>
    <x v="3"/>
    <x v="1"/>
    <s v="220SE-3332"/>
    <x v="0"/>
    <n v="8.1842400000000008"/>
    <n v="4.02E-2"/>
    <x v="0"/>
    <n v="8"/>
    <n v="8"/>
  </r>
  <r>
    <x v="0"/>
    <x v="1"/>
    <x v="7"/>
    <x v="2"/>
    <x v="1"/>
    <x v="3"/>
    <x v="1"/>
    <s v="220SE-3445"/>
    <x v="0"/>
    <n v="7.4726999999999997"/>
    <n v="8.3000000000000001E-3"/>
    <x v="0"/>
    <n v="8"/>
    <n v="8"/>
  </r>
  <r>
    <x v="0"/>
    <x v="1"/>
    <x v="7"/>
    <x v="2"/>
    <x v="1"/>
    <x v="3"/>
    <x v="1"/>
    <s v="220SE-3447"/>
    <x v="0"/>
    <n v="5.7109199999999998"/>
    <n v="8.0000000000000004E-4"/>
    <x v="0"/>
    <n v="8"/>
    <n v="8"/>
  </r>
  <r>
    <x v="0"/>
    <x v="1"/>
    <x v="7"/>
    <x v="2"/>
    <x v="1"/>
    <x v="3"/>
    <x v="1"/>
    <s v="220SE-3462"/>
    <x v="0"/>
    <n v="5.3994499999999999"/>
    <n v="0"/>
    <x v="0"/>
    <n v="8"/>
    <n v="8"/>
  </r>
  <r>
    <x v="0"/>
    <x v="1"/>
    <x v="7"/>
    <x v="2"/>
    <x v="1"/>
    <x v="3"/>
    <x v="1"/>
    <s v="220SE-3468"/>
    <x v="0"/>
    <n v="5.4471600000000002"/>
    <n v="0.66830000000000001"/>
    <x v="0"/>
    <n v="8"/>
    <n v="8"/>
  </r>
  <r>
    <x v="0"/>
    <x v="1"/>
    <x v="7"/>
    <x v="1"/>
    <x v="1"/>
    <x v="3"/>
    <x v="1"/>
    <s v="220SE-3633"/>
    <x v="0"/>
    <n v="6.2122200000000003"/>
    <n v="0"/>
    <x v="0"/>
    <n v="8"/>
    <n v="8"/>
  </r>
  <r>
    <x v="0"/>
    <x v="1"/>
    <x v="7"/>
    <x v="0"/>
    <x v="1"/>
    <x v="3"/>
    <x v="1"/>
    <s v="220SE-3678"/>
    <x v="0"/>
    <n v="4.4306900000000002"/>
    <n v="0"/>
    <x v="0"/>
    <n v="8"/>
    <n v="8"/>
  </r>
  <r>
    <x v="0"/>
    <x v="1"/>
    <x v="7"/>
    <x v="1"/>
    <x v="1"/>
    <x v="3"/>
    <x v="1"/>
    <s v="220SE-3840"/>
    <x v="0"/>
    <n v="6.12758"/>
    <n v="0"/>
    <x v="0"/>
    <n v="8"/>
    <n v="8"/>
  </r>
  <r>
    <x v="0"/>
    <x v="1"/>
    <x v="7"/>
    <x v="0"/>
    <x v="2"/>
    <x v="4"/>
    <x v="2"/>
    <s v="300OI-01-A"/>
    <x v="0"/>
    <n v="37.992800000000003"/>
    <n v="0"/>
    <x v="0"/>
    <n v="40"/>
    <n v="40"/>
  </r>
  <r>
    <x v="0"/>
    <x v="1"/>
    <x v="7"/>
    <x v="1"/>
    <x v="2"/>
    <x v="4"/>
    <x v="2"/>
    <s v="300OI-01-B"/>
    <x v="0"/>
    <n v="33.4786"/>
    <n v="0"/>
    <x v="0"/>
    <n v="24"/>
    <n v="24"/>
  </r>
  <r>
    <x v="0"/>
    <x v="1"/>
    <x v="7"/>
    <x v="2"/>
    <x v="2"/>
    <x v="4"/>
    <x v="2"/>
    <s v="300OI-01-C"/>
    <x v="0"/>
    <n v="49.49"/>
    <n v="0"/>
    <x v="0"/>
    <n v="40"/>
    <n v="40"/>
  </r>
  <r>
    <x v="0"/>
    <x v="1"/>
    <x v="7"/>
    <x v="0"/>
    <x v="2"/>
    <x v="5"/>
    <x v="2"/>
    <s v="300OS-01-A"/>
    <x v="0"/>
    <n v="11.730510000000001"/>
    <n v="0"/>
    <x v="0"/>
    <n v="24"/>
    <n v="24"/>
  </r>
  <r>
    <x v="0"/>
    <x v="1"/>
    <x v="7"/>
    <x v="1"/>
    <x v="2"/>
    <x v="5"/>
    <x v="2"/>
    <s v="300OS-01-B"/>
    <x v="0"/>
    <n v="14.439920000000001"/>
    <n v="0"/>
    <x v="0"/>
    <n v="16"/>
    <n v="16"/>
  </r>
  <r>
    <x v="0"/>
    <x v="1"/>
    <x v="7"/>
    <x v="2"/>
    <x v="2"/>
    <x v="5"/>
    <x v="2"/>
    <s v="300OS-01-C"/>
    <x v="0"/>
    <n v="10.4741"/>
    <n v="0"/>
    <x v="0"/>
    <n v="24"/>
    <n v="24"/>
  </r>
  <r>
    <x v="0"/>
    <x v="1"/>
    <x v="7"/>
    <x v="0"/>
    <x v="3"/>
    <x v="6"/>
    <x v="3"/>
    <s v="410MO-01-A"/>
    <x v="0"/>
    <n v="15.617800000000001"/>
    <n v="0"/>
    <x v="0"/>
    <n v="19.989999999999998"/>
    <n v="19.989999999999998"/>
  </r>
  <r>
    <x v="0"/>
    <x v="1"/>
    <x v="7"/>
    <x v="1"/>
    <x v="3"/>
    <x v="6"/>
    <x v="3"/>
    <s v="410MO-01-B"/>
    <x v="0"/>
    <n v="15.508010000000001"/>
    <n v="0"/>
    <x v="0"/>
    <n v="20.52"/>
    <n v="20.52"/>
  </r>
  <r>
    <x v="0"/>
    <x v="1"/>
    <x v="7"/>
    <x v="2"/>
    <x v="3"/>
    <x v="6"/>
    <x v="3"/>
    <s v="410MO-01-C"/>
    <x v="0"/>
    <n v="9.24803"/>
    <n v="0"/>
    <x v="0"/>
    <n v="12"/>
    <n v="12"/>
  </r>
  <r>
    <x v="0"/>
    <x v="1"/>
    <x v="7"/>
    <x v="0"/>
    <x v="3"/>
    <x v="6"/>
    <x v="3"/>
    <s v="410MO-02-A"/>
    <x v="0"/>
    <n v="11.98701"/>
    <n v="0"/>
    <x v="0"/>
    <n v="15.99"/>
    <n v="15.99"/>
  </r>
  <r>
    <x v="0"/>
    <x v="1"/>
    <x v="7"/>
    <x v="1"/>
    <x v="3"/>
    <x v="6"/>
    <x v="3"/>
    <s v="410MO-02-B"/>
    <x v="0"/>
    <n v="15.50859"/>
    <n v="0"/>
    <x v="0"/>
    <n v="20.52"/>
    <n v="20.52"/>
  </r>
  <r>
    <x v="0"/>
    <x v="1"/>
    <x v="7"/>
    <x v="0"/>
    <x v="3"/>
    <x v="6"/>
    <x v="3"/>
    <s v="410MO-03-A"/>
    <x v="0"/>
    <n v="15.251289999999999"/>
    <n v="0"/>
    <x v="0"/>
    <n v="19.989999999999998"/>
    <n v="19.989999999999998"/>
  </r>
  <r>
    <x v="0"/>
    <x v="1"/>
    <x v="7"/>
    <x v="1"/>
    <x v="3"/>
    <x v="6"/>
    <x v="3"/>
    <s v="410MO-03-B"/>
    <x v="0"/>
    <n v="15.27713"/>
    <n v="0"/>
    <x v="0"/>
    <n v="20.38"/>
    <n v="20.38"/>
  </r>
  <r>
    <x v="0"/>
    <x v="1"/>
    <x v="7"/>
    <x v="2"/>
    <x v="3"/>
    <x v="6"/>
    <x v="3"/>
    <s v="410MO-03-C"/>
    <x v="0"/>
    <n v="8.7250499999999995"/>
    <n v="0"/>
    <x v="0"/>
    <n v="11.5"/>
    <n v="11.5"/>
  </r>
  <r>
    <x v="0"/>
    <x v="1"/>
    <x v="7"/>
    <x v="0"/>
    <x v="3"/>
    <x v="6"/>
    <x v="3"/>
    <s v="410MO-04-A"/>
    <x v="0"/>
    <n v="15.35327"/>
    <n v="0"/>
    <x v="0"/>
    <n v="19.989999999999998"/>
    <n v="19.989999999999998"/>
  </r>
  <r>
    <x v="0"/>
    <x v="1"/>
    <x v="7"/>
    <x v="1"/>
    <x v="3"/>
    <x v="6"/>
    <x v="3"/>
    <s v="410MO-04-B"/>
    <x v="0"/>
    <n v="10.791679999999999"/>
    <n v="0"/>
    <x v="0"/>
    <n v="14.02"/>
    <n v="14.02"/>
  </r>
  <r>
    <x v="0"/>
    <x v="1"/>
    <x v="7"/>
    <x v="2"/>
    <x v="3"/>
    <x v="6"/>
    <x v="3"/>
    <s v="410MO-04-C"/>
    <x v="0"/>
    <n v="12.2163"/>
    <n v="0"/>
    <x v="0"/>
    <n v="16"/>
    <n v="16"/>
  </r>
  <r>
    <x v="0"/>
    <x v="1"/>
    <x v="7"/>
    <x v="0"/>
    <x v="3"/>
    <x v="6"/>
    <x v="3"/>
    <s v="410MO-05-A"/>
    <x v="0"/>
    <n v="15.83164"/>
    <n v="0"/>
    <x v="0"/>
    <n v="19.989999999999998"/>
    <n v="19.989999999999998"/>
  </r>
  <r>
    <x v="0"/>
    <x v="1"/>
    <x v="7"/>
    <x v="1"/>
    <x v="3"/>
    <x v="6"/>
    <x v="3"/>
    <s v="410MO-05-B"/>
    <x v="0"/>
    <n v="15.619669999999999"/>
    <n v="0"/>
    <x v="0"/>
    <n v="20.52"/>
    <n v="20.52"/>
  </r>
  <r>
    <x v="0"/>
    <x v="1"/>
    <x v="7"/>
    <x v="0"/>
    <x v="3"/>
    <x v="6"/>
    <x v="3"/>
    <s v="410MO-06-A"/>
    <x v="0"/>
    <n v="15.89"/>
    <n v="0"/>
    <x v="0"/>
    <n v="19.989999999999998"/>
    <n v="19.989999999999998"/>
  </r>
  <r>
    <x v="0"/>
    <x v="1"/>
    <x v="7"/>
    <x v="2"/>
    <x v="3"/>
    <x v="6"/>
    <x v="3"/>
    <s v="410MO-06-C"/>
    <x v="0"/>
    <n v="12.213509999999999"/>
    <n v="0"/>
    <x v="0"/>
    <n v="16"/>
    <n v="16"/>
  </r>
  <r>
    <x v="0"/>
    <x v="1"/>
    <x v="7"/>
    <x v="1"/>
    <x v="3"/>
    <x v="6"/>
    <x v="3"/>
    <s v="410MO-07-B"/>
    <x v="0"/>
    <n v="15.73488"/>
    <n v="0"/>
    <x v="0"/>
    <n v="20.66"/>
    <n v="20.66"/>
  </r>
  <r>
    <x v="0"/>
    <x v="1"/>
    <x v="7"/>
    <x v="0"/>
    <x v="3"/>
    <x v="7"/>
    <x v="3"/>
    <s v="420TW-01-A"/>
    <x v="0"/>
    <n v="6.6078299999999999"/>
    <n v="0"/>
    <x v="0"/>
    <n v="8.5"/>
    <n v="8.5"/>
  </r>
  <r>
    <x v="0"/>
    <x v="1"/>
    <x v="7"/>
    <x v="2"/>
    <x v="3"/>
    <x v="7"/>
    <x v="3"/>
    <s v="420TW-01-C"/>
    <x v="0"/>
    <n v="6.4273999999999996"/>
    <n v="0"/>
    <x v="0"/>
    <n v="8.5"/>
    <n v="8.5"/>
  </r>
  <r>
    <x v="0"/>
    <x v="1"/>
    <x v="7"/>
    <x v="0"/>
    <x v="3"/>
    <x v="7"/>
    <x v="3"/>
    <s v="420TW-02-A"/>
    <x v="0"/>
    <n v="6.9825200000000001"/>
    <n v="0"/>
    <x v="0"/>
    <n v="8.5"/>
    <n v="8.5"/>
  </r>
  <r>
    <x v="0"/>
    <x v="1"/>
    <x v="7"/>
    <x v="0"/>
    <x v="3"/>
    <x v="7"/>
    <x v="3"/>
    <s v="420TW-03-A"/>
    <x v="0"/>
    <n v="7.3461699999999999"/>
    <n v="0"/>
    <x v="0"/>
    <n v="8.5"/>
    <n v="8.5"/>
  </r>
  <r>
    <x v="0"/>
    <x v="1"/>
    <x v="7"/>
    <x v="2"/>
    <x v="3"/>
    <x v="7"/>
    <x v="3"/>
    <s v="420TW-03-C"/>
    <x v="0"/>
    <n v="6.6188700000000003"/>
    <n v="0"/>
    <x v="0"/>
    <n v="8.5"/>
    <n v="8.5"/>
  </r>
  <r>
    <x v="0"/>
    <x v="1"/>
    <x v="7"/>
    <x v="0"/>
    <x v="3"/>
    <x v="7"/>
    <x v="3"/>
    <s v="420TW-04-A"/>
    <x v="0"/>
    <n v="7.69916"/>
    <n v="0"/>
    <x v="0"/>
    <n v="8.5"/>
    <n v="8.5"/>
  </r>
  <r>
    <x v="0"/>
    <x v="1"/>
    <x v="7"/>
    <x v="2"/>
    <x v="3"/>
    <x v="7"/>
    <x v="3"/>
    <s v="420TW-04-C"/>
    <x v="0"/>
    <n v="6.4818600000000002"/>
    <n v="0"/>
    <x v="0"/>
    <n v="8.5"/>
    <n v="8.5"/>
  </r>
  <r>
    <x v="0"/>
    <x v="1"/>
    <x v="7"/>
    <x v="0"/>
    <x v="3"/>
    <x v="7"/>
    <x v="3"/>
    <s v="420TW-05-A"/>
    <x v="0"/>
    <n v="6.7605399999999998"/>
    <n v="0"/>
    <x v="0"/>
    <n v="8.5"/>
    <n v="8.5"/>
  </r>
  <r>
    <x v="0"/>
    <x v="1"/>
    <x v="7"/>
    <x v="0"/>
    <x v="3"/>
    <x v="7"/>
    <x v="3"/>
    <s v="420TW-06-A"/>
    <x v="0"/>
    <n v="6.6695200000000003"/>
    <n v="0"/>
    <x v="0"/>
    <n v="8.5"/>
    <n v="8.5"/>
  </r>
  <r>
    <x v="0"/>
    <x v="1"/>
    <x v="7"/>
    <x v="1"/>
    <x v="3"/>
    <x v="7"/>
    <x v="3"/>
    <s v="420TW-06-B"/>
    <x v="0"/>
    <n v="6.80464"/>
    <n v="0"/>
    <x v="0"/>
    <n v="8.75"/>
    <n v="8.75"/>
  </r>
  <r>
    <x v="0"/>
    <x v="1"/>
    <x v="7"/>
    <x v="1"/>
    <x v="3"/>
    <x v="7"/>
    <x v="3"/>
    <s v="420TW-07-B"/>
    <x v="0"/>
    <n v="4.5783399999999999"/>
    <n v="0"/>
    <x v="0"/>
    <n v="5.75"/>
    <n v="5.75"/>
  </r>
  <r>
    <x v="0"/>
    <x v="1"/>
    <x v="7"/>
    <x v="2"/>
    <x v="3"/>
    <x v="7"/>
    <x v="3"/>
    <s v="420TW-07-C"/>
    <x v="0"/>
    <n v="6.3226699999999996"/>
    <n v="0"/>
    <x v="0"/>
    <n v="8.3000000000000007"/>
    <n v="8.3000000000000007"/>
  </r>
  <r>
    <x v="0"/>
    <x v="1"/>
    <x v="7"/>
    <x v="1"/>
    <x v="3"/>
    <x v="7"/>
    <x v="3"/>
    <s v="420TW-08-B"/>
    <x v="0"/>
    <n v="6.8449400000000002"/>
    <n v="0"/>
    <x v="0"/>
    <n v="8.75"/>
    <n v="8.75"/>
  </r>
  <r>
    <x v="0"/>
    <x v="1"/>
    <x v="7"/>
    <x v="1"/>
    <x v="3"/>
    <x v="7"/>
    <x v="3"/>
    <s v="420TW-09-B"/>
    <x v="0"/>
    <n v="6.7548300000000001"/>
    <n v="0"/>
    <x v="0"/>
    <n v="8.75"/>
    <n v="8.75"/>
  </r>
  <r>
    <x v="0"/>
    <x v="1"/>
    <x v="7"/>
    <x v="0"/>
    <x v="3"/>
    <x v="8"/>
    <x v="3"/>
    <s v="430TT-01-A"/>
    <x v="0"/>
    <n v="38.288780000000003"/>
    <n v="0"/>
    <x v="0"/>
    <n v="42.5"/>
    <n v="42.5"/>
  </r>
  <r>
    <x v="0"/>
    <x v="1"/>
    <x v="7"/>
    <x v="1"/>
    <x v="3"/>
    <x v="8"/>
    <x v="3"/>
    <s v="430TT-01-B"/>
    <x v="0"/>
    <n v="20.65334"/>
    <n v="0"/>
    <x v="0"/>
    <n v="26.8"/>
    <n v="26.8"/>
  </r>
  <r>
    <x v="0"/>
    <x v="1"/>
    <x v="7"/>
    <x v="2"/>
    <x v="3"/>
    <x v="8"/>
    <x v="3"/>
    <s v="430TT-01-C"/>
    <x v="0"/>
    <n v="23.00047"/>
    <n v="0"/>
    <x v="0"/>
    <n v="30"/>
    <n v="30"/>
  </r>
  <r>
    <x v="0"/>
    <x v="1"/>
    <x v="7"/>
    <x v="0"/>
    <x v="3"/>
    <x v="8"/>
    <x v="3"/>
    <s v="430TT-02-A"/>
    <x v="0"/>
    <n v="25.179020000000001"/>
    <n v="0"/>
    <x v="0"/>
    <n v="32"/>
    <n v="32"/>
  </r>
  <r>
    <x v="0"/>
    <x v="1"/>
    <x v="7"/>
    <x v="1"/>
    <x v="3"/>
    <x v="8"/>
    <x v="3"/>
    <s v="430TT-02-B"/>
    <x v="0"/>
    <n v="23.448799999999999"/>
    <n v="0"/>
    <x v="0"/>
    <n v="30.8"/>
    <n v="30.8"/>
  </r>
  <r>
    <x v="0"/>
    <x v="1"/>
    <x v="7"/>
    <x v="2"/>
    <x v="3"/>
    <x v="8"/>
    <x v="3"/>
    <s v="430TT-02-C"/>
    <x v="0"/>
    <n v="18.88165"/>
    <n v="0"/>
    <x v="0"/>
    <n v="25"/>
    <n v="25"/>
  </r>
  <r>
    <x v="0"/>
    <x v="1"/>
    <x v="7"/>
    <x v="0"/>
    <x v="3"/>
    <x v="8"/>
    <x v="3"/>
    <s v="430TT-03-A"/>
    <x v="0"/>
    <n v="25.999860000000002"/>
    <n v="0"/>
    <x v="0"/>
    <n v="33.25"/>
    <n v="33.25"/>
  </r>
  <r>
    <x v="0"/>
    <x v="1"/>
    <x v="7"/>
    <x v="1"/>
    <x v="3"/>
    <x v="8"/>
    <x v="3"/>
    <s v="430TT-03-B"/>
    <x v="0"/>
    <n v="18.992139999999999"/>
    <n v="0"/>
    <x v="0"/>
    <n v="24.8"/>
    <n v="24.8"/>
  </r>
  <r>
    <x v="0"/>
    <x v="1"/>
    <x v="7"/>
    <x v="2"/>
    <x v="3"/>
    <x v="8"/>
    <x v="3"/>
    <s v="430TT-03-C"/>
    <x v="0"/>
    <n v="19.123950000000001"/>
    <n v="0"/>
    <x v="0"/>
    <n v="25.5"/>
    <n v="25.5"/>
  </r>
  <r>
    <x v="0"/>
    <x v="1"/>
    <x v="7"/>
    <x v="1"/>
    <x v="3"/>
    <x v="8"/>
    <x v="3"/>
    <s v="430TT-04-B"/>
    <x v="0"/>
    <n v="18.561"/>
    <n v="0"/>
    <x v="0"/>
    <n v="24.8"/>
    <n v="24.8"/>
  </r>
  <r>
    <x v="0"/>
    <x v="1"/>
    <x v="7"/>
    <x v="2"/>
    <x v="3"/>
    <x v="8"/>
    <x v="3"/>
    <s v="430TT-04-C"/>
    <x v="0"/>
    <n v="16.69773"/>
    <n v="0"/>
    <x v="0"/>
    <n v="22"/>
    <n v="22"/>
  </r>
  <r>
    <x v="0"/>
    <x v="1"/>
    <x v="7"/>
    <x v="1"/>
    <x v="3"/>
    <x v="8"/>
    <x v="3"/>
    <s v="430TT-05-B"/>
    <x v="0"/>
    <n v="12.26735"/>
    <n v="0"/>
    <x v="0"/>
    <n v="16.8"/>
    <n v="16.8"/>
  </r>
  <r>
    <x v="0"/>
    <x v="1"/>
    <x v="7"/>
    <x v="1"/>
    <x v="3"/>
    <x v="8"/>
    <x v="3"/>
    <s v="430TT-07-B"/>
    <x v="0"/>
    <n v="12.937099999999999"/>
    <n v="0"/>
    <x v="0"/>
    <n v="17"/>
    <n v="17"/>
  </r>
  <r>
    <x v="0"/>
    <x v="1"/>
    <x v="7"/>
    <x v="0"/>
    <x v="3"/>
    <x v="9"/>
    <x v="3"/>
    <s v="440TP-01-A"/>
    <x v="0"/>
    <n v="28.840039999999998"/>
    <n v="0"/>
    <x v="0"/>
    <n v="33.25"/>
    <n v="33.25"/>
  </r>
  <r>
    <x v="0"/>
    <x v="1"/>
    <x v="7"/>
    <x v="1"/>
    <x v="3"/>
    <x v="9"/>
    <x v="3"/>
    <s v="440TP-01-B"/>
    <x v="0"/>
    <n v="20.813345000000002"/>
    <n v="0"/>
    <x v="0"/>
    <n v="25"/>
    <n v="25"/>
  </r>
  <r>
    <x v="0"/>
    <x v="1"/>
    <x v="7"/>
    <x v="2"/>
    <x v="3"/>
    <x v="9"/>
    <x v="3"/>
    <s v="440TP-01-C"/>
    <x v="0"/>
    <n v="21.806730000000002"/>
    <n v="0"/>
    <x v="0"/>
    <n v="29"/>
    <n v="29"/>
  </r>
  <r>
    <x v="0"/>
    <x v="1"/>
    <x v="7"/>
    <x v="0"/>
    <x v="4"/>
    <x v="10"/>
    <x v="4"/>
    <s v="510L1-A"/>
    <x v="0"/>
    <n v="130.26830000000001"/>
    <n v="0"/>
    <x v="0"/>
    <n v="235.21"/>
    <n v="235.21"/>
  </r>
  <r>
    <x v="0"/>
    <x v="1"/>
    <x v="7"/>
    <x v="1"/>
    <x v="4"/>
    <x v="10"/>
    <x v="4"/>
    <s v="510L1-B"/>
    <x v="0"/>
    <n v="111.28475"/>
    <n v="0"/>
    <x v="0"/>
    <n v="218.81"/>
    <n v="218.81"/>
  </r>
  <r>
    <x v="0"/>
    <x v="1"/>
    <x v="7"/>
    <x v="2"/>
    <x v="4"/>
    <x v="10"/>
    <x v="4"/>
    <s v="510L1-C"/>
    <x v="0"/>
    <n v="105.71691"/>
    <n v="0"/>
    <x v="0"/>
    <n v="201.31"/>
    <n v="201.31"/>
  </r>
  <r>
    <x v="0"/>
    <x v="1"/>
    <x v="7"/>
    <x v="0"/>
    <x v="4"/>
    <x v="11"/>
    <x v="4"/>
    <s v="510L2-A"/>
    <x v="0"/>
    <n v="202.82730000000001"/>
    <n v="0"/>
    <x v="0"/>
    <n v="199.21"/>
    <n v="199.21"/>
  </r>
  <r>
    <x v="0"/>
    <x v="1"/>
    <x v="7"/>
    <x v="1"/>
    <x v="4"/>
    <x v="11"/>
    <x v="4"/>
    <s v="510L2-B"/>
    <x v="0"/>
    <n v="225.53399999999999"/>
    <n v="0"/>
    <x v="0"/>
    <n v="210.81"/>
    <n v="210.81"/>
  </r>
  <r>
    <x v="0"/>
    <x v="1"/>
    <x v="7"/>
    <x v="2"/>
    <x v="4"/>
    <x v="11"/>
    <x v="4"/>
    <s v="510L2-C"/>
    <x v="0"/>
    <n v="248.8407"/>
    <n v="0"/>
    <x v="0"/>
    <n v="222.91"/>
    <n v="222.91"/>
  </r>
  <r>
    <x v="0"/>
    <x v="1"/>
    <x v="7"/>
    <x v="0"/>
    <x v="4"/>
    <x v="12"/>
    <x v="4"/>
    <s v="510L3-A"/>
    <x v="0"/>
    <n v="185.15132"/>
    <n v="0"/>
    <x v="0"/>
    <n v="195.21"/>
    <n v="195.21"/>
  </r>
  <r>
    <x v="0"/>
    <x v="1"/>
    <x v="7"/>
    <x v="1"/>
    <x v="4"/>
    <x v="12"/>
    <x v="4"/>
    <s v="510L3-B"/>
    <x v="0"/>
    <n v="136.23983999999999"/>
    <n v="0"/>
    <x v="0"/>
    <n v="178.81"/>
    <n v="178.81"/>
  </r>
  <r>
    <x v="0"/>
    <x v="1"/>
    <x v="7"/>
    <x v="2"/>
    <x v="4"/>
    <x v="12"/>
    <x v="4"/>
    <s v="510L3-C"/>
    <x v="0"/>
    <n v="124.46304000000001"/>
    <n v="0"/>
    <x v="0"/>
    <n v="202.91"/>
    <n v="202.91"/>
  </r>
  <r>
    <x v="0"/>
    <x v="1"/>
    <x v="7"/>
    <x v="0"/>
    <x v="4"/>
    <x v="13"/>
    <x v="4"/>
    <s v="510L4-A"/>
    <x v="0"/>
    <n v="72.016099999999994"/>
    <n v="0"/>
    <x v="0"/>
    <n v="66.010000000000005"/>
    <n v="66.010000000000005"/>
  </r>
  <r>
    <x v="0"/>
    <x v="1"/>
    <x v="7"/>
    <x v="1"/>
    <x v="4"/>
    <x v="13"/>
    <x v="4"/>
    <s v="510L4-B"/>
    <x v="0"/>
    <n v="55.880139999999997"/>
    <n v="0"/>
    <x v="0"/>
    <n v="51.01"/>
    <n v="51.01"/>
  </r>
  <r>
    <x v="0"/>
    <x v="1"/>
    <x v="7"/>
    <x v="2"/>
    <x v="4"/>
    <x v="13"/>
    <x v="4"/>
    <s v="510L4-C"/>
    <x v="0"/>
    <n v="39.937559999999998"/>
    <n v="0"/>
    <x v="0"/>
    <n v="38.9"/>
    <n v="38.9"/>
  </r>
  <r>
    <x v="0"/>
    <x v="1"/>
    <x v="7"/>
    <x v="0"/>
    <x v="4"/>
    <x v="14"/>
    <x v="4"/>
    <s v="510L5-A"/>
    <x v="0"/>
    <n v="139.78001"/>
    <n v="0"/>
    <x v="0"/>
    <n v="142.21"/>
    <n v="142.21"/>
  </r>
  <r>
    <x v="0"/>
    <x v="1"/>
    <x v="7"/>
    <x v="1"/>
    <x v="4"/>
    <x v="14"/>
    <x v="4"/>
    <s v="510L5-B"/>
    <x v="0"/>
    <n v="116.09413000000001"/>
    <n v="0"/>
    <x v="0"/>
    <n v="137.81"/>
    <n v="137.81"/>
  </r>
  <r>
    <x v="0"/>
    <x v="1"/>
    <x v="7"/>
    <x v="0"/>
    <x v="4"/>
    <x v="15"/>
    <x v="4"/>
    <s v="510L6-A"/>
    <x v="0"/>
    <n v="164.14273"/>
    <n v="0"/>
    <x v="0"/>
    <n v="178.21"/>
    <n v="178.21"/>
  </r>
  <r>
    <x v="0"/>
    <x v="1"/>
    <x v="7"/>
    <x v="1"/>
    <x v="4"/>
    <x v="15"/>
    <x v="4"/>
    <s v="510L6-B"/>
    <x v="0"/>
    <n v="128.18"/>
    <n v="0"/>
    <x v="0"/>
    <n v="165.8"/>
    <n v="165.8"/>
  </r>
  <r>
    <x v="0"/>
    <x v="1"/>
    <x v="7"/>
    <x v="2"/>
    <x v="4"/>
    <x v="15"/>
    <x v="4"/>
    <s v="510L6-C"/>
    <x v="0"/>
    <n v="165.54997"/>
    <n v="0"/>
    <x v="0"/>
    <n v="186.91"/>
    <n v="186.91"/>
  </r>
  <r>
    <x v="0"/>
    <x v="1"/>
    <x v="7"/>
    <x v="0"/>
    <x v="4"/>
    <x v="15"/>
    <x v="4"/>
    <s v="510L8-A"/>
    <x v="0"/>
    <n v="18.750119999999999"/>
    <n v="0"/>
    <x v="0"/>
    <n v="16"/>
    <n v="16"/>
  </r>
  <r>
    <x v="0"/>
    <x v="1"/>
    <x v="7"/>
    <x v="1"/>
    <x v="4"/>
    <x v="15"/>
    <x v="4"/>
    <s v="510L8-B"/>
    <x v="0"/>
    <n v="26.283609999999999"/>
    <n v="0"/>
    <x v="0"/>
    <n v="25.01"/>
    <n v="25.01"/>
  </r>
  <r>
    <x v="0"/>
    <x v="1"/>
    <x v="7"/>
    <x v="2"/>
    <x v="4"/>
    <x v="15"/>
    <x v="4"/>
    <s v="510L8-C"/>
    <x v="0"/>
    <n v="28.544640000000001"/>
    <n v="0"/>
    <x v="0"/>
    <n v="24.01"/>
    <n v="24.01"/>
  </r>
  <r>
    <x v="0"/>
    <x v="1"/>
    <x v="7"/>
    <x v="0"/>
    <x v="4"/>
    <x v="16"/>
    <x v="4"/>
    <s v="520WP-01-A"/>
    <x v="0"/>
    <n v="12.4008"/>
    <n v="0"/>
    <x v="0"/>
    <n v="16"/>
    <n v="16"/>
  </r>
  <r>
    <x v="0"/>
    <x v="1"/>
    <x v="7"/>
    <x v="1"/>
    <x v="4"/>
    <x v="16"/>
    <x v="4"/>
    <s v="520WP-01-B"/>
    <x v="0"/>
    <n v="13.567"/>
    <n v="0"/>
    <x v="0"/>
    <n v="16"/>
    <n v="16"/>
  </r>
  <r>
    <x v="0"/>
    <x v="1"/>
    <x v="7"/>
    <x v="2"/>
    <x v="4"/>
    <x v="16"/>
    <x v="4"/>
    <s v="520WP-01-C"/>
    <x v="0"/>
    <n v="13.434200000000001"/>
    <n v="0"/>
    <x v="0"/>
    <n v="16"/>
    <n v="16"/>
  </r>
  <r>
    <x v="0"/>
    <x v="1"/>
    <x v="7"/>
    <x v="0"/>
    <x v="4"/>
    <x v="17"/>
    <x v="4"/>
    <s v="530NP-01-A"/>
    <x v="0"/>
    <n v="53.9985"/>
    <n v="0"/>
    <x v="0"/>
    <n v="48"/>
    <n v="48"/>
  </r>
  <r>
    <x v="0"/>
    <x v="1"/>
    <x v="7"/>
    <x v="1"/>
    <x v="4"/>
    <x v="17"/>
    <x v="4"/>
    <s v="530NP-01-B"/>
    <x v="0"/>
    <n v="52.3371"/>
    <n v="0"/>
    <x v="0"/>
    <n v="48"/>
    <n v="48"/>
  </r>
  <r>
    <x v="0"/>
    <x v="1"/>
    <x v="7"/>
    <x v="2"/>
    <x v="4"/>
    <x v="17"/>
    <x v="4"/>
    <s v="530NP-01-C"/>
    <x v="0"/>
    <n v="40.811700000000002"/>
    <n v="0"/>
    <x v="0"/>
    <n v="40"/>
    <n v="40"/>
  </r>
  <r>
    <x v="0"/>
    <x v="1"/>
    <x v="7"/>
    <x v="0"/>
    <x v="4"/>
    <x v="18"/>
    <x v="4"/>
    <s v="550LP-01-A"/>
    <x v="0"/>
    <n v="18.913460000000001"/>
    <n v="0"/>
    <x v="0"/>
    <n v="20"/>
    <n v="20"/>
  </r>
  <r>
    <x v="0"/>
    <x v="1"/>
    <x v="7"/>
    <x v="1"/>
    <x v="4"/>
    <x v="18"/>
    <x v="4"/>
    <s v="550LP-01-B"/>
    <x v="0"/>
    <n v="34.614159999999998"/>
    <n v="0"/>
    <x v="0"/>
    <n v="36"/>
    <n v="36"/>
  </r>
  <r>
    <x v="0"/>
    <x v="1"/>
    <x v="7"/>
    <x v="0"/>
    <x v="5"/>
    <x v="19"/>
    <x v="5"/>
    <s v="600WZ-01-A"/>
    <x v="0"/>
    <n v="2.5766100000000001"/>
    <n v="0"/>
    <x v="0"/>
    <n v="8"/>
    <n v="8"/>
  </r>
  <r>
    <x v="0"/>
    <x v="1"/>
    <x v="7"/>
    <x v="1"/>
    <x v="5"/>
    <x v="19"/>
    <x v="5"/>
    <s v="600WZ-01-B"/>
    <x v="0"/>
    <n v="1.18666"/>
    <n v="0"/>
    <x v="0"/>
    <n v="8"/>
    <n v="8"/>
  </r>
  <r>
    <x v="0"/>
    <x v="1"/>
    <x v="7"/>
    <x v="2"/>
    <x v="5"/>
    <x v="19"/>
    <x v="5"/>
    <s v="600WZ-01-C"/>
    <x v="0"/>
    <n v="1.0699700000000001"/>
    <n v="0"/>
    <x v="0"/>
    <n v="8"/>
    <n v="8"/>
  </r>
  <r>
    <x v="0"/>
    <x v="1"/>
    <x v="8"/>
    <x v="0"/>
    <x v="0"/>
    <x v="0"/>
    <x v="0"/>
    <s v="100KT-01-A"/>
    <x v="0"/>
    <n v="6.6581599999999996"/>
    <n v="0"/>
    <x v="0"/>
    <n v="40"/>
    <n v="40"/>
  </r>
  <r>
    <x v="0"/>
    <x v="1"/>
    <x v="8"/>
    <x v="1"/>
    <x v="0"/>
    <x v="0"/>
    <x v="0"/>
    <s v="100KT-01-B"/>
    <x v="0"/>
    <n v="2.1281699999999999"/>
    <n v="0"/>
    <x v="0"/>
    <n v="16"/>
    <n v="16"/>
  </r>
  <r>
    <x v="0"/>
    <x v="1"/>
    <x v="8"/>
    <x v="2"/>
    <x v="0"/>
    <x v="0"/>
    <x v="0"/>
    <s v="100KT-01-C"/>
    <x v="0"/>
    <n v="3.43"/>
    <n v="0"/>
    <x v="0"/>
    <n v="15"/>
    <n v="15"/>
  </r>
  <r>
    <x v="0"/>
    <x v="1"/>
    <x v="8"/>
    <x v="0"/>
    <x v="0"/>
    <x v="0"/>
    <x v="0"/>
    <s v="100KT-02-A"/>
    <x v="0"/>
    <n v="28.681640000000002"/>
    <n v="0"/>
    <x v="0"/>
    <n v="32"/>
    <n v="32"/>
  </r>
  <r>
    <x v="0"/>
    <x v="1"/>
    <x v="8"/>
    <x v="1"/>
    <x v="0"/>
    <x v="0"/>
    <x v="0"/>
    <s v="100KT-02-B"/>
    <x v="0"/>
    <n v="17.773119999999999"/>
    <n v="0"/>
    <x v="0"/>
    <n v="40"/>
    <n v="40"/>
  </r>
  <r>
    <x v="0"/>
    <x v="1"/>
    <x v="8"/>
    <x v="0"/>
    <x v="0"/>
    <x v="0"/>
    <x v="0"/>
    <s v="100KT-03-A"/>
    <x v="0"/>
    <n v="13.93099"/>
    <n v="0"/>
    <x v="0"/>
    <n v="40"/>
    <n v="40"/>
  </r>
  <r>
    <x v="0"/>
    <x v="1"/>
    <x v="8"/>
    <x v="1"/>
    <x v="0"/>
    <x v="0"/>
    <x v="0"/>
    <s v="100KT-03-B"/>
    <x v="0"/>
    <n v="14.41391"/>
    <n v="0"/>
    <x v="0"/>
    <n v="32"/>
    <n v="32"/>
  </r>
  <r>
    <x v="0"/>
    <x v="1"/>
    <x v="8"/>
    <x v="2"/>
    <x v="0"/>
    <x v="0"/>
    <x v="0"/>
    <s v="100KT-03-C"/>
    <x v="0"/>
    <n v="11.580500000000001"/>
    <n v="0"/>
    <x v="0"/>
    <n v="48"/>
    <n v="48"/>
  </r>
  <r>
    <x v="0"/>
    <x v="1"/>
    <x v="8"/>
    <x v="0"/>
    <x v="0"/>
    <x v="0"/>
    <x v="0"/>
    <s v="100KT-04-A"/>
    <x v="0"/>
    <n v="12.39601"/>
    <n v="0"/>
    <x v="0"/>
    <n v="16"/>
    <n v="16"/>
  </r>
  <r>
    <x v="0"/>
    <x v="1"/>
    <x v="8"/>
    <x v="0"/>
    <x v="0"/>
    <x v="0"/>
    <x v="0"/>
    <s v="100KT-05-A"/>
    <x v="0"/>
    <n v="0.73799000000000003"/>
    <n v="0"/>
    <x v="0"/>
    <n v="40"/>
    <n v="40"/>
  </r>
  <r>
    <x v="0"/>
    <x v="1"/>
    <x v="8"/>
    <x v="1"/>
    <x v="0"/>
    <x v="0"/>
    <x v="0"/>
    <s v="100KT-05-B"/>
    <x v="0"/>
    <n v="1.52"/>
    <n v="0"/>
    <x v="0"/>
    <n v="24"/>
    <n v="24"/>
  </r>
  <r>
    <x v="0"/>
    <x v="1"/>
    <x v="8"/>
    <x v="0"/>
    <x v="0"/>
    <x v="0"/>
    <x v="0"/>
    <s v="100KT-07-A"/>
    <x v="0"/>
    <n v="12.736789999999999"/>
    <n v="0"/>
    <x v="0"/>
    <n v="16"/>
    <n v="16"/>
  </r>
  <r>
    <x v="0"/>
    <x v="1"/>
    <x v="8"/>
    <x v="1"/>
    <x v="0"/>
    <x v="0"/>
    <x v="0"/>
    <s v="100KT-07-B"/>
    <x v="0"/>
    <n v="12.77054"/>
    <n v="0"/>
    <x v="0"/>
    <n v="8"/>
    <n v="8"/>
  </r>
  <r>
    <x v="0"/>
    <x v="1"/>
    <x v="8"/>
    <x v="2"/>
    <x v="0"/>
    <x v="0"/>
    <x v="0"/>
    <s v="100KT-07-C"/>
    <x v="0"/>
    <n v="12.632020000000001"/>
    <n v="0"/>
    <x v="0"/>
    <n v="9"/>
    <n v="9"/>
  </r>
  <r>
    <x v="0"/>
    <x v="1"/>
    <x v="8"/>
    <x v="1"/>
    <x v="0"/>
    <x v="1"/>
    <x v="0"/>
    <s v="110KS-01-B"/>
    <x v="0"/>
    <n v="7.92"/>
    <n v="0"/>
    <x v="0"/>
    <n v="16"/>
    <n v="16"/>
  </r>
  <r>
    <x v="0"/>
    <x v="1"/>
    <x v="8"/>
    <x v="0"/>
    <x v="0"/>
    <x v="1"/>
    <x v="0"/>
    <s v="110KS-03-A"/>
    <x v="0"/>
    <n v="0.38333"/>
    <n v="0"/>
    <x v="0"/>
    <n v="8"/>
    <n v="8"/>
  </r>
  <r>
    <x v="0"/>
    <x v="1"/>
    <x v="8"/>
    <x v="1"/>
    <x v="0"/>
    <x v="1"/>
    <x v="0"/>
    <s v="110KS-03-B"/>
    <x v="0"/>
    <n v="1.3333699999999999"/>
    <n v="0"/>
    <x v="0"/>
    <n v="8"/>
    <n v="8"/>
  </r>
  <r>
    <x v="0"/>
    <x v="1"/>
    <x v="8"/>
    <x v="0"/>
    <x v="1"/>
    <x v="2"/>
    <x v="1"/>
    <s v="210SL-01-A"/>
    <x v="0"/>
    <n v="21.00665"/>
    <n v="0"/>
    <x v="0"/>
    <n v="24"/>
    <n v="24"/>
  </r>
  <r>
    <x v="0"/>
    <x v="1"/>
    <x v="8"/>
    <x v="1"/>
    <x v="1"/>
    <x v="2"/>
    <x v="1"/>
    <s v="210SL-01-B"/>
    <x v="0"/>
    <n v="20.991574"/>
    <n v="0"/>
    <x v="0"/>
    <n v="28"/>
    <n v="28"/>
  </r>
  <r>
    <x v="0"/>
    <x v="1"/>
    <x v="8"/>
    <x v="2"/>
    <x v="1"/>
    <x v="2"/>
    <x v="1"/>
    <s v="210SL-01-C"/>
    <x v="0"/>
    <n v="21.19998"/>
    <n v="0"/>
    <x v="0"/>
    <n v="24"/>
    <n v="24"/>
  </r>
  <r>
    <x v="0"/>
    <x v="1"/>
    <x v="8"/>
    <x v="0"/>
    <x v="1"/>
    <x v="2"/>
    <x v="1"/>
    <s v="210SL-02-A"/>
    <x v="0"/>
    <n v="13.799989999999999"/>
    <n v="0"/>
    <x v="0"/>
    <n v="16"/>
    <n v="16"/>
  </r>
  <r>
    <x v="0"/>
    <x v="1"/>
    <x v="8"/>
    <x v="1"/>
    <x v="1"/>
    <x v="2"/>
    <x v="1"/>
    <s v="210SL-02-B"/>
    <x v="0"/>
    <n v="35.333300000000001"/>
    <n v="0"/>
    <x v="0"/>
    <n v="44"/>
    <n v="44"/>
  </r>
  <r>
    <x v="0"/>
    <x v="1"/>
    <x v="8"/>
    <x v="0"/>
    <x v="1"/>
    <x v="3"/>
    <x v="1"/>
    <s v="220SE-0009"/>
    <x v="0"/>
    <n v="7.6183899999999998"/>
    <n v="1.6999999999999999E-3"/>
    <x v="0"/>
    <n v="8"/>
    <n v="8"/>
  </r>
  <r>
    <x v="0"/>
    <x v="1"/>
    <x v="8"/>
    <x v="2"/>
    <x v="1"/>
    <x v="3"/>
    <x v="1"/>
    <s v="220SE-0081"/>
    <x v="0"/>
    <n v="6.6014999999999997"/>
    <n v="0"/>
    <x v="0"/>
    <n v="8"/>
    <n v="8"/>
  </r>
  <r>
    <x v="0"/>
    <x v="1"/>
    <x v="8"/>
    <x v="2"/>
    <x v="1"/>
    <x v="3"/>
    <x v="1"/>
    <s v="220SE-0114"/>
    <x v="0"/>
    <n v="7.0503999999999998"/>
    <n v="0"/>
    <x v="0"/>
    <n v="8"/>
    <n v="8"/>
  </r>
  <r>
    <x v="0"/>
    <x v="1"/>
    <x v="8"/>
    <x v="0"/>
    <x v="1"/>
    <x v="3"/>
    <x v="1"/>
    <s v="220SE-0121"/>
    <x v="0"/>
    <n v="5.9310200000000002"/>
    <n v="1.03E-2"/>
    <x v="0"/>
    <n v="8"/>
    <n v="8"/>
  </r>
  <r>
    <x v="0"/>
    <x v="1"/>
    <x v="8"/>
    <x v="0"/>
    <x v="1"/>
    <x v="3"/>
    <x v="1"/>
    <s v="220SE-0133"/>
    <x v="0"/>
    <n v="5.9536499999999997"/>
    <n v="9.7100000000000006E-2"/>
    <x v="0"/>
    <n v="8"/>
    <n v="8"/>
  </r>
  <r>
    <x v="0"/>
    <x v="1"/>
    <x v="8"/>
    <x v="1"/>
    <x v="1"/>
    <x v="3"/>
    <x v="1"/>
    <s v="220SE-0202"/>
    <x v="0"/>
    <n v="6.4687200000000002"/>
    <n v="0"/>
    <x v="0"/>
    <n v="8"/>
    <n v="8"/>
  </r>
  <r>
    <x v="0"/>
    <x v="1"/>
    <x v="8"/>
    <x v="2"/>
    <x v="1"/>
    <x v="3"/>
    <x v="1"/>
    <s v="220SE-0212"/>
    <x v="0"/>
    <n v="7.4788500000000004"/>
    <n v="8.9200000000000002E-2"/>
    <x v="0"/>
    <n v="8"/>
    <n v="8"/>
  </r>
  <r>
    <x v="0"/>
    <x v="1"/>
    <x v="8"/>
    <x v="2"/>
    <x v="1"/>
    <x v="3"/>
    <x v="1"/>
    <s v="220SE-0227"/>
    <x v="0"/>
    <n v="7.3175100000000004"/>
    <n v="1.8E-3"/>
    <x v="0"/>
    <n v="8"/>
    <n v="8"/>
  </r>
  <r>
    <x v="0"/>
    <x v="1"/>
    <x v="8"/>
    <x v="1"/>
    <x v="1"/>
    <x v="3"/>
    <x v="1"/>
    <s v="220SE-0233"/>
    <x v="0"/>
    <n v="6.6032200000000003"/>
    <n v="0"/>
    <x v="0"/>
    <n v="8"/>
    <n v="8"/>
  </r>
  <r>
    <x v="0"/>
    <x v="1"/>
    <x v="8"/>
    <x v="1"/>
    <x v="1"/>
    <x v="3"/>
    <x v="1"/>
    <s v="220SE-0281"/>
    <x v="0"/>
    <n v="6.10907"/>
    <n v="0"/>
    <x v="0"/>
    <n v="8"/>
    <n v="8"/>
  </r>
  <r>
    <x v="0"/>
    <x v="1"/>
    <x v="8"/>
    <x v="1"/>
    <x v="1"/>
    <x v="3"/>
    <x v="1"/>
    <s v="220SE-0315"/>
    <x v="0"/>
    <n v="9.1524199999999993"/>
    <n v="0"/>
    <x v="0"/>
    <n v="8"/>
    <n v="8"/>
  </r>
  <r>
    <x v="0"/>
    <x v="1"/>
    <x v="8"/>
    <x v="0"/>
    <x v="1"/>
    <x v="3"/>
    <x v="1"/>
    <s v="220SE-0350"/>
    <x v="0"/>
    <n v="5.4063100000000004"/>
    <n v="0"/>
    <x v="0"/>
    <n v="8"/>
    <n v="8"/>
  </r>
  <r>
    <x v="0"/>
    <x v="1"/>
    <x v="8"/>
    <x v="2"/>
    <x v="1"/>
    <x v="3"/>
    <x v="1"/>
    <s v="220SE-0386"/>
    <x v="0"/>
    <n v="7.5413399999999999"/>
    <n v="0"/>
    <x v="0"/>
    <n v="8"/>
    <n v="8"/>
  </r>
  <r>
    <x v="0"/>
    <x v="1"/>
    <x v="8"/>
    <x v="0"/>
    <x v="1"/>
    <x v="3"/>
    <x v="1"/>
    <s v="220SE-0409"/>
    <x v="0"/>
    <n v="5.9123599999999996"/>
    <n v="0"/>
    <x v="0"/>
    <n v="8"/>
    <n v="8"/>
  </r>
  <r>
    <x v="0"/>
    <x v="1"/>
    <x v="8"/>
    <x v="1"/>
    <x v="1"/>
    <x v="3"/>
    <x v="1"/>
    <s v="220SE-0504"/>
    <x v="0"/>
    <n v="4.8466100000000001"/>
    <n v="0"/>
    <x v="0"/>
    <n v="8"/>
    <n v="8"/>
  </r>
  <r>
    <x v="0"/>
    <x v="1"/>
    <x v="8"/>
    <x v="0"/>
    <x v="1"/>
    <x v="3"/>
    <x v="1"/>
    <s v="220SE-0642"/>
    <x v="0"/>
    <n v="5.5655200000000002"/>
    <n v="0"/>
    <x v="0"/>
    <n v="8"/>
    <n v="8"/>
  </r>
  <r>
    <x v="0"/>
    <x v="1"/>
    <x v="8"/>
    <x v="0"/>
    <x v="1"/>
    <x v="3"/>
    <x v="1"/>
    <s v="220SE-0677"/>
    <x v="0"/>
    <n v="4.1215999999999999"/>
    <n v="3.7000000000000002E-3"/>
    <x v="0"/>
    <n v="8"/>
    <n v="8"/>
  </r>
  <r>
    <x v="0"/>
    <x v="1"/>
    <x v="8"/>
    <x v="1"/>
    <x v="1"/>
    <x v="3"/>
    <x v="1"/>
    <s v="220SE-0682"/>
    <x v="0"/>
    <n v="5.9046900000000004"/>
    <n v="0"/>
    <x v="0"/>
    <n v="8"/>
    <n v="8"/>
  </r>
  <r>
    <x v="0"/>
    <x v="1"/>
    <x v="8"/>
    <x v="1"/>
    <x v="1"/>
    <x v="3"/>
    <x v="1"/>
    <s v="220SE-0688"/>
    <x v="0"/>
    <n v="8.0594900000000003"/>
    <n v="0"/>
    <x v="0"/>
    <n v="8"/>
    <n v="8"/>
  </r>
  <r>
    <x v="0"/>
    <x v="1"/>
    <x v="8"/>
    <x v="1"/>
    <x v="1"/>
    <x v="3"/>
    <x v="1"/>
    <s v="220SE-0690"/>
    <x v="0"/>
    <n v="7.4567300000000003"/>
    <n v="0"/>
    <x v="0"/>
    <n v="8"/>
    <n v="8"/>
  </r>
  <r>
    <x v="0"/>
    <x v="1"/>
    <x v="8"/>
    <x v="0"/>
    <x v="1"/>
    <x v="3"/>
    <x v="1"/>
    <s v="220SE-0694"/>
    <x v="0"/>
    <n v="5.3458699999999997"/>
    <n v="7.0000000000000001E-3"/>
    <x v="0"/>
    <n v="8"/>
    <n v="8"/>
  </r>
  <r>
    <x v="0"/>
    <x v="1"/>
    <x v="8"/>
    <x v="1"/>
    <x v="1"/>
    <x v="3"/>
    <x v="1"/>
    <s v="220SE-0700"/>
    <x v="0"/>
    <n v="6.0889699999999998"/>
    <n v="0"/>
    <x v="0"/>
    <n v="8"/>
    <n v="8"/>
  </r>
  <r>
    <x v="0"/>
    <x v="1"/>
    <x v="8"/>
    <x v="1"/>
    <x v="1"/>
    <x v="3"/>
    <x v="1"/>
    <s v="220SE-0701"/>
    <x v="0"/>
    <n v="6.6871200000000002"/>
    <n v="0"/>
    <x v="0"/>
    <n v="8"/>
    <n v="8"/>
  </r>
  <r>
    <x v="0"/>
    <x v="1"/>
    <x v="8"/>
    <x v="1"/>
    <x v="1"/>
    <x v="3"/>
    <x v="1"/>
    <s v="220SE-0718"/>
    <x v="0"/>
    <n v="8.0297400000000003"/>
    <n v="0"/>
    <x v="0"/>
    <n v="8"/>
    <n v="8"/>
  </r>
  <r>
    <x v="0"/>
    <x v="1"/>
    <x v="8"/>
    <x v="1"/>
    <x v="1"/>
    <x v="3"/>
    <x v="1"/>
    <s v="220SE-0734"/>
    <x v="0"/>
    <n v="6.8464600000000004"/>
    <n v="0"/>
    <x v="0"/>
    <n v="8"/>
    <n v="8"/>
  </r>
  <r>
    <x v="0"/>
    <x v="1"/>
    <x v="8"/>
    <x v="1"/>
    <x v="1"/>
    <x v="3"/>
    <x v="1"/>
    <s v="220SE-0739"/>
    <x v="0"/>
    <n v="5.7815300000000001"/>
    <n v="0"/>
    <x v="0"/>
    <n v="8"/>
    <n v="8"/>
  </r>
  <r>
    <x v="0"/>
    <x v="1"/>
    <x v="8"/>
    <x v="1"/>
    <x v="1"/>
    <x v="3"/>
    <x v="1"/>
    <s v="220SE-0748"/>
    <x v="0"/>
    <n v="2.5807600000000002"/>
    <n v="0"/>
    <x v="0"/>
    <n v="8"/>
    <n v="8"/>
  </r>
  <r>
    <x v="0"/>
    <x v="1"/>
    <x v="8"/>
    <x v="2"/>
    <x v="1"/>
    <x v="3"/>
    <x v="1"/>
    <s v="220SE-0778"/>
    <x v="0"/>
    <n v="5.8051599999999999"/>
    <n v="2E-3"/>
    <x v="0"/>
    <n v="8"/>
    <n v="8"/>
  </r>
  <r>
    <x v="0"/>
    <x v="1"/>
    <x v="8"/>
    <x v="1"/>
    <x v="1"/>
    <x v="3"/>
    <x v="1"/>
    <s v="220SE-0786"/>
    <x v="0"/>
    <n v="6.92014"/>
    <n v="0"/>
    <x v="0"/>
    <n v="8"/>
    <n v="8"/>
  </r>
  <r>
    <x v="0"/>
    <x v="1"/>
    <x v="8"/>
    <x v="0"/>
    <x v="1"/>
    <x v="3"/>
    <x v="1"/>
    <s v="220SE-0787"/>
    <x v="0"/>
    <n v="5.6162599999999996"/>
    <n v="0"/>
    <x v="0"/>
    <n v="8"/>
    <n v="8"/>
  </r>
  <r>
    <x v="0"/>
    <x v="1"/>
    <x v="8"/>
    <x v="2"/>
    <x v="1"/>
    <x v="3"/>
    <x v="1"/>
    <s v="220SE-0795"/>
    <x v="0"/>
    <n v="6.3321500000000004"/>
    <n v="0"/>
    <x v="0"/>
    <n v="8"/>
    <n v="8"/>
  </r>
  <r>
    <x v="0"/>
    <x v="1"/>
    <x v="8"/>
    <x v="1"/>
    <x v="1"/>
    <x v="3"/>
    <x v="1"/>
    <s v="220SE-0800"/>
    <x v="0"/>
    <n v="7.2879800000000001"/>
    <n v="0"/>
    <x v="0"/>
    <n v="8"/>
    <n v="8"/>
  </r>
  <r>
    <x v="0"/>
    <x v="1"/>
    <x v="8"/>
    <x v="2"/>
    <x v="1"/>
    <x v="3"/>
    <x v="1"/>
    <s v="220SE-0844"/>
    <x v="0"/>
    <n v="6.0643599999999998"/>
    <n v="4.0000000000000001E-3"/>
    <x v="0"/>
    <n v="8"/>
    <n v="8"/>
  </r>
  <r>
    <x v="0"/>
    <x v="1"/>
    <x v="8"/>
    <x v="1"/>
    <x v="1"/>
    <x v="3"/>
    <x v="1"/>
    <s v="220SE-0921"/>
    <x v="0"/>
    <n v="7.3765999999999998"/>
    <n v="0"/>
    <x v="0"/>
    <n v="8"/>
    <n v="8"/>
  </r>
  <r>
    <x v="0"/>
    <x v="1"/>
    <x v="8"/>
    <x v="0"/>
    <x v="1"/>
    <x v="3"/>
    <x v="1"/>
    <s v="220SE-0923"/>
    <x v="0"/>
    <n v="6.7078600000000002"/>
    <n v="0"/>
    <x v="0"/>
    <n v="8"/>
    <n v="8"/>
  </r>
  <r>
    <x v="0"/>
    <x v="1"/>
    <x v="8"/>
    <x v="2"/>
    <x v="1"/>
    <x v="3"/>
    <x v="1"/>
    <s v="220SE-1045"/>
    <x v="0"/>
    <n v="7.9757800000000003"/>
    <n v="0"/>
    <x v="0"/>
    <n v="8"/>
    <n v="8"/>
  </r>
  <r>
    <x v="0"/>
    <x v="1"/>
    <x v="8"/>
    <x v="0"/>
    <x v="1"/>
    <x v="3"/>
    <x v="1"/>
    <s v="220SE-1218"/>
    <x v="0"/>
    <n v="6.9364100000000004"/>
    <n v="7.5800000000000006E-2"/>
    <x v="0"/>
    <n v="8"/>
    <n v="8"/>
  </r>
  <r>
    <x v="0"/>
    <x v="1"/>
    <x v="8"/>
    <x v="0"/>
    <x v="1"/>
    <x v="3"/>
    <x v="1"/>
    <s v="220SE-1219"/>
    <x v="0"/>
    <n v="5.44435"/>
    <n v="3.7000000000000002E-3"/>
    <x v="0"/>
    <n v="8"/>
    <n v="8"/>
  </r>
  <r>
    <x v="0"/>
    <x v="1"/>
    <x v="8"/>
    <x v="1"/>
    <x v="1"/>
    <x v="3"/>
    <x v="1"/>
    <s v="220SE-1223"/>
    <x v="0"/>
    <n v="6.9994699999999996"/>
    <n v="0"/>
    <x v="0"/>
    <n v="8"/>
    <n v="8"/>
  </r>
  <r>
    <x v="0"/>
    <x v="1"/>
    <x v="8"/>
    <x v="1"/>
    <x v="1"/>
    <x v="3"/>
    <x v="1"/>
    <s v="220SE-1286"/>
    <x v="0"/>
    <n v="6.1592700000000002"/>
    <n v="3.0000000000000001E-3"/>
    <x v="0"/>
    <n v="8"/>
    <n v="8"/>
  </r>
  <r>
    <x v="0"/>
    <x v="1"/>
    <x v="8"/>
    <x v="0"/>
    <x v="1"/>
    <x v="3"/>
    <x v="1"/>
    <s v="220SE-1290"/>
    <x v="0"/>
    <n v="7.4752599999999996"/>
    <n v="0"/>
    <x v="0"/>
    <n v="8"/>
    <n v="8"/>
  </r>
  <r>
    <x v="0"/>
    <x v="1"/>
    <x v="8"/>
    <x v="2"/>
    <x v="1"/>
    <x v="3"/>
    <x v="1"/>
    <s v="220SE-1505"/>
    <x v="0"/>
    <n v="6.7021600000000001"/>
    <n v="4.4200000000000003E-2"/>
    <x v="0"/>
    <n v="12"/>
    <n v="12"/>
  </r>
  <r>
    <x v="0"/>
    <x v="1"/>
    <x v="8"/>
    <x v="2"/>
    <x v="1"/>
    <x v="3"/>
    <x v="1"/>
    <s v="220SE-1679"/>
    <x v="0"/>
    <n v="7.6185499999999999"/>
    <n v="0"/>
    <x v="0"/>
    <n v="8"/>
    <n v="8"/>
  </r>
  <r>
    <x v="0"/>
    <x v="1"/>
    <x v="8"/>
    <x v="1"/>
    <x v="1"/>
    <x v="3"/>
    <x v="1"/>
    <s v="220SE-1689"/>
    <x v="0"/>
    <n v="5.06046"/>
    <n v="1.9800000000000002E-2"/>
    <x v="0"/>
    <n v="7"/>
    <n v="7"/>
  </r>
  <r>
    <x v="0"/>
    <x v="1"/>
    <x v="8"/>
    <x v="2"/>
    <x v="1"/>
    <x v="3"/>
    <x v="1"/>
    <s v="220SE-1695"/>
    <x v="0"/>
    <n v="7.5396700000000001"/>
    <n v="0"/>
    <x v="0"/>
    <n v="8"/>
    <n v="8"/>
  </r>
  <r>
    <x v="0"/>
    <x v="1"/>
    <x v="8"/>
    <x v="1"/>
    <x v="1"/>
    <x v="3"/>
    <x v="1"/>
    <s v="220SE-2033"/>
    <x v="0"/>
    <n v="0.82169999999999999"/>
    <n v="0"/>
    <x v="0"/>
    <n v="8"/>
    <n v="8"/>
  </r>
  <r>
    <x v="0"/>
    <x v="1"/>
    <x v="8"/>
    <x v="0"/>
    <x v="1"/>
    <x v="3"/>
    <x v="1"/>
    <s v="220SE-2037"/>
    <x v="0"/>
    <n v="5.2706600000000003"/>
    <n v="0"/>
    <x v="0"/>
    <n v="8"/>
    <n v="8"/>
  </r>
  <r>
    <x v="0"/>
    <x v="1"/>
    <x v="8"/>
    <x v="1"/>
    <x v="1"/>
    <x v="3"/>
    <x v="1"/>
    <s v="220SE-2102"/>
    <x v="0"/>
    <n v="5.63"/>
    <n v="0"/>
    <x v="0"/>
    <n v="8"/>
    <n v="8"/>
  </r>
  <r>
    <x v="0"/>
    <x v="1"/>
    <x v="8"/>
    <x v="0"/>
    <x v="1"/>
    <x v="3"/>
    <x v="1"/>
    <s v="220SE-2103"/>
    <x v="0"/>
    <n v="6.7169100000000004"/>
    <n v="0"/>
    <x v="0"/>
    <n v="8"/>
    <n v="8"/>
  </r>
  <r>
    <x v="0"/>
    <x v="1"/>
    <x v="8"/>
    <x v="2"/>
    <x v="1"/>
    <x v="3"/>
    <x v="1"/>
    <s v="220SE-2104"/>
    <x v="0"/>
    <n v="8.1769400000000001"/>
    <n v="0"/>
    <x v="0"/>
    <n v="8"/>
    <n v="8"/>
  </r>
  <r>
    <x v="0"/>
    <x v="1"/>
    <x v="8"/>
    <x v="0"/>
    <x v="1"/>
    <x v="3"/>
    <x v="1"/>
    <s v="220SE-2110"/>
    <x v="0"/>
    <n v="6.2221200000000003"/>
    <n v="0"/>
    <x v="0"/>
    <n v="8"/>
    <n v="8"/>
  </r>
  <r>
    <x v="0"/>
    <x v="1"/>
    <x v="8"/>
    <x v="1"/>
    <x v="1"/>
    <x v="3"/>
    <x v="1"/>
    <s v="220SE-2116"/>
    <x v="0"/>
    <n v="6.10114"/>
    <n v="0"/>
    <x v="0"/>
    <n v="8"/>
    <n v="8"/>
  </r>
  <r>
    <x v="0"/>
    <x v="1"/>
    <x v="8"/>
    <x v="2"/>
    <x v="1"/>
    <x v="3"/>
    <x v="1"/>
    <s v="220SE-2118"/>
    <x v="0"/>
    <n v="7.0439400000000001"/>
    <n v="2.5000000000000001E-3"/>
    <x v="0"/>
    <n v="8"/>
    <n v="8"/>
  </r>
  <r>
    <x v="0"/>
    <x v="1"/>
    <x v="8"/>
    <x v="0"/>
    <x v="1"/>
    <x v="3"/>
    <x v="1"/>
    <s v="220SE-2125"/>
    <x v="0"/>
    <n v="6.2228500000000002"/>
    <n v="0"/>
    <x v="0"/>
    <n v="8"/>
    <n v="8"/>
  </r>
  <r>
    <x v="0"/>
    <x v="1"/>
    <x v="8"/>
    <x v="0"/>
    <x v="1"/>
    <x v="3"/>
    <x v="1"/>
    <s v="220SE-2349"/>
    <x v="0"/>
    <n v="5.9796699999999996"/>
    <n v="0"/>
    <x v="0"/>
    <n v="8"/>
    <n v="8"/>
  </r>
  <r>
    <x v="0"/>
    <x v="1"/>
    <x v="8"/>
    <x v="1"/>
    <x v="1"/>
    <x v="3"/>
    <x v="1"/>
    <s v="220SE-2350"/>
    <x v="0"/>
    <n v="6.8792600000000004"/>
    <n v="2.5000000000000001E-3"/>
    <x v="0"/>
    <n v="8"/>
    <n v="8"/>
  </r>
  <r>
    <x v="0"/>
    <x v="1"/>
    <x v="8"/>
    <x v="0"/>
    <x v="1"/>
    <x v="3"/>
    <x v="1"/>
    <s v="220SE-2415"/>
    <x v="0"/>
    <n v="4.8861400000000001"/>
    <n v="6.6E-3"/>
    <x v="0"/>
    <n v="8"/>
    <n v="8"/>
  </r>
  <r>
    <x v="0"/>
    <x v="1"/>
    <x v="8"/>
    <x v="1"/>
    <x v="1"/>
    <x v="3"/>
    <x v="1"/>
    <s v="220SE-2455"/>
    <x v="0"/>
    <n v="8.5123300000000004"/>
    <n v="0"/>
    <x v="0"/>
    <n v="8"/>
    <n v="8"/>
  </r>
  <r>
    <x v="0"/>
    <x v="1"/>
    <x v="8"/>
    <x v="1"/>
    <x v="1"/>
    <x v="3"/>
    <x v="1"/>
    <s v="220SE-2553"/>
    <x v="0"/>
    <n v="7.1315400000000002"/>
    <n v="0"/>
    <x v="0"/>
    <n v="8"/>
    <n v="8"/>
  </r>
  <r>
    <x v="0"/>
    <x v="1"/>
    <x v="8"/>
    <x v="0"/>
    <x v="1"/>
    <x v="3"/>
    <x v="1"/>
    <s v="220SE-2771"/>
    <x v="0"/>
    <n v="5.3795500000000001"/>
    <n v="0"/>
    <x v="0"/>
    <n v="8"/>
    <n v="8"/>
  </r>
  <r>
    <x v="0"/>
    <x v="1"/>
    <x v="8"/>
    <x v="1"/>
    <x v="1"/>
    <x v="3"/>
    <x v="1"/>
    <s v="220SE-2775"/>
    <x v="0"/>
    <n v="6.0631700000000004"/>
    <n v="0"/>
    <x v="0"/>
    <n v="8"/>
    <n v="8"/>
  </r>
  <r>
    <x v="0"/>
    <x v="1"/>
    <x v="8"/>
    <x v="0"/>
    <x v="1"/>
    <x v="3"/>
    <x v="1"/>
    <s v="220SE-2848"/>
    <x v="0"/>
    <n v="6.8175100000000004"/>
    <n v="0"/>
    <x v="0"/>
    <n v="8"/>
    <n v="8"/>
  </r>
  <r>
    <x v="0"/>
    <x v="1"/>
    <x v="8"/>
    <x v="0"/>
    <x v="1"/>
    <x v="3"/>
    <x v="1"/>
    <s v="220SE-2892"/>
    <x v="0"/>
    <n v="4.7319000000000004"/>
    <n v="4.0399999999999998E-2"/>
    <x v="0"/>
    <n v="7.5"/>
    <n v="7.5"/>
  </r>
  <r>
    <x v="0"/>
    <x v="1"/>
    <x v="8"/>
    <x v="1"/>
    <x v="1"/>
    <x v="3"/>
    <x v="1"/>
    <s v="220SE-2893"/>
    <x v="0"/>
    <n v="5.1554099999999998"/>
    <n v="0"/>
    <x v="0"/>
    <n v="8"/>
    <n v="8"/>
  </r>
  <r>
    <x v="0"/>
    <x v="1"/>
    <x v="8"/>
    <x v="0"/>
    <x v="1"/>
    <x v="3"/>
    <x v="1"/>
    <s v="220SE-2918"/>
    <x v="0"/>
    <n v="6.9727100000000002"/>
    <n v="0"/>
    <x v="0"/>
    <n v="8"/>
    <n v="8"/>
  </r>
  <r>
    <x v="0"/>
    <x v="1"/>
    <x v="8"/>
    <x v="0"/>
    <x v="1"/>
    <x v="3"/>
    <x v="1"/>
    <s v="220SE-2924"/>
    <x v="0"/>
    <n v="7.1955999999999998"/>
    <n v="0"/>
    <x v="0"/>
    <n v="8"/>
    <n v="8"/>
  </r>
  <r>
    <x v="0"/>
    <x v="1"/>
    <x v="8"/>
    <x v="0"/>
    <x v="1"/>
    <x v="3"/>
    <x v="1"/>
    <s v="220SE-2983"/>
    <x v="0"/>
    <n v="6.9146099999999997"/>
    <n v="8.5599999999999996E-2"/>
    <x v="0"/>
    <n v="8"/>
    <n v="8"/>
  </r>
  <r>
    <x v="0"/>
    <x v="1"/>
    <x v="8"/>
    <x v="2"/>
    <x v="1"/>
    <x v="3"/>
    <x v="1"/>
    <s v="220SE-3073"/>
    <x v="0"/>
    <n v="5.7954800000000004"/>
    <n v="0"/>
    <x v="0"/>
    <n v="6"/>
    <n v="6"/>
  </r>
  <r>
    <x v="0"/>
    <x v="1"/>
    <x v="8"/>
    <x v="2"/>
    <x v="1"/>
    <x v="3"/>
    <x v="1"/>
    <s v="220SE-3332"/>
    <x v="0"/>
    <n v="7.4639699999999998"/>
    <n v="0"/>
    <x v="0"/>
    <n v="8"/>
    <n v="8"/>
  </r>
  <r>
    <x v="0"/>
    <x v="1"/>
    <x v="8"/>
    <x v="2"/>
    <x v="1"/>
    <x v="3"/>
    <x v="1"/>
    <s v="220SE-3445"/>
    <x v="0"/>
    <n v="8.6226000000000003"/>
    <n v="1.6999999999999999E-3"/>
    <x v="0"/>
    <n v="8"/>
    <n v="8"/>
  </r>
  <r>
    <x v="0"/>
    <x v="1"/>
    <x v="8"/>
    <x v="2"/>
    <x v="1"/>
    <x v="3"/>
    <x v="1"/>
    <s v="220SE-3462"/>
    <x v="0"/>
    <n v="5.64107"/>
    <n v="3.3E-3"/>
    <x v="0"/>
    <n v="8"/>
    <n v="8"/>
  </r>
  <r>
    <x v="0"/>
    <x v="1"/>
    <x v="8"/>
    <x v="2"/>
    <x v="1"/>
    <x v="3"/>
    <x v="1"/>
    <s v="220SE-3468"/>
    <x v="0"/>
    <n v="5.6268320000000003"/>
    <n v="0.49109999999999998"/>
    <x v="0"/>
    <n v="8"/>
    <n v="8"/>
  </r>
  <r>
    <x v="0"/>
    <x v="1"/>
    <x v="8"/>
    <x v="1"/>
    <x v="1"/>
    <x v="3"/>
    <x v="1"/>
    <s v="220SE-3633"/>
    <x v="0"/>
    <n v="6.7810300000000003"/>
    <n v="0"/>
    <x v="0"/>
    <n v="8"/>
    <n v="8"/>
  </r>
  <r>
    <x v="0"/>
    <x v="1"/>
    <x v="8"/>
    <x v="0"/>
    <x v="1"/>
    <x v="3"/>
    <x v="1"/>
    <s v="220SE-3678"/>
    <x v="0"/>
    <n v="3.7851599999999999"/>
    <n v="0"/>
    <x v="0"/>
    <n v="8"/>
    <n v="8"/>
  </r>
  <r>
    <x v="0"/>
    <x v="1"/>
    <x v="8"/>
    <x v="1"/>
    <x v="1"/>
    <x v="3"/>
    <x v="1"/>
    <s v="220SE-3840"/>
    <x v="0"/>
    <n v="6.4650299999999996"/>
    <n v="0"/>
    <x v="0"/>
    <n v="8"/>
    <n v="8"/>
  </r>
  <r>
    <x v="0"/>
    <x v="1"/>
    <x v="8"/>
    <x v="0"/>
    <x v="2"/>
    <x v="4"/>
    <x v="2"/>
    <s v="300OI-01-A"/>
    <x v="0"/>
    <n v="50.039200000000001"/>
    <n v="0"/>
    <x v="0"/>
    <n v="40"/>
    <n v="40"/>
  </r>
  <r>
    <x v="0"/>
    <x v="1"/>
    <x v="8"/>
    <x v="0"/>
    <x v="2"/>
    <x v="5"/>
    <x v="2"/>
    <s v="300OS-01-A"/>
    <x v="0"/>
    <n v="10.622"/>
    <n v="0"/>
    <x v="0"/>
    <n v="24"/>
    <n v="24"/>
  </r>
  <r>
    <x v="0"/>
    <x v="1"/>
    <x v="8"/>
    <x v="0"/>
    <x v="3"/>
    <x v="6"/>
    <x v="3"/>
    <s v="410MO-01-A"/>
    <x v="0"/>
    <n v="8.8346999999999998"/>
    <n v="0"/>
    <x v="0"/>
    <n v="10"/>
    <n v="10"/>
  </r>
  <r>
    <x v="0"/>
    <x v="1"/>
    <x v="8"/>
    <x v="1"/>
    <x v="3"/>
    <x v="6"/>
    <x v="3"/>
    <s v="410MO-01-B"/>
    <x v="0"/>
    <n v="14.00597"/>
    <n v="0"/>
    <x v="0"/>
    <n v="18"/>
    <n v="18"/>
  </r>
  <r>
    <x v="0"/>
    <x v="1"/>
    <x v="8"/>
    <x v="0"/>
    <x v="3"/>
    <x v="6"/>
    <x v="3"/>
    <s v="410MO-02-A"/>
    <x v="0"/>
    <n v="12.240869999999999"/>
    <n v="0"/>
    <x v="0"/>
    <n v="14"/>
    <n v="14"/>
  </r>
  <r>
    <x v="0"/>
    <x v="1"/>
    <x v="8"/>
    <x v="1"/>
    <x v="3"/>
    <x v="6"/>
    <x v="3"/>
    <s v="410MO-02-B"/>
    <x v="0"/>
    <n v="7.8902999999999999"/>
    <n v="0"/>
    <x v="0"/>
    <n v="10"/>
    <n v="10"/>
  </r>
  <r>
    <x v="0"/>
    <x v="1"/>
    <x v="8"/>
    <x v="0"/>
    <x v="3"/>
    <x v="6"/>
    <x v="3"/>
    <s v="410MO-04-A"/>
    <x v="0"/>
    <n v="8.9526500000000002"/>
    <n v="0"/>
    <x v="0"/>
    <n v="10"/>
    <n v="10"/>
  </r>
  <r>
    <x v="0"/>
    <x v="1"/>
    <x v="8"/>
    <x v="1"/>
    <x v="3"/>
    <x v="6"/>
    <x v="3"/>
    <s v="410MO-04-B"/>
    <x v="0"/>
    <n v="7.53735"/>
    <n v="0"/>
    <x v="0"/>
    <n v="10"/>
    <n v="10"/>
  </r>
  <r>
    <x v="0"/>
    <x v="1"/>
    <x v="8"/>
    <x v="0"/>
    <x v="3"/>
    <x v="6"/>
    <x v="3"/>
    <s v="410MO-06-A"/>
    <x v="0"/>
    <n v="15.11003"/>
    <n v="0"/>
    <x v="0"/>
    <n v="18"/>
    <n v="18"/>
  </r>
  <r>
    <x v="0"/>
    <x v="1"/>
    <x v="8"/>
    <x v="1"/>
    <x v="3"/>
    <x v="6"/>
    <x v="3"/>
    <s v="410MO-07-B"/>
    <x v="0"/>
    <n v="14.04121"/>
    <n v="0"/>
    <x v="0"/>
    <n v="18"/>
    <n v="18"/>
  </r>
  <r>
    <x v="0"/>
    <x v="1"/>
    <x v="8"/>
    <x v="0"/>
    <x v="3"/>
    <x v="7"/>
    <x v="3"/>
    <s v="420TW-01-A"/>
    <x v="0"/>
    <n v="25.46856"/>
    <n v="0"/>
    <x v="0"/>
    <n v="32"/>
    <n v="32"/>
  </r>
  <r>
    <x v="0"/>
    <x v="1"/>
    <x v="8"/>
    <x v="1"/>
    <x v="3"/>
    <x v="7"/>
    <x v="3"/>
    <s v="420TW-06-B"/>
    <x v="0"/>
    <n v="6.64032"/>
    <n v="0"/>
    <x v="0"/>
    <n v="8.75"/>
    <n v="8.75"/>
  </r>
  <r>
    <x v="0"/>
    <x v="1"/>
    <x v="8"/>
    <x v="1"/>
    <x v="3"/>
    <x v="7"/>
    <x v="3"/>
    <s v="420TW-07-B"/>
    <x v="0"/>
    <n v="6.7600100000000003"/>
    <n v="0"/>
    <x v="0"/>
    <n v="8.75"/>
    <n v="8.75"/>
  </r>
  <r>
    <x v="0"/>
    <x v="1"/>
    <x v="8"/>
    <x v="1"/>
    <x v="3"/>
    <x v="7"/>
    <x v="3"/>
    <s v="420TW-08-B"/>
    <x v="0"/>
    <n v="6.6653500000000001"/>
    <n v="0"/>
    <x v="0"/>
    <n v="8.75"/>
    <n v="8.75"/>
  </r>
  <r>
    <x v="0"/>
    <x v="1"/>
    <x v="8"/>
    <x v="1"/>
    <x v="3"/>
    <x v="7"/>
    <x v="3"/>
    <s v="420TW-09-B"/>
    <x v="0"/>
    <n v="6.5461200000000002"/>
    <n v="0"/>
    <x v="0"/>
    <n v="8.75"/>
    <n v="8.75"/>
  </r>
  <r>
    <x v="0"/>
    <x v="1"/>
    <x v="8"/>
    <x v="0"/>
    <x v="3"/>
    <x v="8"/>
    <x v="3"/>
    <s v="430TT-01-A"/>
    <x v="0"/>
    <n v="24.608740000000001"/>
    <n v="0"/>
    <x v="0"/>
    <n v="32"/>
    <n v="32"/>
  </r>
  <r>
    <x v="0"/>
    <x v="1"/>
    <x v="8"/>
    <x v="1"/>
    <x v="3"/>
    <x v="8"/>
    <x v="3"/>
    <s v="430TT-01-B"/>
    <x v="0"/>
    <n v="23.76126"/>
    <n v="0"/>
    <x v="0"/>
    <n v="31.5"/>
    <n v="31.5"/>
  </r>
  <r>
    <x v="0"/>
    <x v="1"/>
    <x v="8"/>
    <x v="0"/>
    <x v="3"/>
    <x v="8"/>
    <x v="3"/>
    <s v="430TT-02-A"/>
    <x v="0"/>
    <n v="13.48203"/>
    <n v="0"/>
    <x v="0"/>
    <n v="16"/>
    <n v="16"/>
  </r>
  <r>
    <x v="0"/>
    <x v="1"/>
    <x v="8"/>
    <x v="1"/>
    <x v="3"/>
    <x v="8"/>
    <x v="3"/>
    <s v="430TT-02-B"/>
    <x v="0"/>
    <n v="11.46733"/>
    <n v="0"/>
    <x v="0"/>
    <n v="15"/>
    <n v="15"/>
  </r>
  <r>
    <x v="0"/>
    <x v="1"/>
    <x v="8"/>
    <x v="0"/>
    <x v="3"/>
    <x v="8"/>
    <x v="3"/>
    <s v="430TT-03-A"/>
    <x v="0"/>
    <n v="12.286659999999999"/>
    <n v="0"/>
    <x v="0"/>
    <n v="16"/>
    <n v="16"/>
  </r>
  <r>
    <x v="0"/>
    <x v="1"/>
    <x v="8"/>
    <x v="1"/>
    <x v="3"/>
    <x v="8"/>
    <x v="3"/>
    <s v="430TT-03-B"/>
    <x v="0"/>
    <n v="24.972069999999999"/>
    <n v="0"/>
    <x v="0"/>
    <n v="33"/>
    <n v="33"/>
  </r>
  <r>
    <x v="0"/>
    <x v="1"/>
    <x v="8"/>
    <x v="1"/>
    <x v="3"/>
    <x v="8"/>
    <x v="3"/>
    <s v="430TT-05-B"/>
    <x v="0"/>
    <n v="13.00324"/>
    <n v="0"/>
    <x v="0"/>
    <n v="17"/>
    <n v="17"/>
  </r>
  <r>
    <x v="0"/>
    <x v="1"/>
    <x v="8"/>
    <x v="0"/>
    <x v="3"/>
    <x v="9"/>
    <x v="3"/>
    <s v="440TP-01-A"/>
    <x v="0"/>
    <n v="25.819980000000001"/>
    <n v="0"/>
    <x v="0"/>
    <n v="32"/>
    <n v="32"/>
  </r>
  <r>
    <x v="0"/>
    <x v="1"/>
    <x v="8"/>
    <x v="1"/>
    <x v="3"/>
    <x v="9"/>
    <x v="3"/>
    <s v="440TP-01-B"/>
    <x v="0"/>
    <n v="11.60341"/>
    <n v="0"/>
    <x v="0"/>
    <n v="15"/>
    <n v="15"/>
  </r>
  <r>
    <x v="0"/>
    <x v="1"/>
    <x v="8"/>
    <x v="0"/>
    <x v="4"/>
    <x v="10"/>
    <x v="4"/>
    <s v="510L1-A"/>
    <x v="0"/>
    <n v="51.08755"/>
    <n v="0"/>
    <x v="0"/>
    <n v="108.01"/>
    <n v="108.01"/>
  </r>
  <r>
    <x v="0"/>
    <x v="1"/>
    <x v="8"/>
    <x v="1"/>
    <x v="4"/>
    <x v="10"/>
    <x v="4"/>
    <s v="510L1-B"/>
    <x v="0"/>
    <n v="98.011089999999996"/>
    <n v="0"/>
    <x v="0"/>
    <n v="235.51"/>
    <n v="235.51"/>
  </r>
  <r>
    <x v="0"/>
    <x v="1"/>
    <x v="8"/>
    <x v="0"/>
    <x v="4"/>
    <x v="11"/>
    <x v="4"/>
    <s v="510L2-A"/>
    <x v="0"/>
    <n v="204.02"/>
    <n v="0"/>
    <x v="0"/>
    <n v="194.01"/>
    <n v="194.01"/>
  </r>
  <r>
    <x v="0"/>
    <x v="1"/>
    <x v="8"/>
    <x v="1"/>
    <x v="4"/>
    <x v="11"/>
    <x v="4"/>
    <s v="510L2-B"/>
    <x v="0"/>
    <n v="214.46039999999999"/>
    <n v="0"/>
    <x v="0"/>
    <n v="195.51"/>
    <n v="195.51"/>
  </r>
  <r>
    <x v="0"/>
    <x v="1"/>
    <x v="8"/>
    <x v="0"/>
    <x v="4"/>
    <x v="13"/>
    <x v="4"/>
    <s v="510L4-A"/>
    <x v="0"/>
    <n v="39.166980000000002"/>
    <n v="0"/>
    <x v="0"/>
    <n v="35.020000000000003"/>
    <n v="35.020000000000003"/>
  </r>
  <r>
    <x v="0"/>
    <x v="1"/>
    <x v="8"/>
    <x v="1"/>
    <x v="4"/>
    <x v="13"/>
    <x v="4"/>
    <s v="510L4-B"/>
    <x v="0"/>
    <n v="65.300420000000003"/>
    <n v="0"/>
    <x v="0"/>
    <n v="59.01"/>
    <n v="59.01"/>
  </r>
  <r>
    <x v="0"/>
    <x v="1"/>
    <x v="8"/>
    <x v="1"/>
    <x v="4"/>
    <x v="14"/>
    <x v="4"/>
    <s v="510L5-B"/>
    <x v="0"/>
    <n v="105.44667"/>
    <n v="0"/>
    <x v="0"/>
    <n v="122.51"/>
    <n v="122.51"/>
  </r>
  <r>
    <x v="0"/>
    <x v="1"/>
    <x v="8"/>
    <x v="0"/>
    <x v="4"/>
    <x v="15"/>
    <x v="4"/>
    <s v="510L6-A"/>
    <x v="0"/>
    <n v="60"/>
    <n v="0"/>
    <x v="0"/>
    <n v="63.01"/>
    <n v="63.01"/>
  </r>
  <r>
    <x v="0"/>
    <x v="1"/>
    <x v="8"/>
    <x v="1"/>
    <x v="4"/>
    <x v="15"/>
    <x v="4"/>
    <s v="510L6-B"/>
    <x v="0"/>
    <n v="76"/>
    <n v="0"/>
    <x v="0"/>
    <n v="86.5"/>
    <n v="86.5"/>
  </r>
  <r>
    <x v="0"/>
    <x v="1"/>
    <x v="8"/>
    <x v="1"/>
    <x v="4"/>
    <x v="15"/>
    <x v="4"/>
    <s v="510L8-B"/>
    <x v="0"/>
    <n v="25.814699999999998"/>
    <n v="0"/>
    <x v="0"/>
    <n v="25.01"/>
    <n v="25.01"/>
  </r>
  <r>
    <x v="0"/>
    <x v="1"/>
    <x v="8"/>
    <x v="0"/>
    <x v="4"/>
    <x v="16"/>
    <x v="4"/>
    <s v="520WP-01-A"/>
    <x v="0"/>
    <n v="12.6004"/>
    <n v="0"/>
    <x v="0"/>
    <n v="16"/>
    <n v="16"/>
  </r>
  <r>
    <x v="0"/>
    <x v="1"/>
    <x v="8"/>
    <x v="1"/>
    <x v="4"/>
    <x v="16"/>
    <x v="4"/>
    <s v="520WP-01-B"/>
    <x v="0"/>
    <n v="12.4008"/>
    <n v="0"/>
    <x v="0"/>
    <n v="16"/>
    <n v="16"/>
  </r>
  <r>
    <x v="0"/>
    <x v="1"/>
    <x v="8"/>
    <x v="1"/>
    <x v="4"/>
    <x v="17"/>
    <x v="4"/>
    <s v="530NP-01-B"/>
    <x v="0"/>
    <n v="44.323369999999997"/>
    <n v="0"/>
    <x v="0"/>
    <n v="40"/>
    <n v="40"/>
  </r>
  <r>
    <x v="0"/>
    <x v="1"/>
    <x v="8"/>
    <x v="1"/>
    <x v="4"/>
    <x v="18"/>
    <x v="4"/>
    <s v="550LP-01-B"/>
    <x v="0"/>
    <n v="31.887339999999998"/>
    <n v="0"/>
    <x v="0"/>
    <n v="36"/>
    <n v="36"/>
  </r>
  <r>
    <x v="0"/>
    <x v="1"/>
    <x v="8"/>
    <x v="0"/>
    <x v="5"/>
    <x v="19"/>
    <x v="5"/>
    <s v="600WZ-01-A"/>
    <x v="0"/>
    <n v="0.63997999999999999"/>
    <n v="0"/>
    <x v="0"/>
    <n v="8"/>
    <n v="8"/>
  </r>
  <r>
    <x v="0"/>
    <x v="1"/>
    <x v="8"/>
    <x v="1"/>
    <x v="5"/>
    <x v="19"/>
    <x v="5"/>
    <s v="600WZ-01-B"/>
    <x v="0"/>
    <n v="3.4665979999999998"/>
    <n v="0"/>
    <x v="0"/>
    <n v="8"/>
    <n v="8"/>
  </r>
  <r>
    <x v="0"/>
    <x v="1"/>
    <x v="9"/>
    <x v="0"/>
    <x v="2"/>
    <x v="5"/>
    <x v="2"/>
    <s v="300OS-01-A"/>
    <x v="0"/>
    <n v="0.75000999999999995"/>
    <n v="0"/>
    <x v="0"/>
    <n v="4"/>
    <n v="4"/>
  </r>
  <r>
    <x v="0"/>
    <x v="2"/>
    <x v="10"/>
    <x v="0"/>
    <x v="0"/>
    <x v="0"/>
    <x v="0"/>
    <s v="100KT-01-A"/>
    <x v="0"/>
    <n v="3.9135300000000002"/>
    <n v="0"/>
    <x v="0"/>
    <n v="40"/>
    <n v="40"/>
  </r>
  <r>
    <x v="0"/>
    <x v="2"/>
    <x v="10"/>
    <x v="1"/>
    <x v="0"/>
    <x v="0"/>
    <x v="0"/>
    <s v="100KT-01-B"/>
    <x v="0"/>
    <n v="3.60684"/>
    <n v="0"/>
    <x v="0"/>
    <n v="13"/>
    <n v="13"/>
  </r>
  <r>
    <x v="0"/>
    <x v="2"/>
    <x v="10"/>
    <x v="2"/>
    <x v="0"/>
    <x v="0"/>
    <x v="0"/>
    <s v="100KT-01-C"/>
    <x v="0"/>
    <n v="4.9680099999999996"/>
    <n v="0"/>
    <x v="0"/>
    <n v="30.5"/>
    <n v="30.5"/>
  </r>
  <r>
    <x v="0"/>
    <x v="2"/>
    <x v="10"/>
    <x v="0"/>
    <x v="0"/>
    <x v="0"/>
    <x v="0"/>
    <s v="100KT-02-A"/>
    <x v="0"/>
    <n v="20.214590000000001"/>
    <n v="0"/>
    <x v="0"/>
    <n v="32"/>
    <n v="32"/>
  </r>
  <r>
    <x v="0"/>
    <x v="2"/>
    <x v="10"/>
    <x v="1"/>
    <x v="0"/>
    <x v="0"/>
    <x v="0"/>
    <s v="100KT-02-B"/>
    <x v="0"/>
    <n v="18.592860000000002"/>
    <n v="0"/>
    <x v="0"/>
    <n v="40"/>
    <n v="40"/>
  </r>
  <r>
    <x v="0"/>
    <x v="2"/>
    <x v="10"/>
    <x v="2"/>
    <x v="0"/>
    <x v="0"/>
    <x v="0"/>
    <s v="100KT-02-C"/>
    <x v="0"/>
    <n v="9.2266899999999996"/>
    <n v="0"/>
    <x v="0"/>
    <n v="56"/>
    <n v="56"/>
  </r>
  <r>
    <x v="0"/>
    <x v="2"/>
    <x v="10"/>
    <x v="0"/>
    <x v="0"/>
    <x v="0"/>
    <x v="0"/>
    <s v="100KT-03-A"/>
    <x v="0"/>
    <n v="15.10726"/>
    <n v="0"/>
    <x v="0"/>
    <n v="40"/>
    <n v="40"/>
  </r>
  <r>
    <x v="0"/>
    <x v="2"/>
    <x v="10"/>
    <x v="1"/>
    <x v="0"/>
    <x v="0"/>
    <x v="0"/>
    <s v="100KT-03-B"/>
    <x v="0"/>
    <n v="10.532349999999999"/>
    <n v="0"/>
    <x v="0"/>
    <n v="39"/>
    <n v="39"/>
  </r>
  <r>
    <x v="0"/>
    <x v="2"/>
    <x v="10"/>
    <x v="2"/>
    <x v="0"/>
    <x v="0"/>
    <x v="0"/>
    <s v="100KT-03-C"/>
    <x v="0"/>
    <n v="10.439819999999999"/>
    <n v="0"/>
    <x v="0"/>
    <n v="16"/>
    <n v="16"/>
  </r>
  <r>
    <x v="0"/>
    <x v="2"/>
    <x v="10"/>
    <x v="0"/>
    <x v="0"/>
    <x v="0"/>
    <x v="0"/>
    <s v="100KT-04-A"/>
    <x v="0"/>
    <n v="12.31448"/>
    <n v="0"/>
    <x v="0"/>
    <n v="16"/>
    <n v="16"/>
  </r>
  <r>
    <x v="0"/>
    <x v="2"/>
    <x v="10"/>
    <x v="1"/>
    <x v="0"/>
    <x v="0"/>
    <x v="0"/>
    <s v="100KT-04-B"/>
    <x v="0"/>
    <n v="14.465"/>
    <n v="0"/>
    <x v="0"/>
    <n v="8"/>
    <n v="8"/>
  </r>
  <r>
    <x v="0"/>
    <x v="2"/>
    <x v="10"/>
    <x v="2"/>
    <x v="0"/>
    <x v="0"/>
    <x v="0"/>
    <s v="100KT-04-C"/>
    <x v="0"/>
    <n v="10.526149999999999"/>
    <n v="0"/>
    <x v="0"/>
    <n v="8"/>
    <n v="8"/>
  </r>
  <r>
    <x v="0"/>
    <x v="2"/>
    <x v="10"/>
    <x v="0"/>
    <x v="0"/>
    <x v="0"/>
    <x v="0"/>
    <s v="100KT-05-A"/>
    <x v="0"/>
    <n v="0.26166"/>
    <n v="0"/>
    <x v="0"/>
    <n v="16"/>
    <n v="16"/>
  </r>
  <r>
    <x v="0"/>
    <x v="2"/>
    <x v="10"/>
    <x v="1"/>
    <x v="0"/>
    <x v="0"/>
    <x v="0"/>
    <s v="100KT-05-B"/>
    <x v="0"/>
    <n v="3.02"/>
    <n v="0"/>
    <x v="0"/>
    <n v="41"/>
    <n v="41"/>
  </r>
  <r>
    <x v="0"/>
    <x v="2"/>
    <x v="10"/>
    <x v="2"/>
    <x v="0"/>
    <x v="0"/>
    <x v="0"/>
    <s v="100KT-05-C"/>
    <x v="0"/>
    <n v="0.13067000000000001"/>
    <n v="0"/>
    <x v="0"/>
    <n v="16"/>
    <n v="16"/>
  </r>
  <r>
    <x v="0"/>
    <x v="2"/>
    <x v="10"/>
    <x v="0"/>
    <x v="0"/>
    <x v="0"/>
    <x v="0"/>
    <s v="100KT-07-A"/>
    <x v="0"/>
    <n v="15.638350000000001"/>
    <n v="0"/>
    <x v="0"/>
    <n v="16"/>
    <n v="16"/>
  </r>
  <r>
    <x v="0"/>
    <x v="2"/>
    <x v="10"/>
    <x v="1"/>
    <x v="0"/>
    <x v="0"/>
    <x v="0"/>
    <s v="100KT-07-B"/>
    <x v="0"/>
    <n v="11.88302"/>
    <n v="0"/>
    <x v="0"/>
    <n v="16"/>
    <n v="16"/>
  </r>
  <r>
    <x v="0"/>
    <x v="2"/>
    <x v="10"/>
    <x v="2"/>
    <x v="0"/>
    <x v="0"/>
    <x v="0"/>
    <s v="100KT-07-C"/>
    <x v="0"/>
    <n v="12.103009999999999"/>
    <n v="0"/>
    <x v="0"/>
    <n v="8"/>
    <n v="8"/>
  </r>
  <r>
    <x v="0"/>
    <x v="2"/>
    <x v="10"/>
    <x v="0"/>
    <x v="0"/>
    <x v="1"/>
    <x v="0"/>
    <s v="110KS-01-A"/>
    <x v="0"/>
    <n v="8.8000000000000007"/>
    <n v="0"/>
    <x v="0"/>
    <n v="16"/>
    <n v="16"/>
  </r>
  <r>
    <x v="0"/>
    <x v="2"/>
    <x v="10"/>
    <x v="1"/>
    <x v="0"/>
    <x v="1"/>
    <x v="0"/>
    <s v="110KS-01-B"/>
    <x v="0"/>
    <n v="8.8000000000000007"/>
    <n v="0"/>
    <x v="0"/>
    <n v="16"/>
    <n v="16"/>
  </r>
  <r>
    <x v="0"/>
    <x v="2"/>
    <x v="10"/>
    <x v="2"/>
    <x v="0"/>
    <x v="1"/>
    <x v="0"/>
    <s v="110KS-02-C"/>
    <x v="0"/>
    <n v="8.8000000000000007"/>
    <n v="0"/>
    <x v="0"/>
    <n v="16"/>
    <n v="16"/>
  </r>
  <r>
    <x v="0"/>
    <x v="2"/>
    <x v="10"/>
    <x v="0"/>
    <x v="0"/>
    <x v="1"/>
    <x v="0"/>
    <s v="110KS-03-A"/>
    <x v="0"/>
    <n v="2.8276699999999999"/>
    <n v="0"/>
    <x v="0"/>
    <n v="16"/>
    <n v="16"/>
  </r>
  <r>
    <x v="0"/>
    <x v="2"/>
    <x v="10"/>
    <x v="1"/>
    <x v="0"/>
    <x v="1"/>
    <x v="0"/>
    <s v="110KS-03-B"/>
    <x v="0"/>
    <n v="0.55084"/>
    <n v="0"/>
    <x v="0"/>
    <n v="8"/>
    <n v="8"/>
  </r>
  <r>
    <x v="0"/>
    <x v="2"/>
    <x v="10"/>
    <x v="0"/>
    <x v="1"/>
    <x v="2"/>
    <x v="1"/>
    <s v="210SL-01-A"/>
    <x v="0"/>
    <n v="14.133319999999999"/>
    <n v="0"/>
    <x v="0"/>
    <n v="16"/>
    <n v="16"/>
  </r>
  <r>
    <x v="0"/>
    <x v="2"/>
    <x v="10"/>
    <x v="1"/>
    <x v="1"/>
    <x v="2"/>
    <x v="1"/>
    <s v="210SL-01-B"/>
    <x v="0"/>
    <n v="13.86571"/>
    <n v="0"/>
    <x v="0"/>
    <n v="15"/>
    <n v="15"/>
  </r>
  <r>
    <x v="0"/>
    <x v="2"/>
    <x v="10"/>
    <x v="2"/>
    <x v="1"/>
    <x v="2"/>
    <x v="1"/>
    <s v="210SL-01-C"/>
    <x v="0"/>
    <n v="42.57264"/>
    <n v="0"/>
    <x v="0"/>
    <n v="48"/>
    <n v="48"/>
  </r>
  <r>
    <x v="0"/>
    <x v="2"/>
    <x v="10"/>
    <x v="0"/>
    <x v="1"/>
    <x v="2"/>
    <x v="1"/>
    <s v="210SL-02-A"/>
    <x v="0"/>
    <n v="21.19998"/>
    <n v="0"/>
    <x v="0"/>
    <n v="24"/>
    <n v="24"/>
  </r>
  <r>
    <x v="0"/>
    <x v="2"/>
    <x v="10"/>
    <x v="1"/>
    <x v="1"/>
    <x v="2"/>
    <x v="1"/>
    <s v="210SL-02-B"/>
    <x v="0"/>
    <n v="49.466619999999999"/>
    <n v="0"/>
    <x v="0"/>
    <n v="56"/>
    <n v="56"/>
  </r>
  <r>
    <x v="0"/>
    <x v="2"/>
    <x v="10"/>
    <x v="3"/>
    <x v="1"/>
    <x v="3"/>
    <x v="1"/>
    <s v="220SE-0001"/>
    <x v="0"/>
    <n v="0.45240000000000002"/>
    <n v="0"/>
    <x v="0"/>
    <n v="0.01"/>
    <n v="0.01"/>
  </r>
  <r>
    <x v="0"/>
    <x v="2"/>
    <x v="10"/>
    <x v="0"/>
    <x v="1"/>
    <x v="3"/>
    <x v="1"/>
    <s v="220SE-0009"/>
    <x v="0"/>
    <n v="7.1711499999999999"/>
    <n v="0"/>
    <x v="0"/>
    <n v="8"/>
    <n v="8"/>
  </r>
  <r>
    <x v="0"/>
    <x v="2"/>
    <x v="10"/>
    <x v="2"/>
    <x v="1"/>
    <x v="3"/>
    <x v="1"/>
    <s v="220SE-0079"/>
    <x v="0"/>
    <n v="5.87174"/>
    <n v="0"/>
    <x v="0"/>
    <n v="8"/>
    <n v="8"/>
  </r>
  <r>
    <x v="0"/>
    <x v="2"/>
    <x v="10"/>
    <x v="2"/>
    <x v="1"/>
    <x v="3"/>
    <x v="1"/>
    <s v="220SE-0081"/>
    <x v="0"/>
    <n v="6.4273699999999998"/>
    <n v="0"/>
    <x v="0"/>
    <n v="8"/>
    <n v="8"/>
  </r>
  <r>
    <x v="0"/>
    <x v="2"/>
    <x v="10"/>
    <x v="2"/>
    <x v="1"/>
    <x v="3"/>
    <x v="1"/>
    <s v="220SE-0114"/>
    <x v="0"/>
    <n v="6.9715199999999999"/>
    <n v="0"/>
    <x v="0"/>
    <n v="8"/>
    <n v="8"/>
  </r>
  <r>
    <x v="0"/>
    <x v="2"/>
    <x v="10"/>
    <x v="0"/>
    <x v="1"/>
    <x v="3"/>
    <x v="1"/>
    <s v="220SE-0121"/>
    <x v="0"/>
    <n v="6.19937"/>
    <n v="0"/>
    <x v="0"/>
    <n v="8"/>
    <n v="8"/>
  </r>
  <r>
    <x v="0"/>
    <x v="2"/>
    <x v="10"/>
    <x v="0"/>
    <x v="1"/>
    <x v="3"/>
    <x v="1"/>
    <s v="220SE-0133"/>
    <x v="0"/>
    <n v="6.4381899999999996"/>
    <n v="0"/>
    <x v="0"/>
    <n v="8"/>
    <n v="8"/>
  </r>
  <r>
    <x v="0"/>
    <x v="2"/>
    <x v="10"/>
    <x v="1"/>
    <x v="1"/>
    <x v="3"/>
    <x v="1"/>
    <s v="220SE-0150"/>
    <x v="0"/>
    <n v="7.6363700000000003"/>
    <n v="0"/>
    <x v="0"/>
    <n v="8"/>
    <n v="8"/>
  </r>
  <r>
    <x v="0"/>
    <x v="2"/>
    <x v="10"/>
    <x v="1"/>
    <x v="1"/>
    <x v="3"/>
    <x v="1"/>
    <s v="220SE-0202"/>
    <x v="0"/>
    <n v="6.2725900000000001"/>
    <n v="0"/>
    <x v="0"/>
    <n v="8"/>
    <n v="8"/>
  </r>
  <r>
    <x v="0"/>
    <x v="2"/>
    <x v="10"/>
    <x v="2"/>
    <x v="1"/>
    <x v="3"/>
    <x v="1"/>
    <s v="220SE-0212"/>
    <x v="0"/>
    <n v="7.9441300000000004"/>
    <n v="3.1399999999999997E-2"/>
    <x v="0"/>
    <n v="8"/>
    <n v="8"/>
  </r>
  <r>
    <x v="0"/>
    <x v="2"/>
    <x v="10"/>
    <x v="2"/>
    <x v="1"/>
    <x v="3"/>
    <x v="1"/>
    <s v="220SE-0227"/>
    <x v="0"/>
    <n v="7.2038000000000002"/>
    <n v="5.0000000000000001E-4"/>
    <x v="0"/>
    <n v="8"/>
    <n v="8"/>
  </r>
  <r>
    <x v="0"/>
    <x v="2"/>
    <x v="10"/>
    <x v="1"/>
    <x v="1"/>
    <x v="3"/>
    <x v="1"/>
    <s v="220SE-0233"/>
    <x v="0"/>
    <n v="6.71462"/>
    <n v="0"/>
    <x v="0"/>
    <n v="8"/>
    <n v="8"/>
  </r>
  <r>
    <x v="0"/>
    <x v="2"/>
    <x v="10"/>
    <x v="1"/>
    <x v="1"/>
    <x v="3"/>
    <x v="1"/>
    <s v="220SE-0281"/>
    <x v="0"/>
    <n v="5.5745300000000002"/>
    <n v="0"/>
    <x v="0"/>
    <n v="10"/>
    <n v="10"/>
  </r>
  <r>
    <x v="0"/>
    <x v="2"/>
    <x v="10"/>
    <x v="2"/>
    <x v="1"/>
    <x v="3"/>
    <x v="1"/>
    <s v="220SE-0294"/>
    <x v="0"/>
    <n v="5.3643900000000002"/>
    <n v="0"/>
    <x v="0"/>
    <n v="7"/>
    <n v="7"/>
  </r>
  <r>
    <x v="0"/>
    <x v="2"/>
    <x v="10"/>
    <x v="1"/>
    <x v="1"/>
    <x v="3"/>
    <x v="1"/>
    <s v="220SE-0315"/>
    <x v="0"/>
    <n v="3.5715699999999999"/>
    <n v="0"/>
    <x v="0"/>
    <n v="6"/>
    <n v="6"/>
  </r>
  <r>
    <x v="0"/>
    <x v="2"/>
    <x v="10"/>
    <x v="0"/>
    <x v="1"/>
    <x v="3"/>
    <x v="1"/>
    <s v="220SE-0350"/>
    <x v="0"/>
    <n v="5.6165399999999996"/>
    <n v="0"/>
    <x v="0"/>
    <n v="8"/>
    <n v="8"/>
  </r>
  <r>
    <x v="0"/>
    <x v="2"/>
    <x v="10"/>
    <x v="2"/>
    <x v="1"/>
    <x v="3"/>
    <x v="1"/>
    <s v="220SE-0359"/>
    <x v="0"/>
    <n v="7.3266580000000001"/>
    <n v="1.2500000000000001E-2"/>
    <x v="0"/>
    <n v="8"/>
    <n v="8"/>
  </r>
  <r>
    <x v="0"/>
    <x v="2"/>
    <x v="10"/>
    <x v="2"/>
    <x v="1"/>
    <x v="3"/>
    <x v="1"/>
    <s v="220SE-0386"/>
    <x v="0"/>
    <n v="3.5873499999999998"/>
    <n v="3.5097"/>
    <x v="0"/>
    <n v="8"/>
    <n v="8"/>
  </r>
  <r>
    <x v="0"/>
    <x v="2"/>
    <x v="10"/>
    <x v="0"/>
    <x v="1"/>
    <x v="3"/>
    <x v="1"/>
    <s v="220SE-0409"/>
    <x v="0"/>
    <n v="6.35114"/>
    <n v="0.38250000000000001"/>
    <x v="0"/>
    <n v="7"/>
    <n v="7"/>
  </r>
  <r>
    <x v="0"/>
    <x v="2"/>
    <x v="10"/>
    <x v="1"/>
    <x v="1"/>
    <x v="3"/>
    <x v="1"/>
    <s v="220SE-0640"/>
    <x v="0"/>
    <n v="5.8384099999999997"/>
    <n v="0"/>
    <x v="0"/>
    <n v="8"/>
    <n v="8"/>
  </r>
  <r>
    <x v="0"/>
    <x v="2"/>
    <x v="10"/>
    <x v="0"/>
    <x v="1"/>
    <x v="3"/>
    <x v="1"/>
    <s v="220SE-0642"/>
    <x v="0"/>
    <n v="7.1759899999999996"/>
    <n v="0"/>
    <x v="0"/>
    <n v="8"/>
    <n v="8"/>
  </r>
  <r>
    <x v="0"/>
    <x v="2"/>
    <x v="10"/>
    <x v="0"/>
    <x v="1"/>
    <x v="3"/>
    <x v="1"/>
    <s v="220SE-0677"/>
    <x v="0"/>
    <n v="5.0823299999999998"/>
    <n v="0"/>
    <x v="0"/>
    <n v="8"/>
    <n v="8"/>
  </r>
  <r>
    <x v="0"/>
    <x v="2"/>
    <x v="10"/>
    <x v="1"/>
    <x v="1"/>
    <x v="3"/>
    <x v="1"/>
    <s v="220SE-0682"/>
    <x v="0"/>
    <n v="5.3333399999999997"/>
    <n v="0"/>
    <x v="0"/>
    <n v="8"/>
    <n v="8"/>
  </r>
  <r>
    <x v="0"/>
    <x v="2"/>
    <x v="10"/>
    <x v="1"/>
    <x v="1"/>
    <x v="3"/>
    <x v="1"/>
    <s v="220SE-0688"/>
    <x v="0"/>
    <n v="4.0505500000000003"/>
    <n v="0"/>
    <x v="0"/>
    <n v="3"/>
    <n v="3"/>
  </r>
  <r>
    <x v="0"/>
    <x v="2"/>
    <x v="10"/>
    <x v="1"/>
    <x v="1"/>
    <x v="3"/>
    <x v="1"/>
    <s v="220SE-0690"/>
    <x v="0"/>
    <n v="6.6593299999999997"/>
    <n v="0"/>
    <x v="0"/>
    <n v="8"/>
    <n v="8"/>
  </r>
  <r>
    <x v="0"/>
    <x v="2"/>
    <x v="10"/>
    <x v="0"/>
    <x v="1"/>
    <x v="3"/>
    <x v="1"/>
    <s v="220SE-0694"/>
    <x v="0"/>
    <n v="6.0917700000000004"/>
    <n v="3.7000000000000002E-3"/>
    <x v="0"/>
    <n v="8"/>
    <n v="8"/>
  </r>
  <r>
    <x v="0"/>
    <x v="2"/>
    <x v="10"/>
    <x v="1"/>
    <x v="1"/>
    <x v="3"/>
    <x v="1"/>
    <s v="220SE-0700"/>
    <x v="0"/>
    <n v="7.1546900000000004"/>
    <n v="0"/>
    <x v="0"/>
    <n v="8"/>
    <n v="8"/>
  </r>
  <r>
    <x v="0"/>
    <x v="2"/>
    <x v="10"/>
    <x v="1"/>
    <x v="1"/>
    <x v="3"/>
    <x v="1"/>
    <s v="220SE-0701"/>
    <x v="0"/>
    <n v="6.23658"/>
    <n v="0"/>
    <x v="0"/>
    <n v="8"/>
    <n v="8"/>
  </r>
  <r>
    <x v="0"/>
    <x v="2"/>
    <x v="10"/>
    <x v="2"/>
    <x v="1"/>
    <x v="3"/>
    <x v="1"/>
    <s v="220SE-0708"/>
    <x v="0"/>
    <n v="5.8696000000000002"/>
    <n v="4.3849999999999998"/>
    <x v="0"/>
    <n v="8"/>
    <n v="8"/>
  </r>
  <r>
    <x v="0"/>
    <x v="2"/>
    <x v="10"/>
    <x v="1"/>
    <x v="1"/>
    <x v="3"/>
    <x v="1"/>
    <s v="220SE-0718"/>
    <x v="0"/>
    <n v="7.2799199999999997"/>
    <n v="0"/>
    <x v="0"/>
    <n v="8"/>
    <n v="8"/>
  </r>
  <r>
    <x v="0"/>
    <x v="2"/>
    <x v="10"/>
    <x v="1"/>
    <x v="1"/>
    <x v="3"/>
    <x v="1"/>
    <s v="220SE-0734"/>
    <x v="0"/>
    <n v="5.8132000000000001"/>
    <n v="0"/>
    <x v="0"/>
    <n v="8"/>
    <n v="8"/>
  </r>
  <r>
    <x v="0"/>
    <x v="2"/>
    <x v="10"/>
    <x v="1"/>
    <x v="1"/>
    <x v="3"/>
    <x v="1"/>
    <s v="220SE-0737"/>
    <x v="0"/>
    <n v="8.5937999999999999"/>
    <n v="0"/>
    <x v="0"/>
    <n v="8"/>
    <n v="8"/>
  </r>
  <r>
    <x v="0"/>
    <x v="2"/>
    <x v="10"/>
    <x v="1"/>
    <x v="1"/>
    <x v="3"/>
    <x v="1"/>
    <s v="220SE-0739"/>
    <x v="0"/>
    <n v="4.9628199999999998"/>
    <n v="0"/>
    <x v="0"/>
    <n v="8"/>
    <n v="8"/>
  </r>
  <r>
    <x v="0"/>
    <x v="2"/>
    <x v="10"/>
    <x v="1"/>
    <x v="1"/>
    <x v="3"/>
    <x v="1"/>
    <s v="220SE-0748"/>
    <x v="0"/>
    <n v="2.8278400000000001"/>
    <n v="0"/>
    <x v="0"/>
    <n v="4"/>
    <n v="4"/>
  </r>
  <r>
    <x v="0"/>
    <x v="2"/>
    <x v="10"/>
    <x v="2"/>
    <x v="1"/>
    <x v="3"/>
    <x v="1"/>
    <s v="220SE-0754"/>
    <x v="0"/>
    <n v="6.83012"/>
    <n v="0"/>
    <x v="0"/>
    <n v="8"/>
    <n v="8"/>
  </r>
  <r>
    <x v="0"/>
    <x v="2"/>
    <x v="10"/>
    <x v="2"/>
    <x v="1"/>
    <x v="3"/>
    <x v="1"/>
    <s v="220SE-0778"/>
    <x v="0"/>
    <n v="5.95932"/>
    <n v="0"/>
    <x v="0"/>
    <n v="8"/>
    <n v="8"/>
  </r>
  <r>
    <x v="0"/>
    <x v="2"/>
    <x v="10"/>
    <x v="1"/>
    <x v="1"/>
    <x v="3"/>
    <x v="1"/>
    <s v="220SE-0786"/>
    <x v="0"/>
    <n v="6.5833700000000004"/>
    <n v="0"/>
    <x v="0"/>
    <n v="8"/>
    <n v="8"/>
  </r>
  <r>
    <x v="0"/>
    <x v="2"/>
    <x v="10"/>
    <x v="0"/>
    <x v="1"/>
    <x v="3"/>
    <x v="1"/>
    <s v="220SE-0787"/>
    <x v="0"/>
    <n v="5.4774500000000002"/>
    <n v="0"/>
    <x v="0"/>
    <n v="8"/>
    <n v="8"/>
  </r>
  <r>
    <x v="0"/>
    <x v="2"/>
    <x v="10"/>
    <x v="2"/>
    <x v="1"/>
    <x v="3"/>
    <x v="1"/>
    <s v="220SE-0795"/>
    <x v="0"/>
    <n v="5.6359599999999999"/>
    <n v="0"/>
    <x v="0"/>
    <n v="8"/>
    <n v="8"/>
  </r>
  <r>
    <x v="0"/>
    <x v="2"/>
    <x v="10"/>
    <x v="1"/>
    <x v="1"/>
    <x v="3"/>
    <x v="1"/>
    <s v="220SE-0800"/>
    <x v="0"/>
    <n v="7.7798400000000001"/>
    <n v="0"/>
    <x v="0"/>
    <n v="8"/>
    <n v="8"/>
  </r>
  <r>
    <x v="0"/>
    <x v="2"/>
    <x v="10"/>
    <x v="2"/>
    <x v="1"/>
    <x v="3"/>
    <x v="1"/>
    <s v="220SE-0844"/>
    <x v="0"/>
    <n v="6.3789899999999999"/>
    <n v="0"/>
    <x v="0"/>
    <n v="8"/>
    <n v="8"/>
  </r>
  <r>
    <x v="0"/>
    <x v="2"/>
    <x v="10"/>
    <x v="2"/>
    <x v="1"/>
    <x v="3"/>
    <x v="1"/>
    <s v="220SE-0901"/>
    <x v="0"/>
    <n v="4.7171799999999999"/>
    <n v="0"/>
    <x v="0"/>
    <n v="8"/>
    <n v="8"/>
  </r>
  <r>
    <x v="0"/>
    <x v="2"/>
    <x v="10"/>
    <x v="1"/>
    <x v="1"/>
    <x v="3"/>
    <x v="1"/>
    <s v="220SE-0921"/>
    <x v="0"/>
    <n v="6.9393900000000004"/>
    <n v="0"/>
    <x v="0"/>
    <n v="8"/>
    <n v="8"/>
  </r>
  <r>
    <x v="0"/>
    <x v="2"/>
    <x v="10"/>
    <x v="0"/>
    <x v="1"/>
    <x v="3"/>
    <x v="1"/>
    <s v="220SE-0923"/>
    <x v="0"/>
    <n v="6.7372899999999998"/>
    <n v="7.7700000000000005E-2"/>
    <x v="0"/>
    <n v="8"/>
    <n v="8"/>
  </r>
  <r>
    <x v="0"/>
    <x v="2"/>
    <x v="10"/>
    <x v="2"/>
    <x v="1"/>
    <x v="3"/>
    <x v="1"/>
    <s v="220SE-1045"/>
    <x v="0"/>
    <n v="8.97241"/>
    <n v="0"/>
    <x v="0"/>
    <n v="8"/>
    <n v="8"/>
  </r>
  <r>
    <x v="0"/>
    <x v="2"/>
    <x v="10"/>
    <x v="0"/>
    <x v="1"/>
    <x v="3"/>
    <x v="1"/>
    <s v="220SE-1218"/>
    <x v="0"/>
    <n v="6.7014199999999997"/>
    <n v="0"/>
    <x v="0"/>
    <n v="8"/>
    <n v="8"/>
  </r>
  <r>
    <x v="0"/>
    <x v="2"/>
    <x v="10"/>
    <x v="0"/>
    <x v="1"/>
    <x v="3"/>
    <x v="1"/>
    <s v="220SE-1219"/>
    <x v="0"/>
    <n v="4.9214799999999999"/>
    <n v="0"/>
    <x v="0"/>
    <n v="8"/>
    <n v="8"/>
  </r>
  <r>
    <x v="0"/>
    <x v="2"/>
    <x v="10"/>
    <x v="1"/>
    <x v="1"/>
    <x v="3"/>
    <x v="1"/>
    <s v="220SE-1223"/>
    <x v="0"/>
    <n v="6.7299600000000002"/>
    <n v="5.0000000000000001E-3"/>
    <x v="0"/>
    <n v="8"/>
    <n v="8"/>
  </r>
  <r>
    <x v="0"/>
    <x v="2"/>
    <x v="10"/>
    <x v="1"/>
    <x v="1"/>
    <x v="3"/>
    <x v="1"/>
    <s v="220SE-1286"/>
    <x v="0"/>
    <n v="6.0512699999999997"/>
    <n v="0"/>
    <x v="0"/>
    <n v="8"/>
    <n v="8"/>
  </r>
  <r>
    <x v="0"/>
    <x v="2"/>
    <x v="10"/>
    <x v="0"/>
    <x v="1"/>
    <x v="3"/>
    <x v="1"/>
    <s v="220SE-1290"/>
    <x v="0"/>
    <n v="6.9049199999999997"/>
    <n v="1.2E-2"/>
    <x v="0"/>
    <n v="8"/>
    <n v="8"/>
  </r>
  <r>
    <x v="0"/>
    <x v="2"/>
    <x v="10"/>
    <x v="2"/>
    <x v="1"/>
    <x v="3"/>
    <x v="1"/>
    <s v="220SE-1679"/>
    <x v="0"/>
    <n v="7.1538199999999996"/>
    <n v="0.30120000000000002"/>
    <x v="0"/>
    <n v="8"/>
    <n v="8"/>
  </r>
  <r>
    <x v="0"/>
    <x v="2"/>
    <x v="10"/>
    <x v="1"/>
    <x v="1"/>
    <x v="3"/>
    <x v="1"/>
    <s v="220SE-1689"/>
    <x v="0"/>
    <n v="4.4721970000000004"/>
    <n v="0.4294"/>
    <x v="0"/>
    <n v="6"/>
    <n v="6"/>
  </r>
  <r>
    <x v="0"/>
    <x v="2"/>
    <x v="10"/>
    <x v="2"/>
    <x v="1"/>
    <x v="3"/>
    <x v="1"/>
    <s v="220SE-1696"/>
    <x v="0"/>
    <n v="5.5054049999999997"/>
    <n v="0"/>
    <x v="0"/>
    <n v="8"/>
    <n v="8"/>
  </r>
  <r>
    <x v="0"/>
    <x v="2"/>
    <x v="10"/>
    <x v="2"/>
    <x v="1"/>
    <x v="3"/>
    <x v="1"/>
    <s v="220SE-1883"/>
    <x v="0"/>
    <n v="7.29237"/>
    <n v="0"/>
    <x v="0"/>
    <n v="8"/>
    <n v="8"/>
  </r>
  <r>
    <x v="0"/>
    <x v="2"/>
    <x v="10"/>
    <x v="1"/>
    <x v="1"/>
    <x v="3"/>
    <x v="1"/>
    <s v="220SE-2033"/>
    <x v="0"/>
    <n v="6.6223799999999997"/>
    <n v="0"/>
    <x v="0"/>
    <n v="8"/>
    <n v="8"/>
  </r>
  <r>
    <x v="0"/>
    <x v="2"/>
    <x v="10"/>
    <x v="2"/>
    <x v="1"/>
    <x v="3"/>
    <x v="1"/>
    <s v="220SE-2036"/>
    <x v="0"/>
    <n v="5.5951199999999996"/>
    <n v="0"/>
    <x v="0"/>
    <n v="8"/>
    <n v="8"/>
  </r>
  <r>
    <x v="0"/>
    <x v="2"/>
    <x v="10"/>
    <x v="0"/>
    <x v="1"/>
    <x v="3"/>
    <x v="1"/>
    <s v="220SE-2037"/>
    <x v="0"/>
    <n v="6.2139800000000003"/>
    <n v="0"/>
    <x v="0"/>
    <n v="8"/>
    <n v="8"/>
  </r>
  <r>
    <x v="0"/>
    <x v="2"/>
    <x v="10"/>
    <x v="0"/>
    <x v="1"/>
    <x v="3"/>
    <x v="1"/>
    <s v="220SE-2038"/>
    <x v="0"/>
    <n v="7.2084099999999998"/>
    <n v="0"/>
    <x v="0"/>
    <n v="8"/>
    <n v="8"/>
  </r>
  <r>
    <x v="0"/>
    <x v="2"/>
    <x v="10"/>
    <x v="1"/>
    <x v="1"/>
    <x v="3"/>
    <x v="1"/>
    <s v="220SE-2102"/>
    <x v="0"/>
    <n v="6.3981700000000004"/>
    <n v="0"/>
    <x v="0"/>
    <n v="8"/>
    <n v="8"/>
  </r>
  <r>
    <x v="0"/>
    <x v="2"/>
    <x v="10"/>
    <x v="2"/>
    <x v="1"/>
    <x v="3"/>
    <x v="1"/>
    <s v="220SE-2104"/>
    <x v="0"/>
    <n v="7.2887500000000003"/>
    <n v="0"/>
    <x v="0"/>
    <n v="8"/>
    <n v="8"/>
  </r>
  <r>
    <x v="0"/>
    <x v="2"/>
    <x v="10"/>
    <x v="2"/>
    <x v="1"/>
    <x v="3"/>
    <x v="1"/>
    <s v="220SE-2107"/>
    <x v="0"/>
    <n v="6.4011300000000002"/>
    <n v="0"/>
    <x v="0"/>
    <n v="8"/>
    <n v="8"/>
  </r>
  <r>
    <x v="0"/>
    <x v="2"/>
    <x v="10"/>
    <x v="0"/>
    <x v="1"/>
    <x v="3"/>
    <x v="1"/>
    <s v="220SE-2110"/>
    <x v="0"/>
    <n v="6.26593"/>
    <n v="0"/>
    <x v="0"/>
    <n v="8"/>
    <n v="8"/>
  </r>
  <r>
    <x v="0"/>
    <x v="2"/>
    <x v="10"/>
    <x v="1"/>
    <x v="1"/>
    <x v="3"/>
    <x v="1"/>
    <s v="220SE-2116"/>
    <x v="0"/>
    <n v="6.1407299999999996"/>
    <n v="7.7999999999999996E-3"/>
    <x v="0"/>
    <n v="8"/>
    <n v="8"/>
  </r>
  <r>
    <x v="0"/>
    <x v="2"/>
    <x v="10"/>
    <x v="2"/>
    <x v="1"/>
    <x v="3"/>
    <x v="1"/>
    <s v="220SE-2118"/>
    <x v="0"/>
    <n v="7.1381600000000001"/>
    <n v="0"/>
    <x v="0"/>
    <n v="8"/>
    <n v="8"/>
  </r>
  <r>
    <x v="0"/>
    <x v="2"/>
    <x v="10"/>
    <x v="0"/>
    <x v="1"/>
    <x v="3"/>
    <x v="1"/>
    <s v="220SE-2125"/>
    <x v="0"/>
    <n v="7.1924200000000003"/>
    <n v="0"/>
    <x v="0"/>
    <n v="8"/>
    <n v="8"/>
  </r>
  <r>
    <x v="0"/>
    <x v="2"/>
    <x v="10"/>
    <x v="0"/>
    <x v="1"/>
    <x v="3"/>
    <x v="1"/>
    <s v="220SE-2295"/>
    <x v="0"/>
    <n v="6.98421"/>
    <n v="0"/>
    <x v="0"/>
    <n v="8"/>
    <n v="8"/>
  </r>
  <r>
    <x v="0"/>
    <x v="2"/>
    <x v="10"/>
    <x v="0"/>
    <x v="1"/>
    <x v="3"/>
    <x v="1"/>
    <s v="220SE-2349"/>
    <x v="0"/>
    <n v="7.4684200000000001"/>
    <n v="0"/>
    <x v="0"/>
    <n v="8"/>
    <n v="8"/>
  </r>
  <r>
    <x v="0"/>
    <x v="2"/>
    <x v="10"/>
    <x v="1"/>
    <x v="1"/>
    <x v="3"/>
    <x v="1"/>
    <s v="220SE-2350"/>
    <x v="0"/>
    <n v="8.1086399999999994"/>
    <n v="1.83E-2"/>
    <x v="0"/>
    <n v="8"/>
    <n v="8"/>
  </r>
  <r>
    <x v="0"/>
    <x v="2"/>
    <x v="10"/>
    <x v="1"/>
    <x v="1"/>
    <x v="3"/>
    <x v="1"/>
    <s v="220SE-2353"/>
    <x v="0"/>
    <n v="7.4750300000000003"/>
    <n v="0"/>
    <x v="0"/>
    <n v="8"/>
    <n v="8"/>
  </r>
  <r>
    <x v="0"/>
    <x v="2"/>
    <x v="10"/>
    <x v="0"/>
    <x v="1"/>
    <x v="3"/>
    <x v="1"/>
    <s v="220SE-2415"/>
    <x v="0"/>
    <n v="4.7044699999999997"/>
    <n v="0"/>
    <x v="0"/>
    <n v="8"/>
    <n v="8"/>
  </r>
  <r>
    <x v="0"/>
    <x v="2"/>
    <x v="10"/>
    <x v="2"/>
    <x v="1"/>
    <x v="3"/>
    <x v="1"/>
    <s v="220SE-2454"/>
    <x v="0"/>
    <n v="6.0883500000000002"/>
    <n v="0"/>
    <x v="0"/>
    <n v="8"/>
    <n v="8"/>
  </r>
  <r>
    <x v="0"/>
    <x v="2"/>
    <x v="10"/>
    <x v="1"/>
    <x v="1"/>
    <x v="3"/>
    <x v="1"/>
    <s v="220SE-2455"/>
    <x v="0"/>
    <n v="7.3541800000000004"/>
    <n v="0"/>
    <x v="0"/>
    <n v="10"/>
    <n v="10"/>
  </r>
  <r>
    <x v="0"/>
    <x v="2"/>
    <x v="10"/>
    <x v="1"/>
    <x v="1"/>
    <x v="3"/>
    <x v="1"/>
    <s v="220SE-2553"/>
    <x v="0"/>
    <n v="6.7069900000000002"/>
    <n v="0"/>
    <x v="0"/>
    <n v="8"/>
    <n v="8"/>
  </r>
  <r>
    <x v="0"/>
    <x v="2"/>
    <x v="10"/>
    <x v="2"/>
    <x v="1"/>
    <x v="3"/>
    <x v="1"/>
    <s v="220SE-2769"/>
    <x v="0"/>
    <n v="5.6687700000000003"/>
    <n v="0.58950000000000002"/>
    <x v="0"/>
    <n v="7.5"/>
    <n v="7.5"/>
  </r>
  <r>
    <x v="0"/>
    <x v="2"/>
    <x v="10"/>
    <x v="1"/>
    <x v="1"/>
    <x v="3"/>
    <x v="1"/>
    <s v="220SE-2775"/>
    <x v="0"/>
    <n v="4.5531899999999998"/>
    <n v="0"/>
    <x v="0"/>
    <n v="10"/>
    <n v="10"/>
  </r>
  <r>
    <x v="0"/>
    <x v="2"/>
    <x v="10"/>
    <x v="1"/>
    <x v="1"/>
    <x v="3"/>
    <x v="1"/>
    <s v="220SE-2818"/>
    <x v="0"/>
    <n v="6.9648399999999997"/>
    <n v="0"/>
    <x v="0"/>
    <n v="10"/>
    <n v="10"/>
  </r>
  <r>
    <x v="0"/>
    <x v="2"/>
    <x v="10"/>
    <x v="2"/>
    <x v="1"/>
    <x v="3"/>
    <x v="1"/>
    <s v="220SE-2841"/>
    <x v="0"/>
    <n v="6.6762899999999998"/>
    <n v="0"/>
    <x v="0"/>
    <n v="8"/>
    <n v="8"/>
  </r>
  <r>
    <x v="0"/>
    <x v="2"/>
    <x v="10"/>
    <x v="1"/>
    <x v="1"/>
    <x v="3"/>
    <x v="1"/>
    <s v="220SE-2842"/>
    <x v="0"/>
    <n v="3.57891"/>
    <n v="0"/>
    <x v="0"/>
    <n v="8"/>
    <n v="8"/>
  </r>
  <r>
    <x v="0"/>
    <x v="2"/>
    <x v="10"/>
    <x v="0"/>
    <x v="1"/>
    <x v="3"/>
    <x v="1"/>
    <s v="220SE-2848"/>
    <x v="0"/>
    <n v="6.3256199999999998"/>
    <n v="0"/>
    <x v="0"/>
    <n v="8"/>
    <n v="8"/>
  </r>
  <r>
    <x v="0"/>
    <x v="2"/>
    <x v="10"/>
    <x v="0"/>
    <x v="1"/>
    <x v="3"/>
    <x v="1"/>
    <s v="220SE-2892"/>
    <x v="0"/>
    <n v="5.6440900000000003"/>
    <n v="0"/>
    <x v="0"/>
    <n v="8"/>
    <n v="8"/>
  </r>
  <r>
    <x v="0"/>
    <x v="2"/>
    <x v="10"/>
    <x v="1"/>
    <x v="1"/>
    <x v="3"/>
    <x v="1"/>
    <s v="220SE-2893"/>
    <x v="0"/>
    <n v="4.59476"/>
    <n v="0"/>
    <x v="0"/>
    <n v="8"/>
    <n v="8"/>
  </r>
  <r>
    <x v="0"/>
    <x v="2"/>
    <x v="10"/>
    <x v="1"/>
    <x v="1"/>
    <x v="3"/>
    <x v="1"/>
    <s v="220SE-2897"/>
    <x v="0"/>
    <n v="4.9319100000000002"/>
    <n v="0"/>
    <x v="0"/>
    <n v="8"/>
    <n v="8"/>
  </r>
  <r>
    <x v="0"/>
    <x v="2"/>
    <x v="10"/>
    <x v="0"/>
    <x v="1"/>
    <x v="3"/>
    <x v="1"/>
    <s v="220SE-2918"/>
    <x v="0"/>
    <n v="6.8685299999999998"/>
    <n v="3.0000000000000001E-3"/>
    <x v="0"/>
    <n v="8"/>
    <n v="8"/>
  </r>
  <r>
    <x v="0"/>
    <x v="2"/>
    <x v="10"/>
    <x v="0"/>
    <x v="1"/>
    <x v="3"/>
    <x v="1"/>
    <s v="220SE-2924"/>
    <x v="0"/>
    <n v="6.6954799999999999"/>
    <n v="0"/>
    <x v="0"/>
    <n v="8"/>
    <n v="8"/>
  </r>
  <r>
    <x v="0"/>
    <x v="2"/>
    <x v="10"/>
    <x v="2"/>
    <x v="1"/>
    <x v="3"/>
    <x v="1"/>
    <s v="220SE-2926"/>
    <x v="0"/>
    <n v="1.5389999999999999"/>
    <n v="0"/>
    <x v="0"/>
    <n v="1.5"/>
    <n v="1.5"/>
  </r>
  <r>
    <x v="0"/>
    <x v="2"/>
    <x v="10"/>
    <x v="0"/>
    <x v="1"/>
    <x v="3"/>
    <x v="1"/>
    <s v="220SE-2931"/>
    <x v="0"/>
    <n v="6.01417"/>
    <n v="0"/>
    <x v="0"/>
    <n v="8"/>
    <n v="8"/>
  </r>
  <r>
    <x v="0"/>
    <x v="2"/>
    <x v="10"/>
    <x v="0"/>
    <x v="1"/>
    <x v="3"/>
    <x v="1"/>
    <s v="220SE-2983"/>
    <x v="0"/>
    <n v="5.5026099999999998"/>
    <n v="0.1085"/>
    <x v="0"/>
    <n v="8"/>
    <n v="8"/>
  </r>
  <r>
    <x v="0"/>
    <x v="2"/>
    <x v="10"/>
    <x v="2"/>
    <x v="1"/>
    <x v="3"/>
    <x v="1"/>
    <s v="220SE-3261"/>
    <x v="0"/>
    <n v="6.9486699999999999"/>
    <n v="0"/>
    <x v="0"/>
    <n v="8"/>
    <n v="8"/>
  </r>
  <r>
    <x v="0"/>
    <x v="2"/>
    <x v="10"/>
    <x v="2"/>
    <x v="1"/>
    <x v="3"/>
    <x v="1"/>
    <s v="220SE-3332"/>
    <x v="0"/>
    <n v="7.0297499999999999"/>
    <n v="0"/>
    <x v="0"/>
    <n v="8"/>
    <n v="8"/>
  </r>
  <r>
    <x v="0"/>
    <x v="2"/>
    <x v="10"/>
    <x v="2"/>
    <x v="1"/>
    <x v="3"/>
    <x v="1"/>
    <s v="220SE-3445"/>
    <x v="0"/>
    <n v="9.0083800000000007"/>
    <n v="0"/>
    <x v="0"/>
    <n v="8"/>
    <n v="8"/>
  </r>
  <r>
    <x v="0"/>
    <x v="2"/>
    <x v="10"/>
    <x v="2"/>
    <x v="1"/>
    <x v="3"/>
    <x v="1"/>
    <s v="220SE-3447"/>
    <x v="0"/>
    <n v="5.9013799999999996"/>
    <n v="2.5000000000000001E-3"/>
    <x v="0"/>
    <n v="8"/>
    <n v="8"/>
  </r>
  <r>
    <x v="0"/>
    <x v="2"/>
    <x v="10"/>
    <x v="2"/>
    <x v="1"/>
    <x v="3"/>
    <x v="1"/>
    <s v="220SE-3462"/>
    <x v="0"/>
    <n v="4.87622"/>
    <n v="0"/>
    <x v="0"/>
    <n v="8"/>
    <n v="8"/>
  </r>
  <r>
    <x v="0"/>
    <x v="2"/>
    <x v="10"/>
    <x v="2"/>
    <x v="1"/>
    <x v="3"/>
    <x v="1"/>
    <s v="220SE-3468"/>
    <x v="0"/>
    <n v="4.9641500000000001"/>
    <n v="0.66620000000000001"/>
    <x v="0"/>
    <n v="8"/>
    <n v="8"/>
  </r>
  <r>
    <x v="0"/>
    <x v="2"/>
    <x v="10"/>
    <x v="0"/>
    <x v="1"/>
    <x v="3"/>
    <x v="1"/>
    <s v="220SE-3566"/>
    <x v="0"/>
    <n v="6.8054300000000003"/>
    <n v="0"/>
    <x v="0"/>
    <n v="8"/>
    <n v="8"/>
  </r>
  <r>
    <x v="0"/>
    <x v="2"/>
    <x v="10"/>
    <x v="1"/>
    <x v="1"/>
    <x v="3"/>
    <x v="1"/>
    <s v="220SE-3633"/>
    <x v="0"/>
    <n v="5.5810500000000003"/>
    <n v="0"/>
    <x v="0"/>
    <n v="8"/>
    <n v="8"/>
  </r>
  <r>
    <x v="0"/>
    <x v="2"/>
    <x v="10"/>
    <x v="0"/>
    <x v="1"/>
    <x v="3"/>
    <x v="1"/>
    <s v="220SE-3678"/>
    <x v="0"/>
    <n v="4.9330600000000002"/>
    <n v="0"/>
    <x v="0"/>
    <n v="8"/>
    <n v="8"/>
  </r>
  <r>
    <x v="0"/>
    <x v="2"/>
    <x v="10"/>
    <x v="1"/>
    <x v="1"/>
    <x v="3"/>
    <x v="1"/>
    <s v="220SE-3840"/>
    <x v="0"/>
    <n v="6.24552"/>
    <n v="0"/>
    <x v="0"/>
    <n v="8"/>
    <n v="8"/>
  </r>
  <r>
    <x v="0"/>
    <x v="2"/>
    <x v="10"/>
    <x v="1"/>
    <x v="2"/>
    <x v="4"/>
    <x v="2"/>
    <s v="300OI-01-B"/>
    <x v="0"/>
    <n v="47.592199999999998"/>
    <n v="0"/>
    <x v="0"/>
    <n v="40"/>
    <n v="40"/>
  </r>
  <r>
    <x v="0"/>
    <x v="2"/>
    <x v="10"/>
    <x v="2"/>
    <x v="2"/>
    <x v="4"/>
    <x v="2"/>
    <s v="300OI-01-C"/>
    <x v="0"/>
    <n v="66.936400000000006"/>
    <n v="0"/>
    <x v="0"/>
    <n v="40"/>
    <n v="40"/>
  </r>
  <r>
    <x v="0"/>
    <x v="2"/>
    <x v="10"/>
    <x v="0"/>
    <x v="2"/>
    <x v="5"/>
    <x v="2"/>
    <s v="300OS-01-A"/>
    <x v="0"/>
    <n v="6.8033200000000003"/>
    <n v="0"/>
    <x v="0"/>
    <n v="18"/>
    <n v="18"/>
  </r>
  <r>
    <x v="0"/>
    <x v="2"/>
    <x v="10"/>
    <x v="1"/>
    <x v="2"/>
    <x v="5"/>
    <x v="2"/>
    <s v="300OS-01-B"/>
    <x v="0"/>
    <n v="12.5114"/>
    <n v="0"/>
    <x v="0"/>
    <n v="24"/>
    <n v="24"/>
  </r>
  <r>
    <x v="0"/>
    <x v="2"/>
    <x v="10"/>
    <x v="2"/>
    <x v="2"/>
    <x v="5"/>
    <x v="2"/>
    <s v="300OS-01-C"/>
    <x v="0"/>
    <n v="12.70326"/>
    <n v="0"/>
    <x v="0"/>
    <n v="24"/>
    <n v="24"/>
  </r>
  <r>
    <x v="0"/>
    <x v="2"/>
    <x v="10"/>
    <x v="0"/>
    <x v="3"/>
    <x v="6"/>
    <x v="3"/>
    <s v="410MO-01-A"/>
    <x v="0"/>
    <n v="16.07938"/>
    <n v="0"/>
    <x v="0"/>
    <n v="20.8"/>
    <n v="20.8"/>
  </r>
  <r>
    <x v="0"/>
    <x v="2"/>
    <x v="10"/>
    <x v="1"/>
    <x v="3"/>
    <x v="6"/>
    <x v="3"/>
    <s v="410MO-01-B"/>
    <x v="0"/>
    <n v="8.0661699999999996"/>
    <n v="0"/>
    <x v="0"/>
    <n v="10.68"/>
    <n v="10.68"/>
  </r>
  <r>
    <x v="0"/>
    <x v="2"/>
    <x v="10"/>
    <x v="2"/>
    <x v="3"/>
    <x v="6"/>
    <x v="3"/>
    <s v="410MO-01-C"/>
    <x v="0"/>
    <n v="14.958930000000001"/>
    <n v="0"/>
    <x v="0"/>
    <n v="18.66"/>
    <n v="18.66"/>
  </r>
  <r>
    <x v="0"/>
    <x v="2"/>
    <x v="10"/>
    <x v="0"/>
    <x v="3"/>
    <x v="6"/>
    <x v="3"/>
    <s v="410MO-02-A"/>
    <x v="0"/>
    <n v="12.806990000000001"/>
    <n v="0"/>
    <x v="0"/>
    <n v="16.8"/>
    <n v="16.8"/>
  </r>
  <r>
    <x v="0"/>
    <x v="2"/>
    <x v="10"/>
    <x v="1"/>
    <x v="3"/>
    <x v="6"/>
    <x v="3"/>
    <s v="410MO-02-B"/>
    <x v="0"/>
    <n v="8.0221699999999991"/>
    <n v="0"/>
    <x v="0"/>
    <n v="10.68"/>
    <n v="10.68"/>
  </r>
  <r>
    <x v="0"/>
    <x v="2"/>
    <x v="10"/>
    <x v="2"/>
    <x v="3"/>
    <x v="6"/>
    <x v="3"/>
    <s v="410MO-02-C"/>
    <x v="0"/>
    <n v="8.2703100000000003"/>
    <n v="0"/>
    <x v="0"/>
    <n v="10.66"/>
    <n v="10.66"/>
  </r>
  <r>
    <x v="0"/>
    <x v="2"/>
    <x v="10"/>
    <x v="0"/>
    <x v="3"/>
    <x v="6"/>
    <x v="3"/>
    <s v="410MO-03-A"/>
    <x v="0"/>
    <n v="14.88317"/>
    <n v="0"/>
    <x v="0"/>
    <n v="20.8"/>
    <n v="20.8"/>
  </r>
  <r>
    <x v="0"/>
    <x v="2"/>
    <x v="10"/>
    <x v="1"/>
    <x v="3"/>
    <x v="6"/>
    <x v="3"/>
    <s v="410MO-03-B"/>
    <x v="0"/>
    <n v="12.500909999999999"/>
    <n v="0"/>
    <x v="0"/>
    <n v="16.68"/>
    <n v="16.68"/>
  </r>
  <r>
    <x v="0"/>
    <x v="2"/>
    <x v="10"/>
    <x v="2"/>
    <x v="3"/>
    <x v="6"/>
    <x v="3"/>
    <s v="410MO-03-C"/>
    <x v="0"/>
    <n v="8.5756800000000002"/>
    <n v="0"/>
    <x v="0"/>
    <n v="10.66"/>
    <n v="10.66"/>
  </r>
  <r>
    <x v="0"/>
    <x v="2"/>
    <x v="10"/>
    <x v="0"/>
    <x v="3"/>
    <x v="6"/>
    <x v="3"/>
    <s v="410MO-04-A"/>
    <x v="0"/>
    <n v="21.899509999999999"/>
    <n v="0"/>
    <x v="0"/>
    <n v="28.8"/>
    <n v="28.8"/>
  </r>
  <r>
    <x v="0"/>
    <x v="2"/>
    <x v="10"/>
    <x v="1"/>
    <x v="3"/>
    <x v="6"/>
    <x v="3"/>
    <s v="410MO-04-B"/>
    <x v="0"/>
    <n v="14.31456"/>
    <n v="0"/>
    <x v="0"/>
    <n v="18.68"/>
    <n v="18.68"/>
  </r>
  <r>
    <x v="0"/>
    <x v="2"/>
    <x v="10"/>
    <x v="2"/>
    <x v="3"/>
    <x v="6"/>
    <x v="3"/>
    <s v="410MO-04-C"/>
    <x v="0"/>
    <n v="14.33132"/>
    <n v="0"/>
    <x v="0"/>
    <n v="18.68"/>
    <n v="18.68"/>
  </r>
  <r>
    <x v="0"/>
    <x v="2"/>
    <x v="10"/>
    <x v="0"/>
    <x v="3"/>
    <x v="6"/>
    <x v="3"/>
    <s v="410MO-05-A"/>
    <x v="0"/>
    <n v="15.987869999999999"/>
    <n v="0"/>
    <x v="0"/>
    <n v="20.8"/>
    <n v="20.8"/>
  </r>
  <r>
    <x v="0"/>
    <x v="2"/>
    <x v="10"/>
    <x v="1"/>
    <x v="3"/>
    <x v="6"/>
    <x v="3"/>
    <s v="410MO-05-B"/>
    <x v="0"/>
    <n v="14.214449999999999"/>
    <n v="0"/>
    <x v="0"/>
    <n v="18.68"/>
    <n v="18.68"/>
  </r>
  <r>
    <x v="0"/>
    <x v="2"/>
    <x v="10"/>
    <x v="2"/>
    <x v="3"/>
    <x v="6"/>
    <x v="3"/>
    <s v="410MO-05-C"/>
    <x v="0"/>
    <n v="11.07597"/>
    <n v="0"/>
    <x v="0"/>
    <n v="14.66"/>
    <n v="14.66"/>
  </r>
  <r>
    <x v="0"/>
    <x v="2"/>
    <x v="10"/>
    <x v="2"/>
    <x v="3"/>
    <x v="6"/>
    <x v="3"/>
    <s v="410MO-06-C"/>
    <x v="0"/>
    <n v="11.26174"/>
    <n v="0"/>
    <x v="0"/>
    <n v="14.68"/>
    <n v="14.68"/>
  </r>
  <r>
    <x v="0"/>
    <x v="2"/>
    <x v="10"/>
    <x v="1"/>
    <x v="3"/>
    <x v="6"/>
    <x v="3"/>
    <s v="410MO-07-B"/>
    <x v="0"/>
    <n v="14.1837"/>
    <n v="0"/>
    <x v="0"/>
    <n v="18.68"/>
    <n v="18.68"/>
  </r>
  <r>
    <x v="0"/>
    <x v="2"/>
    <x v="10"/>
    <x v="0"/>
    <x v="3"/>
    <x v="7"/>
    <x v="3"/>
    <s v="420TW-01-A"/>
    <x v="0"/>
    <n v="6.4320300000000001"/>
    <n v="0"/>
    <x v="0"/>
    <n v="8.5"/>
    <n v="8.5"/>
  </r>
  <r>
    <x v="0"/>
    <x v="2"/>
    <x v="10"/>
    <x v="1"/>
    <x v="3"/>
    <x v="7"/>
    <x v="3"/>
    <s v="420TW-01-B"/>
    <x v="0"/>
    <n v="9.75352"/>
    <n v="0"/>
    <x v="0"/>
    <n v="12.5"/>
    <n v="12.5"/>
  </r>
  <r>
    <x v="0"/>
    <x v="2"/>
    <x v="10"/>
    <x v="2"/>
    <x v="3"/>
    <x v="7"/>
    <x v="3"/>
    <s v="420TW-01-C"/>
    <x v="0"/>
    <n v="6.4173299999999998"/>
    <n v="0"/>
    <x v="0"/>
    <n v="8.5"/>
    <n v="8.5"/>
  </r>
  <r>
    <x v="0"/>
    <x v="2"/>
    <x v="10"/>
    <x v="0"/>
    <x v="3"/>
    <x v="7"/>
    <x v="3"/>
    <s v="420TW-02-A"/>
    <x v="0"/>
    <n v="6.6331300000000004"/>
    <n v="0"/>
    <x v="0"/>
    <n v="8.5"/>
    <n v="8.5"/>
  </r>
  <r>
    <x v="0"/>
    <x v="2"/>
    <x v="10"/>
    <x v="1"/>
    <x v="3"/>
    <x v="7"/>
    <x v="3"/>
    <s v="420TW-02-B"/>
    <x v="0"/>
    <n v="5.7839999999999998"/>
    <n v="0"/>
    <x v="0"/>
    <n v="7.5"/>
    <n v="7.5"/>
  </r>
  <r>
    <x v="0"/>
    <x v="2"/>
    <x v="10"/>
    <x v="2"/>
    <x v="3"/>
    <x v="7"/>
    <x v="3"/>
    <s v="420TW-02-C"/>
    <x v="0"/>
    <n v="6.6406599999999996"/>
    <n v="0"/>
    <x v="0"/>
    <n v="8.5"/>
    <n v="8.5"/>
  </r>
  <r>
    <x v="0"/>
    <x v="2"/>
    <x v="10"/>
    <x v="0"/>
    <x v="3"/>
    <x v="7"/>
    <x v="3"/>
    <s v="420TW-03-A"/>
    <x v="0"/>
    <n v="6.4613500000000004"/>
    <n v="0"/>
    <x v="0"/>
    <n v="8.5"/>
    <n v="8.5"/>
  </r>
  <r>
    <x v="0"/>
    <x v="2"/>
    <x v="10"/>
    <x v="2"/>
    <x v="3"/>
    <x v="7"/>
    <x v="3"/>
    <s v="420TW-03-C"/>
    <x v="0"/>
    <n v="6.4628199999999998"/>
    <n v="0"/>
    <x v="0"/>
    <n v="8.5"/>
    <n v="8.5"/>
  </r>
  <r>
    <x v="0"/>
    <x v="2"/>
    <x v="10"/>
    <x v="2"/>
    <x v="3"/>
    <x v="7"/>
    <x v="3"/>
    <s v="420TW-04-C"/>
    <x v="0"/>
    <n v="7.72133"/>
    <n v="0"/>
    <x v="0"/>
    <n v="8.5"/>
    <n v="8.5"/>
  </r>
  <r>
    <x v="0"/>
    <x v="2"/>
    <x v="10"/>
    <x v="0"/>
    <x v="3"/>
    <x v="7"/>
    <x v="3"/>
    <s v="420TW-05-A"/>
    <x v="0"/>
    <n v="12.55904"/>
    <n v="0"/>
    <x v="0"/>
    <n v="16.5"/>
    <n v="16.5"/>
  </r>
  <r>
    <x v="0"/>
    <x v="2"/>
    <x v="10"/>
    <x v="2"/>
    <x v="3"/>
    <x v="7"/>
    <x v="3"/>
    <s v="420TW-05-C"/>
    <x v="0"/>
    <n v="3.07897"/>
    <n v="0"/>
    <x v="0"/>
    <n v="4"/>
    <n v="4"/>
  </r>
  <r>
    <x v="0"/>
    <x v="2"/>
    <x v="10"/>
    <x v="0"/>
    <x v="3"/>
    <x v="7"/>
    <x v="3"/>
    <s v="420TW-06-A"/>
    <x v="0"/>
    <n v="6.4518399999999998"/>
    <n v="0"/>
    <x v="0"/>
    <n v="8.5"/>
    <n v="8.5"/>
  </r>
  <r>
    <x v="0"/>
    <x v="2"/>
    <x v="10"/>
    <x v="1"/>
    <x v="3"/>
    <x v="7"/>
    <x v="3"/>
    <s v="420TW-06-B"/>
    <x v="0"/>
    <n v="6.4993499999999997"/>
    <n v="0"/>
    <x v="0"/>
    <n v="8.5"/>
    <n v="8.5"/>
  </r>
  <r>
    <x v="0"/>
    <x v="2"/>
    <x v="10"/>
    <x v="1"/>
    <x v="3"/>
    <x v="7"/>
    <x v="3"/>
    <s v="420TW-07-B"/>
    <x v="0"/>
    <n v="6.7898399999999999"/>
    <n v="0"/>
    <x v="0"/>
    <n v="8.5"/>
    <n v="8.5"/>
  </r>
  <r>
    <x v="0"/>
    <x v="2"/>
    <x v="10"/>
    <x v="2"/>
    <x v="3"/>
    <x v="7"/>
    <x v="3"/>
    <s v="420TW-07-C"/>
    <x v="0"/>
    <n v="7.4497799999999996"/>
    <n v="0"/>
    <x v="0"/>
    <n v="8.5"/>
    <n v="8.5"/>
  </r>
  <r>
    <x v="0"/>
    <x v="2"/>
    <x v="10"/>
    <x v="1"/>
    <x v="3"/>
    <x v="7"/>
    <x v="3"/>
    <s v="420TW-08-B"/>
    <x v="0"/>
    <n v="6.7055300000000004"/>
    <n v="0"/>
    <x v="0"/>
    <n v="8.5"/>
    <n v="8.5"/>
  </r>
  <r>
    <x v="0"/>
    <x v="2"/>
    <x v="10"/>
    <x v="1"/>
    <x v="3"/>
    <x v="7"/>
    <x v="3"/>
    <s v="420TW-09-B"/>
    <x v="0"/>
    <n v="6.4295200000000001"/>
    <n v="0"/>
    <x v="0"/>
    <n v="8.5"/>
    <n v="8.5"/>
  </r>
  <r>
    <x v="0"/>
    <x v="2"/>
    <x v="10"/>
    <x v="0"/>
    <x v="3"/>
    <x v="8"/>
    <x v="3"/>
    <s v="430TT-01-A"/>
    <x v="0"/>
    <n v="31.077940000000002"/>
    <n v="0"/>
    <x v="0"/>
    <n v="41.37"/>
    <n v="41.37"/>
  </r>
  <r>
    <x v="0"/>
    <x v="2"/>
    <x v="10"/>
    <x v="1"/>
    <x v="3"/>
    <x v="8"/>
    <x v="3"/>
    <s v="430TT-01-B"/>
    <x v="0"/>
    <n v="22.829029999999999"/>
    <n v="0"/>
    <x v="0"/>
    <n v="29"/>
    <n v="29"/>
  </r>
  <r>
    <x v="0"/>
    <x v="2"/>
    <x v="10"/>
    <x v="2"/>
    <x v="3"/>
    <x v="8"/>
    <x v="3"/>
    <s v="430TT-01-C"/>
    <x v="0"/>
    <n v="19.847049999999999"/>
    <n v="0"/>
    <x v="0"/>
    <n v="22.5"/>
    <n v="22.5"/>
  </r>
  <r>
    <x v="0"/>
    <x v="2"/>
    <x v="10"/>
    <x v="0"/>
    <x v="3"/>
    <x v="8"/>
    <x v="3"/>
    <s v="430TT-02-A"/>
    <x v="0"/>
    <n v="25.256889999999999"/>
    <n v="0"/>
    <x v="0"/>
    <n v="33.369999999999997"/>
    <n v="33.369999999999997"/>
  </r>
  <r>
    <x v="0"/>
    <x v="2"/>
    <x v="10"/>
    <x v="1"/>
    <x v="3"/>
    <x v="8"/>
    <x v="3"/>
    <s v="430TT-02-B"/>
    <x v="0"/>
    <n v="23.076460000000001"/>
    <n v="0"/>
    <x v="0"/>
    <n v="30.5"/>
    <n v="30.5"/>
  </r>
  <r>
    <x v="0"/>
    <x v="2"/>
    <x v="10"/>
    <x v="2"/>
    <x v="3"/>
    <x v="8"/>
    <x v="3"/>
    <s v="430TT-02-C"/>
    <x v="0"/>
    <n v="25.879010000000001"/>
    <n v="0"/>
    <x v="0"/>
    <n v="33"/>
    <n v="33"/>
  </r>
  <r>
    <x v="0"/>
    <x v="2"/>
    <x v="10"/>
    <x v="0"/>
    <x v="3"/>
    <x v="8"/>
    <x v="3"/>
    <s v="430TT-03-A"/>
    <x v="0"/>
    <n v="24.816500000000001"/>
    <n v="0"/>
    <x v="0"/>
    <n v="33"/>
    <n v="33"/>
  </r>
  <r>
    <x v="0"/>
    <x v="2"/>
    <x v="10"/>
    <x v="1"/>
    <x v="3"/>
    <x v="8"/>
    <x v="3"/>
    <s v="430TT-03-B"/>
    <x v="0"/>
    <n v="23.18505"/>
    <n v="0"/>
    <x v="0"/>
    <n v="32.75"/>
    <n v="32.75"/>
  </r>
  <r>
    <x v="0"/>
    <x v="2"/>
    <x v="10"/>
    <x v="2"/>
    <x v="3"/>
    <x v="8"/>
    <x v="3"/>
    <s v="430TT-03-C"/>
    <x v="0"/>
    <n v="13.688599999999999"/>
    <n v="0"/>
    <x v="0"/>
    <n v="17.5"/>
    <n v="17.5"/>
  </r>
  <r>
    <x v="0"/>
    <x v="2"/>
    <x v="10"/>
    <x v="1"/>
    <x v="3"/>
    <x v="8"/>
    <x v="3"/>
    <s v="430TT-04-B"/>
    <x v="0"/>
    <n v="16.223839999999999"/>
    <n v="0"/>
    <x v="0"/>
    <n v="21"/>
    <n v="21"/>
  </r>
  <r>
    <x v="0"/>
    <x v="2"/>
    <x v="10"/>
    <x v="2"/>
    <x v="3"/>
    <x v="8"/>
    <x v="3"/>
    <s v="430TT-04-C"/>
    <x v="0"/>
    <n v="19.908529999999999"/>
    <n v="0"/>
    <x v="0"/>
    <n v="24.5"/>
    <n v="24.5"/>
  </r>
  <r>
    <x v="0"/>
    <x v="2"/>
    <x v="10"/>
    <x v="1"/>
    <x v="3"/>
    <x v="8"/>
    <x v="3"/>
    <s v="430TT-05-B"/>
    <x v="0"/>
    <n v="13.32198"/>
    <n v="0"/>
    <x v="0"/>
    <n v="17.75"/>
    <n v="17.75"/>
  </r>
  <r>
    <x v="0"/>
    <x v="2"/>
    <x v="10"/>
    <x v="1"/>
    <x v="3"/>
    <x v="8"/>
    <x v="3"/>
    <s v="430TT-07-B"/>
    <x v="0"/>
    <n v="12.86702"/>
    <n v="0"/>
    <x v="0"/>
    <n v="16.75"/>
    <n v="16.75"/>
  </r>
  <r>
    <x v="0"/>
    <x v="2"/>
    <x v="10"/>
    <x v="0"/>
    <x v="3"/>
    <x v="9"/>
    <x v="3"/>
    <s v="440TP-01-A"/>
    <x v="0"/>
    <n v="21.780069999999998"/>
    <n v="0"/>
    <x v="0"/>
    <n v="25.78"/>
    <n v="25.78"/>
  </r>
  <r>
    <x v="0"/>
    <x v="2"/>
    <x v="10"/>
    <x v="1"/>
    <x v="3"/>
    <x v="9"/>
    <x v="3"/>
    <s v="440TP-01-B"/>
    <x v="0"/>
    <n v="27.510020000000001"/>
    <n v="0"/>
    <x v="0"/>
    <n v="33"/>
    <n v="33"/>
  </r>
  <r>
    <x v="0"/>
    <x v="2"/>
    <x v="10"/>
    <x v="2"/>
    <x v="3"/>
    <x v="9"/>
    <x v="3"/>
    <s v="440TP-01-C"/>
    <x v="0"/>
    <n v="26.370059999999999"/>
    <n v="0"/>
    <x v="0"/>
    <n v="33"/>
    <n v="33"/>
  </r>
  <r>
    <x v="0"/>
    <x v="2"/>
    <x v="10"/>
    <x v="1"/>
    <x v="4"/>
    <x v="10"/>
    <x v="4"/>
    <s v="510L1-B"/>
    <x v="0"/>
    <n v="124.51156"/>
    <n v="0"/>
    <x v="0"/>
    <n v="217.61"/>
    <n v="217.61"/>
  </r>
  <r>
    <x v="0"/>
    <x v="2"/>
    <x v="10"/>
    <x v="2"/>
    <x v="4"/>
    <x v="10"/>
    <x v="4"/>
    <s v="510L1-C"/>
    <x v="0"/>
    <n v="91.721609999999998"/>
    <n v="0"/>
    <x v="0"/>
    <n v="209.31"/>
    <n v="209.31"/>
  </r>
  <r>
    <x v="0"/>
    <x v="2"/>
    <x v="10"/>
    <x v="1"/>
    <x v="4"/>
    <x v="11"/>
    <x v="4"/>
    <s v="510L2-B"/>
    <x v="0"/>
    <n v="224.11969999999999"/>
    <n v="0"/>
    <x v="0"/>
    <n v="225.61"/>
    <n v="225.61"/>
  </r>
  <r>
    <x v="0"/>
    <x v="2"/>
    <x v="10"/>
    <x v="2"/>
    <x v="4"/>
    <x v="11"/>
    <x v="4"/>
    <s v="510L2-C"/>
    <x v="0"/>
    <n v="221.49430000000001"/>
    <n v="0"/>
    <x v="0"/>
    <n v="206.91"/>
    <n v="206.91"/>
  </r>
  <r>
    <x v="0"/>
    <x v="2"/>
    <x v="10"/>
    <x v="1"/>
    <x v="4"/>
    <x v="12"/>
    <x v="4"/>
    <s v="510L3-B"/>
    <x v="0"/>
    <n v="123.4134"/>
    <n v="0"/>
    <x v="0"/>
    <n v="185.61"/>
    <n v="185.61"/>
  </r>
  <r>
    <x v="0"/>
    <x v="2"/>
    <x v="10"/>
    <x v="2"/>
    <x v="4"/>
    <x v="12"/>
    <x v="4"/>
    <s v="510L3-C"/>
    <x v="0"/>
    <n v="138.8272"/>
    <n v="0"/>
    <x v="0"/>
    <n v="178.91"/>
    <n v="178.91"/>
  </r>
  <r>
    <x v="0"/>
    <x v="2"/>
    <x v="10"/>
    <x v="1"/>
    <x v="4"/>
    <x v="13"/>
    <x v="4"/>
    <s v="510L4-B"/>
    <x v="0"/>
    <n v="62.800400000000003"/>
    <n v="0"/>
    <x v="0"/>
    <n v="58.01"/>
    <n v="58.01"/>
  </r>
  <r>
    <x v="0"/>
    <x v="2"/>
    <x v="10"/>
    <x v="2"/>
    <x v="4"/>
    <x v="13"/>
    <x v="4"/>
    <s v="510L4-C"/>
    <x v="0"/>
    <n v="54.466999999999999"/>
    <n v="0"/>
    <x v="0"/>
    <n v="52.91"/>
    <n v="52.91"/>
  </r>
  <r>
    <x v="0"/>
    <x v="2"/>
    <x v="10"/>
    <x v="1"/>
    <x v="4"/>
    <x v="14"/>
    <x v="4"/>
    <s v="510L5-B"/>
    <x v="0"/>
    <n v="87.039779999999993"/>
    <n v="0"/>
    <x v="0"/>
    <n v="132.61000000000001"/>
    <n v="132.61000000000001"/>
  </r>
  <r>
    <x v="0"/>
    <x v="2"/>
    <x v="10"/>
    <x v="2"/>
    <x v="4"/>
    <x v="14"/>
    <x v="4"/>
    <s v="510L5-C"/>
    <x v="0"/>
    <n v="113.44343000000001"/>
    <n v="0"/>
    <x v="0"/>
    <n v="133.91"/>
    <n v="133.91"/>
  </r>
  <r>
    <x v="0"/>
    <x v="2"/>
    <x v="10"/>
    <x v="1"/>
    <x v="4"/>
    <x v="15"/>
    <x v="4"/>
    <s v="510L6-B"/>
    <x v="0"/>
    <n v="89.396720000000002"/>
    <n v="0"/>
    <x v="0"/>
    <n v="140.6"/>
    <n v="140.6"/>
  </r>
  <r>
    <x v="0"/>
    <x v="2"/>
    <x v="10"/>
    <x v="2"/>
    <x v="4"/>
    <x v="15"/>
    <x v="4"/>
    <s v="510L6-C"/>
    <x v="0"/>
    <n v="111.46"/>
    <n v="0"/>
    <x v="0"/>
    <n v="145.91"/>
    <n v="145.91"/>
  </r>
  <r>
    <x v="0"/>
    <x v="2"/>
    <x v="10"/>
    <x v="1"/>
    <x v="4"/>
    <x v="15"/>
    <x v="4"/>
    <s v="510L8-B"/>
    <x v="0"/>
    <n v="28.450199999999999"/>
    <n v="0"/>
    <x v="0"/>
    <n v="24.01"/>
    <n v="24.01"/>
  </r>
  <r>
    <x v="0"/>
    <x v="2"/>
    <x v="10"/>
    <x v="2"/>
    <x v="4"/>
    <x v="15"/>
    <x v="4"/>
    <s v="510L8-C"/>
    <x v="0"/>
    <n v="25.133459999999999"/>
    <n v="0"/>
    <x v="0"/>
    <n v="24.01"/>
    <n v="24.01"/>
  </r>
  <r>
    <x v="0"/>
    <x v="2"/>
    <x v="10"/>
    <x v="1"/>
    <x v="4"/>
    <x v="16"/>
    <x v="4"/>
    <s v="520WP-01-B"/>
    <x v="0"/>
    <n v="19.6008"/>
    <n v="0"/>
    <x v="0"/>
    <n v="24"/>
    <n v="24"/>
  </r>
  <r>
    <x v="0"/>
    <x v="2"/>
    <x v="10"/>
    <x v="2"/>
    <x v="4"/>
    <x v="16"/>
    <x v="4"/>
    <s v="520WP-01-C"/>
    <x v="0"/>
    <n v="14.1006"/>
    <n v="0"/>
    <x v="0"/>
    <n v="16"/>
    <n v="16"/>
  </r>
  <r>
    <x v="0"/>
    <x v="2"/>
    <x v="10"/>
    <x v="1"/>
    <x v="4"/>
    <x v="17"/>
    <x v="4"/>
    <s v="530NP-01-B"/>
    <x v="0"/>
    <n v="40.036200000000001"/>
    <n v="0"/>
    <x v="0"/>
    <n v="40"/>
    <n v="40"/>
  </r>
  <r>
    <x v="0"/>
    <x v="2"/>
    <x v="10"/>
    <x v="2"/>
    <x v="4"/>
    <x v="17"/>
    <x v="4"/>
    <s v="530NP-01-C"/>
    <x v="0"/>
    <n v="53.048400000000001"/>
    <n v="0"/>
    <x v="0"/>
    <n v="48"/>
    <n v="48"/>
  </r>
  <r>
    <x v="0"/>
    <x v="2"/>
    <x v="10"/>
    <x v="1"/>
    <x v="4"/>
    <x v="18"/>
    <x v="4"/>
    <s v="550LP-01-B"/>
    <x v="0"/>
    <n v="20.536159999999999"/>
    <n v="0"/>
    <x v="0"/>
    <n v="24"/>
    <n v="24"/>
  </r>
  <r>
    <x v="0"/>
    <x v="2"/>
    <x v="10"/>
    <x v="0"/>
    <x v="5"/>
    <x v="19"/>
    <x v="5"/>
    <s v="600WZ-01-A"/>
    <x v="0"/>
    <n v="2.51661"/>
    <n v="0"/>
    <x v="0"/>
    <n v="8"/>
    <n v="8"/>
  </r>
  <r>
    <x v="0"/>
    <x v="2"/>
    <x v="10"/>
    <x v="1"/>
    <x v="5"/>
    <x v="19"/>
    <x v="5"/>
    <s v="600WZ-01-B"/>
    <x v="0"/>
    <n v="5.9272929999999997"/>
    <n v="0"/>
    <x v="0"/>
    <n v="8"/>
    <n v="8"/>
  </r>
  <r>
    <x v="0"/>
    <x v="2"/>
    <x v="10"/>
    <x v="2"/>
    <x v="5"/>
    <x v="19"/>
    <x v="5"/>
    <s v="600WZ-01-C"/>
    <x v="0"/>
    <n v="6.2266700000000004"/>
    <n v="0"/>
    <x v="0"/>
    <n v="16"/>
    <n v="16"/>
  </r>
  <r>
    <x v="0"/>
    <x v="2"/>
    <x v="11"/>
    <x v="0"/>
    <x v="0"/>
    <x v="0"/>
    <x v="0"/>
    <s v="100KT-01-A"/>
    <x v="0"/>
    <n v="5.0610499999999998"/>
    <n v="0"/>
    <x v="0"/>
    <n v="40"/>
    <n v="40"/>
  </r>
  <r>
    <x v="0"/>
    <x v="2"/>
    <x v="11"/>
    <x v="1"/>
    <x v="0"/>
    <x v="0"/>
    <x v="0"/>
    <s v="100KT-01-B"/>
    <x v="0"/>
    <n v="3.7416700000000001"/>
    <n v="0"/>
    <x v="0"/>
    <n v="16"/>
    <n v="16"/>
  </r>
  <r>
    <x v="0"/>
    <x v="2"/>
    <x v="11"/>
    <x v="2"/>
    <x v="0"/>
    <x v="0"/>
    <x v="0"/>
    <s v="100KT-01-C"/>
    <x v="0"/>
    <n v="6.1803249999999998"/>
    <n v="0"/>
    <x v="0"/>
    <n v="32"/>
    <n v="32"/>
  </r>
  <r>
    <x v="0"/>
    <x v="2"/>
    <x v="11"/>
    <x v="0"/>
    <x v="0"/>
    <x v="0"/>
    <x v="0"/>
    <s v="100KT-02-A"/>
    <x v="0"/>
    <n v="15.554435"/>
    <n v="0"/>
    <x v="0"/>
    <n v="32"/>
    <n v="32"/>
  </r>
  <r>
    <x v="0"/>
    <x v="2"/>
    <x v="11"/>
    <x v="1"/>
    <x v="0"/>
    <x v="0"/>
    <x v="0"/>
    <s v="100KT-02-B"/>
    <x v="0"/>
    <n v="30.269829999999999"/>
    <n v="0"/>
    <x v="0"/>
    <n v="40"/>
    <n v="40"/>
  </r>
  <r>
    <x v="0"/>
    <x v="2"/>
    <x v="11"/>
    <x v="2"/>
    <x v="0"/>
    <x v="0"/>
    <x v="0"/>
    <s v="100KT-02-C"/>
    <x v="0"/>
    <n v="12.484505"/>
    <n v="0"/>
    <x v="0"/>
    <n v="48"/>
    <n v="48"/>
  </r>
  <r>
    <x v="0"/>
    <x v="2"/>
    <x v="11"/>
    <x v="0"/>
    <x v="0"/>
    <x v="0"/>
    <x v="0"/>
    <s v="100KT-03-A"/>
    <x v="0"/>
    <n v="14.862360000000001"/>
    <n v="0"/>
    <x v="0"/>
    <n v="40"/>
    <n v="40"/>
  </r>
  <r>
    <x v="0"/>
    <x v="2"/>
    <x v="11"/>
    <x v="1"/>
    <x v="0"/>
    <x v="0"/>
    <x v="0"/>
    <s v="100KT-03-B"/>
    <x v="0"/>
    <n v="14.134080000000001"/>
    <n v="0"/>
    <x v="0"/>
    <n v="40"/>
    <n v="40"/>
  </r>
  <r>
    <x v="0"/>
    <x v="2"/>
    <x v="11"/>
    <x v="2"/>
    <x v="0"/>
    <x v="0"/>
    <x v="0"/>
    <s v="100KT-03-C"/>
    <x v="0"/>
    <n v="12.71866"/>
    <n v="0"/>
    <x v="0"/>
    <n v="24"/>
    <n v="24"/>
  </r>
  <r>
    <x v="0"/>
    <x v="2"/>
    <x v="11"/>
    <x v="0"/>
    <x v="0"/>
    <x v="0"/>
    <x v="0"/>
    <s v="100KT-04-A"/>
    <x v="0"/>
    <n v="12.454879999999999"/>
    <n v="0"/>
    <x v="0"/>
    <n v="16"/>
    <n v="16"/>
  </r>
  <r>
    <x v="0"/>
    <x v="2"/>
    <x v="11"/>
    <x v="1"/>
    <x v="0"/>
    <x v="0"/>
    <x v="0"/>
    <s v="100KT-04-B"/>
    <x v="0"/>
    <n v="14.567679999999999"/>
    <n v="0"/>
    <x v="0"/>
    <n v="8"/>
    <n v="8"/>
  </r>
  <r>
    <x v="0"/>
    <x v="2"/>
    <x v="11"/>
    <x v="2"/>
    <x v="0"/>
    <x v="0"/>
    <x v="0"/>
    <s v="100KT-04-C"/>
    <x v="0"/>
    <n v="11.10017"/>
    <n v="0"/>
    <x v="0"/>
    <n v="8"/>
    <n v="8"/>
  </r>
  <r>
    <x v="0"/>
    <x v="2"/>
    <x v="11"/>
    <x v="0"/>
    <x v="0"/>
    <x v="0"/>
    <x v="0"/>
    <s v="100KT-05-A"/>
    <x v="0"/>
    <n v="1.08168"/>
    <n v="0"/>
    <x v="0"/>
    <n v="32"/>
    <n v="32"/>
  </r>
  <r>
    <x v="0"/>
    <x v="2"/>
    <x v="11"/>
    <x v="1"/>
    <x v="0"/>
    <x v="0"/>
    <x v="0"/>
    <s v="100KT-05-B"/>
    <x v="0"/>
    <n v="1.88419"/>
    <n v="0"/>
    <x v="0"/>
    <n v="39.5"/>
    <n v="39.5"/>
  </r>
  <r>
    <x v="0"/>
    <x v="2"/>
    <x v="11"/>
    <x v="2"/>
    <x v="0"/>
    <x v="0"/>
    <x v="0"/>
    <s v="100KT-05-C"/>
    <x v="0"/>
    <n v="0.27800999999999998"/>
    <n v="0"/>
    <x v="0"/>
    <n v="16"/>
    <n v="16"/>
  </r>
  <r>
    <x v="0"/>
    <x v="2"/>
    <x v="11"/>
    <x v="0"/>
    <x v="0"/>
    <x v="0"/>
    <x v="0"/>
    <s v="100KT-06-A"/>
    <x v="0"/>
    <n v="0.09"/>
    <n v="0"/>
    <x v="0"/>
    <n v="8"/>
    <n v="8"/>
  </r>
  <r>
    <x v="0"/>
    <x v="2"/>
    <x v="11"/>
    <x v="0"/>
    <x v="0"/>
    <x v="0"/>
    <x v="0"/>
    <s v="100KT-07-A"/>
    <x v="0"/>
    <n v="12.70055"/>
    <n v="0"/>
    <x v="0"/>
    <n v="16"/>
    <n v="16"/>
  </r>
  <r>
    <x v="0"/>
    <x v="2"/>
    <x v="11"/>
    <x v="1"/>
    <x v="0"/>
    <x v="0"/>
    <x v="0"/>
    <s v="100KT-07-B"/>
    <x v="0"/>
    <n v="10.53284"/>
    <n v="0"/>
    <x v="0"/>
    <n v="16"/>
    <n v="16"/>
  </r>
  <r>
    <x v="0"/>
    <x v="2"/>
    <x v="11"/>
    <x v="2"/>
    <x v="0"/>
    <x v="0"/>
    <x v="0"/>
    <s v="100KT-07-C"/>
    <x v="0"/>
    <n v="12.507490000000001"/>
    <n v="0"/>
    <x v="0"/>
    <n v="8"/>
    <n v="8"/>
  </r>
  <r>
    <x v="0"/>
    <x v="2"/>
    <x v="11"/>
    <x v="0"/>
    <x v="0"/>
    <x v="1"/>
    <x v="0"/>
    <s v="110KS-01-A"/>
    <x v="0"/>
    <n v="7.92"/>
    <n v="0"/>
    <x v="0"/>
    <n v="16"/>
    <n v="16"/>
  </r>
  <r>
    <x v="0"/>
    <x v="2"/>
    <x v="11"/>
    <x v="1"/>
    <x v="0"/>
    <x v="1"/>
    <x v="0"/>
    <s v="110KS-01-B"/>
    <x v="0"/>
    <n v="10.8004"/>
    <n v="0"/>
    <x v="0"/>
    <n v="16"/>
    <n v="16"/>
  </r>
  <r>
    <x v="0"/>
    <x v="2"/>
    <x v="11"/>
    <x v="2"/>
    <x v="0"/>
    <x v="1"/>
    <x v="0"/>
    <s v="110KS-02-C"/>
    <x v="0"/>
    <n v="7.92"/>
    <n v="0"/>
    <x v="0"/>
    <n v="16"/>
    <n v="16"/>
  </r>
  <r>
    <x v="0"/>
    <x v="2"/>
    <x v="11"/>
    <x v="0"/>
    <x v="0"/>
    <x v="1"/>
    <x v="0"/>
    <s v="110KS-03-A"/>
    <x v="0"/>
    <n v="2.4582999999999999"/>
    <n v="0"/>
    <x v="0"/>
    <n v="8"/>
    <n v="8"/>
  </r>
  <r>
    <x v="0"/>
    <x v="2"/>
    <x v="11"/>
    <x v="1"/>
    <x v="0"/>
    <x v="1"/>
    <x v="0"/>
    <s v="110KS-03-B"/>
    <x v="0"/>
    <n v="0.76080000000000003"/>
    <n v="0"/>
    <x v="0"/>
    <n v="8"/>
    <n v="8"/>
  </r>
  <r>
    <x v="0"/>
    <x v="2"/>
    <x v="11"/>
    <x v="0"/>
    <x v="1"/>
    <x v="2"/>
    <x v="1"/>
    <s v="210SL-01-A"/>
    <x v="0"/>
    <n v="13.959989999999999"/>
    <n v="0"/>
    <x v="0"/>
    <n v="16"/>
    <n v="16"/>
  </r>
  <r>
    <x v="0"/>
    <x v="2"/>
    <x v="11"/>
    <x v="1"/>
    <x v="1"/>
    <x v="2"/>
    <x v="1"/>
    <s v="210SL-01-B"/>
    <x v="0"/>
    <n v="17.646823999999999"/>
    <n v="0"/>
    <x v="0"/>
    <n v="20"/>
    <n v="20"/>
  </r>
  <r>
    <x v="0"/>
    <x v="2"/>
    <x v="11"/>
    <x v="2"/>
    <x v="1"/>
    <x v="2"/>
    <x v="1"/>
    <s v="210SL-01-C"/>
    <x v="0"/>
    <n v="38.999969999999998"/>
    <n v="0"/>
    <x v="0"/>
    <n v="48"/>
    <n v="48"/>
  </r>
  <r>
    <x v="0"/>
    <x v="2"/>
    <x v="11"/>
    <x v="0"/>
    <x v="1"/>
    <x v="2"/>
    <x v="1"/>
    <s v="210SL-02-A"/>
    <x v="0"/>
    <n v="21.02665"/>
    <n v="0"/>
    <x v="0"/>
    <n v="24"/>
    <n v="24"/>
  </r>
  <r>
    <x v="0"/>
    <x v="2"/>
    <x v="11"/>
    <x v="1"/>
    <x v="1"/>
    <x v="2"/>
    <x v="1"/>
    <s v="210SL-02-B"/>
    <x v="0"/>
    <n v="56.533279999999998"/>
    <n v="0"/>
    <x v="0"/>
    <n v="64"/>
    <n v="64"/>
  </r>
  <r>
    <x v="0"/>
    <x v="2"/>
    <x v="11"/>
    <x v="0"/>
    <x v="1"/>
    <x v="3"/>
    <x v="1"/>
    <s v="220SE-0009"/>
    <x v="0"/>
    <n v="7.5507600000000004"/>
    <n v="2.9999999999999997E-4"/>
    <x v="0"/>
    <n v="8"/>
    <n v="8"/>
  </r>
  <r>
    <x v="0"/>
    <x v="2"/>
    <x v="11"/>
    <x v="2"/>
    <x v="1"/>
    <x v="3"/>
    <x v="1"/>
    <s v="220SE-0079"/>
    <x v="0"/>
    <n v="6.9129800000000001"/>
    <n v="1.83E-2"/>
    <x v="0"/>
    <n v="8"/>
    <n v="8"/>
  </r>
  <r>
    <x v="0"/>
    <x v="2"/>
    <x v="11"/>
    <x v="2"/>
    <x v="1"/>
    <x v="3"/>
    <x v="1"/>
    <s v="220SE-0081"/>
    <x v="0"/>
    <n v="6.66221"/>
    <n v="0"/>
    <x v="0"/>
    <n v="8"/>
    <n v="8"/>
  </r>
  <r>
    <x v="0"/>
    <x v="2"/>
    <x v="11"/>
    <x v="2"/>
    <x v="1"/>
    <x v="3"/>
    <x v="1"/>
    <s v="220SE-0114"/>
    <x v="0"/>
    <n v="6.9190699999999996"/>
    <n v="0"/>
    <x v="0"/>
    <n v="8"/>
    <n v="8"/>
  </r>
  <r>
    <x v="0"/>
    <x v="2"/>
    <x v="11"/>
    <x v="0"/>
    <x v="1"/>
    <x v="3"/>
    <x v="1"/>
    <s v="220SE-0121"/>
    <x v="0"/>
    <n v="7.11592"/>
    <n v="0"/>
    <x v="0"/>
    <n v="8"/>
    <n v="8"/>
  </r>
  <r>
    <x v="0"/>
    <x v="2"/>
    <x v="11"/>
    <x v="0"/>
    <x v="1"/>
    <x v="3"/>
    <x v="1"/>
    <s v="220SE-0133"/>
    <x v="0"/>
    <n v="6.3038800000000004"/>
    <n v="0"/>
    <x v="0"/>
    <n v="8"/>
    <n v="8"/>
  </r>
  <r>
    <x v="0"/>
    <x v="2"/>
    <x v="11"/>
    <x v="1"/>
    <x v="1"/>
    <x v="3"/>
    <x v="1"/>
    <s v="220SE-0150"/>
    <x v="0"/>
    <n v="8.0978600000000007"/>
    <n v="0"/>
    <x v="0"/>
    <n v="8"/>
    <n v="8"/>
  </r>
  <r>
    <x v="0"/>
    <x v="2"/>
    <x v="11"/>
    <x v="1"/>
    <x v="1"/>
    <x v="3"/>
    <x v="1"/>
    <s v="220SE-0202"/>
    <x v="0"/>
    <n v="6.3108000000000004"/>
    <n v="0"/>
    <x v="0"/>
    <n v="8"/>
    <n v="8"/>
  </r>
  <r>
    <x v="0"/>
    <x v="2"/>
    <x v="11"/>
    <x v="2"/>
    <x v="1"/>
    <x v="3"/>
    <x v="1"/>
    <s v="220SE-0212"/>
    <x v="0"/>
    <n v="7.7836400000000001"/>
    <n v="8.6999999999999994E-3"/>
    <x v="0"/>
    <n v="8"/>
    <n v="8"/>
  </r>
  <r>
    <x v="0"/>
    <x v="2"/>
    <x v="11"/>
    <x v="2"/>
    <x v="1"/>
    <x v="3"/>
    <x v="1"/>
    <s v="220SE-0227"/>
    <x v="0"/>
    <n v="6.9170499999999997"/>
    <n v="1.8100000000000002E-2"/>
    <x v="0"/>
    <n v="8"/>
    <n v="8"/>
  </r>
  <r>
    <x v="0"/>
    <x v="2"/>
    <x v="11"/>
    <x v="1"/>
    <x v="1"/>
    <x v="3"/>
    <x v="1"/>
    <s v="220SE-0233"/>
    <x v="0"/>
    <n v="5.6437999999999997"/>
    <n v="0"/>
    <x v="0"/>
    <n v="8"/>
    <n v="8"/>
  </r>
  <r>
    <x v="0"/>
    <x v="2"/>
    <x v="11"/>
    <x v="1"/>
    <x v="1"/>
    <x v="3"/>
    <x v="1"/>
    <s v="220SE-0281"/>
    <x v="0"/>
    <n v="8.4815900000000006"/>
    <n v="0"/>
    <x v="0"/>
    <n v="12"/>
    <n v="12"/>
  </r>
  <r>
    <x v="0"/>
    <x v="2"/>
    <x v="11"/>
    <x v="2"/>
    <x v="1"/>
    <x v="3"/>
    <x v="1"/>
    <s v="220SE-0294"/>
    <x v="0"/>
    <n v="5.1038699999999997"/>
    <n v="0"/>
    <x v="0"/>
    <n v="7"/>
    <n v="7"/>
  </r>
  <r>
    <x v="0"/>
    <x v="2"/>
    <x v="11"/>
    <x v="1"/>
    <x v="1"/>
    <x v="3"/>
    <x v="1"/>
    <s v="220SE-0315"/>
    <x v="0"/>
    <n v="3.507606"/>
    <n v="0"/>
    <x v="0"/>
    <n v="2"/>
    <n v="2"/>
  </r>
  <r>
    <x v="0"/>
    <x v="2"/>
    <x v="11"/>
    <x v="0"/>
    <x v="1"/>
    <x v="3"/>
    <x v="1"/>
    <s v="220SE-0350"/>
    <x v="0"/>
    <n v="5.4370700000000003"/>
    <n v="0"/>
    <x v="0"/>
    <n v="8"/>
    <n v="8"/>
  </r>
  <r>
    <x v="0"/>
    <x v="2"/>
    <x v="11"/>
    <x v="2"/>
    <x v="1"/>
    <x v="3"/>
    <x v="1"/>
    <s v="220SE-0359"/>
    <x v="0"/>
    <n v="6.7625599999999997"/>
    <n v="4.0000000000000001E-3"/>
    <x v="0"/>
    <n v="8"/>
    <n v="8"/>
  </r>
  <r>
    <x v="0"/>
    <x v="2"/>
    <x v="11"/>
    <x v="2"/>
    <x v="1"/>
    <x v="3"/>
    <x v="1"/>
    <s v="220SE-0386"/>
    <x v="0"/>
    <n v="4.5259999999999998"/>
    <n v="3.8060999999999998"/>
    <x v="0"/>
    <n v="8"/>
    <n v="8"/>
  </r>
  <r>
    <x v="0"/>
    <x v="2"/>
    <x v="11"/>
    <x v="0"/>
    <x v="1"/>
    <x v="3"/>
    <x v="1"/>
    <s v="220SE-0409"/>
    <x v="0"/>
    <n v="5.1617899999999999"/>
    <n v="0"/>
    <x v="0"/>
    <n v="8"/>
    <n v="8"/>
  </r>
  <r>
    <x v="0"/>
    <x v="2"/>
    <x v="11"/>
    <x v="0"/>
    <x v="1"/>
    <x v="3"/>
    <x v="1"/>
    <s v="220SE-0639"/>
    <x v="0"/>
    <n v="10.376329999999999"/>
    <n v="3.7000000000000002E-3"/>
    <x v="0"/>
    <n v="12"/>
    <n v="12"/>
  </r>
  <r>
    <x v="0"/>
    <x v="2"/>
    <x v="11"/>
    <x v="1"/>
    <x v="1"/>
    <x v="3"/>
    <x v="1"/>
    <s v="220SE-0640"/>
    <x v="0"/>
    <n v="6.2540399999999998"/>
    <n v="0"/>
    <x v="0"/>
    <n v="8"/>
    <n v="8"/>
  </r>
  <r>
    <x v="0"/>
    <x v="2"/>
    <x v="11"/>
    <x v="0"/>
    <x v="1"/>
    <x v="3"/>
    <x v="1"/>
    <s v="220SE-0677"/>
    <x v="0"/>
    <n v="3.90062"/>
    <n v="0"/>
    <x v="0"/>
    <n v="8"/>
    <n v="8"/>
  </r>
  <r>
    <x v="0"/>
    <x v="2"/>
    <x v="11"/>
    <x v="1"/>
    <x v="1"/>
    <x v="3"/>
    <x v="1"/>
    <s v="220SE-0682"/>
    <x v="0"/>
    <n v="5.4611900000000002"/>
    <n v="0"/>
    <x v="0"/>
    <n v="8"/>
    <n v="8"/>
  </r>
  <r>
    <x v="0"/>
    <x v="2"/>
    <x v="11"/>
    <x v="1"/>
    <x v="1"/>
    <x v="3"/>
    <x v="1"/>
    <s v="220SE-0688"/>
    <x v="0"/>
    <n v="7.60581"/>
    <n v="0"/>
    <x v="0"/>
    <n v="8"/>
    <n v="8"/>
  </r>
  <r>
    <x v="0"/>
    <x v="2"/>
    <x v="11"/>
    <x v="1"/>
    <x v="1"/>
    <x v="3"/>
    <x v="1"/>
    <s v="220SE-0690"/>
    <x v="0"/>
    <n v="5.8010299999999999"/>
    <n v="0"/>
    <x v="0"/>
    <n v="8"/>
    <n v="8"/>
  </r>
  <r>
    <x v="0"/>
    <x v="2"/>
    <x v="11"/>
    <x v="0"/>
    <x v="1"/>
    <x v="3"/>
    <x v="1"/>
    <s v="220SE-0694"/>
    <x v="0"/>
    <n v="6.6600200000000003"/>
    <n v="0"/>
    <x v="0"/>
    <n v="8"/>
    <n v="8"/>
  </r>
  <r>
    <x v="0"/>
    <x v="2"/>
    <x v="11"/>
    <x v="1"/>
    <x v="1"/>
    <x v="3"/>
    <x v="1"/>
    <s v="220SE-0700"/>
    <x v="0"/>
    <n v="5.7441300000000002"/>
    <n v="0"/>
    <x v="0"/>
    <n v="8"/>
    <n v="8"/>
  </r>
  <r>
    <x v="0"/>
    <x v="2"/>
    <x v="11"/>
    <x v="1"/>
    <x v="1"/>
    <x v="3"/>
    <x v="1"/>
    <s v="220SE-0701"/>
    <x v="0"/>
    <n v="5.3939300000000001"/>
    <n v="0"/>
    <x v="0"/>
    <n v="8"/>
    <n v="8"/>
  </r>
  <r>
    <x v="0"/>
    <x v="2"/>
    <x v="11"/>
    <x v="2"/>
    <x v="1"/>
    <x v="3"/>
    <x v="1"/>
    <s v="220SE-0708"/>
    <x v="0"/>
    <n v="5.94278"/>
    <n v="0.81889999999999996"/>
    <x v="0"/>
    <n v="8"/>
    <n v="8"/>
  </r>
  <r>
    <x v="0"/>
    <x v="2"/>
    <x v="11"/>
    <x v="1"/>
    <x v="1"/>
    <x v="3"/>
    <x v="1"/>
    <s v="220SE-0718"/>
    <x v="0"/>
    <n v="7.5897600000000001"/>
    <n v="0"/>
    <x v="0"/>
    <n v="8"/>
    <n v="8"/>
  </r>
  <r>
    <x v="0"/>
    <x v="2"/>
    <x v="11"/>
    <x v="1"/>
    <x v="1"/>
    <x v="3"/>
    <x v="1"/>
    <s v="220SE-0734"/>
    <x v="0"/>
    <n v="6.4056600000000001"/>
    <n v="0"/>
    <x v="0"/>
    <n v="8"/>
    <n v="8"/>
  </r>
  <r>
    <x v="0"/>
    <x v="2"/>
    <x v="11"/>
    <x v="1"/>
    <x v="1"/>
    <x v="3"/>
    <x v="1"/>
    <s v="220SE-0737"/>
    <x v="0"/>
    <n v="7.3522400000000001"/>
    <n v="0"/>
    <x v="0"/>
    <n v="8"/>
    <n v="8"/>
  </r>
  <r>
    <x v="0"/>
    <x v="2"/>
    <x v="11"/>
    <x v="1"/>
    <x v="1"/>
    <x v="3"/>
    <x v="1"/>
    <s v="220SE-0739"/>
    <x v="0"/>
    <n v="5.9374200000000004"/>
    <n v="0"/>
    <x v="0"/>
    <n v="8"/>
    <n v="8"/>
  </r>
  <r>
    <x v="0"/>
    <x v="2"/>
    <x v="11"/>
    <x v="1"/>
    <x v="1"/>
    <x v="3"/>
    <x v="1"/>
    <s v="220SE-0748"/>
    <x v="0"/>
    <n v="3.7371500000000002"/>
    <n v="0"/>
    <x v="0"/>
    <n v="4"/>
    <n v="4"/>
  </r>
  <r>
    <x v="0"/>
    <x v="2"/>
    <x v="11"/>
    <x v="2"/>
    <x v="1"/>
    <x v="3"/>
    <x v="1"/>
    <s v="220SE-0754"/>
    <x v="0"/>
    <n v="6.0732699999999999"/>
    <n v="0"/>
    <x v="0"/>
    <n v="8"/>
    <n v="8"/>
  </r>
  <r>
    <x v="0"/>
    <x v="2"/>
    <x v="11"/>
    <x v="2"/>
    <x v="1"/>
    <x v="3"/>
    <x v="1"/>
    <s v="220SE-0778"/>
    <x v="0"/>
    <n v="6.0464700000000002"/>
    <n v="0"/>
    <x v="0"/>
    <n v="8"/>
    <n v="8"/>
  </r>
  <r>
    <x v="0"/>
    <x v="2"/>
    <x v="11"/>
    <x v="1"/>
    <x v="1"/>
    <x v="3"/>
    <x v="1"/>
    <s v="220SE-0786"/>
    <x v="0"/>
    <n v="5.9852699999999999"/>
    <n v="0"/>
    <x v="0"/>
    <n v="8"/>
    <n v="8"/>
  </r>
  <r>
    <x v="0"/>
    <x v="2"/>
    <x v="11"/>
    <x v="0"/>
    <x v="1"/>
    <x v="3"/>
    <x v="1"/>
    <s v="220SE-0787"/>
    <x v="0"/>
    <n v="5.8259999999999996"/>
    <n v="0"/>
    <x v="0"/>
    <n v="8"/>
    <n v="8"/>
  </r>
  <r>
    <x v="0"/>
    <x v="2"/>
    <x v="11"/>
    <x v="2"/>
    <x v="1"/>
    <x v="3"/>
    <x v="1"/>
    <s v="220SE-0795"/>
    <x v="0"/>
    <n v="5.9865500000000003"/>
    <n v="0"/>
    <x v="0"/>
    <n v="8"/>
    <n v="8"/>
  </r>
  <r>
    <x v="0"/>
    <x v="2"/>
    <x v="11"/>
    <x v="1"/>
    <x v="1"/>
    <x v="3"/>
    <x v="1"/>
    <s v="220SE-0797"/>
    <x v="0"/>
    <n v="7.37704"/>
    <n v="0"/>
    <x v="0"/>
    <n v="8"/>
    <n v="8"/>
  </r>
  <r>
    <x v="0"/>
    <x v="2"/>
    <x v="11"/>
    <x v="1"/>
    <x v="1"/>
    <x v="3"/>
    <x v="1"/>
    <s v="220SE-0800"/>
    <x v="0"/>
    <n v="7.1772400000000003"/>
    <n v="0"/>
    <x v="0"/>
    <n v="8"/>
    <n v="8"/>
  </r>
  <r>
    <x v="0"/>
    <x v="2"/>
    <x v="11"/>
    <x v="2"/>
    <x v="1"/>
    <x v="3"/>
    <x v="1"/>
    <s v="220SE-0844"/>
    <x v="0"/>
    <n v="7.10771"/>
    <n v="1.9199999999999998E-2"/>
    <x v="0"/>
    <n v="8"/>
    <n v="8"/>
  </r>
  <r>
    <x v="0"/>
    <x v="2"/>
    <x v="11"/>
    <x v="2"/>
    <x v="1"/>
    <x v="3"/>
    <x v="1"/>
    <s v="220SE-0901"/>
    <x v="0"/>
    <n v="5.1788400000000001"/>
    <n v="0"/>
    <x v="0"/>
    <n v="8"/>
    <n v="8"/>
  </r>
  <r>
    <x v="0"/>
    <x v="2"/>
    <x v="11"/>
    <x v="1"/>
    <x v="1"/>
    <x v="3"/>
    <x v="1"/>
    <s v="220SE-0921"/>
    <x v="0"/>
    <n v="5.6218199999999996"/>
    <n v="0"/>
    <x v="0"/>
    <n v="8"/>
    <n v="8"/>
  </r>
  <r>
    <x v="0"/>
    <x v="2"/>
    <x v="11"/>
    <x v="0"/>
    <x v="1"/>
    <x v="3"/>
    <x v="1"/>
    <s v="220SE-0923"/>
    <x v="0"/>
    <n v="5.5722199999999997"/>
    <n v="0"/>
    <x v="0"/>
    <n v="8"/>
    <n v="8"/>
  </r>
  <r>
    <x v="0"/>
    <x v="2"/>
    <x v="11"/>
    <x v="2"/>
    <x v="1"/>
    <x v="3"/>
    <x v="1"/>
    <s v="220SE-1045"/>
    <x v="0"/>
    <n v="6.590935"/>
    <n v="2.2000000000000001E-3"/>
    <x v="0"/>
    <n v="8"/>
    <n v="8"/>
  </r>
  <r>
    <x v="0"/>
    <x v="2"/>
    <x v="11"/>
    <x v="0"/>
    <x v="1"/>
    <x v="3"/>
    <x v="1"/>
    <s v="220SE-1218"/>
    <x v="0"/>
    <n v="6.3068200000000001"/>
    <n v="0"/>
    <x v="0"/>
    <n v="8"/>
    <n v="8"/>
  </r>
  <r>
    <x v="0"/>
    <x v="2"/>
    <x v="11"/>
    <x v="0"/>
    <x v="1"/>
    <x v="3"/>
    <x v="1"/>
    <s v="220SE-1219"/>
    <x v="0"/>
    <n v="5.5401699999999998"/>
    <n v="3.8E-3"/>
    <x v="0"/>
    <n v="8"/>
    <n v="8"/>
  </r>
  <r>
    <x v="0"/>
    <x v="2"/>
    <x v="11"/>
    <x v="1"/>
    <x v="1"/>
    <x v="3"/>
    <x v="1"/>
    <s v="220SE-1223"/>
    <x v="0"/>
    <n v="4.8324999999999996"/>
    <n v="0"/>
    <x v="0"/>
    <n v="5.5"/>
    <n v="5.5"/>
  </r>
  <r>
    <x v="0"/>
    <x v="2"/>
    <x v="11"/>
    <x v="1"/>
    <x v="1"/>
    <x v="3"/>
    <x v="1"/>
    <s v="220SE-1286"/>
    <x v="0"/>
    <n v="5.6918899999999999"/>
    <n v="0"/>
    <x v="0"/>
    <n v="8"/>
    <n v="8"/>
  </r>
  <r>
    <x v="0"/>
    <x v="2"/>
    <x v="11"/>
    <x v="0"/>
    <x v="1"/>
    <x v="3"/>
    <x v="1"/>
    <s v="220SE-1290"/>
    <x v="0"/>
    <n v="6.8622100000000001"/>
    <n v="0"/>
    <x v="0"/>
    <n v="8"/>
    <n v="8"/>
  </r>
  <r>
    <x v="0"/>
    <x v="2"/>
    <x v="11"/>
    <x v="2"/>
    <x v="1"/>
    <x v="3"/>
    <x v="1"/>
    <s v="220SE-1679"/>
    <x v="0"/>
    <n v="7.3459300000000001"/>
    <n v="0"/>
    <x v="0"/>
    <n v="8"/>
    <n v="8"/>
  </r>
  <r>
    <x v="0"/>
    <x v="2"/>
    <x v="11"/>
    <x v="1"/>
    <x v="1"/>
    <x v="3"/>
    <x v="1"/>
    <s v="220SE-1689"/>
    <x v="0"/>
    <n v="4.3372000000000002"/>
    <n v="0.74339999999999995"/>
    <x v="0"/>
    <n v="6"/>
    <n v="6"/>
  </r>
  <r>
    <x v="0"/>
    <x v="2"/>
    <x v="11"/>
    <x v="2"/>
    <x v="1"/>
    <x v="3"/>
    <x v="1"/>
    <s v="220SE-1695"/>
    <x v="0"/>
    <n v="7.0547250000000004"/>
    <n v="0.50129999999999997"/>
    <x v="0"/>
    <n v="8"/>
    <n v="8"/>
  </r>
  <r>
    <x v="0"/>
    <x v="2"/>
    <x v="11"/>
    <x v="1"/>
    <x v="1"/>
    <x v="3"/>
    <x v="1"/>
    <s v="220SE-2033"/>
    <x v="0"/>
    <n v="5.84938"/>
    <n v="0"/>
    <x v="0"/>
    <n v="8"/>
    <n v="8"/>
  </r>
  <r>
    <x v="0"/>
    <x v="2"/>
    <x v="11"/>
    <x v="2"/>
    <x v="1"/>
    <x v="3"/>
    <x v="1"/>
    <s v="220SE-2036"/>
    <x v="0"/>
    <n v="7.0933599999999997"/>
    <n v="8.0500000000000002E-2"/>
    <x v="0"/>
    <n v="8"/>
    <n v="8"/>
  </r>
  <r>
    <x v="0"/>
    <x v="2"/>
    <x v="11"/>
    <x v="0"/>
    <x v="1"/>
    <x v="3"/>
    <x v="1"/>
    <s v="220SE-2037"/>
    <x v="0"/>
    <n v="4.97567"/>
    <n v="0"/>
    <x v="0"/>
    <n v="8"/>
    <n v="8"/>
  </r>
  <r>
    <x v="0"/>
    <x v="2"/>
    <x v="11"/>
    <x v="0"/>
    <x v="1"/>
    <x v="3"/>
    <x v="1"/>
    <s v="220SE-2038"/>
    <x v="0"/>
    <n v="7.1976800000000001"/>
    <n v="0"/>
    <x v="0"/>
    <n v="8"/>
    <n v="8"/>
  </r>
  <r>
    <x v="0"/>
    <x v="2"/>
    <x v="11"/>
    <x v="1"/>
    <x v="1"/>
    <x v="3"/>
    <x v="1"/>
    <s v="220SE-2102"/>
    <x v="0"/>
    <n v="6.7517899999999997"/>
    <n v="0"/>
    <x v="0"/>
    <n v="8"/>
    <n v="8"/>
  </r>
  <r>
    <x v="0"/>
    <x v="2"/>
    <x v="11"/>
    <x v="0"/>
    <x v="1"/>
    <x v="3"/>
    <x v="1"/>
    <s v="220SE-2103"/>
    <x v="0"/>
    <n v="5.6183100000000001"/>
    <n v="0"/>
    <x v="0"/>
    <n v="8"/>
    <n v="8"/>
  </r>
  <r>
    <x v="0"/>
    <x v="2"/>
    <x v="11"/>
    <x v="2"/>
    <x v="1"/>
    <x v="3"/>
    <x v="1"/>
    <s v="220SE-2104"/>
    <x v="0"/>
    <n v="7.0565300000000004"/>
    <n v="4.4999999999999997E-3"/>
    <x v="0"/>
    <n v="8"/>
    <n v="8"/>
  </r>
  <r>
    <x v="0"/>
    <x v="2"/>
    <x v="11"/>
    <x v="2"/>
    <x v="1"/>
    <x v="3"/>
    <x v="1"/>
    <s v="220SE-2107"/>
    <x v="0"/>
    <n v="6.8669900000000004"/>
    <n v="0"/>
    <x v="0"/>
    <n v="8"/>
    <n v="8"/>
  </r>
  <r>
    <x v="0"/>
    <x v="2"/>
    <x v="11"/>
    <x v="0"/>
    <x v="1"/>
    <x v="3"/>
    <x v="1"/>
    <s v="220SE-2110"/>
    <x v="0"/>
    <n v="4.0487200000000003"/>
    <n v="0"/>
    <x v="0"/>
    <n v="8"/>
    <n v="8"/>
  </r>
  <r>
    <x v="0"/>
    <x v="2"/>
    <x v="11"/>
    <x v="1"/>
    <x v="1"/>
    <x v="3"/>
    <x v="1"/>
    <s v="220SE-2116"/>
    <x v="0"/>
    <n v="6.0099400000000003"/>
    <n v="0"/>
    <x v="0"/>
    <n v="8"/>
    <n v="8"/>
  </r>
  <r>
    <x v="0"/>
    <x v="2"/>
    <x v="11"/>
    <x v="2"/>
    <x v="1"/>
    <x v="3"/>
    <x v="1"/>
    <s v="220SE-2118"/>
    <x v="0"/>
    <n v="7.1564899999999998"/>
    <n v="0"/>
    <x v="0"/>
    <n v="8"/>
    <n v="8"/>
  </r>
  <r>
    <x v="0"/>
    <x v="2"/>
    <x v="11"/>
    <x v="0"/>
    <x v="1"/>
    <x v="3"/>
    <x v="1"/>
    <s v="220SE-2125"/>
    <x v="0"/>
    <n v="7.6620999999999997"/>
    <n v="0"/>
    <x v="0"/>
    <n v="8"/>
    <n v="8"/>
  </r>
  <r>
    <x v="0"/>
    <x v="2"/>
    <x v="11"/>
    <x v="0"/>
    <x v="1"/>
    <x v="3"/>
    <x v="1"/>
    <s v="220SE-2295"/>
    <x v="0"/>
    <n v="6.5292399999999997"/>
    <n v="0"/>
    <x v="0"/>
    <n v="8"/>
    <n v="8"/>
  </r>
  <r>
    <x v="0"/>
    <x v="2"/>
    <x v="11"/>
    <x v="0"/>
    <x v="1"/>
    <x v="3"/>
    <x v="1"/>
    <s v="220SE-2349"/>
    <x v="0"/>
    <n v="6.9228899999999998"/>
    <n v="0"/>
    <x v="0"/>
    <n v="8"/>
    <n v="8"/>
  </r>
  <r>
    <x v="0"/>
    <x v="2"/>
    <x v="11"/>
    <x v="1"/>
    <x v="1"/>
    <x v="3"/>
    <x v="1"/>
    <s v="220SE-2350"/>
    <x v="0"/>
    <n v="6.6746600000000003"/>
    <n v="6.4999999999999997E-3"/>
    <x v="0"/>
    <n v="8"/>
    <n v="8"/>
  </r>
  <r>
    <x v="0"/>
    <x v="2"/>
    <x v="11"/>
    <x v="1"/>
    <x v="1"/>
    <x v="3"/>
    <x v="1"/>
    <s v="220SE-2353"/>
    <x v="0"/>
    <n v="6.2124800000000002"/>
    <n v="0"/>
    <x v="0"/>
    <n v="8"/>
    <n v="8"/>
  </r>
  <r>
    <x v="0"/>
    <x v="2"/>
    <x v="11"/>
    <x v="0"/>
    <x v="1"/>
    <x v="3"/>
    <x v="1"/>
    <s v="220SE-2415"/>
    <x v="0"/>
    <n v="4.8270999999999997"/>
    <n v="0"/>
    <x v="0"/>
    <n v="8"/>
    <n v="8"/>
  </r>
  <r>
    <x v="0"/>
    <x v="2"/>
    <x v="11"/>
    <x v="2"/>
    <x v="1"/>
    <x v="3"/>
    <x v="1"/>
    <s v="220SE-2454"/>
    <x v="0"/>
    <n v="4.9547749999999997"/>
    <n v="0"/>
    <x v="0"/>
    <n v="8"/>
    <n v="8"/>
  </r>
  <r>
    <x v="0"/>
    <x v="2"/>
    <x v="11"/>
    <x v="1"/>
    <x v="1"/>
    <x v="3"/>
    <x v="1"/>
    <s v="220SE-2455"/>
    <x v="0"/>
    <n v="10.33661"/>
    <n v="2.0799999999999999E-2"/>
    <x v="0"/>
    <n v="12"/>
    <n v="12"/>
  </r>
  <r>
    <x v="0"/>
    <x v="2"/>
    <x v="11"/>
    <x v="1"/>
    <x v="1"/>
    <x v="3"/>
    <x v="1"/>
    <s v="220SE-2553"/>
    <x v="0"/>
    <n v="5.5372700000000004"/>
    <n v="0"/>
    <x v="0"/>
    <n v="8"/>
    <n v="8"/>
  </r>
  <r>
    <x v="0"/>
    <x v="2"/>
    <x v="11"/>
    <x v="0"/>
    <x v="1"/>
    <x v="3"/>
    <x v="1"/>
    <s v="220SE-2771"/>
    <x v="0"/>
    <n v="6.3306699999999996"/>
    <n v="3.0000000000000001E-3"/>
    <x v="0"/>
    <n v="8"/>
    <n v="8"/>
  </r>
  <r>
    <x v="0"/>
    <x v="2"/>
    <x v="11"/>
    <x v="1"/>
    <x v="1"/>
    <x v="3"/>
    <x v="1"/>
    <s v="220SE-2775"/>
    <x v="0"/>
    <n v="10.40706"/>
    <n v="0"/>
    <x v="0"/>
    <n v="12"/>
    <n v="12"/>
  </r>
  <r>
    <x v="0"/>
    <x v="2"/>
    <x v="11"/>
    <x v="1"/>
    <x v="1"/>
    <x v="3"/>
    <x v="1"/>
    <s v="220SE-2818"/>
    <x v="0"/>
    <n v="9.5604700000000005"/>
    <n v="0"/>
    <x v="0"/>
    <n v="12"/>
    <n v="12"/>
  </r>
  <r>
    <x v="0"/>
    <x v="2"/>
    <x v="11"/>
    <x v="2"/>
    <x v="1"/>
    <x v="3"/>
    <x v="1"/>
    <s v="220SE-2841"/>
    <x v="0"/>
    <n v="7.3782800000000002"/>
    <n v="0"/>
    <x v="0"/>
    <n v="8"/>
    <n v="8"/>
  </r>
  <r>
    <x v="0"/>
    <x v="2"/>
    <x v="11"/>
    <x v="1"/>
    <x v="1"/>
    <x v="3"/>
    <x v="1"/>
    <s v="220SE-2842"/>
    <x v="0"/>
    <n v="5.0394500000000004"/>
    <n v="0"/>
    <x v="0"/>
    <n v="8"/>
    <n v="8"/>
  </r>
  <r>
    <x v="0"/>
    <x v="2"/>
    <x v="11"/>
    <x v="0"/>
    <x v="1"/>
    <x v="3"/>
    <x v="1"/>
    <s v="220SE-2848"/>
    <x v="0"/>
    <n v="5.8166200000000003"/>
    <n v="0"/>
    <x v="0"/>
    <n v="8"/>
    <n v="8"/>
  </r>
  <r>
    <x v="0"/>
    <x v="2"/>
    <x v="11"/>
    <x v="0"/>
    <x v="1"/>
    <x v="3"/>
    <x v="1"/>
    <s v="220SE-2892"/>
    <x v="0"/>
    <n v="4.5421199999999997"/>
    <n v="7.0699999999999999E-2"/>
    <x v="0"/>
    <n v="8"/>
    <n v="8"/>
  </r>
  <r>
    <x v="0"/>
    <x v="2"/>
    <x v="11"/>
    <x v="1"/>
    <x v="1"/>
    <x v="3"/>
    <x v="1"/>
    <s v="220SE-2893"/>
    <x v="0"/>
    <n v="5.5315300000000001"/>
    <n v="0"/>
    <x v="0"/>
    <n v="8"/>
    <n v="8"/>
  </r>
  <r>
    <x v="0"/>
    <x v="2"/>
    <x v="11"/>
    <x v="1"/>
    <x v="1"/>
    <x v="3"/>
    <x v="1"/>
    <s v="220SE-2897"/>
    <x v="0"/>
    <n v="5.5275100000000004"/>
    <n v="0"/>
    <x v="0"/>
    <n v="8"/>
    <n v="8"/>
  </r>
  <r>
    <x v="0"/>
    <x v="2"/>
    <x v="11"/>
    <x v="0"/>
    <x v="1"/>
    <x v="3"/>
    <x v="1"/>
    <s v="220SE-2918"/>
    <x v="0"/>
    <n v="5.8945600000000002"/>
    <n v="4.7000000000000002E-3"/>
    <x v="0"/>
    <n v="8"/>
    <n v="8"/>
  </r>
  <r>
    <x v="0"/>
    <x v="2"/>
    <x v="11"/>
    <x v="0"/>
    <x v="1"/>
    <x v="3"/>
    <x v="1"/>
    <s v="220SE-2924"/>
    <x v="0"/>
    <n v="4.9944800000000003"/>
    <n v="2.3E-2"/>
    <x v="0"/>
    <n v="8"/>
    <n v="8"/>
  </r>
  <r>
    <x v="0"/>
    <x v="2"/>
    <x v="11"/>
    <x v="0"/>
    <x v="1"/>
    <x v="3"/>
    <x v="1"/>
    <s v="220SE-2931"/>
    <x v="0"/>
    <n v="5.2514700000000003"/>
    <n v="0.10879999999999999"/>
    <x v="0"/>
    <n v="8"/>
    <n v="8"/>
  </r>
  <r>
    <x v="0"/>
    <x v="2"/>
    <x v="11"/>
    <x v="0"/>
    <x v="1"/>
    <x v="3"/>
    <x v="1"/>
    <s v="220SE-2983"/>
    <x v="0"/>
    <n v="5.1244100000000001"/>
    <n v="0"/>
    <x v="0"/>
    <n v="8"/>
    <n v="8"/>
  </r>
  <r>
    <x v="0"/>
    <x v="2"/>
    <x v="11"/>
    <x v="2"/>
    <x v="1"/>
    <x v="3"/>
    <x v="1"/>
    <s v="220SE-3073"/>
    <x v="0"/>
    <n v="5.3393990000000002"/>
    <n v="2.5000000000000001E-3"/>
    <x v="0"/>
    <n v="8"/>
    <n v="8"/>
  </r>
  <r>
    <x v="0"/>
    <x v="2"/>
    <x v="11"/>
    <x v="2"/>
    <x v="1"/>
    <x v="3"/>
    <x v="1"/>
    <s v="220SE-3261"/>
    <x v="0"/>
    <n v="6.2861000000000002"/>
    <n v="7.7799999999999994E-2"/>
    <x v="0"/>
    <n v="8"/>
    <n v="8"/>
  </r>
  <r>
    <x v="0"/>
    <x v="2"/>
    <x v="11"/>
    <x v="2"/>
    <x v="1"/>
    <x v="3"/>
    <x v="1"/>
    <s v="220SE-3332"/>
    <x v="0"/>
    <n v="7.3773200000000001"/>
    <n v="0"/>
    <x v="0"/>
    <n v="8"/>
    <n v="8"/>
  </r>
  <r>
    <x v="0"/>
    <x v="2"/>
    <x v="11"/>
    <x v="2"/>
    <x v="1"/>
    <x v="3"/>
    <x v="1"/>
    <s v="220SE-3445"/>
    <x v="0"/>
    <n v="8.7398699999999998"/>
    <n v="8.5000000000000006E-3"/>
    <x v="0"/>
    <n v="8"/>
    <n v="8"/>
  </r>
  <r>
    <x v="0"/>
    <x v="2"/>
    <x v="11"/>
    <x v="2"/>
    <x v="1"/>
    <x v="3"/>
    <x v="1"/>
    <s v="220SE-3447"/>
    <x v="0"/>
    <n v="6.2462730000000004"/>
    <n v="6.9800000000000001E-2"/>
    <x v="0"/>
    <n v="8"/>
    <n v="8"/>
  </r>
  <r>
    <x v="0"/>
    <x v="2"/>
    <x v="11"/>
    <x v="2"/>
    <x v="1"/>
    <x v="3"/>
    <x v="1"/>
    <s v="220SE-3462"/>
    <x v="0"/>
    <n v="4.5740999999999996"/>
    <n v="0"/>
    <x v="0"/>
    <n v="8"/>
    <n v="8"/>
  </r>
  <r>
    <x v="0"/>
    <x v="2"/>
    <x v="11"/>
    <x v="2"/>
    <x v="1"/>
    <x v="3"/>
    <x v="1"/>
    <s v="220SE-3468"/>
    <x v="0"/>
    <n v="4.6227999999999998"/>
    <n v="0"/>
    <x v="0"/>
    <n v="8"/>
    <n v="8"/>
  </r>
  <r>
    <x v="0"/>
    <x v="2"/>
    <x v="11"/>
    <x v="1"/>
    <x v="1"/>
    <x v="3"/>
    <x v="1"/>
    <s v="220SE-3633"/>
    <x v="0"/>
    <n v="5.67692"/>
    <n v="0"/>
    <x v="0"/>
    <n v="8"/>
    <n v="8"/>
  </r>
  <r>
    <x v="0"/>
    <x v="2"/>
    <x v="11"/>
    <x v="0"/>
    <x v="1"/>
    <x v="3"/>
    <x v="1"/>
    <s v="220SE-3678"/>
    <x v="0"/>
    <n v="3.8180999999999998"/>
    <n v="0"/>
    <x v="0"/>
    <n v="8"/>
    <n v="8"/>
  </r>
  <r>
    <x v="0"/>
    <x v="2"/>
    <x v="11"/>
    <x v="1"/>
    <x v="1"/>
    <x v="3"/>
    <x v="1"/>
    <s v="220SE-3840"/>
    <x v="0"/>
    <n v="5.3675899999999999"/>
    <n v="0"/>
    <x v="0"/>
    <n v="8"/>
    <n v="8"/>
  </r>
  <r>
    <x v="0"/>
    <x v="2"/>
    <x v="11"/>
    <x v="0"/>
    <x v="2"/>
    <x v="4"/>
    <x v="2"/>
    <s v="300OI-01-A"/>
    <x v="0"/>
    <n v="49.286650000000002"/>
    <n v="0"/>
    <x v="0"/>
    <n v="32"/>
    <n v="32"/>
  </r>
  <r>
    <x v="0"/>
    <x v="2"/>
    <x v="11"/>
    <x v="1"/>
    <x v="2"/>
    <x v="4"/>
    <x v="2"/>
    <s v="300OI-01-B"/>
    <x v="0"/>
    <n v="42.145600000000002"/>
    <n v="0"/>
    <x v="0"/>
    <n v="40"/>
    <n v="40"/>
  </r>
  <r>
    <x v="0"/>
    <x v="2"/>
    <x v="11"/>
    <x v="2"/>
    <x v="2"/>
    <x v="4"/>
    <x v="2"/>
    <s v="300OI-01-C"/>
    <x v="0"/>
    <n v="68.986000000000004"/>
    <n v="0"/>
    <x v="0"/>
    <n v="32"/>
    <n v="32"/>
  </r>
  <r>
    <x v="0"/>
    <x v="2"/>
    <x v="11"/>
    <x v="0"/>
    <x v="2"/>
    <x v="5"/>
    <x v="2"/>
    <s v="300OS-01-A"/>
    <x v="0"/>
    <n v="11.59826"/>
    <n v="0"/>
    <x v="0"/>
    <n v="24"/>
    <n v="24"/>
  </r>
  <r>
    <x v="0"/>
    <x v="2"/>
    <x v="11"/>
    <x v="1"/>
    <x v="2"/>
    <x v="5"/>
    <x v="2"/>
    <s v="300OS-01-B"/>
    <x v="0"/>
    <n v="15.42601"/>
    <n v="0"/>
    <x v="0"/>
    <n v="24"/>
    <n v="24"/>
  </r>
  <r>
    <x v="0"/>
    <x v="2"/>
    <x v="11"/>
    <x v="2"/>
    <x v="2"/>
    <x v="5"/>
    <x v="2"/>
    <s v="300OS-01-C"/>
    <x v="0"/>
    <n v="10.991300000000001"/>
    <n v="0"/>
    <x v="0"/>
    <n v="16"/>
    <n v="16"/>
  </r>
  <r>
    <x v="0"/>
    <x v="2"/>
    <x v="11"/>
    <x v="0"/>
    <x v="3"/>
    <x v="6"/>
    <x v="3"/>
    <s v="410MO-01-A"/>
    <x v="0"/>
    <n v="15.41574"/>
    <n v="0"/>
    <x v="0"/>
    <n v="19.989999999999998"/>
    <n v="19.989999999999998"/>
  </r>
  <r>
    <x v="0"/>
    <x v="2"/>
    <x v="11"/>
    <x v="1"/>
    <x v="3"/>
    <x v="6"/>
    <x v="3"/>
    <s v="410MO-01-B"/>
    <x v="0"/>
    <n v="14.013500000000001"/>
    <n v="0"/>
    <x v="0"/>
    <n v="18.68"/>
    <n v="18.68"/>
  </r>
  <r>
    <x v="0"/>
    <x v="2"/>
    <x v="11"/>
    <x v="2"/>
    <x v="3"/>
    <x v="6"/>
    <x v="3"/>
    <s v="410MO-01-C"/>
    <x v="0"/>
    <n v="11.214040000000001"/>
    <n v="0"/>
    <x v="0"/>
    <n v="14.66"/>
    <n v="14.66"/>
  </r>
  <r>
    <x v="0"/>
    <x v="2"/>
    <x v="11"/>
    <x v="0"/>
    <x v="3"/>
    <x v="6"/>
    <x v="3"/>
    <s v="410MO-02-A"/>
    <x v="0"/>
    <n v="18.393090000000001"/>
    <n v="0"/>
    <x v="0"/>
    <n v="23.99"/>
    <n v="23.99"/>
  </r>
  <r>
    <x v="0"/>
    <x v="2"/>
    <x v="11"/>
    <x v="1"/>
    <x v="3"/>
    <x v="6"/>
    <x v="3"/>
    <s v="410MO-02-B"/>
    <x v="0"/>
    <n v="14.463839999999999"/>
    <n v="0"/>
    <x v="0"/>
    <n v="18.68"/>
    <n v="18.68"/>
  </r>
  <r>
    <x v="0"/>
    <x v="2"/>
    <x v="11"/>
    <x v="2"/>
    <x v="3"/>
    <x v="6"/>
    <x v="3"/>
    <s v="410MO-02-C"/>
    <x v="0"/>
    <n v="15.64682"/>
    <n v="0"/>
    <x v="0"/>
    <n v="19.66"/>
    <n v="19.66"/>
  </r>
  <r>
    <x v="0"/>
    <x v="2"/>
    <x v="11"/>
    <x v="0"/>
    <x v="3"/>
    <x v="6"/>
    <x v="3"/>
    <s v="410MO-03-A"/>
    <x v="0"/>
    <n v="15.359360000000001"/>
    <n v="0"/>
    <x v="0"/>
    <n v="19.989999999999998"/>
    <n v="19.989999999999998"/>
  </r>
  <r>
    <x v="0"/>
    <x v="2"/>
    <x v="11"/>
    <x v="1"/>
    <x v="3"/>
    <x v="6"/>
    <x v="3"/>
    <s v="410MO-03-B"/>
    <x v="0"/>
    <n v="14.176690000000001"/>
    <n v="0"/>
    <x v="0"/>
    <n v="18.68"/>
    <n v="18.68"/>
  </r>
  <r>
    <x v="0"/>
    <x v="2"/>
    <x v="11"/>
    <x v="2"/>
    <x v="3"/>
    <x v="6"/>
    <x v="3"/>
    <s v="410MO-03-C"/>
    <x v="0"/>
    <n v="8.3601799999999997"/>
    <n v="0"/>
    <x v="0"/>
    <n v="10.66"/>
    <n v="10.66"/>
  </r>
  <r>
    <x v="0"/>
    <x v="2"/>
    <x v="11"/>
    <x v="0"/>
    <x v="3"/>
    <x v="6"/>
    <x v="3"/>
    <s v="410MO-04-A"/>
    <x v="0"/>
    <n v="15.25211"/>
    <n v="0"/>
    <x v="0"/>
    <n v="19.989999999999998"/>
    <n v="19.989999999999998"/>
  </r>
  <r>
    <x v="0"/>
    <x v="2"/>
    <x v="11"/>
    <x v="1"/>
    <x v="3"/>
    <x v="6"/>
    <x v="3"/>
    <s v="410MO-04-B"/>
    <x v="0"/>
    <n v="14.345969999999999"/>
    <n v="0"/>
    <x v="0"/>
    <n v="18.68"/>
    <n v="18.68"/>
  </r>
  <r>
    <x v="0"/>
    <x v="2"/>
    <x v="11"/>
    <x v="2"/>
    <x v="3"/>
    <x v="6"/>
    <x v="3"/>
    <s v="410MO-04-C"/>
    <x v="0"/>
    <n v="14.210710000000001"/>
    <n v="0"/>
    <x v="0"/>
    <n v="18.18"/>
    <n v="18.18"/>
  </r>
  <r>
    <x v="0"/>
    <x v="2"/>
    <x v="11"/>
    <x v="0"/>
    <x v="3"/>
    <x v="6"/>
    <x v="3"/>
    <s v="410MO-05-A"/>
    <x v="0"/>
    <n v="15.55026"/>
    <n v="0"/>
    <x v="0"/>
    <n v="19.989999999999998"/>
    <n v="19.989999999999998"/>
  </r>
  <r>
    <x v="0"/>
    <x v="2"/>
    <x v="11"/>
    <x v="1"/>
    <x v="3"/>
    <x v="6"/>
    <x v="3"/>
    <s v="410MO-05-B"/>
    <x v="0"/>
    <n v="14.27087"/>
    <n v="0"/>
    <x v="0"/>
    <n v="18.68"/>
    <n v="18.68"/>
  </r>
  <r>
    <x v="0"/>
    <x v="2"/>
    <x v="11"/>
    <x v="2"/>
    <x v="3"/>
    <x v="6"/>
    <x v="3"/>
    <s v="410MO-05-C"/>
    <x v="0"/>
    <n v="8.1907499999999995"/>
    <n v="0"/>
    <x v="0"/>
    <n v="10.66"/>
    <n v="10.66"/>
  </r>
  <r>
    <x v="0"/>
    <x v="2"/>
    <x v="11"/>
    <x v="0"/>
    <x v="3"/>
    <x v="6"/>
    <x v="3"/>
    <s v="410MO-06-A"/>
    <x v="0"/>
    <n v="8.5473300000000005"/>
    <n v="0"/>
    <x v="0"/>
    <n v="10.99"/>
    <n v="10.99"/>
  </r>
  <r>
    <x v="0"/>
    <x v="2"/>
    <x v="11"/>
    <x v="2"/>
    <x v="3"/>
    <x v="6"/>
    <x v="3"/>
    <s v="410MO-06-C"/>
    <x v="0"/>
    <n v="11.055020000000001"/>
    <n v="0"/>
    <x v="0"/>
    <n v="14.18"/>
    <n v="14.18"/>
  </r>
  <r>
    <x v="0"/>
    <x v="2"/>
    <x v="11"/>
    <x v="1"/>
    <x v="3"/>
    <x v="6"/>
    <x v="3"/>
    <s v="410MO-07-B"/>
    <x v="0"/>
    <n v="14.05237"/>
    <n v="0"/>
    <x v="0"/>
    <n v="18.68"/>
    <n v="18.68"/>
  </r>
  <r>
    <x v="0"/>
    <x v="2"/>
    <x v="11"/>
    <x v="0"/>
    <x v="3"/>
    <x v="7"/>
    <x v="3"/>
    <s v="420TW-01-A"/>
    <x v="0"/>
    <n v="6.4677100000000003"/>
    <n v="0"/>
    <x v="0"/>
    <n v="8.5"/>
    <n v="8.5"/>
  </r>
  <r>
    <x v="0"/>
    <x v="2"/>
    <x v="11"/>
    <x v="1"/>
    <x v="3"/>
    <x v="7"/>
    <x v="3"/>
    <s v="420TW-01-B"/>
    <x v="0"/>
    <n v="9.4958100000000005"/>
    <n v="0"/>
    <x v="0"/>
    <n v="12.5"/>
    <n v="12.5"/>
  </r>
  <r>
    <x v="0"/>
    <x v="2"/>
    <x v="11"/>
    <x v="2"/>
    <x v="3"/>
    <x v="7"/>
    <x v="3"/>
    <s v="420TW-01-C"/>
    <x v="0"/>
    <n v="6.31332"/>
    <n v="0"/>
    <x v="0"/>
    <n v="8"/>
    <n v="8"/>
  </r>
  <r>
    <x v="0"/>
    <x v="2"/>
    <x v="11"/>
    <x v="0"/>
    <x v="3"/>
    <x v="7"/>
    <x v="3"/>
    <s v="420TW-02-A"/>
    <x v="0"/>
    <n v="6.6253399999999996"/>
    <n v="0"/>
    <x v="0"/>
    <n v="8.5"/>
    <n v="8.5"/>
  </r>
  <r>
    <x v="0"/>
    <x v="2"/>
    <x v="11"/>
    <x v="1"/>
    <x v="3"/>
    <x v="7"/>
    <x v="3"/>
    <s v="420TW-02-B"/>
    <x v="0"/>
    <n v="6.39785"/>
    <n v="0"/>
    <x v="0"/>
    <n v="8.5"/>
    <n v="8.5"/>
  </r>
  <r>
    <x v="0"/>
    <x v="2"/>
    <x v="11"/>
    <x v="2"/>
    <x v="3"/>
    <x v="7"/>
    <x v="3"/>
    <s v="420TW-02-C"/>
    <x v="0"/>
    <n v="6.4847599999999996"/>
    <n v="0"/>
    <x v="0"/>
    <n v="8.5"/>
    <n v="8.5"/>
  </r>
  <r>
    <x v="0"/>
    <x v="2"/>
    <x v="11"/>
    <x v="0"/>
    <x v="3"/>
    <x v="7"/>
    <x v="3"/>
    <s v="420TW-03-A"/>
    <x v="0"/>
    <n v="6.3928399999999996"/>
    <n v="0"/>
    <x v="0"/>
    <n v="8.5"/>
    <n v="8.5"/>
  </r>
  <r>
    <x v="0"/>
    <x v="2"/>
    <x v="11"/>
    <x v="0"/>
    <x v="3"/>
    <x v="7"/>
    <x v="3"/>
    <s v="420TW-04-A"/>
    <x v="0"/>
    <n v="7.12493"/>
    <n v="0"/>
    <x v="0"/>
    <n v="8.5"/>
    <n v="8.5"/>
  </r>
  <r>
    <x v="0"/>
    <x v="2"/>
    <x v="11"/>
    <x v="2"/>
    <x v="3"/>
    <x v="7"/>
    <x v="3"/>
    <s v="420TW-04-C"/>
    <x v="0"/>
    <n v="6.5765099999999999"/>
    <n v="0"/>
    <x v="0"/>
    <n v="8.5"/>
    <n v="8.5"/>
  </r>
  <r>
    <x v="0"/>
    <x v="2"/>
    <x v="11"/>
    <x v="0"/>
    <x v="3"/>
    <x v="7"/>
    <x v="3"/>
    <s v="420TW-05-A"/>
    <x v="0"/>
    <n v="6.4608499999999998"/>
    <n v="0"/>
    <x v="0"/>
    <n v="8.5"/>
    <n v="8.5"/>
  </r>
  <r>
    <x v="0"/>
    <x v="2"/>
    <x v="11"/>
    <x v="2"/>
    <x v="3"/>
    <x v="7"/>
    <x v="3"/>
    <s v="420TW-05-C"/>
    <x v="0"/>
    <n v="3.1"/>
    <n v="0"/>
    <x v="0"/>
    <n v="4"/>
    <n v="4"/>
  </r>
  <r>
    <x v="0"/>
    <x v="2"/>
    <x v="11"/>
    <x v="0"/>
    <x v="3"/>
    <x v="7"/>
    <x v="3"/>
    <s v="420TW-06-A"/>
    <x v="0"/>
    <n v="6.4234099999999996"/>
    <n v="0"/>
    <x v="0"/>
    <n v="8.5"/>
    <n v="8.5"/>
  </r>
  <r>
    <x v="0"/>
    <x v="2"/>
    <x v="11"/>
    <x v="1"/>
    <x v="3"/>
    <x v="7"/>
    <x v="3"/>
    <s v="420TW-06-B"/>
    <x v="0"/>
    <n v="6.5821800000000001"/>
    <n v="0"/>
    <x v="0"/>
    <n v="8.5"/>
    <n v="8.5"/>
  </r>
  <r>
    <x v="0"/>
    <x v="2"/>
    <x v="11"/>
    <x v="2"/>
    <x v="3"/>
    <x v="7"/>
    <x v="3"/>
    <s v="420TW-06-C"/>
    <x v="0"/>
    <n v="6.3711700000000002"/>
    <n v="0"/>
    <x v="0"/>
    <n v="8.5"/>
    <n v="8.5"/>
  </r>
  <r>
    <x v="0"/>
    <x v="2"/>
    <x v="11"/>
    <x v="1"/>
    <x v="3"/>
    <x v="7"/>
    <x v="3"/>
    <s v="420TW-07-B"/>
    <x v="0"/>
    <n v="6.6981999999999999"/>
    <n v="0"/>
    <x v="0"/>
    <n v="8.5"/>
    <n v="8.5"/>
  </r>
  <r>
    <x v="0"/>
    <x v="2"/>
    <x v="11"/>
    <x v="2"/>
    <x v="3"/>
    <x v="7"/>
    <x v="3"/>
    <s v="420TW-07-C"/>
    <x v="0"/>
    <n v="9.2466799999999996"/>
    <n v="0"/>
    <x v="0"/>
    <n v="11.9"/>
    <n v="11.9"/>
  </r>
  <r>
    <x v="0"/>
    <x v="2"/>
    <x v="11"/>
    <x v="1"/>
    <x v="3"/>
    <x v="7"/>
    <x v="3"/>
    <s v="420TW-08-B"/>
    <x v="0"/>
    <n v="6.4583300000000001"/>
    <n v="0"/>
    <x v="0"/>
    <n v="8.5"/>
    <n v="8.5"/>
  </r>
  <r>
    <x v="0"/>
    <x v="2"/>
    <x v="11"/>
    <x v="1"/>
    <x v="3"/>
    <x v="7"/>
    <x v="3"/>
    <s v="420TW-09-B"/>
    <x v="0"/>
    <n v="6.51274"/>
    <n v="0"/>
    <x v="0"/>
    <n v="8.5"/>
    <n v="8.5"/>
  </r>
  <r>
    <x v="0"/>
    <x v="2"/>
    <x v="11"/>
    <x v="0"/>
    <x v="3"/>
    <x v="8"/>
    <x v="3"/>
    <s v="430TT-01-A"/>
    <x v="0"/>
    <n v="24.987030000000001"/>
    <n v="0"/>
    <x v="0"/>
    <n v="33"/>
    <n v="33"/>
  </r>
  <r>
    <x v="0"/>
    <x v="2"/>
    <x v="11"/>
    <x v="1"/>
    <x v="3"/>
    <x v="8"/>
    <x v="3"/>
    <s v="430TT-01-B"/>
    <x v="0"/>
    <n v="24.814309999999999"/>
    <n v="0"/>
    <x v="0"/>
    <n v="32.659999999999997"/>
    <n v="32.659999999999997"/>
  </r>
  <r>
    <x v="0"/>
    <x v="2"/>
    <x v="11"/>
    <x v="2"/>
    <x v="3"/>
    <x v="8"/>
    <x v="3"/>
    <s v="430TT-01-C"/>
    <x v="0"/>
    <n v="18.521339999999999"/>
    <n v="0"/>
    <x v="0"/>
    <n v="22.5"/>
    <n v="22.5"/>
  </r>
  <r>
    <x v="0"/>
    <x v="2"/>
    <x v="11"/>
    <x v="0"/>
    <x v="3"/>
    <x v="8"/>
    <x v="3"/>
    <s v="430TT-02-A"/>
    <x v="0"/>
    <n v="24.907250000000001"/>
    <n v="0"/>
    <x v="0"/>
    <n v="33"/>
    <n v="33"/>
  </r>
  <r>
    <x v="0"/>
    <x v="2"/>
    <x v="11"/>
    <x v="1"/>
    <x v="3"/>
    <x v="8"/>
    <x v="3"/>
    <s v="430TT-02-B"/>
    <x v="0"/>
    <n v="25.203340000000001"/>
    <n v="0"/>
    <x v="0"/>
    <n v="32.659999999999997"/>
    <n v="32.659999999999997"/>
  </r>
  <r>
    <x v="0"/>
    <x v="2"/>
    <x v="11"/>
    <x v="2"/>
    <x v="3"/>
    <x v="8"/>
    <x v="3"/>
    <s v="430TT-02-C"/>
    <x v="0"/>
    <n v="26.93028"/>
    <n v="0"/>
    <x v="0"/>
    <n v="33"/>
    <n v="33"/>
  </r>
  <r>
    <x v="0"/>
    <x v="2"/>
    <x v="11"/>
    <x v="0"/>
    <x v="3"/>
    <x v="8"/>
    <x v="3"/>
    <s v="430TT-03-A"/>
    <x v="0"/>
    <n v="23.797239999999999"/>
    <n v="0"/>
    <x v="0"/>
    <n v="32.5"/>
    <n v="32.5"/>
  </r>
  <r>
    <x v="0"/>
    <x v="2"/>
    <x v="11"/>
    <x v="1"/>
    <x v="3"/>
    <x v="8"/>
    <x v="3"/>
    <s v="430TT-03-B"/>
    <x v="0"/>
    <n v="18.479949999999999"/>
    <n v="0"/>
    <x v="0"/>
    <n v="24.66"/>
    <n v="24.66"/>
  </r>
  <r>
    <x v="0"/>
    <x v="2"/>
    <x v="11"/>
    <x v="2"/>
    <x v="3"/>
    <x v="8"/>
    <x v="3"/>
    <s v="430TT-03-C"/>
    <x v="0"/>
    <n v="20.66114"/>
    <n v="0"/>
    <x v="0"/>
    <n v="25"/>
    <n v="25"/>
  </r>
  <r>
    <x v="0"/>
    <x v="2"/>
    <x v="11"/>
    <x v="0"/>
    <x v="3"/>
    <x v="8"/>
    <x v="3"/>
    <s v="430TT-04-A"/>
    <x v="0"/>
    <n v="16.198139999999999"/>
    <n v="0"/>
    <x v="0"/>
    <n v="21"/>
    <n v="21"/>
  </r>
  <r>
    <x v="0"/>
    <x v="2"/>
    <x v="11"/>
    <x v="1"/>
    <x v="3"/>
    <x v="8"/>
    <x v="3"/>
    <s v="430TT-04-B"/>
    <x v="0"/>
    <n v="18.648029999999999"/>
    <n v="0"/>
    <x v="0"/>
    <n v="24.66"/>
    <n v="24.66"/>
  </r>
  <r>
    <x v="0"/>
    <x v="2"/>
    <x v="11"/>
    <x v="2"/>
    <x v="3"/>
    <x v="8"/>
    <x v="3"/>
    <s v="430TT-04-C"/>
    <x v="0"/>
    <n v="26.270849999999999"/>
    <n v="0"/>
    <x v="0"/>
    <n v="33"/>
    <n v="33"/>
  </r>
  <r>
    <x v="0"/>
    <x v="2"/>
    <x v="11"/>
    <x v="1"/>
    <x v="3"/>
    <x v="8"/>
    <x v="3"/>
    <s v="430TT-05-B"/>
    <x v="0"/>
    <n v="15.529"/>
    <n v="0"/>
    <x v="0"/>
    <n v="20.66"/>
    <n v="20.66"/>
  </r>
  <r>
    <x v="0"/>
    <x v="2"/>
    <x v="11"/>
    <x v="1"/>
    <x v="3"/>
    <x v="8"/>
    <x v="3"/>
    <s v="430TT-07-B"/>
    <x v="0"/>
    <n v="15.816660000000001"/>
    <n v="0"/>
    <x v="0"/>
    <n v="20.66"/>
    <n v="20.66"/>
  </r>
  <r>
    <x v="0"/>
    <x v="2"/>
    <x v="11"/>
    <x v="0"/>
    <x v="3"/>
    <x v="9"/>
    <x v="3"/>
    <s v="440TP-01-A"/>
    <x v="0"/>
    <n v="28.023399999999999"/>
    <n v="0"/>
    <x v="0"/>
    <n v="33.5"/>
    <n v="33.5"/>
  </r>
  <r>
    <x v="0"/>
    <x v="2"/>
    <x v="11"/>
    <x v="1"/>
    <x v="3"/>
    <x v="9"/>
    <x v="3"/>
    <s v="440TP-01-B"/>
    <x v="0"/>
    <n v="26.283349999999999"/>
    <n v="0"/>
    <x v="0"/>
    <n v="33"/>
    <n v="33"/>
  </r>
  <r>
    <x v="0"/>
    <x v="2"/>
    <x v="11"/>
    <x v="2"/>
    <x v="3"/>
    <x v="9"/>
    <x v="3"/>
    <s v="440TP-01-C"/>
    <x v="0"/>
    <n v="23.263359999999999"/>
    <n v="0"/>
    <x v="0"/>
    <n v="29.6"/>
    <n v="29.6"/>
  </r>
  <r>
    <x v="0"/>
    <x v="2"/>
    <x v="11"/>
    <x v="0"/>
    <x v="4"/>
    <x v="10"/>
    <x v="4"/>
    <s v="510L1-A"/>
    <x v="0"/>
    <n v="107.21005"/>
    <n v="0"/>
    <x v="0"/>
    <n v="211.21"/>
    <n v="211.21"/>
  </r>
  <r>
    <x v="0"/>
    <x v="2"/>
    <x v="11"/>
    <x v="1"/>
    <x v="4"/>
    <x v="10"/>
    <x v="4"/>
    <s v="510L1-B"/>
    <x v="0"/>
    <n v="97.956789999999998"/>
    <n v="0"/>
    <x v="0"/>
    <n v="218.81"/>
    <n v="218.81"/>
  </r>
  <r>
    <x v="0"/>
    <x v="2"/>
    <x v="11"/>
    <x v="2"/>
    <x v="4"/>
    <x v="10"/>
    <x v="4"/>
    <s v="510L1-C"/>
    <x v="0"/>
    <n v="87.274850000000001"/>
    <n v="0"/>
    <x v="0"/>
    <n v="209.31"/>
    <n v="209.31"/>
  </r>
  <r>
    <x v="0"/>
    <x v="2"/>
    <x v="11"/>
    <x v="0"/>
    <x v="4"/>
    <x v="11"/>
    <x v="4"/>
    <s v="510L2-A"/>
    <x v="0"/>
    <n v="217.23929999999999"/>
    <n v="0"/>
    <x v="0"/>
    <n v="187.21"/>
    <n v="187.21"/>
  </r>
  <r>
    <x v="0"/>
    <x v="2"/>
    <x v="11"/>
    <x v="1"/>
    <x v="4"/>
    <x v="11"/>
    <x v="4"/>
    <s v="510L2-B"/>
    <x v="0"/>
    <n v="215.9742"/>
    <n v="0"/>
    <x v="0"/>
    <n v="210.81"/>
    <n v="210.81"/>
  </r>
  <r>
    <x v="0"/>
    <x v="2"/>
    <x v="11"/>
    <x v="2"/>
    <x v="4"/>
    <x v="11"/>
    <x v="4"/>
    <s v="510L2-C"/>
    <x v="0"/>
    <n v="207.66749999999999"/>
    <n v="0"/>
    <x v="0"/>
    <n v="206.91"/>
    <n v="206.91"/>
  </r>
  <r>
    <x v="0"/>
    <x v="2"/>
    <x v="11"/>
    <x v="0"/>
    <x v="4"/>
    <x v="12"/>
    <x v="4"/>
    <s v="510L3-A"/>
    <x v="0"/>
    <n v="147.20166"/>
    <n v="0"/>
    <x v="0"/>
    <n v="179.21"/>
    <n v="179.21"/>
  </r>
  <r>
    <x v="0"/>
    <x v="2"/>
    <x v="11"/>
    <x v="1"/>
    <x v="4"/>
    <x v="12"/>
    <x v="4"/>
    <s v="510L3-B"/>
    <x v="0"/>
    <n v="171.63248999999999"/>
    <n v="0"/>
    <x v="0"/>
    <n v="190.81"/>
    <n v="190.81"/>
  </r>
  <r>
    <x v="0"/>
    <x v="2"/>
    <x v="11"/>
    <x v="2"/>
    <x v="4"/>
    <x v="12"/>
    <x v="4"/>
    <s v="510L3-C"/>
    <x v="0"/>
    <n v="111.70161"/>
    <n v="0"/>
    <x v="0"/>
    <n v="146.91"/>
    <n v="146.91"/>
  </r>
  <r>
    <x v="0"/>
    <x v="2"/>
    <x v="11"/>
    <x v="0"/>
    <x v="4"/>
    <x v="13"/>
    <x v="4"/>
    <s v="510L4-A"/>
    <x v="0"/>
    <n v="48.466920000000002"/>
    <n v="0"/>
    <x v="0"/>
    <n v="42.01"/>
    <n v="42.01"/>
  </r>
  <r>
    <x v="0"/>
    <x v="2"/>
    <x v="11"/>
    <x v="1"/>
    <x v="4"/>
    <x v="13"/>
    <x v="4"/>
    <s v="510L4-B"/>
    <x v="0"/>
    <n v="70.810140000000004"/>
    <n v="0"/>
    <x v="0"/>
    <n v="59.01"/>
    <n v="59.01"/>
  </r>
  <r>
    <x v="0"/>
    <x v="2"/>
    <x v="11"/>
    <x v="2"/>
    <x v="4"/>
    <x v="13"/>
    <x v="4"/>
    <s v="510L4-C"/>
    <x v="0"/>
    <n v="80.000640000000004"/>
    <n v="0"/>
    <x v="0"/>
    <n v="76.91"/>
    <n v="76.91"/>
  </r>
  <r>
    <x v="0"/>
    <x v="2"/>
    <x v="11"/>
    <x v="0"/>
    <x v="4"/>
    <x v="14"/>
    <x v="4"/>
    <s v="510L5-A"/>
    <x v="0"/>
    <n v="121.5996"/>
    <n v="0"/>
    <x v="0"/>
    <n v="138.21"/>
    <n v="138.21"/>
  </r>
  <r>
    <x v="0"/>
    <x v="2"/>
    <x v="11"/>
    <x v="1"/>
    <x v="4"/>
    <x v="14"/>
    <x v="4"/>
    <s v="510L5-B"/>
    <x v="0"/>
    <n v="130.61328"/>
    <n v="0"/>
    <x v="0"/>
    <n v="153.81"/>
    <n v="153.81"/>
  </r>
  <r>
    <x v="0"/>
    <x v="2"/>
    <x v="11"/>
    <x v="2"/>
    <x v="4"/>
    <x v="14"/>
    <x v="4"/>
    <s v="510L5-C"/>
    <x v="0"/>
    <n v="107.41298"/>
    <n v="0"/>
    <x v="0"/>
    <n v="141.91"/>
    <n v="141.91"/>
  </r>
  <r>
    <x v="0"/>
    <x v="2"/>
    <x v="11"/>
    <x v="0"/>
    <x v="4"/>
    <x v="15"/>
    <x v="4"/>
    <s v="510L6-A"/>
    <x v="0"/>
    <n v="144.24108000000001"/>
    <n v="0"/>
    <x v="0"/>
    <n v="190.21"/>
    <n v="190.21"/>
  </r>
  <r>
    <x v="0"/>
    <x v="2"/>
    <x v="11"/>
    <x v="1"/>
    <x v="4"/>
    <x v="15"/>
    <x v="4"/>
    <s v="510L6-B"/>
    <x v="0"/>
    <n v="118.51345000000001"/>
    <n v="0"/>
    <x v="0"/>
    <n v="165.81"/>
    <n v="165.81"/>
  </r>
  <r>
    <x v="0"/>
    <x v="2"/>
    <x v="11"/>
    <x v="2"/>
    <x v="4"/>
    <x v="15"/>
    <x v="4"/>
    <s v="510L6-C"/>
    <x v="0"/>
    <n v="75.635750000000002"/>
    <n v="0"/>
    <x v="0"/>
    <n v="113.91"/>
    <n v="113.91"/>
  </r>
  <r>
    <x v="0"/>
    <x v="2"/>
    <x v="11"/>
    <x v="0"/>
    <x v="4"/>
    <x v="15"/>
    <x v="4"/>
    <s v="510L8-A"/>
    <x v="0"/>
    <n v="15.833500000000001"/>
    <n v="0"/>
    <x v="0"/>
    <n v="16.010000000000002"/>
    <n v="16.010000000000002"/>
  </r>
  <r>
    <x v="0"/>
    <x v="2"/>
    <x v="11"/>
    <x v="1"/>
    <x v="4"/>
    <x v="15"/>
    <x v="4"/>
    <s v="510L8-B"/>
    <x v="0"/>
    <n v="25.814699999999998"/>
    <n v="0"/>
    <x v="0"/>
    <n v="25.01"/>
    <n v="25.01"/>
  </r>
  <r>
    <x v="0"/>
    <x v="2"/>
    <x v="11"/>
    <x v="2"/>
    <x v="4"/>
    <x v="15"/>
    <x v="4"/>
    <s v="510L8-C"/>
    <x v="0"/>
    <n v="22.399239999999999"/>
    <n v="0"/>
    <x v="0"/>
    <n v="24.01"/>
    <n v="24.01"/>
  </r>
  <r>
    <x v="0"/>
    <x v="2"/>
    <x v="11"/>
    <x v="0"/>
    <x v="4"/>
    <x v="16"/>
    <x v="4"/>
    <s v="520WP-01-A"/>
    <x v="0"/>
    <n v="12"/>
    <n v="0"/>
    <x v="0"/>
    <n v="16"/>
    <n v="16"/>
  </r>
  <r>
    <x v="0"/>
    <x v="2"/>
    <x v="11"/>
    <x v="1"/>
    <x v="4"/>
    <x v="16"/>
    <x v="4"/>
    <s v="520WP-01-B"/>
    <x v="0"/>
    <n v="18.500599999999999"/>
    <n v="0"/>
    <x v="0"/>
    <n v="24"/>
    <n v="24"/>
  </r>
  <r>
    <x v="0"/>
    <x v="2"/>
    <x v="11"/>
    <x v="2"/>
    <x v="4"/>
    <x v="16"/>
    <x v="4"/>
    <s v="520WP-01-C"/>
    <x v="0"/>
    <n v="13.400399999999999"/>
    <n v="0"/>
    <x v="0"/>
    <n v="16"/>
    <n v="16"/>
  </r>
  <r>
    <x v="0"/>
    <x v="2"/>
    <x v="11"/>
    <x v="0"/>
    <x v="4"/>
    <x v="17"/>
    <x v="4"/>
    <s v="530NP-01-A"/>
    <x v="0"/>
    <n v="40.276699999999998"/>
    <n v="0"/>
    <x v="0"/>
    <n v="48"/>
    <n v="48"/>
  </r>
  <r>
    <x v="0"/>
    <x v="2"/>
    <x v="11"/>
    <x v="1"/>
    <x v="4"/>
    <x v="17"/>
    <x v="4"/>
    <s v="530NP-01-B"/>
    <x v="0"/>
    <n v="50.77843"/>
    <n v="0"/>
    <x v="0"/>
    <n v="48"/>
    <n v="48"/>
  </r>
  <r>
    <x v="0"/>
    <x v="2"/>
    <x v="11"/>
    <x v="2"/>
    <x v="4"/>
    <x v="17"/>
    <x v="4"/>
    <s v="530NP-01-C"/>
    <x v="0"/>
    <n v="36.250340000000001"/>
    <n v="0"/>
    <x v="0"/>
    <n v="40"/>
    <n v="40"/>
  </r>
  <r>
    <x v="0"/>
    <x v="2"/>
    <x v="11"/>
    <x v="0"/>
    <x v="4"/>
    <x v="18"/>
    <x v="4"/>
    <s v="550LP-01-A"/>
    <x v="0"/>
    <n v="12.81648"/>
    <n v="0"/>
    <x v="0"/>
    <n v="14"/>
    <n v="14"/>
  </r>
  <r>
    <x v="0"/>
    <x v="2"/>
    <x v="11"/>
    <x v="1"/>
    <x v="4"/>
    <x v="18"/>
    <x v="4"/>
    <s v="550LP-01-B"/>
    <x v="0"/>
    <n v="24.46632"/>
    <n v="0"/>
    <x v="0"/>
    <n v="28"/>
    <n v="28"/>
  </r>
  <r>
    <x v="0"/>
    <x v="2"/>
    <x v="11"/>
    <x v="2"/>
    <x v="4"/>
    <x v="18"/>
    <x v="4"/>
    <s v="550LP-01-C"/>
    <x v="0"/>
    <n v="17.99982"/>
    <n v="0"/>
    <x v="0"/>
    <n v="21"/>
    <n v="21"/>
  </r>
  <r>
    <x v="0"/>
    <x v="2"/>
    <x v="11"/>
    <x v="0"/>
    <x v="5"/>
    <x v="19"/>
    <x v="5"/>
    <s v="600WZ-01-A"/>
    <x v="0"/>
    <n v="0.29665999999999998"/>
    <n v="0"/>
    <x v="0"/>
    <n v="8"/>
    <n v="8"/>
  </r>
  <r>
    <x v="0"/>
    <x v="2"/>
    <x v="11"/>
    <x v="1"/>
    <x v="5"/>
    <x v="19"/>
    <x v="5"/>
    <s v="600WZ-01-B"/>
    <x v="0"/>
    <n v="2.2166700000000001"/>
    <n v="0"/>
    <x v="0"/>
    <n v="8"/>
    <n v="8"/>
  </r>
  <r>
    <x v="0"/>
    <x v="2"/>
    <x v="11"/>
    <x v="2"/>
    <x v="5"/>
    <x v="19"/>
    <x v="5"/>
    <s v="600WZ-01-C"/>
    <x v="0"/>
    <n v="0.22666"/>
    <n v="0"/>
    <x v="0"/>
    <n v="16"/>
    <n v="16"/>
  </r>
  <r>
    <x v="0"/>
    <x v="2"/>
    <x v="12"/>
    <x v="0"/>
    <x v="0"/>
    <x v="0"/>
    <x v="0"/>
    <s v="100KT-01-A"/>
    <x v="0"/>
    <n v="2.8650000000000002"/>
    <n v="0"/>
    <x v="0"/>
    <n v="40"/>
    <n v="40"/>
  </r>
  <r>
    <x v="0"/>
    <x v="2"/>
    <x v="12"/>
    <x v="1"/>
    <x v="0"/>
    <x v="0"/>
    <x v="0"/>
    <s v="100KT-01-B"/>
    <x v="0"/>
    <n v="6.3664500000000004"/>
    <n v="0"/>
    <x v="0"/>
    <n v="16"/>
    <n v="16"/>
  </r>
  <r>
    <x v="0"/>
    <x v="2"/>
    <x v="12"/>
    <x v="2"/>
    <x v="0"/>
    <x v="0"/>
    <x v="0"/>
    <s v="100KT-01-C"/>
    <x v="0"/>
    <n v="4.5937900000000003"/>
    <n v="0"/>
    <x v="0"/>
    <n v="24"/>
    <n v="24"/>
  </r>
  <r>
    <x v="0"/>
    <x v="2"/>
    <x v="12"/>
    <x v="0"/>
    <x v="0"/>
    <x v="0"/>
    <x v="0"/>
    <s v="100KT-02-A"/>
    <x v="0"/>
    <n v="35.944139999999997"/>
    <n v="0"/>
    <x v="0"/>
    <n v="32"/>
    <n v="32"/>
  </r>
  <r>
    <x v="0"/>
    <x v="2"/>
    <x v="12"/>
    <x v="1"/>
    <x v="0"/>
    <x v="0"/>
    <x v="0"/>
    <s v="100KT-02-B"/>
    <x v="0"/>
    <n v="20.88813"/>
    <n v="0"/>
    <x v="0"/>
    <n v="40"/>
    <n v="40"/>
  </r>
  <r>
    <x v="0"/>
    <x v="2"/>
    <x v="12"/>
    <x v="2"/>
    <x v="0"/>
    <x v="0"/>
    <x v="0"/>
    <s v="100KT-02-C"/>
    <x v="0"/>
    <n v="15.375590000000001"/>
    <n v="0"/>
    <x v="0"/>
    <n v="48"/>
    <n v="48"/>
  </r>
  <r>
    <x v="0"/>
    <x v="2"/>
    <x v="12"/>
    <x v="0"/>
    <x v="0"/>
    <x v="0"/>
    <x v="0"/>
    <s v="100KT-03-A"/>
    <x v="0"/>
    <n v="14.78121"/>
    <n v="0"/>
    <x v="0"/>
    <n v="40"/>
    <n v="40"/>
  </r>
  <r>
    <x v="0"/>
    <x v="2"/>
    <x v="12"/>
    <x v="1"/>
    <x v="0"/>
    <x v="0"/>
    <x v="0"/>
    <s v="100KT-03-B"/>
    <x v="0"/>
    <n v="12.9598"/>
    <n v="0"/>
    <x v="0"/>
    <n v="40"/>
    <n v="40"/>
  </r>
  <r>
    <x v="0"/>
    <x v="2"/>
    <x v="12"/>
    <x v="2"/>
    <x v="0"/>
    <x v="0"/>
    <x v="0"/>
    <s v="100KT-03-C"/>
    <x v="0"/>
    <n v="11.62086"/>
    <n v="0"/>
    <x v="0"/>
    <n v="24"/>
    <n v="24"/>
  </r>
  <r>
    <x v="0"/>
    <x v="2"/>
    <x v="12"/>
    <x v="1"/>
    <x v="0"/>
    <x v="0"/>
    <x v="0"/>
    <s v="100KT-04-B"/>
    <x v="0"/>
    <n v="11.08418"/>
    <n v="0"/>
    <x v="0"/>
    <n v="16"/>
    <n v="16"/>
  </r>
  <r>
    <x v="0"/>
    <x v="2"/>
    <x v="12"/>
    <x v="2"/>
    <x v="0"/>
    <x v="0"/>
    <x v="0"/>
    <s v="100KT-04-C"/>
    <x v="0"/>
    <n v="11.09498"/>
    <n v="0"/>
    <x v="0"/>
    <n v="8"/>
    <n v="8"/>
  </r>
  <r>
    <x v="0"/>
    <x v="2"/>
    <x v="12"/>
    <x v="0"/>
    <x v="0"/>
    <x v="0"/>
    <x v="0"/>
    <s v="100KT-05-A"/>
    <x v="0"/>
    <n v="0.53568000000000005"/>
    <n v="0"/>
    <x v="0"/>
    <n v="40"/>
    <n v="40"/>
  </r>
  <r>
    <x v="0"/>
    <x v="2"/>
    <x v="12"/>
    <x v="2"/>
    <x v="0"/>
    <x v="0"/>
    <x v="0"/>
    <s v="100KT-05-C"/>
    <x v="0"/>
    <n v="12.493320000000001"/>
    <n v="0"/>
    <x v="0"/>
    <n v="16"/>
    <n v="16"/>
  </r>
  <r>
    <x v="0"/>
    <x v="2"/>
    <x v="12"/>
    <x v="0"/>
    <x v="0"/>
    <x v="0"/>
    <x v="0"/>
    <s v="100KT-06-A"/>
    <x v="0"/>
    <n v="0.75033000000000005"/>
    <n v="0"/>
    <x v="0"/>
    <n v="8"/>
    <n v="8"/>
  </r>
  <r>
    <x v="0"/>
    <x v="2"/>
    <x v="12"/>
    <x v="0"/>
    <x v="0"/>
    <x v="0"/>
    <x v="0"/>
    <s v="100KT-07-A"/>
    <x v="0"/>
    <n v="13.099489999999999"/>
    <n v="0"/>
    <x v="0"/>
    <n v="16"/>
    <n v="16"/>
  </r>
  <r>
    <x v="0"/>
    <x v="2"/>
    <x v="12"/>
    <x v="1"/>
    <x v="0"/>
    <x v="0"/>
    <x v="0"/>
    <s v="100KT-07-B"/>
    <x v="0"/>
    <n v="12.1935"/>
    <n v="0"/>
    <x v="0"/>
    <n v="8"/>
    <n v="8"/>
  </r>
  <r>
    <x v="0"/>
    <x v="2"/>
    <x v="12"/>
    <x v="2"/>
    <x v="0"/>
    <x v="0"/>
    <x v="0"/>
    <s v="100KT-07-C"/>
    <x v="0"/>
    <n v="12.10422"/>
    <n v="0"/>
    <x v="0"/>
    <n v="16"/>
    <n v="16"/>
  </r>
  <r>
    <x v="0"/>
    <x v="2"/>
    <x v="12"/>
    <x v="0"/>
    <x v="0"/>
    <x v="1"/>
    <x v="0"/>
    <s v="110KS-01-A"/>
    <x v="0"/>
    <n v="8.8000000000000007"/>
    <n v="0"/>
    <x v="0"/>
    <n v="16"/>
    <n v="16"/>
  </r>
  <r>
    <x v="0"/>
    <x v="2"/>
    <x v="12"/>
    <x v="1"/>
    <x v="0"/>
    <x v="1"/>
    <x v="0"/>
    <s v="110KS-01-B"/>
    <x v="0"/>
    <n v="8.8000000000000007"/>
    <n v="0"/>
    <x v="0"/>
    <n v="16"/>
    <n v="16"/>
  </r>
  <r>
    <x v="0"/>
    <x v="2"/>
    <x v="12"/>
    <x v="2"/>
    <x v="0"/>
    <x v="1"/>
    <x v="0"/>
    <s v="110KS-02-C"/>
    <x v="0"/>
    <n v="8.8000000000000007"/>
    <n v="0"/>
    <x v="0"/>
    <n v="16"/>
    <n v="16"/>
  </r>
  <r>
    <x v="0"/>
    <x v="2"/>
    <x v="12"/>
    <x v="0"/>
    <x v="0"/>
    <x v="1"/>
    <x v="0"/>
    <s v="110KS-03-A"/>
    <x v="0"/>
    <n v="1.3"/>
    <n v="0"/>
    <x v="0"/>
    <n v="16"/>
    <n v="16"/>
  </r>
  <r>
    <x v="0"/>
    <x v="2"/>
    <x v="12"/>
    <x v="1"/>
    <x v="0"/>
    <x v="1"/>
    <x v="0"/>
    <s v="110KS-03-B"/>
    <x v="0"/>
    <n v="1.51417"/>
    <n v="0"/>
    <x v="0"/>
    <n v="8"/>
    <n v="8"/>
  </r>
  <r>
    <x v="0"/>
    <x v="2"/>
    <x v="12"/>
    <x v="2"/>
    <x v="0"/>
    <x v="1"/>
    <x v="0"/>
    <s v="110KS-03-C"/>
    <x v="0"/>
    <n v="5.5084"/>
    <n v="0"/>
    <x v="0"/>
    <n v="8"/>
    <n v="8"/>
  </r>
  <r>
    <x v="0"/>
    <x v="2"/>
    <x v="12"/>
    <x v="0"/>
    <x v="1"/>
    <x v="2"/>
    <x v="1"/>
    <s v="210SL-01-A"/>
    <x v="0"/>
    <n v="14.839155"/>
    <n v="0"/>
    <x v="0"/>
    <n v="16"/>
    <n v="16"/>
  </r>
  <r>
    <x v="0"/>
    <x v="2"/>
    <x v="12"/>
    <x v="1"/>
    <x v="1"/>
    <x v="2"/>
    <x v="1"/>
    <s v="210SL-01-B"/>
    <x v="0"/>
    <n v="16.596433999999999"/>
    <n v="0"/>
    <x v="0"/>
    <n v="20"/>
    <n v="20"/>
  </r>
  <r>
    <x v="0"/>
    <x v="2"/>
    <x v="12"/>
    <x v="2"/>
    <x v="1"/>
    <x v="2"/>
    <x v="1"/>
    <s v="210SL-01-C"/>
    <x v="0"/>
    <n v="33.533299999999997"/>
    <n v="0"/>
    <x v="0"/>
    <n v="48"/>
    <n v="48"/>
  </r>
  <r>
    <x v="0"/>
    <x v="2"/>
    <x v="12"/>
    <x v="0"/>
    <x v="1"/>
    <x v="2"/>
    <x v="1"/>
    <s v="210SL-02-A"/>
    <x v="0"/>
    <n v="21.19998"/>
    <n v="0"/>
    <x v="0"/>
    <n v="24"/>
    <n v="24"/>
  </r>
  <r>
    <x v="0"/>
    <x v="2"/>
    <x v="12"/>
    <x v="1"/>
    <x v="1"/>
    <x v="2"/>
    <x v="1"/>
    <s v="210SL-02-B"/>
    <x v="0"/>
    <n v="53.46622"/>
    <n v="0"/>
    <x v="0"/>
    <n v="64"/>
    <n v="64"/>
  </r>
  <r>
    <x v="0"/>
    <x v="2"/>
    <x v="12"/>
    <x v="3"/>
    <x v="1"/>
    <x v="3"/>
    <x v="1"/>
    <s v="220SE-0001"/>
    <x v="0"/>
    <n v="0.62350000000000005"/>
    <n v="8.0000000000000004E-4"/>
    <x v="0"/>
    <n v="0.01"/>
    <n v="0.01"/>
  </r>
  <r>
    <x v="0"/>
    <x v="2"/>
    <x v="12"/>
    <x v="0"/>
    <x v="1"/>
    <x v="3"/>
    <x v="1"/>
    <s v="220SE-0009"/>
    <x v="0"/>
    <n v="7.2069400000000003"/>
    <n v="2.5000000000000001E-3"/>
    <x v="0"/>
    <n v="8"/>
    <n v="8"/>
  </r>
  <r>
    <x v="0"/>
    <x v="2"/>
    <x v="12"/>
    <x v="2"/>
    <x v="1"/>
    <x v="3"/>
    <x v="1"/>
    <s v="220SE-0079"/>
    <x v="0"/>
    <n v="6.0777099999999997"/>
    <n v="9.1999999999999998E-2"/>
    <x v="0"/>
    <n v="8"/>
    <n v="8"/>
  </r>
  <r>
    <x v="0"/>
    <x v="2"/>
    <x v="12"/>
    <x v="2"/>
    <x v="1"/>
    <x v="3"/>
    <x v="1"/>
    <s v="220SE-0081"/>
    <x v="0"/>
    <n v="7.3703599999999998"/>
    <n v="0"/>
    <x v="0"/>
    <n v="8"/>
    <n v="8"/>
  </r>
  <r>
    <x v="0"/>
    <x v="2"/>
    <x v="12"/>
    <x v="2"/>
    <x v="1"/>
    <x v="3"/>
    <x v="1"/>
    <s v="220SE-0114"/>
    <x v="0"/>
    <n v="6.1154200000000003"/>
    <n v="0"/>
    <x v="0"/>
    <n v="8"/>
    <n v="8"/>
  </r>
  <r>
    <x v="0"/>
    <x v="2"/>
    <x v="12"/>
    <x v="0"/>
    <x v="1"/>
    <x v="3"/>
    <x v="1"/>
    <s v="220SE-0121"/>
    <x v="0"/>
    <n v="6.1131799999999998"/>
    <n v="0.29670000000000002"/>
    <x v="0"/>
    <n v="8"/>
    <n v="8"/>
  </r>
  <r>
    <x v="0"/>
    <x v="2"/>
    <x v="12"/>
    <x v="0"/>
    <x v="1"/>
    <x v="3"/>
    <x v="1"/>
    <s v="220SE-0133"/>
    <x v="0"/>
    <n v="5.3927500000000004"/>
    <n v="6.1999999999999998E-3"/>
    <x v="0"/>
    <n v="8"/>
    <n v="8"/>
  </r>
  <r>
    <x v="0"/>
    <x v="2"/>
    <x v="12"/>
    <x v="1"/>
    <x v="1"/>
    <x v="3"/>
    <x v="1"/>
    <s v="220SE-0150"/>
    <x v="0"/>
    <n v="7.5657800000000002"/>
    <n v="0"/>
    <x v="0"/>
    <n v="8"/>
    <n v="8"/>
  </r>
  <r>
    <x v="0"/>
    <x v="2"/>
    <x v="12"/>
    <x v="1"/>
    <x v="1"/>
    <x v="3"/>
    <x v="1"/>
    <s v="220SE-0202"/>
    <x v="0"/>
    <n v="1.76176"/>
    <n v="0"/>
    <x v="0"/>
    <n v="2"/>
    <n v="2"/>
  </r>
  <r>
    <x v="0"/>
    <x v="2"/>
    <x v="12"/>
    <x v="2"/>
    <x v="1"/>
    <x v="3"/>
    <x v="1"/>
    <s v="220SE-0212"/>
    <x v="0"/>
    <n v="7.5067199999999996"/>
    <n v="0.127"/>
    <x v="0"/>
    <n v="8"/>
    <n v="8"/>
  </r>
  <r>
    <x v="0"/>
    <x v="2"/>
    <x v="12"/>
    <x v="2"/>
    <x v="1"/>
    <x v="3"/>
    <x v="1"/>
    <s v="220SE-0227"/>
    <x v="0"/>
    <n v="5.5344300000000004"/>
    <n v="0.35099999999999998"/>
    <x v="0"/>
    <n v="8"/>
    <n v="8"/>
  </r>
  <r>
    <x v="0"/>
    <x v="2"/>
    <x v="12"/>
    <x v="1"/>
    <x v="1"/>
    <x v="3"/>
    <x v="1"/>
    <s v="220SE-0233"/>
    <x v="0"/>
    <n v="5.7048399999999999"/>
    <n v="0"/>
    <x v="0"/>
    <n v="8"/>
    <n v="8"/>
  </r>
  <r>
    <x v="0"/>
    <x v="2"/>
    <x v="12"/>
    <x v="1"/>
    <x v="1"/>
    <x v="3"/>
    <x v="1"/>
    <s v="220SE-0281"/>
    <x v="0"/>
    <n v="9.0929000000000002"/>
    <n v="0"/>
    <x v="0"/>
    <n v="12"/>
    <n v="12"/>
  </r>
  <r>
    <x v="0"/>
    <x v="2"/>
    <x v="12"/>
    <x v="2"/>
    <x v="1"/>
    <x v="3"/>
    <x v="1"/>
    <s v="220SE-0294"/>
    <x v="0"/>
    <n v="4.8163400000000003"/>
    <n v="0"/>
    <x v="0"/>
    <n v="7"/>
    <n v="7"/>
  </r>
  <r>
    <x v="0"/>
    <x v="2"/>
    <x v="12"/>
    <x v="1"/>
    <x v="1"/>
    <x v="3"/>
    <x v="1"/>
    <s v="220SE-0315"/>
    <x v="0"/>
    <n v="6.8905399999999997"/>
    <n v="0"/>
    <x v="0"/>
    <n v="8"/>
    <n v="8"/>
  </r>
  <r>
    <x v="0"/>
    <x v="2"/>
    <x v="12"/>
    <x v="0"/>
    <x v="1"/>
    <x v="3"/>
    <x v="1"/>
    <s v="220SE-0350"/>
    <x v="0"/>
    <n v="5.5695399999999999"/>
    <n v="0"/>
    <x v="0"/>
    <n v="8"/>
    <n v="8"/>
  </r>
  <r>
    <x v="0"/>
    <x v="2"/>
    <x v="12"/>
    <x v="2"/>
    <x v="1"/>
    <x v="3"/>
    <x v="1"/>
    <s v="220SE-0359"/>
    <x v="0"/>
    <n v="6.5880400000000003"/>
    <n v="2.5000000000000001E-2"/>
    <x v="0"/>
    <n v="8"/>
    <n v="8"/>
  </r>
  <r>
    <x v="0"/>
    <x v="2"/>
    <x v="12"/>
    <x v="2"/>
    <x v="1"/>
    <x v="3"/>
    <x v="1"/>
    <s v="220SE-0386"/>
    <x v="0"/>
    <n v="5.6056999999999997"/>
    <n v="1.6999999999999999E-3"/>
    <x v="0"/>
    <n v="8"/>
    <n v="8"/>
  </r>
  <r>
    <x v="0"/>
    <x v="2"/>
    <x v="12"/>
    <x v="0"/>
    <x v="1"/>
    <x v="3"/>
    <x v="1"/>
    <s v="220SE-0409"/>
    <x v="0"/>
    <n v="6.2465900000000003"/>
    <n v="0"/>
    <x v="0"/>
    <n v="8"/>
    <n v="8"/>
  </r>
  <r>
    <x v="0"/>
    <x v="2"/>
    <x v="12"/>
    <x v="0"/>
    <x v="1"/>
    <x v="3"/>
    <x v="1"/>
    <s v="220SE-0639"/>
    <x v="0"/>
    <n v="5.7804399999999996"/>
    <n v="2.9999999999999997E-4"/>
    <x v="0"/>
    <n v="12"/>
    <n v="12"/>
  </r>
  <r>
    <x v="0"/>
    <x v="2"/>
    <x v="12"/>
    <x v="1"/>
    <x v="1"/>
    <x v="3"/>
    <x v="1"/>
    <s v="220SE-0640"/>
    <x v="0"/>
    <n v="0.44893"/>
    <n v="0"/>
    <x v="0"/>
    <n v="0.5"/>
    <n v="0.5"/>
  </r>
  <r>
    <x v="0"/>
    <x v="2"/>
    <x v="12"/>
    <x v="0"/>
    <x v="1"/>
    <x v="3"/>
    <x v="1"/>
    <s v="220SE-0677"/>
    <x v="0"/>
    <n v="5.1648959999999997"/>
    <n v="3.8E-3"/>
    <x v="0"/>
    <n v="8"/>
    <n v="8"/>
  </r>
  <r>
    <x v="0"/>
    <x v="2"/>
    <x v="12"/>
    <x v="1"/>
    <x v="1"/>
    <x v="3"/>
    <x v="1"/>
    <s v="220SE-0682"/>
    <x v="0"/>
    <n v="5.4108499999999999"/>
    <n v="0"/>
    <x v="0"/>
    <n v="8"/>
    <n v="8"/>
  </r>
  <r>
    <x v="0"/>
    <x v="2"/>
    <x v="12"/>
    <x v="1"/>
    <x v="1"/>
    <x v="3"/>
    <x v="1"/>
    <s v="220SE-0688"/>
    <x v="0"/>
    <n v="7.5119999999999996"/>
    <n v="0"/>
    <x v="0"/>
    <n v="8"/>
    <n v="8"/>
  </r>
  <r>
    <x v="0"/>
    <x v="2"/>
    <x v="12"/>
    <x v="1"/>
    <x v="1"/>
    <x v="3"/>
    <x v="1"/>
    <s v="220SE-0690"/>
    <x v="0"/>
    <n v="5.3762999999999996"/>
    <n v="0"/>
    <x v="0"/>
    <n v="8"/>
    <n v="8"/>
  </r>
  <r>
    <x v="0"/>
    <x v="2"/>
    <x v="12"/>
    <x v="1"/>
    <x v="1"/>
    <x v="3"/>
    <x v="1"/>
    <s v="220SE-0692"/>
    <x v="0"/>
    <n v="3.0820500000000002"/>
    <n v="0"/>
    <x v="0"/>
    <n v="2"/>
    <n v="2"/>
  </r>
  <r>
    <x v="0"/>
    <x v="2"/>
    <x v="12"/>
    <x v="0"/>
    <x v="1"/>
    <x v="3"/>
    <x v="1"/>
    <s v="220SE-0694"/>
    <x v="0"/>
    <n v="6.7292300000000003"/>
    <n v="0"/>
    <x v="0"/>
    <n v="8"/>
    <n v="8"/>
  </r>
  <r>
    <x v="0"/>
    <x v="2"/>
    <x v="12"/>
    <x v="1"/>
    <x v="1"/>
    <x v="3"/>
    <x v="1"/>
    <s v="220SE-0700"/>
    <x v="0"/>
    <n v="6.0742900000000004"/>
    <n v="0"/>
    <x v="0"/>
    <n v="8"/>
    <n v="8"/>
  </r>
  <r>
    <x v="0"/>
    <x v="2"/>
    <x v="12"/>
    <x v="1"/>
    <x v="1"/>
    <x v="3"/>
    <x v="1"/>
    <s v="220SE-0701"/>
    <x v="0"/>
    <n v="7.1533800000000003"/>
    <n v="0"/>
    <x v="0"/>
    <n v="8"/>
    <n v="8"/>
  </r>
  <r>
    <x v="0"/>
    <x v="2"/>
    <x v="12"/>
    <x v="2"/>
    <x v="1"/>
    <x v="3"/>
    <x v="1"/>
    <s v="220SE-0708"/>
    <x v="0"/>
    <n v="5.8712799999999996"/>
    <n v="0"/>
    <x v="0"/>
    <n v="8"/>
    <n v="8"/>
  </r>
  <r>
    <x v="0"/>
    <x v="2"/>
    <x v="12"/>
    <x v="1"/>
    <x v="1"/>
    <x v="3"/>
    <x v="1"/>
    <s v="220SE-0718"/>
    <x v="0"/>
    <n v="8.3492899999999999"/>
    <n v="0"/>
    <x v="0"/>
    <n v="8"/>
    <n v="8"/>
  </r>
  <r>
    <x v="0"/>
    <x v="2"/>
    <x v="12"/>
    <x v="1"/>
    <x v="1"/>
    <x v="3"/>
    <x v="1"/>
    <s v="220SE-0734"/>
    <x v="0"/>
    <n v="7.00284"/>
    <n v="0"/>
    <x v="0"/>
    <n v="8"/>
    <n v="8"/>
  </r>
  <r>
    <x v="0"/>
    <x v="2"/>
    <x v="12"/>
    <x v="1"/>
    <x v="1"/>
    <x v="3"/>
    <x v="1"/>
    <s v="220SE-0739"/>
    <x v="0"/>
    <n v="6.5157299999999996"/>
    <n v="0"/>
    <x v="0"/>
    <n v="8"/>
    <n v="8"/>
  </r>
  <r>
    <x v="0"/>
    <x v="2"/>
    <x v="12"/>
    <x v="1"/>
    <x v="1"/>
    <x v="3"/>
    <x v="1"/>
    <s v="220SE-0748"/>
    <x v="0"/>
    <n v="3.4549799999999999"/>
    <n v="0"/>
    <x v="0"/>
    <n v="4"/>
    <n v="4"/>
  </r>
  <r>
    <x v="0"/>
    <x v="2"/>
    <x v="12"/>
    <x v="2"/>
    <x v="1"/>
    <x v="3"/>
    <x v="1"/>
    <s v="220SE-0754"/>
    <x v="0"/>
    <n v="5.7977800000000004"/>
    <n v="0"/>
    <x v="0"/>
    <n v="8"/>
    <n v="8"/>
  </r>
  <r>
    <x v="0"/>
    <x v="2"/>
    <x v="12"/>
    <x v="2"/>
    <x v="1"/>
    <x v="3"/>
    <x v="1"/>
    <s v="220SE-0778"/>
    <x v="0"/>
    <n v="5.4359140000000004"/>
    <n v="4.9200000000000001E-2"/>
    <x v="0"/>
    <n v="8"/>
    <n v="8"/>
  </r>
  <r>
    <x v="0"/>
    <x v="2"/>
    <x v="12"/>
    <x v="1"/>
    <x v="1"/>
    <x v="3"/>
    <x v="1"/>
    <s v="220SE-0786"/>
    <x v="0"/>
    <n v="6.2399699999999996"/>
    <n v="0"/>
    <x v="0"/>
    <n v="8"/>
    <n v="8"/>
  </r>
  <r>
    <x v="0"/>
    <x v="2"/>
    <x v="12"/>
    <x v="0"/>
    <x v="1"/>
    <x v="3"/>
    <x v="1"/>
    <s v="220SE-0787"/>
    <x v="0"/>
    <n v="6.7079500000000003"/>
    <n v="0"/>
    <x v="0"/>
    <n v="8"/>
    <n v="8"/>
  </r>
  <r>
    <x v="0"/>
    <x v="2"/>
    <x v="12"/>
    <x v="2"/>
    <x v="1"/>
    <x v="3"/>
    <x v="1"/>
    <s v="220SE-0795"/>
    <x v="0"/>
    <n v="5.39534"/>
    <n v="0"/>
    <x v="0"/>
    <n v="8"/>
    <n v="8"/>
  </r>
  <r>
    <x v="0"/>
    <x v="2"/>
    <x v="12"/>
    <x v="1"/>
    <x v="1"/>
    <x v="3"/>
    <x v="1"/>
    <s v="220SE-0797"/>
    <x v="0"/>
    <n v="6.8045099999999996"/>
    <n v="0"/>
    <x v="0"/>
    <n v="8"/>
    <n v="8"/>
  </r>
  <r>
    <x v="0"/>
    <x v="2"/>
    <x v="12"/>
    <x v="1"/>
    <x v="1"/>
    <x v="3"/>
    <x v="1"/>
    <s v="220SE-0800"/>
    <x v="0"/>
    <n v="8.0327400000000004"/>
    <n v="0"/>
    <x v="0"/>
    <n v="8"/>
    <n v="8"/>
  </r>
  <r>
    <x v="0"/>
    <x v="2"/>
    <x v="12"/>
    <x v="2"/>
    <x v="1"/>
    <x v="3"/>
    <x v="1"/>
    <s v="220SE-0844"/>
    <x v="0"/>
    <n v="6.2012299999999998"/>
    <n v="0"/>
    <x v="0"/>
    <n v="8"/>
    <n v="8"/>
  </r>
  <r>
    <x v="0"/>
    <x v="2"/>
    <x v="12"/>
    <x v="2"/>
    <x v="1"/>
    <x v="3"/>
    <x v="1"/>
    <s v="220SE-0901"/>
    <x v="0"/>
    <n v="4.49057"/>
    <n v="0"/>
    <x v="0"/>
    <n v="8"/>
    <n v="8"/>
  </r>
  <r>
    <x v="0"/>
    <x v="2"/>
    <x v="12"/>
    <x v="1"/>
    <x v="1"/>
    <x v="3"/>
    <x v="1"/>
    <s v="220SE-0921"/>
    <x v="0"/>
    <n v="3.5374500000000002"/>
    <n v="0"/>
    <x v="0"/>
    <n v="4"/>
    <n v="4"/>
  </r>
  <r>
    <x v="0"/>
    <x v="2"/>
    <x v="12"/>
    <x v="0"/>
    <x v="1"/>
    <x v="3"/>
    <x v="1"/>
    <s v="220SE-0923"/>
    <x v="0"/>
    <n v="6.6216100000000004"/>
    <n v="0"/>
    <x v="0"/>
    <n v="8"/>
    <n v="8"/>
  </r>
  <r>
    <x v="0"/>
    <x v="2"/>
    <x v="12"/>
    <x v="0"/>
    <x v="1"/>
    <x v="3"/>
    <x v="1"/>
    <s v="220SE-1218"/>
    <x v="0"/>
    <n v="6.1978099999999996"/>
    <n v="0"/>
    <x v="0"/>
    <n v="8"/>
    <n v="8"/>
  </r>
  <r>
    <x v="0"/>
    <x v="2"/>
    <x v="12"/>
    <x v="0"/>
    <x v="1"/>
    <x v="3"/>
    <x v="1"/>
    <s v="220SE-1219"/>
    <x v="0"/>
    <n v="6.4022230000000002"/>
    <n v="0"/>
    <x v="0"/>
    <n v="8"/>
    <n v="8"/>
  </r>
  <r>
    <x v="0"/>
    <x v="2"/>
    <x v="12"/>
    <x v="2"/>
    <x v="1"/>
    <x v="3"/>
    <x v="1"/>
    <s v="220SE-1220"/>
    <x v="0"/>
    <n v="4.6437049999999997"/>
    <n v="0.4345"/>
    <x v="0"/>
    <n v="8"/>
    <n v="8"/>
  </r>
  <r>
    <x v="0"/>
    <x v="2"/>
    <x v="12"/>
    <x v="1"/>
    <x v="1"/>
    <x v="3"/>
    <x v="1"/>
    <s v="220SE-1223"/>
    <x v="0"/>
    <n v="7.6391900000000001"/>
    <n v="1.7999999999999999E-2"/>
    <x v="0"/>
    <n v="8"/>
    <n v="8"/>
  </r>
  <r>
    <x v="0"/>
    <x v="2"/>
    <x v="12"/>
    <x v="1"/>
    <x v="1"/>
    <x v="3"/>
    <x v="1"/>
    <s v="220SE-1286"/>
    <x v="0"/>
    <n v="6.8415100000000004"/>
    <n v="0"/>
    <x v="0"/>
    <n v="8"/>
    <n v="8"/>
  </r>
  <r>
    <x v="0"/>
    <x v="2"/>
    <x v="12"/>
    <x v="0"/>
    <x v="1"/>
    <x v="3"/>
    <x v="1"/>
    <s v="220SE-1290"/>
    <x v="0"/>
    <n v="7.8024800000000001"/>
    <n v="2.0799999999999999E-2"/>
    <x v="0"/>
    <n v="8"/>
    <n v="8"/>
  </r>
  <r>
    <x v="0"/>
    <x v="2"/>
    <x v="12"/>
    <x v="2"/>
    <x v="1"/>
    <x v="3"/>
    <x v="1"/>
    <s v="220SE-1679"/>
    <x v="0"/>
    <n v="5.9820000000000002"/>
    <n v="1.6999999999999999E-3"/>
    <x v="0"/>
    <n v="8"/>
    <n v="8"/>
  </r>
  <r>
    <x v="0"/>
    <x v="2"/>
    <x v="12"/>
    <x v="1"/>
    <x v="1"/>
    <x v="3"/>
    <x v="1"/>
    <s v="220SE-1689"/>
    <x v="0"/>
    <n v="4.5352699999999997"/>
    <n v="0.26129999999999998"/>
    <x v="0"/>
    <n v="6"/>
    <n v="6"/>
  </r>
  <r>
    <x v="0"/>
    <x v="2"/>
    <x v="12"/>
    <x v="2"/>
    <x v="1"/>
    <x v="3"/>
    <x v="1"/>
    <s v="220SE-1695"/>
    <x v="0"/>
    <n v="7.1020200000000004"/>
    <n v="0"/>
    <x v="0"/>
    <n v="8"/>
    <n v="8"/>
  </r>
  <r>
    <x v="0"/>
    <x v="2"/>
    <x v="12"/>
    <x v="2"/>
    <x v="1"/>
    <x v="3"/>
    <x v="1"/>
    <s v="220SE-1883"/>
    <x v="0"/>
    <n v="6.00284"/>
    <n v="0"/>
    <x v="0"/>
    <n v="8"/>
    <n v="8"/>
  </r>
  <r>
    <x v="0"/>
    <x v="2"/>
    <x v="12"/>
    <x v="1"/>
    <x v="1"/>
    <x v="3"/>
    <x v="1"/>
    <s v="220SE-2033"/>
    <x v="0"/>
    <n v="6.2641499999999999"/>
    <n v="0"/>
    <x v="0"/>
    <n v="8"/>
    <n v="8"/>
  </r>
  <r>
    <x v="0"/>
    <x v="2"/>
    <x v="12"/>
    <x v="2"/>
    <x v="1"/>
    <x v="3"/>
    <x v="1"/>
    <s v="220SE-2036"/>
    <x v="0"/>
    <n v="6.61639"/>
    <n v="6.0299999999999999E-2"/>
    <x v="0"/>
    <n v="8"/>
    <n v="8"/>
  </r>
  <r>
    <x v="0"/>
    <x v="2"/>
    <x v="12"/>
    <x v="0"/>
    <x v="1"/>
    <x v="3"/>
    <x v="1"/>
    <s v="220SE-2037"/>
    <x v="0"/>
    <n v="5.0194640000000001"/>
    <n v="0.36870000000000003"/>
    <x v="0"/>
    <n v="6.5"/>
    <n v="6.5"/>
  </r>
  <r>
    <x v="0"/>
    <x v="2"/>
    <x v="12"/>
    <x v="0"/>
    <x v="1"/>
    <x v="3"/>
    <x v="1"/>
    <s v="220SE-2038"/>
    <x v="0"/>
    <n v="7.6091100000000003"/>
    <n v="0"/>
    <x v="0"/>
    <n v="8"/>
    <n v="8"/>
  </r>
  <r>
    <x v="0"/>
    <x v="2"/>
    <x v="12"/>
    <x v="1"/>
    <x v="1"/>
    <x v="3"/>
    <x v="1"/>
    <s v="220SE-2102"/>
    <x v="0"/>
    <n v="6.3641399999999999"/>
    <n v="0"/>
    <x v="0"/>
    <n v="8"/>
    <n v="8"/>
  </r>
  <r>
    <x v="0"/>
    <x v="2"/>
    <x v="12"/>
    <x v="0"/>
    <x v="1"/>
    <x v="3"/>
    <x v="1"/>
    <s v="220SE-2103"/>
    <x v="0"/>
    <n v="5.1935000000000002"/>
    <n v="2.7199999999999998E-2"/>
    <x v="0"/>
    <n v="8"/>
    <n v="8"/>
  </r>
  <r>
    <x v="0"/>
    <x v="2"/>
    <x v="12"/>
    <x v="2"/>
    <x v="1"/>
    <x v="3"/>
    <x v="1"/>
    <s v="220SE-2104"/>
    <x v="0"/>
    <n v="7.6631200000000002"/>
    <n v="6.4999999999999997E-3"/>
    <x v="0"/>
    <n v="8"/>
    <n v="8"/>
  </r>
  <r>
    <x v="0"/>
    <x v="2"/>
    <x v="12"/>
    <x v="2"/>
    <x v="1"/>
    <x v="3"/>
    <x v="1"/>
    <s v="220SE-2107"/>
    <x v="0"/>
    <n v="6.1619700000000002"/>
    <n v="0"/>
    <x v="0"/>
    <n v="8"/>
    <n v="8"/>
  </r>
  <r>
    <x v="0"/>
    <x v="2"/>
    <x v="12"/>
    <x v="0"/>
    <x v="1"/>
    <x v="3"/>
    <x v="1"/>
    <s v="220SE-2110"/>
    <x v="0"/>
    <n v="6.0549400000000002"/>
    <n v="0"/>
    <x v="0"/>
    <n v="8"/>
    <n v="8"/>
  </r>
  <r>
    <x v="0"/>
    <x v="2"/>
    <x v="12"/>
    <x v="1"/>
    <x v="1"/>
    <x v="3"/>
    <x v="1"/>
    <s v="220SE-2116"/>
    <x v="0"/>
    <n v="6.1913999999999998"/>
    <n v="0"/>
    <x v="0"/>
    <n v="8"/>
    <n v="8"/>
  </r>
  <r>
    <x v="0"/>
    <x v="2"/>
    <x v="12"/>
    <x v="2"/>
    <x v="1"/>
    <x v="3"/>
    <x v="1"/>
    <s v="220SE-2118"/>
    <x v="0"/>
    <n v="6.1491400000000001"/>
    <n v="0"/>
    <x v="0"/>
    <n v="8"/>
    <n v="8"/>
  </r>
  <r>
    <x v="0"/>
    <x v="2"/>
    <x v="12"/>
    <x v="0"/>
    <x v="1"/>
    <x v="3"/>
    <x v="1"/>
    <s v="220SE-2125"/>
    <x v="0"/>
    <n v="6.8887900000000002"/>
    <n v="0"/>
    <x v="0"/>
    <n v="8"/>
    <n v="8"/>
  </r>
  <r>
    <x v="0"/>
    <x v="2"/>
    <x v="12"/>
    <x v="0"/>
    <x v="1"/>
    <x v="3"/>
    <x v="1"/>
    <s v="220SE-2295"/>
    <x v="0"/>
    <n v="5.7989499999999996"/>
    <n v="0"/>
    <x v="0"/>
    <n v="8"/>
    <n v="8"/>
  </r>
  <r>
    <x v="0"/>
    <x v="2"/>
    <x v="12"/>
    <x v="0"/>
    <x v="1"/>
    <x v="3"/>
    <x v="1"/>
    <s v="220SE-2349"/>
    <x v="0"/>
    <n v="7.4225500000000002"/>
    <n v="0"/>
    <x v="0"/>
    <n v="8"/>
    <n v="8"/>
  </r>
  <r>
    <x v="0"/>
    <x v="2"/>
    <x v="12"/>
    <x v="1"/>
    <x v="1"/>
    <x v="3"/>
    <x v="1"/>
    <s v="220SE-2350"/>
    <x v="0"/>
    <n v="8.0081199999999999"/>
    <n v="2.5000000000000001E-3"/>
    <x v="0"/>
    <n v="8"/>
    <n v="8"/>
  </r>
  <r>
    <x v="0"/>
    <x v="2"/>
    <x v="12"/>
    <x v="1"/>
    <x v="1"/>
    <x v="3"/>
    <x v="1"/>
    <s v="220SE-2353"/>
    <x v="0"/>
    <n v="6.1361100000000004"/>
    <n v="0"/>
    <x v="0"/>
    <n v="8"/>
    <n v="8"/>
  </r>
  <r>
    <x v="0"/>
    <x v="2"/>
    <x v="12"/>
    <x v="0"/>
    <x v="1"/>
    <x v="3"/>
    <x v="1"/>
    <s v="220SE-2415"/>
    <x v="0"/>
    <n v="4.1757999999999997"/>
    <n v="0.76629999999999998"/>
    <x v="0"/>
    <n v="8"/>
    <n v="8"/>
  </r>
  <r>
    <x v="0"/>
    <x v="2"/>
    <x v="12"/>
    <x v="2"/>
    <x v="1"/>
    <x v="3"/>
    <x v="1"/>
    <s v="220SE-2454"/>
    <x v="0"/>
    <n v="5.8107499999999996"/>
    <n v="0"/>
    <x v="0"/>
    <n v="8"/>
    <n v="8"/>
  </r>
  <r>
    <x v="0"/>
    <x v="2"/>
    <x v="12"/>
    <x v="1"/>
    <x v="1"/>
    <x v="3"/>
    <x v="1"/>
    <s v="220SE-2455"/>
    <x v="0"/>
    <n v="9.9354300000000002"/>
    <n v="0"/>
    <x v="0"/>
    <n v="12"/>
    <n v="12"/>
  </r>
  <r>
    <x v="0"/>
    <x v="2"/>
    <x v="12"/>
    <x v="1"/>
    <x v="1"/>
    <x v="3"/>
    <x v="1"/>
    <s v="220SE-2553"/>
    <x v="0"/>
    <n v="6.6962700000000002"/>
    <n v="0"/>
    <x v="0"/>
    <n v="8"/>
    <n v="8"/>
  </r>
  <r>
    <x v="0"/>
    <x v="2"/>
    <x v="12"/>
    <x v="0"/>
    <x v="1"/>
    <x v="3"/>
    <x v="1"/>
    <s v="220SE-2771"/>
    <x v="0"/>
    <n v="5.5054400000000001"/>
    <n v="0"/>
    <x v="0"/>
    <n v="8"/>
    <n v="8"/>
  </r>
  <r>
    <x v="0"/>
    <x v="2"/>
    <x v="12"/>
    <x v="1"/>
    <x v="1"/>
    <x v="3"/>
    <x v="1"/>
    <s v="220SE-2775"/>
    <x v="0"/>
    <n v="3.7384499999999998"/>
    <n v="0"/>
    <x v="0"/>
    <n v="2"/>
    <n v="2"/>
  </r>
  <r>
    <x v="0"/>
    <x v="2"/>
    <x v="12"/>
    <x v="1"/>
    <x v="1"/>
    <x v="3"/>
    <x v="1"/>
    <s v="220SE-2818"/>
    <x v="0"/>
    <n v="9.8573500000000003"/>
    <n v="0"/>
    <x v="0"/>
    <n v="10"/>
    <n v="10"/>
  </r>
  <r>
    <x v="0"/>
    <x v="2"/>
    <x v="12"/>
    <x v="2"/>
    <x v="1"/>
    <x v="3"/>
    <x v="1"/>
    <s v="220SE-2841"/>
    <x v="0"/>
    <n v="7.0958300000000003"/>
    <n v="0"/>
    <x v="0"/>
    <n v="8"/>
    <n v="8"/>
  </r>
  <r>
    <x v="0"/>
    <x v="2"/>
    <x v="12"/>
    <x v="1"/>
    <x v="1"/>
    <x v="3"/>
    <x v="1"/>
    <s v="220SE-2842"/>
    <x v="0"/>
    <n v="6.6343399999999999"/>
    <n v="0"/>
    <x v="0"/>
    <n v="8"/>
    <n v="8"/>
  </r>
  <r>
    <x v="0"/>
    <x v="2"/>
    <x v="12"/>
    <x v="0"/>
    <x v="1"/>
    <x v="3"/>
    <x v="1"/>
    <s v="220SE-2848"/>
    <x v="0"/>
    <n v="7.1935700000000002"/>
    <n v="0"/>
    <x v="0"/>
    <n v="8"/>
    <n v="8"/>
  </r>
  <r>
    <x v="0"/>
    <x v="2"/>
    <x v="12"/>
    <x v="0"/>
    <x v="1"/>
    <x v="3"/>
    <x v="1"/>
    <s v="220SE-2892"/>
    <x v="0"/>
    <n v="4.1829599999999996"/>
    <n v="0"/>
    <x v="0"/>
    <n v="8"/>
    <n v="8"/>
  </r>
  <r>
    <x v="0"/>
    <x v="2"/>
    <x v="12"/>
    <x v="1"/>
    <x v="1"/>
    <x v="3"/>
    <x v="1"/>
    <s v="220SE-2893"/>
    <x v="0"/>
    <n v="6.0233600000000003"/>
    <n v="0"/>
    <x v="0"/>
    <n v="8"/>
    <n v="8"/>
  </r>
  <r>
    <x v="0"/>
    <x v="2"/>
    <x v="12"/>
    <x v="1"/>
    <x v="1"/>
    <x v="3"/>
    <x v="1"/>
    <s v="220SE-2897"/>
    <x v="0"/>
    <n v="6.4612400000000001"/>
    <n v="0"/>
    <x v="0"/>
    <n v="8"/>
    <n v="8"/>
  </r>
  <r>
    <x v="0"/>
    <x v="2"/>
    <x v="12"/>
    <x v="0"/>
    <x v="1"/>
    <x v="3"/>
    <x v="1"/>
    <s v="220SE-2918"/>
    <x v="0"/>
    <n v="6.7544399999999998"/>
    <n v="2.7000000000000001E-3"/>
    <x v="0"/>
    <n v="8"/>
    <n v="8"/>
  </r>
  <r>
    <x v="0"/>
    <x v="2"/>
    <x v="12"/>
    <x v="0"/>
    <x v="1"/>
    <x v="3"/>
    <x v="1"/>
    <s v="220SE-2924"/>
    <x v="0"/>
    <n v="6.5215300000000003"/>
    <n v="0"/>
    <x v="0"/>
    <n v="8"/>
    <n v="8"/>
  </r>
  <r>
    <x v="0"/>
    <x v="2"/>
    <x v="12"/>
    <x v="0"/>
    <x v="1"/>
    <x v="3"/>
    <x v="1"/>
    <s v="220SE-2931"/>
    <x v="0"/>
    <n v="5.9616699999999998"/>
    <n v="5.0000000000000001E-4"/>
    <x v="0"/>
    <n v="8"/>
    <n v="8"/>
  </r>
  <r>
    <x v="0"/>
    <x v="2"/>
    <x v="12"/>
    <x v="0"/>
    <x v="1"/>
    <x v="3"/>
    <x v="1"/>
    <s v="220SE-2983"/>
    <x v="0"/>
    <n v="5.5487099999999998"/>
    <n v="0"/>
    <x v="0"/>
    <n v="8"/>
    <n v="8"/>
  </r>
  <r>
    <x v="0"/>
    <x v="2"/>
    <x v="12"/>
    <x v="2"/>
    <x v="1"/>
    <x v="3"/>
    <x v="1"/>
    <s v="220SE-3073"/>
    <x v="0"/>
    <n v="6.6389630000000004"/>
    <n v="0"/>
    <x v="0"/>
    <n v="8"/>
    <n v="8"/>
  </r>
  <r>
    <x v="0"/>
    <x v="2"/>
    <x v="12"/>
    <x v="2"/>
    <x v="1"/>
    <x v="3"/>
    <x v="1"/>
    <s v="220SE-3261"/>
    <x v="0"/>
    <n v="8.1359100000000009"/>
    <n v="0"/>
    <x v="0"/>
    <n v="8"/>
    <n v="8"/>
  </r>
  <r>
    <x v="0"/>
    <x v="2"/>
    <x v="12"/>
    <x v="2"/>
    <x v="1"/>
    <x v="3"/>
    <x v="1"/>
    <s v="220SE-3332"/>
    <x v="0"/>
    <n v="6.6274199999999999"/>
    <n v="0"/>
    <x v="0"/>
    <n v="8"/>
    <n v="8"/>
  </r>
  <r>
    <x v="0"/>
    <x v="2"/>
    <x v="12"/>
    <x v="2"/>
    <x v="1"/>
    <x v="3"/>
    <x v="1"/>
    <s v="220SE-3445"/>
    <x v="0"/>
    <n v="8.5326699999999995"/>
    <n v="3.2500000000000001E-2"/>
    <x v="0"/>
    <n v="8"/>
    <n v="8"/>
  </r>
  <r>
    <x v="0"/>
    <x v="2"/>
    <x v="12"/>
    <x v="2"/>
    <x v="1"/>
    <x v="3"/>
    <x v="1"/>
    <s v="220SE-3447"/>
    <x v="0"/>
    <n v="6.9224800000000002"/>
    <n v="0.7218"/>
    <x v="0"/>
    <n v="8"/>
    <n v="8"/>
  </r>
  <r>
    <x v="0"/>
    <x v="2"/>
    <x v="12"/>
    <x v="2"/>
    <x v="1"/>
    <x v="3"/>
    <x v="1"/>
    <s v="220SE-3462"/>
    <x v="0"/>
    <n v="6.3786800000000001"/>
    <n v="0"/>
    <x v="0"/>
    <n v="8"/>
    <n v="8"/>
  </r>
  <r>
    <x v="0"/>
    <x v="2"/>
    <x v="12"/>
    <x v="2"/>
    <x v="1"/>
    <x v="3"/>
    <x v="1"/>
    <s v="220SE-3468"/>
    <x v="0"/>
    <n v="5.7962100000000003"/>
    <n v="0"/>
    <x v="0"/>
    <n v="8"/>
    <n v="8"/>
  </r>
  <r>
    <x v="0"/>
    <x v="2"/>
    <x v="12"/>
    <x v="1"/>
    <x v="1"/>
    <x v="3"/>
    <x v="1"/>
    <s v="220SE-3633"/>
    <x v="0"/>
    <n v="6.0359999999999996"/>
    <n v="0"/>
    <x v="0"/>
    <n v="8"/>
    <n v="8"/>
  </r>
  <r>
    <x v="0"/>
    <x v="2"/>
    <x v="12"/>
    <x v="0"/>
    <x v="1"/>
    <x v="3"/>
    <x v="1"/>
    <s v="220SE-3678"/>
    <x v="0"/>
    <n v="3.8469000000000002"/>
    <n v="0"/>
    <x v="0"/>
    <n v="8"/>
    <n v="8"/>
  </r>
  <r>
    <x v="0"/>
    <x v="2"/>
    <x v="12"/>
    <x v="1"/>
    <x v="1"/>
    <x v="3"/>
    <x v="1"/>
    <s v="220SE-3840"/>
    <x v="0"/>
    <n v="5.7979399999999996"/>
    <n v="0"/>
    <x v="0"/>
    <n v="8"/>
    <n v="8"/>
  </r>
  <r>
    <x v="0"/>
    <x v="2"/>
    <x v="12"/>
    <x v="0"/>
    <x v="2"/>
    <x v="4"/>
    <x v="2"/>
    <s v="300OI-01-A"/>
    <x v="0"/>
    <n v="56.156199999999998"/>
    <n v="0"/>
    <x v="0"/>
    <n v="34"/>
    <n v="34"/>
  </r>
  <r>
    <x v="0"/>
    <x v="2"/>
    <x v="12"/>
    <x v="1"/>
    <x v="2"/>
    <x v="4"/>
    <x v="2"/>
    <s v="300OI-01-B"/>
    <x v="0"/>
    <n v="59.560200000000002"/>
    <n v="0"/>
    <x v="0"/>
    <n v="40"/>
    <n v="40"/>
  </r>
  <r>
    <x v="0"/>
    <x v="2"/>
    <x v="12"/>
    <x v="2"/>
    <x v="2"/>
    <x v="4"/>
    <x v="2"/>
    <s v="300OI-01-C"/>
    <x v="0"/>
    <n v="26.64"/>
    <n v="0"/>
    <x v="0"/>
    <n v="24"/>
    <n v="24"/>
  </r>
  <r>
    <x v="0"/>
    <x v="2"/>
    <x v="12"/>
    <x v="0"/>
    <x v="2"/>
    <x v="5"/>
    <x v="2"/>
    <s v="300OS-01-A"/>
    <x v="0"/>
    <n v="11.805759999999999"/>
    <n v="0"/>
    <x v="0"/>
    <n v="24"/>
    <n v="24"/>
  </r>
  <r>
    <x v="0"/>
    <x v="2"/>
    <x v="12"/>
    <x v="1"/>
    <x v="2"/>
    <x v="5"/>
    <x v="2"/>
    <s v="300OS-01-B"/>
    <x v="0"/>
    <n v="16.3276"/>
    <n v="0"/>
    <x v="0"/>
    <n v="24"/>
    <n v="24"/>
  </r>
  <r>
    <x v="0"/>
    <x v="2"/>
    <x v="12"/>
    <x v="2"/>
    <x v="2"/>
    <x v="5"/>
    <x v="2"/>
    <s v="300OS-01-C"/>
    <x v="0"/>
    <n v="11.376340000000001"/>
    <n v="0"/>
    <x v="0"/>
    <n v="16"/>
    <n v="16"/>
  </r>
  <r>
    <x v="0"/>
    <x v="2"/>
    <x v="12"/>
    <x v="0"/>
    <x v="3"/>
    <x v="6"/>
    <x v="3"/>
    <s v="410MO-01-A"/>
    <x v="0"/>
    <n v="15.509029999999999"/>
    <n v="0"/>
    <x v="0"/>
    <n v="19.989999999999998"/>
    <n v="19.989999999999998"/>
  </r>
  <r>
    <x v="0"/>
    <x v="2"/>
    <x v="12"/>
    <x v="1"/>
    <x v="3"/>
    <x v="6"/>
    <x v="3"/>
    <s v="410MO-01-B"/>
    <x v="0"/>
    <n v="14.2501"/>
    <n v="0"/>
    <x v="0"/>
    <n v="18.68"/>
    <n v="18.68"/>
  </r>
  <r>
    <x v="0"/>
    <x v="2"/>
    <x v="12"/>
    <x v="2"/>
    <x v="3"/>
    <x v="6"/>
    <x v="3"/>
    <s v="410MO-01-C"/>
    <x v="0"/>
    <n v="11.338050000000001"/>
    <n v="0"/>
    <x v="0"/>
    <n v="14.66"/>
    <n v="14.66"/>
  </r>
  <r>
    <x v="0"/>
    <x v="2"/>
    <x v="12"/>
    <x v="0"/>
    <x v="3"/>
    <x v="6"/>
    <x v="3"/>
    <s v="410MO-02-A"/>
    <x v="0"/>
    <n v="18.209440000000001"/>
    <n v="0"/>
    <x v="0"/>
    <n v="23.99"/>
    <n v="23.99"/>
  </r>
  <r>
    <x v="0"/>
    <x v="2"/>
    <x v="12"/>
    <x v="1"/>
    <x v="3"/>
    <x v="6"/>
    <x v="3"/>
    <s v="410MO-02-B"/>
    <x v="0"/>
    <n v="14.049899999999999"/>
    <n v="0"/>
    <x v="0"/>
    <n v="18.68"/>
    <n v="18.68"/>
  </r>
  <r>
    <x v="0"/>
    <x v="2"/>
    <x v="12"/>
    <x v="2"/>
    <x v="3"/>
    <x v="6"/>
    <x v="3"/>
    <s v="410MO-02-C"/>
    <x v="0"/>
    <n v="14.114459999999999"/>
    <n v="0"/>
    <x v="0"/>
    <n v="18.66"/>
    <n v="18.66"/>
  </r>
  <r>
    <x v="0"/>
    <x v="2"/>
    <x v="12"/>
    <x v="0"/>
    <x v="3"/>
    <x v="6"/>
    <x v="3"/>
    <s v="410MO-03-A"/>
    <x v="0"/>
    <n v="15.238720000000001"/>
    <n v="0"/>
    <x v="0"/>
    <n v="19.989999999999998"/>
    <n v="19.989999999999998"/>
  </r>
  <r>
    <x v="0"/>
    <x v="2"/>
    <x v="12"/>
    <x v="1"/>
    <x v="3"/>
    <x v="6"/>
    <x v="3"/>
    <s v="410MO-03-B"/>
    <x v="0"/>
    <n v="14.377700000000001"/>
    <n v="0"/>
    <x v="0"/>
    <n v="18.68"/>
    <n v="18.68"/>
  </r>
  <r>
    <x v="0"/>
    <x v="2"/>
    <x v="12"/>
    <x v="2"/>
    <x v="3"/>
    <x v="6"/>
    <x v="3"/>
    <s v="410MO-03-C"/>
    <x v="0"/>
    <n v="8.0758399999999995"/>
    <n v="0"/>
    <x v="0"/>
    <n v="10.66"/>
    <n v="10.66"/>
  </r>
  <r>
    <x v="0"/>
    <x v="2"/>
    <x v="12"/>
    <x v="0"/>
    <x v="3"/>
    <x v="6"/>
    <x v="3"/>
    <s v="410MO-04-A"/>
    <x v="0"/>
    <n v="20.399480000000001"/>
    <n v="0"/>
    <x v="0"/>
    <n v="27.99"/>
    <n v="27.99"/>
  </r>
  <r>
    <x v="0"/>
    <x v="2"/>
    <x v="12"/>
    <x v="1"/>
    <x v="3"/>
    <x v="6"/>
    <x v="3"/>
    <s v="410MO-04-B"/>
    <x v="0"/>
    <n v="8.4196200000000001"/>
    <n v="0"/>
    <x v="0"/>
    <n v="10.68"/>
    <n v="10.68"/>
  </r>
  <r>
    <x v="0"/>
    <x v="2"/>
    <x v="12"/>
    <x v="2"/>
    <x v="3"/>
    <x v="6"/>
    <x v="3"/>
    <s v="410MO-04-C"/>
    <x v="0"/>
    <n v="14.047499999999999"/>
    <n v="0"/>
    <x v="0"/>
    <n v="18.68"/>
    <n v="18.68"/>
  </r>
  <r>
    <x v="0"/>
    <x v="2"/>
    <x v="12"/>
    <x v="0"/>
    <x v="3"/>
    <x v="6"/>
    <x v="3"/>
    <s v="410MO-05-A"/>
    <x v="0"/>
    <n v="15.375780000000001"/>
    <n v="0"/>
    <x v="0"/>
    <n v="19.989999999999998"/>
    <n v="19.989999999999998"/>
  </r>
  <r>
    <x v="0"/>
    <x v="2"/>
    <x v="12"/>
    <x v="1"/>
    <x v="3"/>
    <x v="6"/>
    <x v="3"/>
    <s v="410MO-05-B"/>
    <x v="0"/>
    <n v="14.05716"/>
    <n v="0"/>
    <x v="0"/>
    <n v="18.68"/>
    <n v="18.68"/>
  </r>
  <r>
    <x v="0"/>
    <x v="2"/>
    <x v="12"/>
    <x v="2"/>
    <x v="3"/>
    <x v="6"/>
    <x v="3"/>
    <s v="410MO-05-C"/>
    <x v="0"/>
    <n v="7.5583299999999998"/>
    <n v="0"/>
    <x v="0"/>
    <n v="9.86"/>
    <n v="9.86"/>
  </r>
  <r>
    <x v="0"/>
    <x v="2"/>
    <x v="12"/>
    <x v="0"/>
    <x v="3"/>
    <x v="6"/>
    <x v="3"/>
    <s v="410MO-06-A"/>
    <x v="0"/>
    <n v="15.04247"/>
    <n v="0"/>
    <x v="0"/>
    <n v="19.989999999999998"/>
    <n v="19.989999999999998"/>
  </r>
  <r>
    <x v="0"/>
    <x v="2"/>
    <x v="12"/>
    <x v="2"/>
    <x v="3"/>
    <x v="6"/>
    <x v="3"/>
    <s v="410MO-06-C"/>
    <x v="0"/>
    <n v="11.521850000000001"/>
    <n v="0"/>
    <x v="0"/>
    <n v="14.68"/>
    <n v="14.68"/>
  </r>
  <r>
    <x v="0"/>
    <x v="2"/>
    <x v="12"/>
    <x v="1"/>
    <x v="3"/>
    <x v="6"/>
    <x v="3"/>
    <s v="410MO-07-B"/>
    <x v="0"/>
    <n v="14.11117"/>
    <n v="0"/>
    <x v="0"/>
    <n v="18.68"/>
    <n v="18.68"/>
  </r>
  <r>
    <x v="0"/>
    <x v="2"/>
    <x v="12"/>
    <x v="0"/>
    <x v="3"/>
    <x v="7"/>
    <x v="3"/>
    <s v="420TW-01-A"/>
    <x v="0"/>
    <n v="6.5991799999999996"/>
    <n v="0"/>
    <x v="0"/>
    <n v="8.5"/>
    <n v="8.5"/>
  </r>
  <r>
    <x v="0"/>
    <x v="2"/>
    <x v="12"/>
    <x v="1"/>
    <x v="3"/>
    <x v="7"/>
    <x v="3"/>
    <s v="420TW-01-B"/>
    <x v="0"/>
    <n v="9.8188499999999994"/>
    <n v="0"/>
    <x v="0"/>
    <n v="12.6"/>
    <n v="12.6"/>
  </r>
  <r>
    <x v="0"/>
    <x v="2"/>
    <x v="12"/>
    <x v="2"/>
    <x v="3"/>
    <x v="7"/>
    <x v="3"/>
    <s v="420TW-01-C"/>
    <x v="0"/>
    <n v="6.6241300000000001"/>
    <n v="0"/>
    <x v="0"/>
    <n v="8.5"/>
    <n v="8.5"/>
  </r>
  <r>
    <x v="0"/>
    <x v="2"/>
    <x v="12"/>
    <x v="0"/>
    <x v="3"/>
    <x v="7"/>
    <x v="3"/>
    <s v="420TW-02-A"/>
    <x v="0"/>
    <n v="6.7617099999999999"/>
    <n v="0"/>
    <x v="0"/>
    <n v="8.5"/>
    <n v="8.5"/>
  </r>
  <r>
    <x v="0"/>
    <x v="2"/>
    <x v="12"/>
    <x v="1"/>
    <x v="3"/>
    <x v="7"/>
    <x v="3"/>
    <s v="420TW-02-B"/>
    <x v="0"/>
    <n v="5.9139900000000001"/>
    <n v="0"/>
    <x v="0"/>
    <n v="7.5"/>
    <n v="7.5"/>
  </r>
  <r>
    <x v="0"/>
    <x v="2"/>
    <x v="12"/>
    <x v="2"/>
    <x v="3"/>
    <x v="7"/>
    <x v="3"/>
    <s v="420TW-02-C"/>
    <x v="0"/>
    <n v="6.9230299999999998"/>
    <n v="0"/>
    <x v="0"/>
    <n v="8.5"/>
    <n v="8.5"/>
  </r>
  <r>
    <x v="0"/>
    <x v="2"/>
    <x v="12"/>
    <x v="0"/>
    <x v="3"/>
    <x v="7"/>
    <x v="3"/>
    <s v="420TW-03-A"/>
    <x v="0"/>
    <n v="6.45899"/>
    <n v="0"/>
    <x v="0"/>
    <n v="8.5"/>
    <n v="8.5"/>
  </r>
  <r>
    <x v="0"/>
    <x v="2"/>
    <x v="12"/>
    <x v="2"/>
    <x v="3"/>
    <x v="7"/>
    <x v="3"/>
    <s v="420TW-03-C"/>
    <x v="0"/>
    <n v="7.1081700000000003"/>
    <n v="0"/>
    <x v="0"/>
    <n v="8.5"/>
    <n v="8.5"/>
  </r>
  <r>
    <x v="0"/>
    <x v="2"/>
    <x v="12"/>
    <x v="0"/>
    <x v="3"/>
    <x v="7"/>
    <x v="3"/>
    <s v="420TW-04-A"/>
    <x v="0"/>
    <n v="9.3718500000000002"/>
    <n v="0"/>
    <x v="0"/>
    <n v="12.5"/>
    <n v="12.5"/>
  </r>
  <r>
    <x v="0"/>
    <x v="2"/>
    <x v="12"/>
    <x v="2"/>
    <x v="3"/>
    <x v="7"/>
    <x v="3"/>
    <s v="420TW-04-C"/>
    <x v="0"/>
    <n v="6.78118"/>
    <n v="0"/>
    <x v="0"/>
    <n v="8.5"/>
    <n v="8.5"/>
  </r>
  <r>
    <x v="0"/>
    <x v="2"/>
    <x v="12"/>
    <x v="0"/>
    <x v="3"/>
    <x v="7"/>
    <x v="3"/>
    <s v="420TW-05-A"/>
    <x v="0"/>
    <n v="6.5965100000000003"/>
    <n v="0"/>
    <x v="0"/>
    <n v="8.5"/>
    <n v="8.5"/>
  </r>
  <r>
    <x v="0"/>
    <x v="2"/>
    <x v="12"/>
    <x v="2"/>
    <x v="3"/>
    <x v="7"/>
    <x v="3"/>
    <s v="420TW-05-C"/>
    <x v="0"/>
    <n v="3.0398299999999998"/>
    <n v="0"/>
    <x v="0"/>
    <n v="4"/>
    <n v="4"/>
  </r>
  <r>
    <x v="0"/>
    <x v="2"/>
    <x v="12"/>
    <x v="0"/>
    <x v="3"/>
    <x v="7"/>
    <x v="3"/>
    <s v="420TW-06-A"/>
    <x v="0"/>
    <n v="6.4070200000000002"/>
    <n v="0"/>
    <x v="0"/>
    <n v="8.5"/>
    <n v="8.5"/>
  </r>
  <r>
    <x v="0"/>
    <x v="2"/>
    <x v="12"/>
    <x v="1"/>
    <x v="3"/>
    <x v="7"/>
    <x v="3"/>
    <s v="420TW-06-B"/>
    <x v="0"/>
    <n v="6.4139699999999999"/>
    <n v="0"/>
    <x v="0"/>
    <n v="8.6"/>
    <n v="8.6"/>
  </r>
  <r>
    <x v="0"/>
    <x v="2"/>
    <x v="12"/>
    <x v="2"/>
    <x v="3"/>
    <x v="7"/>
    <x v="3"/>
    <s v="420TW-06-C"/>
    <x v="0"/>
    <n v="6.3943500000000002"/>
    <n v="0"/>
    <x v="0"/>
    <n v="8.5"/>
    <n v="8.5"/>
  </r>
  <r>
    <x v="0"/>
    <x v="2"/>
    <x v="12"/>
    <x v="2"/>
    <x v="3"/>
    <x v="7"/>
    <x v="3"/>
    <s v="420TW-07-C"/>
    <x v="0"/>
    <n v="8.1473399999999998"/>
    <n v="0"/>
    <x v="0"/>
    <n v="10.3"/>
    <n v="10.3"/>
  </r>
  <r>
    <x v="0"/>
    <x v="2"/>
    <x v="12"/>
    <x v="1"/>
    <x v="3"/>
    <x v="7"/>
    <x v="3"/>
    <s v="420TW-08-B"/>
    <x v="0"/>
    <n v="6.5585500000000003"/>
    <n v="0"/>
    <x v="0"/>
    <n v="8.6"/>
    <n v="8.6"/>
  </r>
  <r>
    <x v="0"/>
    <x v="2"/>
    <x v="12"/>
    <x v="1"/>
    <x v="3"/>
    <x v="7"/>
    <x v="3"/>
    <s v="420TW-09-B"/>
    <x v="0"/>
    <n v="6.8432599999999999"/>
    <n v="0"/>
    <x v="0"/>
    <n v="8.6"/>
    <n v="8.6"/>
  </r>
  <r>
    <x v="0"/>
    <x v="2"/>
    <x v="12"/>
    <x v="0"/>
    <x v="3"/>
    <x v="8"/>
    <x v="3"/>
    <s v="430TT-01-A"/>
    <x v="0"/>
    <n v="24.976150000000001"/>
    <n v="0"/>
    <x v="0"/>
    <n v="33"/>
    <n v="33"/>
  </r>
  <r>
    <x v="0"/>
    <x v="2"/>
    <x v="12"/>
    <x v="1"/>
    <x v="3"/>
    <x v="8"/>
    <x v="3"/>
    <s v="430TT-01-B"/>
    <x v="0"/>
    <n v="23.381250000000001"/>
    <n v="0"/>
    <x v="0"/>
    <n v="31"/>
    <n v="31"/>
  </r>
  <r>
    <x v="0"/>
    <x v="2"/>
    <x v="12"/>
    <x v="2"/>
    <x v="3"/>
    <x v="8"/>
    <x v="3"/>
    <s v="430TT-01-C"/>
    <x v="0"/>
    <n v="24.657620000000001"/>
    <n v="0"/>
    <x v="0"/>
    <n v="31.5"/>
    <n v="31.5"/>
  </r>
  <r>
    <x v="0"/>
    <x v="2"/>
    <x v="12"/>
    <x v="0"/>
    <x v="3"/>
    <x v="8"/>
    <x v="3"/>
    <s v="430TT-02-A"/>
    <x v="0"/>
    <n v="24.66132"/>
    <n v="0"/>
    <x v="0"/>
    <n v="33"/>
    <n v="33"/>
  </r>
  <r>
    <x v="0"/>
    <x v="2"/>
    <x v="12"/>
    <x v="1"/>
    <x v="3"/>
    <x v="8"/>
    <x v="3"/>
    <s v="430TT-02-B"/>
    <x v="0"/>
    <n v="18.615880000000001"/>
    <n v="0"/>
    <x v="0"/>
    <n v="24.66"/>
    <n v="24.66"/>
  </r>
  <r>
    <x v="0"/>
    <x v="2"/>
    <x v="12"/>
    <x v="2"/>
    <x v="3"/>
    <x v="8"/>
    <x v="3"/>
    <s v="430TT-02-C"/>
    <x v="0"/>
    <n v="25.365390000000001"/>
    <n v="0"/>
    <x v="0"/>
    <n v="33"/>
    <n v="33"/>
  </r>
  <r>
    <x v="0"/>
    <x v="2"/>
    <x v="12"/>
    <x v="0"/>
    <x v="3"/>
    <x v="8"/>
    <x v="3"/>
    <s v="430TT-03-A"/>
    <x v="0"/>
    <n v="24.93411"/>
    <n v="0"/>
    <x v="0"/>
    <n v="33"/>
    <n v="33"/>
  </r>
  <r>
    <x v="0"/>
    <x v="2"/>
    <x v="12"/>
    <x v="1"/>
    <x v="3"/>
    <x v="8"/>
    <x v="3"/>
    <s v="430TT-03-B"/>
    <x v="0"/>
    <n v="23.784089999999999"/>
    <n v="0"/>
    <x v="0"/>
    <n v="31"/>
    <n v="31"/>
  </r>
  <r>
    <x v="0"/>
    <x v="2"/>
    <x v="12"/>
    <x v="2"/>
    <x v="3"/>
    <x v="8"/>
    <x v="3"/>
    <s v="430TT-03-C"/>
    <x v="0"/>
    <n v="19.16207"/>
    <n v="0"/>
    <x v="0"/>
    <n v="24.5"/>
    <n v="24.5"/>
  </r>
  <r>
    <x v="0"/>
    <x v="2"/>
    <x v="12"/>
    <x v="0"/>
    <x v="3"/>
    <x v="8"/>
    <x v="3"/>
    <s v="430TT-04-A"/>
    <x v="0"/>
    <n v="16.872679999999999"/>
    <n v="0"/>
    <x v="0"/>
    <n v="22"/>
    <n v="22"/>
  </r>
  <r>
    <x v="0"/>
    <x v="2"/>
    <x v="12"/>
    <x v="1"/>
    <x v="3"/>
    <x v="8"/>
    <x v="3"/>
    <s v="430TT-04-B"/>
    <x v="0"/>
    <n v="12.47884"/>
    <n v="0"/>
    <x v="0"/>
    <n v="16.66"/>
    <n v="16.66"/>
  </r>
  <r>
    <x v="0"/>
    <x v="2"/>
    <x v="12"/>
    <x v="2"/>
    <x v="3"/>
    <x v="8"/>
    <x v="3"/>
    <s v="430TT-04-C"/>
    <x v="0"/>
    <n v="24.535029999999999"/>
    <n v="0"/>
    <x v="0"/>
    <n v="31.5"/>
    <n v="31.5"/>
  </r>
  <r>
    <x v="0"/>
    <x v="2"/>
    <x v="12"/>
    <x v="1"/>
    <x v="3"/>
    <x v="8"/>
    <x v="3"/>
    <s v="430TT-05-B"/>
    <x v="0"/>
    <n v="12.657819999999999"/>
    <n v="0"/>
    <x v="0"/>
    <n v="16.66"/>
    <n v="16.66"/>
  </r>
  <r>
    <x v="0"/>
    <x v="2"/>
    <x v="12"/>
    <x v="1"/>
    <x v="3"/>
    <x v="8"/>
    <x v="3"/>
    <s v="430TT-07-B"/>
    <x v="0"/>
    <n v="12.70002"/>
    <n v="0"/>
    <x v="0"/>
    <n v="16.66"/>
    <n v="16.66"/>
  </r>
  <r>
    <x v="0"/>
    <x v="2"/>
    <x v="12"/>
    <x v="0"/>
    <x v="3"/>
    <x v="9"/>
    <x v="3"/>
    <s v="440TP-01-A"/>
    <x v="0"/>
    <n v="25.946670000000001"/>
    <n v="0"/>
    <x v="0"/>
    <n v="34"/>
    <n v="34"/>
  </r>
  <r>
    <x v="0"/>
    <x v="2"/>
    <x v="12"/>
    <x v="1"/>
    <x v="3"/>
    <x v="9"/>
    <x v="3"/>
    <s v="440TP-01-B"/>
    <x v="0"/>
    <n v="23.086690000000001"/>
    <n v="0"/>
    <x v="0"/>
    <n v="29"/>
    <n v="29"/>
  </r>
  <r>
    <x v="0"/>
    <x v="2"/>
    <x v="12"/>
    <x v="2"/>
    <x v="3"/>
    <x v="9"/>
    <x v="3"/>
    <s v="440TP-01-C"/>
    <x v="0"/>
    <n v="25.933389999999999"/>
    <n v="0"/>
    <x v="0"/>
    <n v="33"/>
    <n v="33"/>
  </r>
  <r>
    <x v="0"/>
    <x v="2"/>
    <x v="12"/>
    <x v="0"/>
    <x v="4"/>
    <x v="10"/>
    <x v="4"/>
    <s v="510L1-A"/>
    <x v="0"/>
    <n v="107.79143000000001"/>
    <n v="0"/>
    <x v="0"/>
    <n v="211.21"/>
    <n v="211.21"/>
  </r>
  <r>
    <x v="0"/>
    <x v="2"/>
    <x v="12"/>
    <x v="1"/>
    <x v="4"/>
    <x v="10"/>
    <x v="4"/>
    <s v="510L1-B"/>
    <x v="0"/>
    <n v="122.03318"/>
    <n v="0"/>
    <x v="0"/>
    <n v="226.81"/>
    <n v="226.81"/>
  </r>
  <r>
    <x v="0"/>
    <x v="2"/>
    <x v="12"/>
    <x v="2"/>
    <x v="4"/>
    <x v="10"/>
    <x v="4"/>
    <s v="510L1-C"/>
    <x v="0"/>
    <n v="100.88552"/>
    <n v="0"/>
    <x v="0"/>
    <n v="217.31"/>
    <n v="217.31"/>
  </r>
  <r>
    <x v="0"/>
    <x v="2"/>
    <x v="12"/>
    <x v="0"/>
    <x v="4"/>
    <x v="11"/>
    <x v="4"/>
    <s v="510L2-A"/>
    <x v="0"/>
    <n v="227.7336"/>
    <n v="0"/>
    <x v="0"/>
    <n v="203.21"/>
    <n v="203.21"/>
  </r>
  <r>
    <x v="0"/>
    <x v="2"/>
    <x v="12"/>
    <x v="1"/>
    <x v="4"/>
    <x v="11"/>
    <x v="4"/>
    <s v="510L2-B"/>
    <x v="0"/>
    <n v="260.50979999999998"/>
    <n v="0"/>
    <x v="0"/>
    <n v="226.81"/>
    <n v="226.81"/>
  </r>
  <r>
    <x v="0"/>
    <x v="2"/>
    <x v="12"/>
    <x v="2"/>
    <x v="4"/>
    <x v="11"/>
    <x v="4"/>
    <s v="510L2-C"/>
    <x v="0"/>
    <n v="225.72"/>
    <n v="0"/>
    <x v="0"/>
    <n v="186.91"/>
    <n v="186.91"/>
  </r>
  <r>
    <x v="0"/>
    <x v="2"/>
    <x v="12"/>
    <x v="0"/>
    <x v="4"/>
    <x v="12"/>
    <x v="4"/>
    <s v="510L3-A"/>
    <x v="0"/>
    <n v="158.07071999999999"/>
    <n v="0"/>
    <x v="0"/>
    <n v="195.21"/>
    <n v="195.21"/>
  </r>
  <r>
    <x v="0"/>
    <x v="2"/>
    <x v="12"/>
    <x v="1"/>
    <x v="4"/>
    <x v="12"/>
    <x v="4"/>
    <s v="510L3-B"/>
    <x v="0"/>
    <n v="163.82082"/>
    <n v="0"/>
    <x v="0"/>
    <n v="170.81"/>
    <n v="170.81"/>
  </r>
  <r>
    <x v="0"/>
    <x v="2"/>
    <x v="12"/>
    <x v="2"/>
    <x v="4"/>
    <x v="12"/>
    <x v="4"/>
    <s v="510L3-C"/>
    <x v="0"/>
    <n v="84.260400000000004"/>
    <n v="0"/>
    <x v="0"/>
    <n v="122.91"/>
    <n v="122.91"/>
  </r>
  <r>
    <x v="0"/>
    <x v="2"/>
    <x v="12"/>
    <x v="0"/>
    <x v="4"/>
    <x v="13"/>
    <x v="4"/>
    <s v="510L4-A"/>
    <x v="0"/>
    <n v="39.166580000000003"/>
    <n v="0"/>
    <x v="0"/>
    <n v="34.01"/>
    <n v="34.01"/>
  </r>
  <r>
    <x v="0"/>
    <x v="2"/>
    <x v="12"/>
    <x v="1"/>
    <x v="4"/>
    <x v="13"/>
    <x v="4"/>
    <s v="510L4-B"/>
    <x v="0"/>
    <n v="66.258899999999997"/>
    <n v="0"/>
    <x v="0"/>
    <n v="59.01"/>
    <n v="59.01"/>
  </r>
  <r>
    <x v="0"/>
    <x v="2"/>
    <x v="12"/>
    <x v="2"/>
    <x v="4"/>
    <x v="13"/>
    <x v="4"/>
    <s v="510L4-C"/>
    <x v="0"/>
    <n v="48.33372"/>
    <n v="0"/>
    <x v="0"/>
    <n v="44.91"/>
    <n v="44.91"/>
  </r>
  <r>
    <x v="0"/>
    <x v="2"/>
    <x v="12"/>
    <x v="0"/>
    <x v="4"/>
    <x v="14"/>
    <x v="4"/>
    <s v="510L5-A"/>
    <x v="0"/>
    <n v="133.25314"/>
    <n v="0"/>
    <x v="0"/>
    <n v="134.21"/>
    <n v="134.21"/>
  </r>
  <r>
    <x v="0"/>
    <x v="2"/>
    <x v="12"/>
    <x v="1"/>
    <x v="4"/>
    <x v="14"/>
    <x v="4"/>
    <s v="510L5-B"/>
    <x v="0"/>
    <n v="130.28736000000001"/>
    <n v="0"/>
    <x v="0"/>
    <n v="161.81"/>
    <n v="161.81"/>
  </r>
  <r>
    <x v="0"/>
    <x v="2"/>
    <x v="12"/>
    <x v="2"/>
    <x v="4"/>
    <x v="14"/>
    <x v="4"/>
    <s v="510L5-C"/>
    <x v="0"/>
    <n v="128.92107999999999"/>
    <n v="0"/>
    <x v="0"/>
    <n v="149.91"/>
    <n v="149.91"/>
  </r>
  <r>
    <x v="0"/>
    <x v="2"/>
    <x v="12"/>
    <x v="0"/>
    <x v="4"/>
    <x v="15"/>
    <x v="4"/>
    <s v="510L6-A"/>
    <x v="0"/>
    <n v="170.78100000000001"/>
    <n v="0"/>
    <x v="0"/>
    <n v="198.21"/>
    <n v="198.21"/>
  </r>
  <r>
    <x v="0"/>
    <x v="2"/>
    <x v="12"/>
    <x v="1"/>
    <x v="4"/>
    <x v="15"/>
    <x v="4"/>
    <s v="510L6-B"/>
    <x v="0"/>
    <n v="143.14349000000001"/>
    <n v="0"/>
    <x v="0"/>
    <n v="161.81"/>
    <n v="161.81"/>
  </r>
  <r>
    <x v="0"/>
    <x v="2"/>
    <x v="12"/>
    <x v="2"/>
    <x v="4"/>
    <x v="15"/>
    <x v="4"/>
    <s v="510L6-C"/>
    <x v="0"/>
    <n v="112.803"/>
    <n v="0"/>
    <x v="0"/>
    <n v="161.91"/>
    <n v="161.91"/>
  </r>
  <r>
    <x v="0"/>
    <x v="2"/>
    <x v="12"/>
    <x v="0"/>
    <x v="4"/>
    <x v="15"/>
    <x v="4"/>
    <s v="510L8-A"/>
    <x v="0"/>
    <n v="16.062480000000001"/>
    <n v="0"/>
    <x v="0"/>
    <n v="16.010000000000002"/>
    <n v="16.010000000000002"/>
  </r>
  <r>
    <x v="0"/>
    <x v="2"/>
    <x v="12"/>
    <x v="1"/>
    <x v="4"/>
    <x v="15"/>
    <x v="4"/>
    <s v="510L8-B"/>
    <x v="0"/>
    <n v="25.814699999999998"/>
    <n v="0"/>
    <x v="0"/>
    <n v="25.01"/>
    <n v="25.01"/>
  </r>
  <r>
    <x v="0"/>
    <x v="2"/>
    <x v="12"/>
    <x v="2"/>
    <x v="4"/>
    <x v="15"/>
    <x v="4"/>
    <s v="510L8-C"/>
    <x v="0"/>
    <n v="17.209800000000001"/>
    <n v="0"/>
    <x v="0"/>
    <n v="16.010000000000002"/>
    <n v="16.010000000000002"/>
  </r>
  <r>
    <x v="0"/>
    <x v="2"/>
    <x v="12"/>
    <x v="0"/>
    <x v="4"/>
    <x v="16"/>
    <x v="4"/>
    <s v="520WP-01-A"/>
    <x v="0"/>
    <n v="12.2"/>
    <n v="0"/>
    <x v="0"/>
    <n v="16"/>
    <n v="16"/>
  </r>
  <r>
    <x v="0"/>
    <x v="2"/>
    <x v="12"/>
    <x v="1"/>
    <x v="4"/>
    <x v="16"/>
    <x v="4"/>
    <s v="520WP-01-B"/>
    <x v="0"/>
    <n v="18.900600000000001"/>
    <n v="0"/>
    <x v="0"/>
    <n v="24"/>
    <n v="24"/>
  </r>
  <r>
    <x v="0"/>
    <x v="2"/>
    <x v="12"/>
    <x v="2"/>
    <x v="4"/>
    <x v="16"/>
    <x v="4"/>
    <s v="520WP-01-C"/>
    <x v="0"/>
    <n v="12.9002"/>
    <n v="0"/>
    <x v="0"/>
    <n v="16"/>
    <n v="16"/>
  </r>
  <r>
    <x v="0"/>
    <x v="2"/>
    <x v="12"/>
    <x v="0"/>
    <x v="4"/>
    <x v="17"/>
    <x v="4"/>
    <s v="530NP-01-A"/>
    <x v="0"/>
    <n v="47.05874"/>
    <n v="0"/>
    <x v="0"/>
    <n v="48"/>
    <n v="48"/>
  </r>
  <r>
    <x v="0"/>
    <x v="2"/>
    <x v="12"/>
    <x v="1"/>
    <x v="4"/>
    <x v="17"/>
    <x v="4"/>
    <s v="530NP-01-B"/>
    <x v="0"/>
    <n v="47.950629999999997"/>
    <n v="0"/>
    <x v="0"/>
    <n v="48"/>
    <n v="48"/>
  </r>
  <r>
    <x v="0"/>
    <x v="2"/>
    <x v="12"/>
    <x v="2"/>
    <x v="4"/>
    <x v="17"/>
    <x v="4"/>
    <s v="530NP-01-C"/>
    <x v="0"/>
    <n v="39.085970000000003"/>
    <n v="0"/>
    <x v="0"/>
    <n v="40"/>
    <n v="40"/>
  </r>
  <r>
    <x v="0"/>
    <x v="2"/>
    <x v="12"/>
    <x v="0"/>
    <x v="4"/>
    <x v="18"/>
    <x v="4"/>
    <s v="550LP-01-A"/>
    <x v="0"/>
    <n v="10.633139999999999"/>
    <n v="0"/>
    <x v="0"/>
    <n v="12"/>
    <n v="12"/>
  </r>
  <r>
    <x v="0"/>
    <x v="2"/>
    <x v="12"/>
    <x v="1"/>
    <x v="4"/>
    <x v="18"/>
    <x v="4"/>
    <s v="550LP-01-B"/>
    <x v="0"/>
    <n v="25.499700000000001"/>
    <n v="0"/>
    <x v="0"/>
    <n v="28"/>
    <n v="28"/>
  </r>
  <r>
    <x v="0"/>
    <x v="2"/>
    <x v="12"/>
    <x v="2"/>
    <x v="4"/>
    <x v="18"/>
    <x v="4"/>
    <s v="550LP-01-C"/>
    <x v="0"/>
    <n v="15.39972"/>
    <n v="0"/>
    <x v="0"/>
    <n v="20"/>
    <n v="20"/>
  </r>
  <r>
    <x v="0"/>
    <x v="2"/>
    <x v="12"/>
    <x v="0"/>
    <x v="5"/>
    <x v="19"/>
    <x v="5"/>
    <s v="600WZ-01-A"/>
    <x v="0"/>
    <n v="0.27999000000000002"/>
    <n v="0"/>
    <x v="0"/>
    <n v="8"/>
    <n v="8"/>
  </r>
  <r>
    <x v="0"/>
    <x v="2"/>
    <x v="12"/>
    <x v="1"/>
    <x v="5"/>
    <x v="19"/>
    <x v="5"/>
    <s v="600WZ-01-B"/>
    <x v="0"/>
    <n v="2.4533"/>
    <n v="0"/>
    <x v="0"/>
    <n v="8"/>
    <n v="8"/>
  </r>
  <r>
    <x v="0"/>
    <x v="2"/>
    <x v="12"/>
    <x v="2"/>
    <x v="5"/>
    <x v="19"/>
    <x v="5"/>
    <s v="600WZ-01-C"/>
    <x v="0"/>
    <n v="4.6714399999999996"/>
    <n v="0"/>
    <x v="0"/>
    <n v="16"/>
    <n v="16"/>
  </r>
  <r>
    <x v="0"/>
    <x v="2"/>
    <x v="13"/>
    <x v="0"/>
    <x v="0"/>
    <x v="0"/>
    <x v="0"/>
    <s v="100KT-01-A"/>
    <x v="0"/>
    <n v="8.8252500000000005"/>
    <n v="0"/>
    <x v="0"/>
    <n v="40"/>
    <n v="40"/>
  </r>
  <r>
    <x v="0"/>
    <x v="2"/>
    <x v="13"/>
    <x v="1"/>
    <x v="0"/>
    <x v="0"/>
    <x v="0"/>
    <s v="100KT-01-B"/>
    <x v="0"/>
    <n v="1.51467"/>
    <n v="0"/>
    <x v="0"/>
    <n v="16"/>
    <n v="16"/>
  </r>
  <r>
    <x v="0"/>
    <x v="2"/>
    <x v="13"/>
    <x v="2"/>
    <x v="0"/>
    <x v="0"/>
    <x v="0"/>
    <s v="100KT-01-C"/>
    <x v="0"/>
    <n v="5.7031799999999997"/>
    <n v="0"/>
    <x v="0"/>
    <n v="32"/>
    <n v="32"/>
  </r>
  <r>
    <x v="0"/>
    <x v="2"/>
    <x v="13"/>
    <x v="0"/>
    <x v="0"/>
    <x v="0"/>
    <x v="0"/>
    <s v="100KT-02-A"/>
    <x v="0"/>
    <n v="38.309840000000001"/>
    <n v="0"/>
    <x v="0"/>
    <n v="32"/>
    <n v="32"/>
  </r>
  <r>
    <x v="0"/>
    <x v="2"/>
    <x v="13"/>
    <x v="1"/>
    <x v="0"/>
    <x v="0"/>
    <x v="0"/>
    <s v="100KT-02-B"/>
    <x v="0"/>
    <n v="24.374600000000001"/>
    <n v="0"/>
    <x v="0"/>
    <n v="40"/>
    <n v="40"/>
  </r>
  <r>
    <x v="0"/>
    <x v="2"/>
    <x v="13"/>
    <x v="2"/>
    <x v="0"/>
    <x v="0"/>
    <x v="0"/>
    <s v="100KT-02-C"/>
    <x v="0"/>
    <n v="9.6595899999999997"/>
    <n v="0"/>
    <x v="0"/>
    <n v="48"/>
    <n v="48"/>
  </r>
  <r>
    <x v="0"/>
    <x v="2"/>
    <x v="13"/>
    <x v="0"/>
    <x v="0"/>
    <x v="0"/>
    <x v="0"/>
    <s v="100KT-03-A"/>
    <x v="0"/>
    <n v="15.7615"/>
    <n v="0"/>
    <x v="0"/>
    <n v="48"/>
    <n v="48"/>
  </r>
  <r>
    <x v="0"/>
    <x v="2"/>
    <x v="13"/>
    <x v="1"/>
    <x v="0"/>
    <x v="0"/>
    <x v="0"/>
    <s v="100KT-03-B"/>
    <x v="0"/>
    <n v="15.846515"/>
    <n v="0"/>
    <x v="0"/>
    <n v="40"/>
    <n v="40"/>
  </r>
  <r>
    <x v="0"/>
    <x v="2"/>
    <x v="13"/>
    <x v="2"/>
    <x v="0"/>
    <x v="0"/>
    <x v="0"/>
    <s v="100KT-03-C"/>
    <x v="0"/>
    <n v="13.672510000000001"/>
    <n v="0"/>
    <x v="0"/>
    <n v="24"/>
    <n v="24"/>
  </r>
  <r>
    <x v="0"/>
    <x v="2"/>
    <x v="13"/>
    <x v="1"/>
    <x v="0"/>
    <x v="0"/>
    <x v="0"/>
    <s v="100KT-04-B"/>
    <x v="0"/>
    <n v="10.714169999999999"/>
    <n v="0"/>
    <x v="0"/>
    <n v="8"/>
    <n v="8"/>
  </r>
  <r>
    <x v="0"/>
    <x v="2"/>
    <x v="13"/>
    <x v="2"/>
    <x v="0"/>
    <x v="0"/>
    <x v="0"/>
    <s v="100KT-04-C"/>
    <x v="0"/>
    <n v="10.82713"/>
    <n v="0"/>
    <x v="0"/>
    <n v="8"/>
    <n v="8"/>
  </r>
  <r>
    <x v="0"/>
    <x v="2"/>
    <x v="13"/>
    <x v="0"/>
    <x v="0"/>
    <x v="0"/>
    <x v="0"/>
    <s v="100KT-05-A"/>
    <x v="0"/>
    <n v="1.0353300000000001"/>
    <n v="0"/>
    <x v="0"/>
    <n v="48"/>
    <n v="48"/>
  </r>
  <r>
    <x v="0"/>
    <x v="2"/>
    <x v="13"/>
    <x v="1"/>
    <x v="0"/>
    <x v="0"/>
    <x v="0"/>
    <s v="100KT-05-B"/>
    <x v="0"/>
    <n v="22.86"/>
    <n v="0"/>
    <x v="0"/>
    <n v="52"/>
    <n v="52"/>
  </r>
  <r>
    <x v="0"/>
    <x v="2"/>
    <x v="13"/>
    <x v="2"/>
    <x v="0"/>
    <x v="0"/>
    <x v="0"/>
    <s v="100KT-05-C"/>
    <x v="0"/>
    <n v="4.8"/>
    <n v="0"/>
    <x v="0"/>
    <n v="16"/>
    <n v="16"/>
  </r>
  <r>
    <x v="0"/>
    <x v="2"/>
    <x v="13"/>
    <x v="0"/>
    <x v="0"/>
    <x v="0"/>
    <x v="0"/>
    <s v="100KT-06-A"/>
    <x v="0"/>
    <n v="1.38"/>
    <n v="0"/>
    <x v="0"/>
    <n v="8"/>
    <n v="8"/>
  </r>
  <r>
    <x v="0"/>
    <x v="2"/>
    <x v="13"/>
    <x v="0"/>
    <x v="0"/>
    <x v="0"/>
    <x v="0"/>
    <s v="100KT-07-A"/>
    <x v="0"/>
    <n v="7.4032099999999996"/>
    <n v="0"/>
    <x v="0"/>
    <n v="16"/>
    <n v="16"/>
  </r>
  <r>
    <x v="0"/>
    <x v="2"/>
    <x v="13"/>
    <x v="1"/>
    <x v="0"/>
    <x v="0"/>
    <x v="0"/>
    <s v="100KT-07-B"/>
    <x v="0"/>
    <n v="13.64865"/>
    <n v="0"/>
    <x v="0"/>
    <n v="8"/>
    <n v="8"/>
  </r>
  <r>
    <x v="0"/>
    <x v="2"/>
    <x v="13"/>
    <x v="2"/>
    <x v="0"/>
    <x v="0"/>
    <x v="0"/>
    <s v="100KT-07-C"/>
    <x v="0"/>
    <n v="16.595859999999998"/>
    <n v="0"/>
    <x v="0"/>
    <n v="16"/>
    <n v="16"/>
  </r>
  <r>
    <x v="0"/>
    <x v="2"/>
    <x v="13"/>
    <x v="0"/>
    <x v="0"/>
    <x v="1"/>
    <x v="0"/>
    <s v="110KS-01-A"/>
    <x v="0"/>
    <n v="13.921200000000001"/>
    <n v="0"/>
    <x v="0"/>
    <n v="16"/>
    <n v="16"/>
  </r>
  <r>
    <x v="0"/>
    <x v="2"/>
    <x v="13"/>
    <x v="1"/>
    <x v="0"/>
    <x v="1"/>
    <x v="0"/>
    <s v="110KS-01-B"/>
    <x v="0"/>
    <n v="7.92"/>
    <n v="0"/>
    <x v="0"/>
    <n v="16"/>
    <n v="16"/>
  </r>
  <r>
    <x v="0"/>
    <x v="2"/>
    <x v="13"/>
    <x v="2"/>
    <x v="0"/>
    <x v="1"/>
    <x v="0"/>
    <s v="110KS-02-C"/>
    <x v="0"/>
    <n v="8.8000000000000007"/>
    <n v="0"/>
    <x v="0"/>
    <n v="16"/>
    <n v="16"/>
  </r>
  <r>
    <x v="0"/>
    <x v="2"/>
    <x v="13"/>
    <x v="0"/>
    <x v="0"/>
    <x v="1"/>
    <x v="0"/>
    <s v="110KS-03-A"/>
    <x v="0"/>
    <n v="1.643"/>
    <n v="0"/>
    <x v="0"/>
    <n v="8"/>
    <n v="8"/>
  </r>
  <r>
    <x v="0"/>
    <x v="2"/>
    <x v="13"/>
    <x v="1"/>
    <x v="0"/>
    <x v="1"/>
    <x v="0"/>
    <s v="110KS-03-B"/>
    <x v="0"/>
    <n v="0.75917999999999997"/>
    <n v="0"/>
    <x v="0"/>
    <n v="8"/>
    <n v="8"/>
  </r>
  <r>
    <x v="0"/>
    <x v="2"/>
    <x v="13"/>
    <x v="2"/>
    <x v="0"/>
    <x v="1"/>
    <x v="0"/>
    <s v="110KS-03-C"/>
    <x v="0"/>
    <n v="1.7008000000000001"/>
    <n v="0"/>
    <x v="0"/>
    <n v="8"/>
    <n v="8"/>
  </r>
  <r>
    <x v="0"/>
    <x v="2"/>
    <x v="13"/>
    <x v="0"/>
    <x v="1"/>
    <x v="2"/>
    <x v="1"/>
    <s v="210SL-01-A"/>
    <x v="0"/>
    <n v="21.149989999999999"/>
    <n v="0"/>
    <x v="0"/>
    <n v="24"/>
    <n v="24"/>
  </r>
  <r>
    <x v="0"/>
    <x v="2"/>
    <x v="13"/>
    <x v="1"/>
    <x v="1"/>
    <x v="2"/>
    <x v="1"/>
    <s v="210SL-01-B"/>
    <x v="0"/>
    <n v="18.359629000000002"/>
    <n v="0"/>
    <x v="0"/>
    <n v="20"/>
    <n v="20"/>
  </r>
  <r>
    <x v="0"/>
    <x v="2"/>
    <x v="13"/>
    <x v="2"/>
    <x v="1"/>
    <x v="2"/>
    <x v="1"/>
    <s v="210SL-01-C"/>
    <x v="0"/>
    <n v="36.533270000000002"/>
    <n v="0"/>
    <x v="0"/>
    <n v="48"/>
    <n v="48"/>
  </r>
  <r>
    <x v="0"/>
    <x v="2"/>
    <x v="13"/>
    <x v="0"/>
    <x v="1"/>
    <x v="2"/>
    <x v="1"/>
    <s v="210SL-02-A"/>
    <x v="0"/>
    <n v="21.19998"/>
    <n v="0"/>
    <x v="0"/>
    <n v="24"/>
    <n v="24"/>
  </r>
  <r>
    <x v="0"/>
    <x v="2"/>
    <x v="13"/>
    <x v="1"/>
    <x v="1"/>
    <x v="2"/>
    <x v="1"/>
    <s v="210SL-02-B"/>
    <x v="0"/>
    <n v="55.132719999999999"/>
    <n v="0"/>
    <x v="0"/>
    <n v="64"/>
    <n v="64"/>
  </r>
  <r>
    <x v="0"/>
    <x v="2"/>
    <x v="13"/>
    <x v="3"/>
    <x v="1"/>
    <x v="3"/>
    <x v="1"/>
    <s v="220SE-0001"/>
    <x v="0"/>
    <n v="0.14580000000000001"/>
    <n v="0"/>
    <x v="0"/>
    <n v="0.01"/>
    <n v="0.01"/>
  </r>
  <r>
    <x v="0"/>
    <x v="2"/>
    <x v="13"/>
    <x v="0"/>
    <x v="1"/>
    <x v="3"/>
    <x v="1"/>
    <s v="220SE-0009"/>
    <x v="0"/>
    <n v="7.0431499999999998"/>
    <n v="0"/>
    <x v="0"/>
    <n v="8"/>
    <n v="8"/>
  </r>
  <r>
    <x v="0"/>
    <x v="2"/>
    <x v="13"/>
    <x v="2"/>
    <x v="1"/>
    <x v="3"/>
    <x v="1"/>
    <s v="220SE-0079"/>
    <x v="0"/>
    <n v="6.7200899999999999"/>
    <n v="0.29409999999999997"/>
    <x v="0"/>
    <n v="8"/>
    <n v="8"/>
  </r>
  <r>
    <x v="0"/>
    <x v="2"/>
    <x v="13"/>
    <x v="2"/>
    <x v="1"/>
    <x v="3"/>
    <x v="1"/>
    <s v="220SE-0081"/>
    <x v="0"/>
    <n v="6.2245799999999996"/>
    <n v="0"/>
    <x v="0"/>
    <n v="8"/>
    <n v="8"/>
  </r>
  <r>
    <x v="0"/>
    <x v="2"/>
    <x v="13"/>
    <x v="2"/>
    <x v="1"/>
    <x v="3"/>
    <x v="1"/>
    <s v="220SE-0114"/>
    <x v="0"/>
    <n v="6.1812300000000002"/>
    <n v="0"/>
    <x v="0"/>
    <n v="8"/>
    <n v="8"/>
  </r>
  <r>
    <x v="0"/>
    <x v="2"/>
    <x v="13"/>
    <x v="0"/>
    <x v="1"/>
    <x v="3"/>
    <x v="1"/>
    <s v="220SE-0121"/>
    <x v="0"/>
    <n v="6.5025500000000003"/>
    <n v="0"/>
    <x v="0"/>
    <n v="8"/>
    <n v="8"/>
  </r>
  <r>
    <x v="0"/>
    <x v="2"/>
    <x v="13"/>
    <x v="0"/>
    <x v="1"/>
    <x v="3"/>
    <x v="1"/>
    <s v="220SE-0133"/>
    <x v="0"/>
    <n v="7.0586399999999996"/>
    <n v="0"/>
    <x v="0"/>
    <n v="8"/>
    <n v="8"/>
  </r>
  <r>
    <x v="0"/>
    <x v="2"/>
    <x v="13"/>
    <x v="1"/>
    <x v="1"/>
    <x v="3"/>
    <x v="1"/>
    <s v="220SE-0150"/>
    <x v="0"/>
    <n v="6.9576099999999999"/>
    <n v="0"/>
    <x v="0"/>
    <n v="8"/>
    <n v="8"/>
  </r>
  <r>
    <x v="0"/>
    <x v="2"/>
    <x v="13"/>
    <x v="1"/>
    <x v="1"/>
    <x v="3"/>
    <x v="1"/>
    <s v="220SE-0202"/>
    <x v="0"/>
    <n v="0.25352000000000002"/>
    <n v="0"/>
    <x v="0"/>
    <n v="0.5"/>
    <n v="0.5"/>
  </r>
  <r>
    <x v="0"/>
    <x v="2"/>
    <x v="13"/>
    <x v="2"/>
    <x v="1"/>
    <x v="3"/>
    <x v="1"/>
    <s v="220SE-0212"/>
    <x v="0"/>
    <n v="8.2967499999999994"/>
    <n v="0.23860000000000001"/>
    <x v="0"/>
    <n v="8"/>
    <n v="8"/>
  </r>
  <r>
    <x v="0"/>
    <x v="2"/>
    <x v="13"/>
    <x v="2"/>
    <x v="1"/>
    <x v="3"/>
    <x v="1"/>
    <s v="220SE-0227"/>
    <x v="0"/>
    <n v="6.5674799999999998"/>
    <n v="5.8999999999999999E-3"/>
    <x v="0"/>
    <n v="8"/>
    <n v="8"/>
  </r>
  <r>
    <x v="0"/>
    <x v="2"/>
    <x v="13"/>
    <x v="1"/>
    <x v="1"/>
    <x v="3"/>
    <x v="1"/>
    <s v="220SE-0233"/>
    <x v="0"/>
    <n v="5.8220000000000001"/>
    <n v="0"/>
    <x v="0"/>
    <n v="8"/>
    <n v="8"/>
  </r>
  <r>
    <x v="0"/>
    <x v="2"/>
    <x v="13"/>
    <x v="1"/>
    <x v="1"/>
    <x v="3"/>
    <x v="1"/>
    <s v="220SE-0281"/>
    <x v="0"/>
    <n v="7.8913599999999997"/>
    <n v="0"/>
    <x v="0"/>
    <n v="12"/>
    <n v="12"/>
  </r>
  <r>
    <x v="0"/>
    <x v="2"/>
    <x v="13"/>
    <x v="2"/>
    <x v="1"/>
    <x v="3"/>
    <x v="1"/>
    <s v="220SE-0294"/>
    <x v="0"/>
    <n v="4.8619399999999997"/>
    <n v="0"/>
    <x v="0"/>
    <n v="7"/>
    <n v="7"/>
  </r>
  <r>
    <x v="0"/>
    <x v="2"/>
    <x v="13"/>
    <x v="1"/>
    <x v="1"/>
    <x v="3"/>
    <x v="1"/>
    <s v="220SE-0315"/>
    <x v="0"/>
    <n v="8.2070799999999995"/>
    <n v="0"/>
    <x v="0"/>
    <n v="8"/>
    <n v="8"/>
  </r>
  <r>
    <x v="0"/>
    <x v="2"/>
    <x v="13"/>
    <x v="0"/>
    <x v="1"/>
    <x v="3"/>
    <x v="1"/>
    <s v="220SE-0350"/>
    <x v="0"/>
    <n v="6.0325899999999999"/>
    <n v="0"/>
    <x v="0"/>
    <n v="8"/>
    <n v="8"/>
  </r>
  <r>
    <x v="0"/>
    <x v="2"/>
    <x v="13"/>
    <x v="2"/>
    <x v="1"/>
    <x v="3"/>
    <x v="1"/>
    <s v="220SE-0359"/>
    <x v="0"/>
    <n v="7.3146500000000003"/>
    <n v="3.2000000000000002E-3"/>
    <x v="0"/>
    <n v="8"/>
    <n v="8"/>
  </r>
  <r>
    <x v="0"/>
    <x v="2"/>
    <x v="13"/>
    <x v="2"/>
    <x v="1"/>
    <x v="3"/>
    <x v="1"/>
    <s v="220SE-0386"/>
    <x v="0"/>
    <n v="6.4222799999999998"/>
    <n v="0"/>
    <x v="0"/>
    <n v="8"/>
    <n v="8"/>
  </r>
  <r>
    <x v="0"/>
    <x v="2"/>
    <x v="13"/>
    <x v="0"/>
    <x v="1"/>
    <x v="3"/>
    <x v="1"/>
    <s v="220SE-0409"/>
    <x v="0"/>
    <n v="5.6109400000000003"/>
    <n v="0.28260000000000002"/>
    <x v="0"/>
    <n v="6.5"/>
    <n v="6.5"/>
  </r>
  <r>
    <x v="0"/>
    <x v="2"/>
    <x v="13"/>
    <x v="0"/>
    <x v="1"/>
    <x v="3"/>
    <x v="1"/>
    <s v="220SE-0639"/>
    <x v="0"/>
    <n v="5.2136199999999997"/>
    <n v="0"/>
    <x v="0"/>
    <n v="8"/>
    <n v="8"/>
  </r>
  <r>
    <x v="0"/>
    <x v="2"/>
    <x v="13"/>
    <x v="1"/>
    <x v="1"/>
    <x v="3"/>
    <x v="1"/>
    <s v="220SE-0640"/>
    <x v="0"/>
    <n v="3.72973"/>
    <n v="0"/>
    <x v="0"/>
    <n v="8"/>
    <n v="8"/>
  </r>
  <r>
    <x v="0"/>
    <x v="2"/>
    <x v="13"/>
    <x v="0"/>
    <x v="1"/>
    <x v="3"/>
    <x v="1"/>
    <s v="220SE-0677"/>
    <x v="0"/>
    <n v="5.8050600000000001"/>
    <n v="0"/>
    <x v="0"/>
    <n v="8"/>
    <n v="8"/>
  </r>
  <r>
    <x v="0"/>
    <x v="2"/>
    <x v="13"/>
    <x v="1"/>
    <x v="1"/>
    <x v="3"/>
    <x v="1"/>
    <s v="220SE-0682"/>
    <x v="0"/>
    <n v="5.2156799999999999"/>
    <n v="0"/>
    <x v="0"/>
    <n v="8"/>
    <n v="8"/>
  </r>
  <r>
    <x v="0"/>
    <x v="2"/>
    <x v="13"/>
    <x v="1"/>
    <x v="1"/>
    <x v="3"/>
    <x v="1"/>
    <s v="220SE-0688"/>
    <x v="0"/>
    <n v="5.6743699999999997"/>
    <n v="0"/>
    <x v="0"/>
    <n v="6"/>
    <n v="6"/>
  </r>
  <r>
    <x v="0"/>
    <x v="2"/>
    <x v="13"/>
    <x v="1"/>
    <x v="1"/>
    <x v="3"/>
    <x v="1"/>
    <s v="220SE-0690"/>
    <x v="0"/>
    <n v="5.2965"/>
    <n v="0"/>
    <x v="0"/>
    <n v="8"/>
    <n v="8"/>
  </r>
  <r>
    <x v="0"/>
    <x v="2"/>
    <x v="13"/>
    <x v="0"/>
    <x v="1"/>
    <x v="3"/>
    <x v="1"/>
    <s v="220SE-0694"/>
    <x v="0"/>
    <n v="6.2565499999999998"/>
    <n v="0"/>
    <x v="0"/>
    <n v="8"/>
    <n v="8"/>
  </r>
  <r>
    <x v="0"/>
    <x v="2"/>
    <x v="13"/>
    <x v="1"/>
    <x v="1"/>
    <x v="3"/>
    <x v="1"/>
    <s v="220SE-0701"/>
    <x v="0"/>
    <n v="6.7453000000000003"/>
    <n v="0"/>
    <x v="0"/>
    <n v="8"/>
    <n v="8"/>
  </r>
  <r>
    <x v="0"/>
    <x v="2"/>
    <x v="13"/>
    <x v="2"/>
    <x v="1"/>
    <x v="3"/>
    <x v="1"/>
    <s v="220SE-0708"/>
    <x v="0"/>
    <n v="6.1770100000000001"/>
    <n v="0"/>
    <x v="0"/>
    <n v="8"/>
    <n v="8"/>
  </r>
  <r>
    <x v="0"/>
    <x v="2"/>
    <x v="13"/>
    <x v="1"/>
    <x v="1"/>
    <x v="3"/>
    <x v="1"/>
    <s v="220SE-0734"/>
    <x v="0"/>
    <n v="5.7351200000000002"/>
    <n v="0"/>
    <x v="0"/>
    <n v="6"/>
    <n v="6"/>
  </r>
  <r>
    <x v="0"/>
    <x v="2"/>
    <x v="13"/>
    <x v="1"/>
    <x v="1"/>
    <x v="3"/>
    <x v="1"/>
    <s v="220SE-0737"/>
    <x v="0"/>
    <n v="7.3710199999999997"/>
    <n v="0"/>
    <x v="0"/>
    <n v="8"/>
    <n v="8"/>
  </r>
  <r>
    <x v="0"/>
    <x v="2"/>
    <x v="13"/>
    <x v="1"/>
    <x v="1"/>
    <x v="3"/>
    <x v="1"/>
    <s v="220SE-0739"/>
    <x v="0"/>
    <n v="6.4489400000000003"/>
    <n v="0"/>
    <x v="0"/>
    <n v="8"/>
    <n v="8"/>
  </r>
  <r>
    <x v="0"/>
    <x v="2"/>
    <x v="13"/>
    <x v="1"/>
    <x v="1"/>
    <x v="3"/>
    <x v="1"/>
    <s v="220SE-0748"/>
    <x v="0"/>
    <n v="3.9975200000000002"/>
    <n v="0"/>
    <x v="0"/>
    <n v="4"/>
    <n v="4"/>
  </r>
  <r>
    <x v="0"/>
    <x v="2"/>
    <x v="13"/>
    <x v="2"/>
    <x v="1"/>
    <x v="3"/>
    <x v="1"/>
    <s v="220SE-0754"/>
    <x v="0"/>
    <n v="6.1540800000000004"/>
    <n v="0"/>
    <x v="0"/>
    <n v="8"/>
    <n v="8"/>
  </r>
  <r>
    <x v="0"/>
    <x v="2"/>
    <x v="13"/>
    <x v="2"/>
    <x v="1"/>
    <x v="3"/>
    <x v="1"/>
    <s v="220SE-0778"/>
    <x v="0"/>
    <n v="7.8285400000000003"/>
    <n v="0"/>
    <x v="0"/>
    <n v="8"/>
    <n v="8"/>
  </r>
  <r>
    <x v="0"/>
    <x v="2"/>
    <x v="13"/>
    <x v="1"/>
    <x v="1"/>
    <x v="3"/>
    <x v="1"/>
    <s v="220SE-0786"/>
    <x v="0"/>
    <n v="5.8022600000000004"/>
    <n v="0"/>
    <x v="0"/>
    <n v="7.5"/>
    <n v="7.5"/>
  </r>
  <r>
    <x v="0"/>
    <x v="2"/>
    <x v="13"/>
    <x v="0"/>
    <x v="1"/>
    <x v="3"/>
    <x v="1"/>
    <s v="220SE-0787"/>
    <x v="0"/>
    <n v="5.4587599999999998"/>
    <n v="0"/>
    <x v="0"/>
    <n v="8"/>
    <n v="8"/>
  </r>
  <r>
    <x v="0"/>
    <x v="2"/>
    <x v="13"/>
    <x v="2"/>
    <x v="1"/>
    <x v="3"/>
    <x v="1"/>
    <s v="220SE-0795"/>
    <x v="0"/>
    <n v="6.0653699999999997"/>
    <n v="0"/>
    <x v="0"/>
    <n v="8"/>
    <n v="8"/>
  </r>
  <r>
    <x v="0"/>
    <x v="2"/>
    <x v="13"/>
    <x v="1"/>
    <x v="1"/>
    <x v="3"/>
    <x v="1"/>
    <s v="220SE-0797"/>
    <x v="0"/>
    <n v="6.1398200000000003"/>
    <n v="0"/>
    <x v="0"/>
    <n v="8"/>
    <n v="8"/>
  </r>
  <r>
    <x v="0"/>
    <x v="2"/>
    <x v="13"/>
    <x v="1"/>
    <x v="1"/>
    <x v="3"/>
    <x v="1"/>
    <s v="220SE-0800"/>
    <x v="0"/>
    <n v="6.4314799999999996"/>
    <n v="0"/>
    <x v="0"/>
    <n v="8"/>
    <n v="8"/>
  </r>
  <r>
    <x v="0"/>
    <x v="2"/>
    <x v="13"/>
    <x v="2"/>
    <x v="1"/>
    <x v="3"/>
    <x v="1"/>
    <s v="220SE-0844"/>
    <x v="0"/>
    <n v="6.3966500000000002"/>
    <n v="6.1999999999999998E-3"/>
    <x v="0"/>
    <n v="8"/>
    <n v="8"/>
  </r>
  <r>
    <x v="0"/>
    <x v="2"/>
    <x v="13"/>
    <x v="2"/>
    <x v="1"/>
    <x v="3"/>
    <x v="1"/>
    <s v="220SE-0901"/>
    <x v="0"/>
    <n v="4.8737500000000002"/>
    <n v="0"/>
    <x v="0"/>
    <n v="8"/>
    <n v="8"/>
  </r>
  <r>
    <x v="0"/>
    <x v="2"/>
    <x v="13"/>
    <x v="1"/>
    <x v="1"/>
    <x v="3"/>
    <x v="1"/>
    <s v="220SE-0921"/>
    <x v="0"/>
    <n v="5.7892799999999998"/>
    <n v="0"/>
    <x v="0"/>
    <n v="8"/>
    <n v="8"/>
  </r>
  <r>
    <x v="0"/>
    <x v="2"/>
    <x v="13"/>
    <x v="0"/>
    <x v="1"/>
    <x v="3"/>
    <x v="1"/>
    <s v="220SE-0923"/>
    <x v="0"/>
    <n v="6.6753400000000003"/>
    <n v="0"/>
    <x v="0"/>
    <n v="8"/>
    <n v="8"/>
  </r>
  <r>
    <x v="0"/>
    <x v="2"/>
    <x v="13"/>
    <x v="2"/>
    <x v="1"/>
    <x v="3"/>
    <x v="1"/>
    <s v="220SE-1045"/>
    <x v="0"/>
    <n v="7.3872900000000001"/>
    <n v="0"/>
    <x v="0"/>
    <n v="8"/>
    <n v="8"/>
  </r>
  <r>
    <x v="0"/>
    <x v="2"/>
    <x v="13"/>
    <x v="0"/>
    <x v="1"/>
    <x v="3"/>
    <x v="1"/>
    <s v="220SE-1219"/>
    <x v="0"/>
    <n v="5.0983900000000002"/>
    <n v="0.1734"/>
    <x v="0"/>
    <n v="8"/>
    <n v="8"/>
  </r>
  <r>
    <x v="0"/>
    <x v="2"/>
    <x v="13"/>
    <x v="2"/>
    <x v="1"/>
    <x v="3"/>
    <x v="1"/>
    <s v="220SE-1220"/>
    <x v="0"/>
    <n v="5.0756949999999996"/>
    <n v="0.27210000000000001"/>
    <x v="0"/>
    <n v="8"/>
    <n v="8"/>
  </r>
  <r>
    <x v="0"/>
    <x v="2"/>
    <x v="13"/>
    <x v="1"/>
    <x v="1"/>
    <x v="3"/>
    <x v="1"/>
    <s v="220SE-1223"/>
    <x v="0"/>
    <n v="5.9975399999999999"/>
    <n v="0"/>
    <x v="0"/>
    <n v="8"/>
    <n v="8"/>
  </r>
  <r>
    <x v="0"/>
    <x v="2"/>
    <x v="13"/>
    <x v="1"/>
    <x v="1"/>
    <x v="3"/>
    <x v="1"/>
    <s v="220SE-1286"/>
    <x v="0"/>
    <n v="5.9137899999999997"/>
    <n v="0"/>
    <x v="0"/>
    <n v="8"/>
    <n v="8"/>
  </r>
  <r>
    <x v="0"/>
    <x v="2"/>
    <x v="13"/>
    <x v="0"/>
    <x v="1"/>
    <x v="3"/>
    <x v="1"/>
    <s v="220SE-1290"/>
    <x v="0"/>
    <n v="7.8174799999999998"/>
    <n v="0"/>
    <x v="0"/>
    <n v="8"/>
    <n v="8"/>
  </r>
  <r>
    <x v="0"/>
    <x v="2"/>
    <x v="13"/>
    <x v="2"/>
    <x v="1"/>
    <x v="3"/>
    <x v="1"/>
    <s v="220SE-1679"/>
    <x v="0"/>
    <n v="7.7601199999999997"/>
    <n v="1.83E-2"/>
    <x v="0"/>
    <n v="8"/>
    <n v="8"/>
  </r>
  <r>
    <x v="0"/>
    <x v="2"/>
    <x v="13"/>
    <x v="1"/>
    <x v="1"/>
    <x v="3"/>
    <x v="1"/>
    <s v="220SE-1689"/>
    <x v="0"/>
    <n v="5.6360400000000004"/>
    <n v="0.1618"/>
    <x v="0"/>
    <n v="7.5"/>
    <n v="7.5"/>
  </r>
  <r>
    <x v="0"/>
    <x v="2"/>
    <x v="13"/>
    <x v="2"/>
    <x v="1"/>
    <x v="3"/>
    <x v="1"/>
    <s v="220SE-1883"/>
    <x v="0"/>
    <n v="6.3955900000000003"/>
    <n v="1.9599999999999999E-2"/>
    <x v="0"/>
    <n v="8"/>
    <n v="8"/>
  </r>
  <r>
    <x v="0"/>
    <x v="2"/>
    <x v="13"/>
    <x v="1"/>
    <x v="1"/>
    <x v="3"/>
    <x v="1"/>
    <s v="220SE-2033"/>
    <x v="0"/>
    <n v="6.2050999999999998"/>
    <n v="0"/>
    <x v="0"/>
    <n v="8"/>
    <n v="8"/>
  </r>
  <r>
    <x v="0"/>
    <x v="2"/>
    <x v="13"/>
    <x v="2"/>
    <x v="1"/>
    <x v="3"/>
    <x v="1"/>
    <s v="220SE-2036"/>
    <x v="0"/>
    <n v="6.9578499999999996"/>
    <n v="0"/>
    <x v="0"/>
    <n v="8"/>
    <n v="8"/>
  </r>
  <r>
    <x v="0"/>
    <x v="2"/>
    <x v="13"/>
    <x v="0"/>
    <x v="1"/>
    <x v="3"/>
    <x v="1"/>
    <s v="220SE-2037"/>
    <x v="0"/>
    <n v="5.3440700000000003"/>
    <n v="0"/>
    <x v="0"/>
    <n v="8"/>
    <n v="8"/>
  </r>
  <r>
    <x v="0"/>
    <x v="2"/>
    <x v="13"/>
    <x v="0"/>
    <x v="1"/>
    <x v="3"/>
    <x v="1"/>
    <s v="220SE-2038"/>
    <x v="0"/>
    <n v="7.6402799999999997"/>
    <n v="0"/>
    <x v="0"/>
    <n v="8"/>
    <n v="8"/>
  </r>
  <r>
    <x v="0"/>
    <x v="2"/>
    <x v="13"/>
    <x v="1"/>
    <x v="1"/>
    <x v="3"/>
    <x v="1"/>
    <s v="220SE-2102"/>
    <x v="0"/>
    <n v="5.9875299999999996"/>
    <n v="0"/>
    <x v="0"/>
    <n v="8"/>
    <n v="8"/>
  </r>
  <r>
    <x v="0"/>
    <x v="2"/>
    <x v="13"/>
    <x v="0"/>
    <x v="1"/>
    <x v="3"/>
    <x v="1"/>
    <s v="220SE-2103"/>
    <x v="0"/>
    <n v="7.3775399999999998"/>
    <n v="0.2394"/>
    <x v="0"/>
    <n v="8"/>
    <n v="8"/>
  </r>
  <r>
    <x v="0"/>
    <x v="2"/>
    <x v="13"/>
    <x v="2"/>
    <x v="1"/>
    <x v="3"/>
    <x v="1"/>
    <s v="220SE-2104"/>
    <x v="0"/>
    <n v="4.4089700000000001"/>
    <n v="1.5437000000000001"/>
    <x v="0"/>
    <n v="8"/>
    <n v="8"/>
  </r>
  <r>
    <x v="0"/>
    <x v="2"/>
    <x v="13"/>
    <x v="2"/>
    <x v="1"/>
    <x v="3"/>
    <x v="1"/>
    <s v="220SE-2107"/>
    <x v="0"/>
    <n v="6.9773899999999998"/>
    <n v="0"/>
    <x v="0"/>
    <n v="8"/>
    <n v="8"/>
  </r>
  <r>
    <x v="0"/>
    <x v="2"/>
    <x v="13"/>
    <x v="0"/>
    <x v="1"/>
    <x v="3"/>
    <x v="1"/>
    <s v="220SE-2110"/>
    <x v="0"/>
    <n v="3.5670999999999999"/>
    <n v="2E-3"/>
    <x v="0"/>
    <n v="8"/>
    <n v="8"/>
  </r>
  <r>
    <x v="0"/>
    <x v="2"/>
    <x v="13"/>
    <x v="2"/>
    <x v="1"/>
    <x v="3"/>
    <x v="1"/>
    <s v="220SE-2118"/>
    <x v="0"/>
    <n v="7.20425"/>
    <n v="0.1555"/>
    <x v="0"/>
    <n v="8"/>
    <n v="8"/>
  </r>
  <r>
    <x v="0"/>
    <x v="2"/>
    <x v="13"/>
    <x v="0"/>
    <x v="1"/>
    <x v="3"/>
    <x v="1"/>
    <s v="220SE-2125"/>
    <x v="0"/>
    <n v="7.0864500000000001"/>
    <n v="0"/>
    <x v="0"/>
    <n v="8"/>
    <n v="8"/>
  </r>
  <r>
    <x v="0"/>
    <x v="2"/>
    <x v="13"/>
    <x v="0"/>
    <x v="1"/>
    <x v="3"/>
    <x v="1"/>
    <s v="220SE-2295"/>
    <x v="0"/>
    <n v="7.7442000000000002"/>
    <n v="0"/>
    <x v="0"/>
    <n v="8"/>
    <n v="8"/>
  </r>
  <r>
    <x v="0"/>
    <x v="2"/>
    <x v="13"/>
    <x v="0"/>
    <x v="1"/>
    <x v="3"/>
    <x v="1"/>
    <s v="220SE-2349"/>
    <x v="0"/>
    <n v="6.8856000000000002"/>
    <n v="0"/>
    <x v="0"/>
    <n v="8"/>
    <n v="8"/>
  </r>
  <r>
    <x v="0"/>
    <x v="2"/>
    <x v="13"/>
    <x v="1"/>
    <x v="1"/>
    <x v="3"/>
    <x v="1"/>
    <s v="220SE-2350"/>
    <x v="0"/>
    <n v="7.9141899999999996"/>
    <n v="2.4799999999999999E-2"/>
    <x v="0"/>
    <n v="8"/>
    <n v="8"/>
  </r>
  <r>
    <x v="0"/>
    <x v="2"/>
    <x v="13"/>
    <x v="1"/>
    <x v="1"/>
    <x v="3"/>
    <x v="1"/>
    <s v="220SE-2353"/>
    <x v="0"/>
    <n v="6.1111599999999999"/>
    <n v="0"/>
    <x v="0"/>
    <n v="8"/>
    <n v="8"/>
  </r>
  <r>
    <x v="0"/>
    <x v="2"/>
    <x v="13"/>
    <x v="0"/>
    <x v="1"/>
    <x v="3"/>
    <x v="1"/>
    <s v="220SE-2415"/>
    <x v="0"/>
    <n v="5.0192699999999997"/>
    <n v="5.7999999999999996E-3"/>
    <x v="0"/>
    <n v="8"/>
    <n v="8"/>
  </r>
  <r>
    <x v="0"/>
    <x v="2"/>
    <x v="13"/>
    <x v="2"/>
    <x v="1"/>
    <x v="3"/>
    <x v="1"/>
    <s v="220SE-2454"/>
    <x v="0"/>
    <n v="4.8338700000000001"/>
    <n v="0"/>
    <x v="0"/>
    <n v="8"/>
    <n v="8"/>
  </r>
  <r>
    <x v="0"/>
    <x v="2"/>
    <x v="13"/>
    <x v="1"/>
    <x v="1"/>
    <x v="3"/>
    <x v="1"/>
    <s v="220SE-2455"/>
    <x v="0"/>
    <n v="9.0528899999999997"/>
    <n v="1.2999999999999999E-3"/>
    <x v="0"/>
    <n v="12"/>
    <n v="12"/>
  </r>
  <r>
    <x v="0"/>
    <x v="2"/>
    <x v="13"/>
    <x v="1"/>
    <x v="1"/>
    <x v="3"/>
    <x v="1"/>
    <s v="220SE-2553"/>
    <x v="0"/>
    <n v="5.0818300000000001"/>
    <n v="0"/>
    <x v="0"/>
    <n v="8"/>
    <n v="8"/>
  </r>
  <r>
    <x v="0"/>
    <x v="2"/>
    <x v="13"/>
    <x v="0"/>
    <x v="1"/>
    <x v="3"/>
    <x v="1"/>
    <s v="220SE-2771"/>
    <x v="0"/>
    <n v="5.8256500000000004"/>
    <n v="0"/>
    <x v="0"/>
    <n v="8"/>
    <n v="8"/>
  </r>
  <r>
    <x v="0"/>
    <x v="2"/>
    <x v="13"/>
    <x v="1"/>
    <x v="1"/>
    <x v="3"/>
    <x v="1"/>
    <s v="220SE-2775"/>
    <x v="0"/>
    <n v="4.8238399999999997"/>
    <n v="0"/>
    <x v="0"/>
    <n v="8"/>
    <n v="8"/>
  </r>
  <r>
    <x v="0"/>
    <x v="2"/>
    <x v="13"/>
    <x v="1"/>
    <x v="1"/>
    <x v="3"/>
    <x v="1"/>
    <s v="220SE-2818"/>
    <x v="0"/>
    <n v="6.9267300000000001"/>
    <n v="0"/>
    <x v="0"/>
    <n v="8"/>
    <n v="8"/>
  </r>
  <r>
    <x v="0"/>
    <x v="2"/>
    <x v="13"/>
    <x v="2"/>
    <x v="1"/>
    <x v="3"/>
    <x v="1"/>
    <s v="220SE-2841"/>
    <x v="0"/>
    <n v="7.0612700000000004"/>
    <n v="3.6799999999999999E-2"/>
    <x v="0"/>
    <n v="8"/>
    <n v="8"/>
  </r>
  <r>
    <x v="0"/>
    <x v="2"/>
    <x v="13"/>
    <x v="1"/>
    <x v="1"/>
    <x v="3"/>
    <x v="1"/>
    <s v="220SE-2842"/>
    <x v="0"/>
    <n v="4.98102"/>
    <n v="0"/>
    <x v="0"/>
    <n v="8"/>
    <n v="8"/>
  </r>
  <r>
    <x v="0"/>
    <x v="2"/>
    <x v="13"/>
    <x v="0"/>
    <x v="1"/>
    <x v="3"/>
    <x v="1"/>
    <s v="220SE-2848"/>
    <x v="0"/>
    <n v="7.1635600000000004"/>
    <n v="0"/>
    <x v="0"/>
    <n v="8"/>
    <n v="8"/>
  </r>
  <r>
    <x v="0"/>
    <x v="2"/>
    <x v="13"/>
    <x v="0"/>
    <x v="1"/>
    <x v="3"/>
    <x v="1"/>
    <s v="220SE-2892"/>
    <x v="0"/>
    <n v="4.9248399999999997"/>
    <n v="0"/>
    <x v="0"/>
    <n v="8"/>
    <n v="8"/>
  </r>
  <r>
    <x v="0"/>
    <x v="2"/>
    <x v="13"/>
    <x v="1"/>
    <x v="1"/>
    <x v="3"/>
    <x v="1"/>
    <s v="220SE-2893"/>
    <x v="0"/>
    <n v="3.6028199999999999"/>
    <n v="2.3199999999999998E-2"/>
    <x v="0"/>
    <n v="8"/>
    <n v="8"/>
  </r>
  <r>
    <x v="0"/>
    <x v="2"/>
    <x v="13"/>
    <x v="1"/>
    <x v="1"/>
    <x v="3"/>
    <x v="1"/>
    <s v="220SE-2897"/>
    <x v="0"/>
    <n v="5.2854200000000002"/>
    <n v="0"/>
    <x v="0"/>
    <n v="8"/>
    <n v="8"/>
  </r>
  <r>
    <x v="0"/>
    <x v="2"/>
    <x v="13"/>
    <x v="0"/>
    <x v="1"/>
    <x v="3"/>
    <x v="1"/>
    <s v="220SE-2918"/>
    <x v="0"/>
    <n v="8.2180800000000005"/>
    <n v="4.1999999999999997E-3"/>
    <x v="0"/>
    <n v="8"/>
    <n v="8"/>
  </r>
  <r>
    <x v="0"/>
    <x v="2"/>
    <x v="13"/>
    <x v="0"/>
    <x v="1"/>
    <x v="3"/>
    <x v="1"/>
    <s v="220SE-2924"/>
    <x v="0"/>
    <n v="7.3724600000000002"/>
    <n v="0"/>
    <x v="0"/>
    <n v="8"/>
    <n v="8"/>
  </r>
  <r>
    <x v="0"/>
    <x v="2"/>
    <x v="13"/>
    <x v="0"/>
    <x v="1"/>
    <x v="3"/>
    <x v="1"/>
    <s v="220SE-2931"/>
    <x v="0"/>
    <n v="5.82301"/>
    <n v="4.3999999999999997E-2"/>
    <x v="0"/>
    <n v="8"/>
    <n v="8"/>
  </r>
  <r>
    <x v="0"/>
    <x v="2"/>
    <x v="13"/>
    <x v="0"/>
    <x v="1"/>
    <x v="3"/>
    <x v="1"/>
    <s v="220SE-2983"/>
    <x v="0"/>
    <n v="5.2478100000000003"/>
    <n v="1.1299999999999999E-2"/>
    <x v="0"/>
    <n v="8"/>
    <n v="8"/>
  </r>
  <r>
    <x v="0"/>
    <x v="2"/>
    <x v="13"/>
    <x v="2"/>
    <x v="1"/>
    <x v="3"/>
    <x v="1"/>
    <s v="220SE-3073"/>
    <x v="0"/>
    <n v="7.2757199999999997"/>
    <n v="0"/>
    <x v="0"/>
    <n v="8"/>
    <n v="8"/>
  </r>
  <r>
    <x v="0"/>
    <x v="2"/>
    <x v="13"/>
    <x v="2"/>
    <x v="1"/>
    <x v="3"/>
    <x v="1"/>
    <s v="220SE-3261"/>
    <x v="0"/>
    <n v="7.0079799999999999"/>
    <n v="0"/>
    <x v="0"/>
    <n v="8"/>
    <n v="8"/>
  </r>
  <r>
    <x v="0"/>
    <x v="2"/>
    <x v="13"/>
    <x v="2"/>
    <x v="1"/>
    <x v="3"/>
    <x v="1"/>
    <s v="220SE-3332"/>
    <x v="0"/>
    <n v="7.33969"/>
    <n v="0"/>
    <x v="0"/>
    <n v="8"/>
    <n v="8"/>
  </r>
  <r>
    <x v="0"/>
    <x v="2"/>
    <x v="13"/>
    <x v="2"/>
    <x v="1"/>
    <x v="3"/>
    <x v="1"/>
    <s v="220SE-3445"/>
    <x v="0"/>
    <n v="7.4817299999999998"/>
    <n v="4.4999999999999997E-3"/>
    <x v="0"/>
    <n v="8"/>
    <n v="8"/>
  </r>
  <r>
    <x v="0"/>
    <x v="2"/>
    <x v="13"/>
    <x v="2"/>
    <x v="1"/>
    <x v="3"/>
    <x v="1"/>
    <s v="220SE-3447"/>
    <x v="0"/>
    <n v="7.2263000000000002"/>
    <n v="1.5800000000000002E-2"/>
    <x v="0"/>
    <n v="8"/>
    <n v="8"/>
  </r>
  <r>
    <x v="0"/>
    <x v="2"/>
    <x v="13"/>
    <x v="2"/>
    <x v="1"/>
    <x v="3"/>
    <x v="1"/>
    <s v="220SE-3462"/>
    <x v="0"/>
    <n v="6.0968999999999998"/>
    <n v="0"/>
    <x v="0"/>
    <n v="8"/>
    <n v="8"/>
  </r>
  <r>
    <x v="0"/>
    <x v="2"/>
    <x v="13"/>
    <x v="2"/>
    <x v="1"/>
    <x v="3"/>
    <x v="1"/>
    <s v="220SE-3468"/>
    <x v="0"/>
    <n v="4.9766899999999996"/>
    <n v="1.2143999999999999"/>
    <x v="0"/>
    <n v="8"/>
    <n v="8"/>
  </r>
  <r>
    <x v="0"/>
    <x v="2"/>
    <x v="13"/>
    <x v="1"/>
    <x v="1"/>
    <x v="3"/>
    <x v="1"/>
    <s v="220SE-3633"/>
    <x v="0"/>
    <n v="6.22384"/>
    <n v="0"/>
    <x v="0"/>
    <n v="8"/>
    <n v="8"/>
  </r>
  <r>
    <x v="0"/>
    <x v="2"/>
    <x v="13"/>
    <x v="0"/>
    <x v="1"/>
    <x v="3"/>
    <x v="1"/>
    <s v="220SE-3678"/>
    <x v="0"/>
    <n v="4.8539599999999998"/>
    <n v="3.8E-3"/>
    <x v="0"/>
    <n v="8"/>
    <n v="8"/>
  </r>
  <r>
    <x v="0"/>
    <x v="2"/>
    <x v="13"/>
    <x v="1"/>
    <x v="1"/>
    <x v="3"/>
    <x v="1"/>
    <s v="220SE-3840"/>
    <x v="0"/>
    <n v="6.2435499999999999"/>
    <n v="0"/>
    <x v="0"/>
    <n v="8"/>
    <n v="8"/>
  </r>
  <r>
    <x v="0"/>
    <x v="2"/>
    <x v="13"/>
    <x v="0"/>
    <x v="2"/>
    <x v="4"/>
    <x v="2"/>
    <s v="300OI-01-A"/>
    <x v="0"/>
    <n v="66.36"/>
    <n v="0"/>
    <x v="0"/>
    <n v="40"/>
    <n v="40"/>
  </r>
  <r>
    <x v="0"/>
    <x v="2"/>
    <x v="13"/>
    <x v="1"/>
    <x v="2"/>
    <x v="4"/>
    <x v="2"/>
    <s v="300OI-01-B"/>
    <x v="0"/>
    <n v="36.338999999999999"/>
    <n v="0"/>
    <x v="0"/>
    <n v="32"/>
    <n v="32"/>
  </r>
  <r>
    <x v="0"/>
    <x v="2"/>
    <x v="13"/>
    <x v="2"/>
    <x v="2"/>
    <x v="4"/>
    <x v="2"/>
    <s v="300OI-01-C"/>
    <x v="0"/>
    <n v="61.809600000000003"/>
    <n v="0"/>
    <x v="0"/>
    <n v="40"/>
    <n v="40"/>
  </r>
  <r>
    <x v="0"/>
    <x v="2"/>
    <x v="13"/>
    <x v="0"/>
    <x v="2"/>
    <x v="5"/>
    <x v="2"/>
    <s v="300OS-01-A"/>
    <x v="0"/>
    <n v="15.585115"/>
    <n v="0"/>
    <x v="0"/>
    <n v="24"/>
    <n v="24"/>
  </r>
  <r>
    <x v="0"/>
    <x v="2"/>
    <x v="13"/>
    <x v="1"/>
    <x v="2"/>
    <x v="5"/>
    <x v="2"/>
    <s v="300OS-01-B"/>
    <x v="0"/>
    <n v="12.90269"/>
    <n v="0"/>
    <x v="0"/>
    <n v="24"/>
    <n v="24"/>
  </r>
  <r>
    <x v="0"/>
    <x v="2"/>
    <x v="13"/>
    <x v="2"/>
    <x v="2"/>
    <x v="5"/>
    <x v="2"/>
    <s v="300OS-01-C"/>
    <x v="0"/>
    <n v="13.73474"/>
    <n v="0"/>
    <x v="0"/>
    <n v="24"/>
    <n v="24"/>
  </r>
  <r>
    <x v="0"/>
    <x v="2"/>
    <x v="13"/>
    <x v="0"/>
    <x v="3"/>
    <x v="6"/>
    <x v="3"/>
    <s v="410MO-01-A"/>
    <x v="0"/>
    <n v="21.198219999999999"/>
    <n v="0"/>
    <x v="0"/>
    <n v="27.99"/>
    <n v="27.99"/>
  </r>
  <r>
    <x v="0"/>
    <x v="2"/>
    <x v="13"/>
    <x v="1"/>
    <x v="3"/>
    <x v="6"/>
    <x v="3"/>
    <s v="410MO-01-B"/>
    <x v="0"/>
    <n v="8.1983099999999993"/>
    <n v="0"/>
    <x v="0"/>
    <n v="10.68"/>
    <n v="10.68"/>
  </r>
  <r>
    <x v="0"/>
    <x v="2"/>
    <x v="13"/>
    <x v="2"/>
    <x v="3"/>
    <x v="6"/>
    <x v="3"/>
    <s v="410MO-01-C"/>
    <x v="0"/>
    <n v="11.15218"/>
    <n v="0"/>
    <x v="0"/>
    <n v="14.66"/>
    <n v="14.66"/>
  </r>
  <r>
    <x v="0"/>
    <x v="2"/>
    <x v="13"/>
    <x v="0"/>
    <x v="3"/>
    <x v="6"/>
    <x v="3"/>
    <s v="410MO-02-A"/>
    <x v="0"/>
    <n v="12.233510000000001"/>
    <n v="0"/>
    <x v="0"/>
    <n v="15.99"/>
    <n v="15.99"/>
  </r>
  <r>
    <x v="0"/>
    <x v="2"/>
    <x v="13"/>
    <x v="1"/>
    <x v="3"/>
    <x v="6"/>
    <x v="3"/>
    <s v="410MO-02-B"/>
    <x v="0"/>
    <n v="14.10228"/>
    <n v="0"/>
    <x v="0"/>
    <n v="18.68"/>
    <n v="18.68"/>
  </r>
  <r>
    <x v="0"/>
    <x v="2"/>
    <x v="13"/>
    <x v="2"/>
    <x v="3"/>
    <x v="6"/>
    <x v="3"/>
    <s v="410MO-02-C"/>
    <x v="0"/>
    <n v="14.10366"/>
    <n v="0"/>
    <x v="0"/>
    <n v="18.66"/>
    <n v="18.66"/>
  </r>
  <r>
    <x v="0"/>
    <x v="2"/>
    <x v="13"/>
    <x v="0"/>
    <x v="3"/>
    <x v="6"/>
    <x v="3"/>
    <s v="410MO-03-A"/>
    <x v="0"/>
    <n v="13.03552"/>
    <n v="0"/>
    <x v="0"/>
    <n v="17.329999999999998"/>
    <n v="17.329999999999998"/>
  </r>
  <r>
    <x v="0"/>
    <x v="2"/>
    <x v="13"/>
    <x v="1"/>
    <x v="3"/>
    <x v="6"/>
    <x v="3"/>
    <s v="410MO-03-B"/>
    <x v="0"/>
    <n v="8.2336600000000004"/>
    <n v="0"/>
    <x v="0"/>
    <n v="10.68"/>
    <n v="10.68"/>
  </r>
  <r>
    <x v="0"/>
    <x v="2"/>
    <x v="13"/>
    <x v="2"/>
    <x v="3"/>
    <x v="6"/>
    <x v="3"/>
    <s v="410MO-03-C"/>
    <x v="0"/>
    <n v="8.0211699999999997"/>
    <n v="0"/>
    <x v="0"/>
    <n v="10.66"/>
    <n v="10.66"/>
  </r>
  <r>
    <x v="0"/>
    <x v="2"/>
    <x v="13"/>
    <x v="0"/>
    <x v="3"/>
    <x v="6"/>
    <x v="3"/>
    <s v="410MO-04-A"/>
    <x v="0"/>
    <n v="15.18716"/>
    <n v="0"/>
    <x v="0"/>
    <n v="19.989999999999998"/>
    <n v="19.989999999999998"/>
  </r>
  <r>
    <x v="0"/>
    <x v="2"/>
    <x v="13"/>
    <x v="1"/>
    <x v="3"/>
    <x v="6"/>
    <x v="3"/>
    <s v="410MO-04-B"/>
    <x v="0"/>
    <n v="14.070600000000001"/>
    <n v="0"/>
    <x v="0"/>
    <n v="18.68"/>
    <n v="18.68"/>
  </r>
  <r>
    <x v="0"/>
    <x v="2"/>
    <x v="13"/>
    <x v="2"/>
    <x v="3"/>
    <x v="6"/>
    <x v="3"/>
    <s v="410MO-04-C"/>
    <x v="0"/>
    <n v="14.21688"/>
    <n v="0"/>
    <x v="0"/>
    <n v="18.68"/>
    <n v="18.68"/>
  </r>
  <r>
    <x v="0"/>
    <x v="2"/>
    <x v="13"/>
    <x v="0"/>
    <x v="3"/>
    <x v="6"/>
    <x v="3"/>
    <s v="410MO-05-A"/>
    <x v="0"/>
    <n v="9.8416800000000002"/>
    <n v="0"/>
    <x v="0"/>
    <n v="12.99"/>
    <n v="12.99"/>
  </r>
  <r>
    <x v="0"/>
    <x v="2"/>
    <x v="13"/>
    <x v="1"/>
    <x v="3"/>
    <x v="6"/>
    <x v="3"/>
    <s v="410MO-05-B"/>
    <x v="0"/>
    <n v="13.15399"/>
    <n v="0"/>
    <x v="0"/>
    <n v="17.34"/>
    <n v="17.34"/>
  </r>
  <r>
    <x v="0"/>
    <x v="2"/>
    <x v="13"/>
    <x v="2"/>
    <x v="3"/>
    <x v="6"/>
    <x v="3"/>
    <s v="410MO-05-C"/>
    <x v="0"/>
    <n v="13.027340000000001"/>
    <n v="0"/>
    <x v="0"/>
    <n v="16.86"/>
    <n v="16.86"/>
  </r>
  <r>
    <x v="0"/>
    <x v="2"/>
    <x v="13"/>
    <x v="0"/>
    <x v="3"/>
    <x v="6"/>
    <x v="3"/>
    <s v="410MO-06-A"/>
    <x v="0"/>
    <n v="11.19281"/>
    <n v="0"/>
    <x v="0"/>
    <n v="14.99"/>
    <n v="14.99"/>
  </r>
  <r>
    <x v="0"/>
    <x v="2"/>
    <x v="13"/>
    <x v="2"/>
    <x v="3"/>
    <x v="6"/>
    <x v="3"/>
    <s v="410MO-06-C"/>
    <x v="0"/>
    <n v="11.635719999999999"/>
    <n v="0"/>
    <x v="0"/>
    <n v="14.68"/>
    <n v="14.68"/>
  </r>
  <r>
    <x v="0"/>
    <x v="2"/>
    <x v="13"/>
    <x v="1"/>
    <x v="3"/>
    <x v="6"/>
    <x v="3"/>
    <s v="410MO-07-B"/>
    <x v="0"/>
    <n v="11.12069"/>
    <n v="0"/>
    <x v="0"/>
    <n v="14.68"/>
    <n v="14.68"/>
  </r>
  <r>
    <x v="0"/>
    <x v="2"/>
    <x v="13"/>
    <x v="0"/>
    <x v="3"/>
    <x v="7"/>
    <x v="3"/>
    <s v="420TW-01-A"/>
    <x v="0"/>
    <n v="6.4782799999999998"/>
    <n v="0"/>
    <x v="0"/>
    <n v="8.5"/>
    <n v="8.5"/>
  </r>
  <r>
    <x v="0"/>
    <x v="2"/>
    <x v="13"/>
    <x v="1"/>
    <x v="3"/>
    <x v="7"/>
    <x v="3"/>
    <s v="420TW-01-B"/>
    <x v="0"/>
    <n v="3.1333199999999999"/>
    <n v="0"/>
    <x v="0"/>
    <n v="4"/>
    <n v="4"/>
  </r>
  <r>
    <x v="0"/>
    <x v="2"/>
    <x v="13"/>
    <x v="2"/>
    <x v="3"/>
    <x v="7"/>
    <x v="3"/>
    <s v="420TW-01-C"/>
    <x v="0"/>
    <n v="6.2950299999999997"/>
    <n v="0"/>
    <x v="0"/>
    <n v="8.3000000000000007"/>
    <n v="8.3000000000000007"/>
  </r>
  <r>
    <x v="0"/>
    <x v="2"/>
    <x v="13"/>
    <x v="1"/>
    <x v="3"/>
    <x v="7"/>
    <x v="3"/>
    <s v="420TW-02-B"/>
    <x v="0"/>
    <n v="5.9886499999999998"/>
    <n v="0"/>
    <x v="0"/>
    <n v="8"/>
    <n v="8"/>
  </r>
  <r>
    <x v="0"/>
    <x v="2"/>
    <x v="13"/>
    <x v="2"/>
    <x v="3"/>
    <x v="7"/>
    <x v="3"/>
    <s v="420TW-02-C"/>
    <x v="0"/>
    <n v="6.3746400000000003"/>
    <n v="0"/>
    <x v="0"/>
    <n v="8.5"/>
    <n v="8.5"/>
  </r>
  <r>
    <x v="0"/>
    <x v="2"/>
    <x v="13"/>
    <x v="0"/>
    <x v="3"/>
    <x v="7"/>
    <x v="3"/>
    <s v="420TW-03-A"/>
    <x v="0"/>
    <n v="6.4811699999999997"/>
    <n v="0"/>
    <x v="0"/>
    <n v="8.5"/>
    <n v="8.5"/>
  </r>
  <r>
    <x v="0"/>
    <x v="2"/>
    <x v="13"/>
    <x v="2"/>
    <x v="3"/>
    <x v="7"/>
    <x v="3"/>
    <s v="420TW-03-C"/>
    <x v="0"/>
    <n v="6.5911999999999997"/>
    <n v="0"/>
    <x v="0"/>
    <n v="8.5"/>
    <n v="8.5"/>
  </r>
  <r>
    <x v="0"/>
    <x v="2"/>
    <x v="13"/>
    <x v="0"/>
    <x v="3"/>
    <x v="7"/>
    <x v="3"/>
    <s v="420TW-04-A"/>
    <x v="0"/>
    <n v="9.5398599999999991"/>
    <n v="0"/>
    <x v="0"/>
    <n v="12.5"/>
    <n v="12.5"/>
  </r>
  <r>
    <x v="0"/>
    <x v="2"/>
    <x v="13"/>
    <x v="2"/>
    <x v="3"/>
    <x v="7"/>
    <x v="3"/>
    <s v="420TW-04-C"/>
    <x v="0"/>
    <n v="6.5083000000000002"/>
    <n v="0"/>
    <x v="0"/>
    <n v="8.5"/>
    <n v="8.5"/>
  </r>
  <r>
    <x v="0"/>
    <x v="2"/>
    <x v="13"/>
    <x v="0"/>
    <x v="3"/>
    <x v="7"/>
    <x v="3"/>
    <s v="420TW-05-A"/>
    <x v="0"/>
    <n v="6.4302099999999998"/>
    <n v="0"/>
    <x v="0"/>
    <n v="8.5"/>
    <n v="8.5"/>
  </r>
  <r>
    <x v="0"/>
    <x v="2"/>
    <x v="13"/>
    <x v="2"/>
    <x v="3"/>
    <x v="7"/>
    <x v="3"/>
    <s v="420TW-05-C"/>
    <x v="0"/>
    <n v="3.0249899999999998"/>
    <n v="0"/>
    <x v="0"/>
    <n v="4"/>
    <n v="4"/>
  </r>
  <r>
    <x v="0"/>
    <x v="2"/>
    <x v="13"/>
    <x v="0"/>
    <x v="3"/>
    <x v="7"/>
    <x v="3"/>
    <s v="420TW-06-A"/>
    <x v="0"/>
    <n v="6.4382700000000002"/>
    <n v="0"/>
    <x v="0"/>
    <n v="8.5"/>
    <n v="8.5"/>
  </r>
  <r>
    <x v="0"/>
    <x v="2"/>
    <x v="13"/>
    <x v="1"/>
    <x v="3"/>
    <x v="7"/>
    <x v="3"/>
    <s v="420TW-06-B"/>
    <x v="0"/>
    <n v="5.9986499999999996"/>
    <n v="0"/>
    <x v="0"/>
    <n v="8"/>
    <n v="8"/>
  </r>
  <r>
    <x v="0"/>
    <x v="2"/>
    <x v="13"/>
    <x v="2"/>
    <x v="3"/>
    <x v="7"/>
    <x v="3"/>
    <s v="420TW-06-C"/>
    <x v="0"/>
    <n v="6.3499600000000003"/>
    <n v="0"/>
    <x v="0"/>
    <n v="8.5"/>
    <n v="8.5"/>
  </r>
  <r>
    <x v="0"/>
    <x v="2"/>
    <x v="13"/>
    <x v="2"/>
    <x v="3"/>
    <x v="7"/>
    <x v="3"/>
    <s v="420TW-07-C"/>
    <x v="0"/>
    <n v="8.1746400000000001"/>
    <n v="0"/>
    <x v="0"/>
    <n v="10.9"/>
    <n v="10.9"/>
  </r>
  <r>
    <x v="0"/>
    <x v="2"/>
    <x v="13"/>
    <x v="1"/>
    <x v="3"/>
    <x v="7"/>
    <x v="3"/>
    <s v="420TW-08-B"/>
    <x v="0"/>
    <n v="3.3686699999999998"/>
    <n v="0"/>
    <x v="0"/>
    <n v="4"/>
    <n v="4"/>
  </r>
  <r>
    <x v="0"/>
    <x v="2"/>
    <x v="13"/>
    <x v="1"/>
    <x v="3"/>
    <x v="7"/>
    <x v="3"/>
    <s v="420TW-09-B"/>
    <x v="0"/>
    <n v="3.2839999999999998"/>
    <n v="0"/>
    <x v="0"/>
    <n v="4"/>
    <n v="4"/>
  </r>
  <r>
    <x v="0"/>
    <x v="2"/>
    <x v="13"/>
    <x v="0"/>
    <x v="3"/>
    <x v="8"/>
    <x v="3"/>
    <s v="430TT-01-A"/>
    <x v="0"/>
    <n v="24.83539"/>
    <n v="0"/>
    <x v="0"/>
    <n v="33"/>
    <n v="33"/>
  </r>
  <r>
    <x v="0"/>
    <x v="2"/>
    <x v="13"/>
    <x v="1"/>
    <x v="3"/>
    <x v="8"/>
    <x v="3"/>
    <s v="430TT-01-B"/>
    <x v="0"/>
    <n v="24.805440000000001"/>
    <n v="0"/>
    <x v="0"/>
    <n v="32.659999999999997"/>
    <n v="32.659999999999997"/>
  </r>
  <r>
    <x v="0"/>
    <x v="2"/>
    <x v="13"/>
    <x v="2"/>
    <x v="3"/>
    <x v="8"/>
    <x v="3"/>
    <s v="430TT-01-C"/>
    <x v="0"/>
    <n v="24.147649999999999"/>
    <n v="0"/>
    <x v="0"/>
    <n v="31"/>
    <n v="31"/>
  </r>
  <r>
    <x v="0"/>
    <x v="2"/>
    <x v="13"/>
    <x v="0"/>
    <x v="3"/>
    <x v="8"/>
    <x v="3"/>
    <s v="430TT-02-A"/>
    <x v="0"/>
    <n v="22.365860000000001"/>
    <n v="0"/>
    <x v="0"/>
    <n v="29"/>
    <n v="29"/>
  </r>
  <r>
    <x v="0"/>
    <x v="2"/>
    <x v="13"/>
    <x v="1"/>
    <x v="3"/>
    <x v="8"/>
    <x v="3"/>
    <s v="430TT-02-B"/>
    <x v="0"/>
    <n v="21.486899999999999"/>
    <n v="0"/>
    <x v="0"/>
    <n v="28.66"/>
    <n v="28.66"/>
  </r>
  <r>
    <x v="0"/>
    <x v="2"/>
    <x v="13"/>
    <x v="2"/>
    <x v="3"/>
    <x v="8"/>
    <x v="3"/>
    <s v="430TT-02-C"/>
    <x v="0"/>
    <n v="23.576350000000001"/>
    <n v="0"/>
    <x v="0"/>
    <n v="31.5"/>
    <n v="31.5"/>
  </r>
  <r>
    <x v="0"/>
    <x v="2"/>
    <x v="13"/>
    <x v="0"/>
    <x v="3"/>
    <x v="8"/>
    <x v="3"/>
    <s v="430TT-03-A"/>
    <x v="0"/>
    <n v="25.888670000000001"/>
    <n v="0"/>
    <x v="0"/>
    <n v="32"/>
    <n v="32"/>
  </r>
  <r>
    <x v="0"/>
    <x v="2"/>
    <x v="13"/>
    <x v="1"/>
    <x v="3"/>
    <x v="8"/>
    <x v="3"/>
    <s v="430TT-03-B"/>
    <x v="0"/>
    <n v="24.592790000000001"/>
    <n v="0"/>
    <x v="0"/>
    <n v="32.659999999999997"/>
    <n v="32.659999999999997"/>
  </r>
  <r>
    <x v="0"/>
    <x v="2"/>
    <x v="13"/>
    <x v="2"/>
    <x v="3"/>
    <x v="8"/>
    <x v="3"/>
    <s v="430TT-03-C"/>
    <x v="0"/>
    <n v="20.39528"/>
    <n v="0"/>
    <x v="0"/>
    <n v="27"/>
    <n v="27"/>
  </r>
  <r>
    <x v="0"/>
    <x v="2"/>
    <x v="13"/>
    <x v="0"/>
    <x v="3"/>
    <x v="8"/>
    <x v="3"/>
    <s v="430TT-04-A"/>
    <x v="0"/>
    <n v="17.51605"/>
    <n v="0"/>
    <x v="0"/>
    <n v="23.5"/>
    <n v="23.5"/>
  </r>
  <r>
    <x v="0"/>
    <x v="2"/>
    <x v="13"/>
    <x v="1"/>
    <x v="3"/>
    <x v="8"/>
    <x v="3"/>
    <s v="430TT-04-B"/>
    <x v="0"/>
    <n v="12.43516"/>
    <n v="0"/>
    <x v="0"/>
    <n v="16.66"/>
    <n v="16.66"/>
  </r>
  <r>
    <x v="0"/>
    <x v="2"/>
    <x v="13"/>
    <x v="2"/>
    <x v="3"/>
    <x v="8"/>
    <x v="3"/>
    <s v="430TT-04-C"/>
    <x v="0"/>
    <n v="15.79996"/>
    <n v="0"/>
    <x v="0"/>
    <n v="20.5"/>
    <n v="20.5"/>
  </r>
  <r>
    <x v="0"/>
    <x v="2"/>
    <x v="13"/>
    <x v="1"/>
    <x v="3"/>
    <x v="8"/>
    <x v="3"/>
    <s v="430TT-05-B"/>
    <x v="0"/>
    <n v="12.50745"/>
    <n v="0"/>
    <x v="0"/>
    <n v="16.66"/>
    <n v="16.66"/>
  </r>
  <r>
    <x v="0"/>
    <x v="2"/>
    <x v="13"/>
    <x v="1"/>
    <x v="3"/>
    <x v="8"/>
    <x v="3"/>
    <s v="430TT-07-B"/>
    <x v="0"/>
    <n v="12.59497"/>
    <n v="0"/>
    <x v="0"/>
    <n v="16.66"/>
    <n v="16.66"/>
  </r>
  <r>
    <x v="0"/>
    <x v="2"/>
    <x v="13"/>
    <x v="0"/>
    <x v="3"/>
    <x v="9"/>
    <x v="3"/>
    <s v="440TP-01-A"/>
    <x v="0"/>
    <n v="23.489930000000001"/>
    <n v="0"/>
    <x v="0"/>
    <n v="32"/>
    <n v="32"/>
  </r>
  <r>
    <x v="0"/>
    <x v="2"/>
    <x v="13"/>
    <x v="1"/>
    <x v="3"/>
    <x v="9"/>
    <x v="3"/>
    <s v="440TP-01-B"/>
    <x v="0"/>
    <n v="26.14997"/>
    <n v="0"/>
    <x v="0"/>
    <n v="35"/>
    <n v="35"/>
  </r>
  <r>
    <x v="0"/>
    <x v="2"/>
    <x v="13"/>
    <x v="2"/>
    <x v="3"/>
    <x v="9"/>
    <x v="3"/>
    <s v="440TP-01-C"/>
    <x v="0"/>
    <n v="23.023299999999999"/>
    <n v="0"/>
    <x v="0"/>
    <n v="30.6"/>
    <n v="30.6"/>
  </r>
  <r>
    <x v="0"/>
    <x v="2"/>
    <x v="13"/>
    <x v="0"/>
    <x v="4"/>
    <x v="10"/>
    <x v="4"/>
    <s v="510L1-A"/>
    <x v="0"/>
    <n v="118.99289"/>
    <n v="0"/>
    <x v="0"/>
    <n v="211.21"/>
    <n v="211.21"/>
  </r>
  <r>
    <x v="0"/>
    <x v="2"/>
    <x v="13"/>
    <x v="1"/>
    <x v="4"/>
    <x v="10"/>
    <x v="4"/>
    <s v="510L1-B"/>
    <x v="0"/>
    <n v="117.59435000000001"/>
    <n v="0"/>
    <x v="0"/>
    <n v="210.81"/>
    <n v="210.81"/>
  </r>
  <r>
    <x v="0"/>
    <x v="2"/>
    <x v="13"/>
    <x v="2"/>
    <x v="4"/>
    <x v="10"/>
    <x v="4"/>
    <s v="510L1-C"/>
    <x v="0"/>
    <n v="95.683000000000007"/>
    <n v="0"/>
    <x v="0"/>
    <n v="229.31"/>
    <n v="229.31"/>
  </r>
  <r>
    <x v="0"/>
    <x v="2"/>
    <x v="13"/>
    <x v="0"/>
    <x v="4"/>
    <x v="11"/>
    <x v="4"/>
    <s v="510L2-A"/>
    <x v="0"/>
    <n v="167.55"/>
    <n v="0"/>
    <x v="0"/>
    <n v="195.21"/>
    <n v="195.21"/>
  </r>
  <r>
    <x v="0"/>
    <x v="2"/>
    <x v="13"/>
    <x v="1"/>
    <x v="4"/>
    <x v="11"/>
    <x v="4"/>
    <s v="510L2-B"/>
    <x v="0"/>
    <n v="218.75385"/>
    <n v="0"/>
    <x v="0"/>
    <n v="202.81"/>
    <n v="202.81"/>
  </r>
  <r>
    <x v="0"/>
    <x v="2"/>
    <x v="13"/>
    <x v="2"/>
    <x v="4"/>
    <x v="11"/>
    <x v="4"/>
    <s v="510L2-C"/>
    <x v="0"/>
    <n v="174.18674999999999"/>
    <n v="0"/>
    <x v="0"/>
    <n v="186.91"/>
    <n v="186.91"/>
  </r>
  <r>
    <x v="0"/>
    <x v="2"/>
    <x v="13"/>
    <x v="0"/>
    <x v="4"/>
    <x v="12"/>
    <x v="4"/>
    <s v="510L3-A"/>
    <x v="0"/>
    <n v="175.47810000000001"/>
    <n v="0"/>
    <x v="0"/>
    <n v="187.21"/>
    <n v="187.21"/>
  </r>
  <r>
    <x v="0"/>
    <x v="2"/>
    <x v="13"/>
    <x v="1"/>
    <x v="4"/>
    <x v="12"/>
    <x v="4"/>
    <s v="510L3-B"/>
    <x v="0"/>
    <n v="118.83438"/>
    <n v="0"/>
    <x v="0"/>
    <n v="190.81"/>
    <n v="190.81"/>
  </r>
  <r>
    <x v="0"/>
    <x v="2"/>
    <x v="13"/>
    <x v="2"/>
    <x v="4"/>
    <x v="12"/>
    <x v="4"/>
    <s v="510L3-C"/>
    <x v="0"/>
    <n v="96.166499999999999"/>
    <n v="0"/>
    <x v="0"/>
    <n v="162.91"/>
    <n v="162.91"/>
  </r>
  <r>
    <x v="0"/>
    <x v="2"/>
    <x v="13"/>
    <x v="0"/>
    <x v="4"/>
    <x v="13"/>
    <x v="4"/>
    <s v="510L4-A"/>
    <x v="0"/>
    <n v="59.608559999999997"/>
    <n v="0"/>
    <x v="0"/>
    <n v="58.01"/>
    <n v="58.01"/>
  </r>
  <r>
    <x v="0"/>
    <x v="2"/>
    <x v="13"/>
    <x v="1"/>
    <x v="4"/>
    <x v="13"/>
    <x v="4"/>
    <s v="510L4-B"/>
    <x v="0"/>
    <n v="56.133659999999999"/>
    <n v="0"/>
    <x v="0"/>
    <n v="59.01"/>
    <n v="59.01"/>
  </r>
  <r>
    <x v="0"/>
    <x v="2"/>
    <x v="13"/>
    <x v="2"/>
    <x v="4"/>
    <x v="13"/>
    <x v="4"/>
    <s v="510L4-C"/>
    <x v="0"/>
    <n v="34.556179999999998"/>
    <n v="0"/>
    <x v="0"/>
    <n v="44.91"/>
    <n v="44.91"/>
  </r>
  <r>
    <x v="0"/>
    <x v="2"/>
    <x v="13"/>
    <x v="0"/>
    <x v="4"/>
    <x v="14"/>
    <x v="4"/>
    <s v="510L5-A"/>
    <x v="0"/>
    <n v="96.953760000000003"/>
    <n v="0"/>
    <x v="0"/>
    <n v="118.21"/>
    <n v="118.21"/>
  </r>
  <r>
    <x v="0"/>
    <x v="2"/>
    <x v="13"/>
    <x v="1"/>
    <x v="4"/>
    <x v="14"/>
    <x v="4"/>
    <s v="510L5-B"/>
    <x v="0"/>
    <n v="116.1318"/>
    <n v="0"/>
    <x v="0"/>
    <n v="145.81"/>
    <n v="145.81"/>
  </r>
  <r>
    <x v="0"/>
    <x v="2"/>
    <x v="13"/>
    <x v="2"/>
    <x v="4"/>
    <x v="14"/>
    <x v="4"/>
    <s v="510L5-C"/>
    <x v="0"/>
    <n v="107.7264"/>
    <n v="0"/>
    <x v="0"/>
    <n v="149.91"/>
    <n v="149.91"/>
  </r>
  <r>
    <x v="0"/>
    <x v="2"/>
    <x v="13"/>
    <x v="0"/>
    <x v="4"/>
    <x v="15"/>
    <x v="4"/>
    <s v="510L6-A"/>
    <x v="0"/>
    <n v="132.91685000000001"/>
    <n v="0"/>
    <x v="0"/>
    <n v="186.21"/>
    <n v="186.21"/>
  </r>
  <r>
    <x v="0"/>
    <x v="2"/>
    <x v="13"/>
    <x v="1"/>
    <x v="4"/>
    <x v="15"/>
    <x v="4"/>
    <s v="510L6-B"/>
    <x v="0"/>
    <n v="98.061999999999998"/>
    <n v="0"/>
    <x v="0"/>
    <n v="153.80000000000001"/>
    <n v="153.80000000000001"/>
  </r>
  <r>
    <x v="0"/>
    <x v="2"/>
    <x v="13"/>
    <x v="2"/>
    <x v="4"/>
    <x v="15"/>
    <x v="4"/>
    <s v="510L6-C"/>
    <x v="0"/>
    <n v="85.834760000000003"/>
    <n v="0"/>
    <x v="0"/>
    <n v="165.91"/>
    <n v="165.91"/>
  </r>
  <r>
    <x v="0"/>
    <x v="2"/>
    <x v="13"/>
    <x v="0"/>
    <x v="4"/>
    <x v="15"/>
    <x v="4"/>
    <s v="510L8-A"/>
    <x v="0"/>
    <n v="16.062480000000001"/>
    <n v="0"/>
    <x v="0"/>
    <n v="16.010000000000002"/>
    <n v="16.010000000000002"/>
  </r>
  <r>
    <x v="0"/>
    <x v="2"/>
    <x v="13"/>
    <x v="1"/>
    <x v="4"/>
    <x v="15"/>
    <x v="4"/>
    <s v="510L8-B"/>
    <x v="0"/>
    <n v="16.72383"/>
    <n v="0"/>
    <x v="0"/>
    <n v="17"/>
    <n v="17"/>
  </r>
  <r>
    <x v="0"/>
    <x v="2"/>
    <x v="13"/>
    <x v="2"/>
    <x v="4"/>
    <x v="15"/>
    <x v="4"/>
    <s v="510L8-C"/>
    <x v="0"/>
    <n v="25.668330000000001"/>
    <n v="0"/>
    <x v="0"/>
    <n v="24.01"/>
    <n v="24.01"/>
  </r>
  <r>
    <x v="0"/>
    <x v="2"/>
    <x v="13"/>
    <x v="0"/>
    <x v="4"/>
    <x v="16"/>
    <x v="4"/>
    <s v="520WP-01-A"/>
    <x v="0"/>
    <n v="13.400399999999999"/>
    <n v="0"/>
    <x v="0"/>
    <n v="16"/>
    <n v="16"/>
  </r>
  <r>
    <x v="0"/>
    <x v="2"/>
    <x v="13"/>
    <x v="1"/>
    <x v="4"/>
    <x v="16"/>
    <x v="4"/>
    <s v="520WP-01-B"/>
    <x v="0"/>
    <n v="20.399999999999999"/>
    <n v="0"/>
    <x v="0"/>
    <n v="24"/>
    <n v="24"/>
  </r>
  <r>
    <x v="0"/>
    <x v="2"/>
    <x v="13"/>
    <x v="2"/>
    <x v="4"/>
    <x v="16"/>
    <x v="4"/>
    <s v="520WP-01-C"/>
    <x v="0"/>
    <n v="13.9002"/>
    <n v="0"/>
    <x v="0"/>
    <n v="16"/>
    <n v="16"/>
  </r>
  <r>
    <x v="0"/>
    <x v="2"/>
    <x v="13"/>
    <x v="0"/>
    <x v="4"/>
    <x v="17"/>
    <x v="4"/>
    <s v="530NP-01-A"/>
    <x v="0"/>
    <n v="41.14114"/>
    <n v="0"/>
    <x v="0"/>
    <n v="48"/>
    <n v="48"/>
  </r>
  <r>
    <x v="0"/>
    <x v="2"/>
    <x v="13"/>
    <x v="1"/>
    <x v="4"/>
    <x v="17"/>
    <x v="4"/>
    <s v="530NP-01-B"/>
    <x v="0"/>
    <n v="44.213650000000001"/>
    <n v="0"/>
    <x v="0"/>
    <n v="40"/>
    <n v="40"/>
  </r>
  <r>
    <x v="0"/>
    <x v="2"/>
    <x v="13"/>
    <x v="2"/>
    <x v="4"/>
    <x v="17"/>
    <x v="4"/>
    <s v="530NP-01-C"/>
    <x v="0"/>
    <n v="44.209589999999999"/>
    <n v="0"/>
    <x v="0"/>
    <n v="40"/>
    <n v="40"/>
  </r>
  <r>
    <x v="0"/>
    <x v="2"/>
    <x v="13"/>
    <x v="0"/>
    <x v="4"/>
    <x v="18"/>
    <x v="4"/>
    <s v="550LP-01-A"/>
    <x v="0"/>
    <n v="10.9998"/>
    <n v="0"/>
    <x v="0"/>
    <n v="12"/>
    <n v="12"/>
  </r>
  <r>
    <x v="0"/>
    <x v="2"/>
    <x v="13"/>
    <x v="1"/>
    <x v="4"/>
    <x v="18"/>
    <x v="4"/>
    <s v="550LP-01-B"/>
    <x v="0"/>
    <n v="36.332700000000003"/>
    <n v="0"/>
    <x v="0"/>
    <n v="48"/>
    <n v="48"/>
  </r>
  <r>
    <x v="0"/>
    <x v="2"/>
    <x v="13"/>
    <x v="2"/>
    <x v="4"/>
    <x v="18"/>
    <x v="4"/>
    <s v="550LP-01-C"/>
    <x v="0"/>
    <n v="10.9998"/>
    <n v="0"/>
    <x v="0"/>
    <n v="13"/>
    <n v="13"/>
  </r>
  <r>
    <x v="0"/>
    <x v="2"/>
    <x v="13"/>
    <x v="0"/>
    <x v="5"/>
    <x v="19"/>
    <x v="5"/>
    <s v="600WZ-01-A"/>
    <x v="0"/>
    <n v="1.84995"/>
    <n v="0"/>
    <x v="0"/>
    <n v="8"/>
    <n v="8"/>
  </r>
  <r>
    <x v="0"/>
    <x v="2"/>
    <x v="13"/>
    <x v="1"/>
    <x v="5"/>
    <x v="19"/>
    <x v="5"/>
    <s v="600WZ-01-B"/>
    <x v="0"/>
    <n v="7.6637789999999999"/>
    <n v="0"/>
    <x v="0"/>
    <n v="8"/>
    <n v="8"/>
  </r>
  <r>
    <x v="0"/>
    <x v="2"/>
    <x v="13"/>
    <x v="2"/>
    <x v="5"/>
    <x v="19"/>
    <x v="5"/>
    <s v="600WZ-01-C"/>
    <x v="0"/>
    <n v="1.9232400000000001"/>
    <n v="0"/>
    <x v="0"/>
    <n v="16"/>
    <n v="16"/>
  </r>
  <r>
    <x v="0"/>
    <x v="2"/>
    <x v="14"/>
    <x v="0"/>
    <x v="0"/>
    <x v="0"/>
    <x v="0"/>
    <s v="100KT-01-A"/>
    <x v="0"/>
    <n v="5.1138399999999997"/>
    <n v="0"/>
    <x v="0"/>
    <n v="40"/>
    <n v="40"/>
  </r>
  <r>
    <x v="0"/>
    <x v="2"/>
    <x v="14"/>
    <x v="1"/>
    <x v="0"/>
    <x v="0"/>
    <x v="0"/>
    <s v="100KT-01-B"/>
    <x v="0"/>
    <n v="3.9173100000000001"/>
    <n v="0"/>
    <x v="0"/>
    <n v="8"/>
    <n v="8"/>
  </r>
  <r>
    <x v="0"/>
    <x v="2"/>
    <x v="14"/>
    <x v="2"/>
    <x v="0"/>
    <x v="0"/>
    <x v="0"/>
    <s v="100KT-01-C"/>
    <x v="0"/>
    <n v="2.9016700000000002"/>
    <n v="0"/>
    <x v="0"/>
    <n v="32"/>
    <n v="32"/>
  </r>
  <r>
    <x v="0"/>
    <x v="2"/>
    <x v="14"/>
    <x v="0"/>
    <x v="0"/>
    <x v="0"/>
    <x v="0"/>
    <s v="100KT-02-A"/>
    <x v="0"/>
    <n v="15.736140000000001"/>
    <n v="0"/>
    <x v="0"/>
    <n v="32"/>
    <n v="32"/>
  </r>
  <r>
    <x v="0"/>
    <x v="2"/>
    <x v="14"/>
    <x v="1"/>
    <x v="0"/>
    <x v="0"/>
    <x v="0"/>
    <s v="100KT-02-B"/>
    <x v="0"/>
    <n v="20.333909999999999"/>
    <n v="0"/>
    <x v="0"/>
    <n v="40"/>
    <n v="40"/>
  </r>
  <r>
    <x v="0"/>
    <x v="2"/>
    <x v="14"/>
    <x v="2"/>
    <x v="0"/>
    <x v="0"/>
    <x v="0"/>
    <s v="100KT-02-C"/>
    <x v="0"/>
    <n v="13.483499999999999"/>
    <n v="0"/>
    <x v="0"/>
    <n v="48"/>
    <n v="48"/>
  </r>
  <r>
    <x v="0"/>
    <x v="2"/>
    <x v="14"/>
    <x v="0"/>
    <x v="0"/>
    <x v="0"/>
    <x v="0"/>
    <s v="100KT-03-A"/>
    <x v="0"/>
    <n v="14.814685000000001"/>
    <n v="0"/>
    <x v="0"/>
    <n v="48"/>
    <n v="48"/>
  </r>
  <r>
    <x v="0"/>
    <x v="2"/>
    <x v="14"/>
    <x v="1"/>
    <x v="0"/>
    <x v="0"/>
    <x v="0"/>
    <s v="100KT-03-B"/>
    <x v="0"/>
    <n v="15.49155"/>
    <n v="0"/>
    <x v="0"/>
    <n v="32"/>
    <n v="32"/>
  </r>
  <r>
    <x v="0"/>
    <x v="2"/>
    <x v="14"/>
    <x v="2"/>
    <x v="0"/>
    <x v="0"/>
    <x v="0"/>
    <s v="100KT-03-C"/>
    <x v="0"/>
    <n v="10.52918"/>
    <n v="0"/>
    <x v="0"/>
    <n v="24"/>
    <n v="24"/>
  </r>
  <r>
    <x v="0"/>
    <x v="2"/>
    <x v="14"/>
    <x v="1"/>
    <x v="0"/>
    <x v="0"/>
    <x v="0"/>
    <s v="100KT-04-B"/>
    <x v="0"/>
    <n v="10.34676"/>
    <n v="0"/>
    <x v="0"/>
    <n v="8"/>
    <n v="8"/>
  </r>
  <r>
    <x v="0"/>
    <x v="2"/>
    <x v="14"/>
    <x v="2"/>
    <x v="0"/>
    <x v="0"/>
    <x v="0"/>
    <s v="100KT-04-C"/>
    <x v="0"/>
    <n v="11.358840000000001"/>
    <n v="0"/>
    <x v="0"/>
    <n v="8"/>
    <n v="8"/>
  </r>
  <r>
    <x v="0"/>
    <x v="2"/>
    <x v="14"/>
    <x v="0"/>
    <x v="0"/>
    <x v="0"/>
    <x v="0"/>
    <s v="100KT-05-A"/>
    <x v="0"/>
    <n v="2.3529900000000001"/>
    <n v="0"/>
    <x v="0"/>
    <n v="48"/>
    <n v="48"/>
  </r>
  <r>
    <x v="0"/>
    <x v="2"/>
    <x v="14"/>
    <x v="1"/>
    <x v="0"/>
    <x v="0"/>
    <x v="0"/>
    <s v="100KT-05-B"/>
    <x v="0"/>
    <n v="0.115"/>
    <n v="0"/>
    <x v="0"/>
    <n v="52"/>
    <n v="52"/>
  </r>
  <r>
    <x v="0"/>
    <x v="2"/>
    <x v="14"/>
    <x v="2"/>
    <x v="0"/>
    <x v="0"/>
    <x v="0"/>
    <s v="100KT-05-C"/>
    <x v="0"/>
    <n v="0.40300999999999998"/>
    <n v="0"/>
    <x v="0"/>
    <n v="16"/>
    <n v="16"/>
  </r>
  <r>
    <x v="0"/>
    <x v="2"/>
    <x v="14"/>
    <x v="0"/>
    <x v="0"/>
    <x v="0"/>
    <x v="0"/>
    <s v="100KT-07-A"/>
    <x v="0"/>
    <n v="14.067959999999999"/>
    <n v="0"/>
    <x v="0"/>
    <n v="16"/>
    <n v="16"/>
  </r>
  <r>
    <x v="0"/>
    <x v="2"/>
    <x v="14"/>
    <x v="1"/>
    <x v="0"/>
    <x v="0"/>
    <x v="0"/>
    <s v="100KT-07-B"/>
    <x v="0"/>
    <n v="12.327199999999999"/>
    <n v="0"/>
    <x v="0"/>
    <n v="16"/>
    <n v="16"/>
  </r>
  <r>
    <x v="0"/>
    <x v="2"/>
    <x v="14"/>
    <x v="2"/>
    <x v="0"/>
    <x v="0"/>
    <x v="0"/>
    <s v="100KT-07-C"/>
    <x v="0"/>
    <n v="12.85859"/>
    <n v="0"/>
    <x v="0"/>
    <n v="16"/>
    <n v="16"/>
  </r>
  <r>
    <x v="0"/>
    <x v="2"/>
    <x v="14"/>
    <x v="0"/>
    <x v="0"/>
    <x v="1"/>
    <x v="0"/>
    <s v="110KS-01-A"/>
    <x v="0"/>
    <n v="8.8000000000000007"/>
    <n v="0"/>
    <x v="0"/>
    <n v="16"/>
    <n v="16"/>
  </r>
  <r>
    <x v="0"/>
    <x v="2"/>
    <x v="14"/>
    <x v="1"/>
    <x v="0"/>
    <x v="1"/>
    <x v="0"/>
    <s v="110KS-01-B"/>
    <x v="0"/>
    <n v="8.8000000000000007"/>
    <n v="0"/>
    <x v="0"/>
    <n v="16"/>
    <n v="16"/>
  </r>
  <r>
    <x v="0"/>
    <x v="2"/>
    <x v="14"/>
    <x v="2"/>
    <x v="0"/>
    <x v="1"/>
    <x v="0"/>
    <s v="110KS-02-C"/>
    <x v="0"/>
    <n v="8.8000000000000007"/>
    <n v="0"/>
    <x v="0"/>
    <n v="16"/>
    <n v="16"/>
  </r>
  <r>
    <x v="0"/>
    <x v="2"/>
    <x v="14"/>
    <x v="0"/>
    <x v="0"/>
    <x v="1"/>
    <x v="0"/>
    <s v="110KS-03-A"/>
    <x v="0"/>
    <n v="1.0336700000000001"/>
    <n v="0"/>
    <x v="0"/>
    <n v="8"/>
    <n v="8"/>
  </r>
  <r>
    <x v="0"/>
    <x v="2"/>
    <x v="14"/>
    <x v="1"/>
    <x v="0"/>
    <x v="1"/>
    <x v="0"/>
    <s v="110KS-03-B"/>
    <x v="0"/>
    <n v="2.7475000000000001"/>
    <n v="0"/>
    <x v="0"/>
    <n v="8"/>
    <n v="8"/>
  </r>
  <r>
    <x v="0"/>
    <x v="2"/>
    <x v="14"/>
    <x v="2"/>
    <x v="0"/>
    <x v="1"/>
    <x v="0"/>
    <s v="110KS-03-C"/>
    <x v="0"/>
    <n v="1.6"/>
    <n v="0"/>
    <x v="0"/>
    <n v="8"/>
    <n v="8"/>
  </r>
  <r>
    <x v="0"/>
    <x v="2"/>
    <x v="14"/>
    <x v="0"/>
    <x v="1"/>
    <x v="2"/>
    <x v="1"/>
    <s v="210SL-01-A"/>
    <x v="0"/>
    <n v="22.81664"/>
    <n v="0"/>
    <x v="0"/>
    <n v="24"/>
    <n v="24"/>
  </r>
  <r>
    <x v="0"/>
    <x v="2"/>
    <x v="14"/>
    <x v="1"/>
    <x v="1"/>
    <x v="2"/>
    <x v="1"/>
    <s v="210SL-01-B"/>
    <x v="0"/>
    <n v="17.230539"/>
    <n v="0"/>
    <x v="0"/>
    <n v="20"/>
    <n v="20"/>
  </r>
  <r>
    <x v="0"/>
    <x v="2"/>
    <x v="14"/>
    <x v="2"/>
    <x v="1"/>
    <x v="2"/>
    <x v="1"/>
    <s v="210SL-01-C"/>
    <x v="0"/>
    <n v="35.299950000000003"/>
    <n v="0"/>
    <x v="0"/>
    <n v="40"/>
    <n v="40"/>
  </r>
  <r>
    <x v="0"/>
    <x v="2"/>
    <x v="14"/>
    <x v="0"/>
    <x v="1"/>
    <x v="2"/>
    <x v="1"/>
    <s v="210SL-02-A"/>
    <x v="0"/>
    <n v="21.19998"/>
    <n v="0"/>
    <x v="0"/>
    <n v="24"/>
    <n v="24"/>
  </r>
  <r>
    <x v="0"/>
    <x v="2"/>
    <x v="14"/>
    <x v="1"/>
    <x v="1"/>
    <x v="2"/>
    <x v="1"/>
    <s v="210SL-02-B"/>
    <x v="0"/>
    <n v="49.466619999999999"/>
    <n v="0"/>
    <x v="0"/>
    <n v="56"/>
    <n v="56"/>
  </r>
  <r>
    <x v="0"/>
    <x v="2"/>
    <x v="14"/>
    <x v="3"/>
    <x v="1"/>
    <x v="3"/>
    <x v="1"/>
    <s v="220SE-0001"/>
    <x v="0"/>
    <n v="0.33040000000000003"/>
    <n v="0"/>
    <x v="0"/>
    <n v="0.01"/>
    <n v="0.01"/>
  </r>
  <r>
    <x v="0"/>
    <x v="2"/>
    <x v="14"/>
    <x v="2"/>
    <x v="1"/>
    <x v="3"/>
    <x v="1"/>
    <s v="220SE-0079"/>
    <x v="0"/>
    <n v="6.4983700000000004"/>
    <n v="0"/>
    <x v="0"/>
    <n v="8"/>
    <n v="8"/>
  </r>
  <r>
    <x v="0"/>
    <x v="2"/>
    <x v="14"/>
    <x v="2"/>
    <x v="1"/>
    <x v="3"/>
    <x v="1"/>
    <s v="220SE-0081"/>
    <x v="0"/>
    <n v="5.7179799999999998"/>
    <n v="0"/>
    <x v="0"/>
    <n v="8"/>
    <n v="8"/>
  </r>
  <r>
    <x v="0"/>
    <x v="2"/>
    <x v="14"/>
    <x v="2"/>
    <x v="1"/>
    <x v="3"/>
    <x v="1"/>
    <s v="220SE-0114"/>
    <x v="0"/>
    <n v="5.6737149999999996"/>
    <n v="0"/>
    <x v="0"/>
    <n v="8"/>
    <n v="8"/>
  </r>
  <r>
    <x v="0"/>
    <x v="2"/>
    <x v="14"/>
    <x v="0"/>
    <x v="1"/>
    <x v="3"/>
    <x v="1"/>
    <s v="220SE-0121"/>
    <x v="0"/>
    <n v="6.7358700000000002"/>
    <n v="5.3600000000000002E-2"/>
    <x v="0"/>
    <n v="8"/>
    <n v="8"/>
  </r>
  <r>
    <x v="0"/>
    <x v="2"/>
    <x v="14"/>
    <x v="0"/>
    <x v="1"/>
    <x v="3"/>
    <x v="1"/>
    <s v="220SE-0133"/>
    <x v="0"/>
    <n v="5.6498900000000001"/>
    <n v="0"/>
    <x v="0"/>
    <n v="8"/>
    <n v="8"/>
  </r>
  <r>
    <x v="0"/>
    <x v="2"/>
    <x v="14"/>
    <x v="1"/>
    <x v="1"/>
    <x v="3"/>
    <x v="1"/>
    <s v="220SE-0150"/>
    <x v="0"/>
    <n v="6.0697299999999998"/>
    <n v="0"/>
    <x v="0"/>
    <n v="8"/>
    <n v="8"/>
  </r>
  <r>
    <x v="0"/>
    <x v="2"/>
    <x v="14"/>
    <x v="1"/>
    <x v="1"/>
    <x v="3"/>
    <x v="1"/>
    <s v="220SE-0202"/>
    <x v="0"/>
    <n v="6.5032199999999998"/>
    <n v="0"/>
    <x v="0"/>
    <n v="8"/>
    <n v="8"/>
  </r>
  <r>
    <x v="0"/>
    <x v="2"/>
    <x v="14"/>
    <x v="2"/>
    <x v="1"/>
    <x v="3"/>
    <x v="1"/>
    <s v="220SE-0212"/>
    <x v="0"/>
    <n v="7.9190899999999997"/>
    <n v="1.1599999999999999E-2"/>
    <x v="0"/>
    <n v="8"/>
    <n v="8"/>
  </r>
  <r>
    <x v="0"/>
    <x v="2"/>
    <x v="14"/>
    <x v="2"/>
    <x v="1"/>
    <x v="3"/>
    <x v="1"/>
    <s v="220SE-0227"/>
    <x v="0"/>
    <n v="6.4396399999999998"/>
    <n v="0.4652"/>
    <x v="0"/>
    <n v="8"/>
    <n v="8"/>
  </r>
  <r>
    <x v="0"/>
    <x v="2"/>
    <x v="14"/>
    <x v="1"/>
    <x v="1"/>
    <x v="3"/>
    <x v="1"/>
    <s v="220SE-0233"/>
    <x v="0"/>
    <n v="5.7105600000000001"/>
    <n v="0"/>
    <x v="0"/>
    <n v="8"/>
    <n v="8"/>
  </r>
  <r>
    <x v="0"/>
    <x v="2"/>
    <x v="14"/>
    <x v="1"/>
    <x v="1"/>
    <x v="3"/>
    <x v="1"/>
    <s v="220SE-0281"/>
    <x v="0"/>
    <n v="8.78979"/>
    <n v="0"/>
    <x v="0"/>
    <n v="12"/>
    <n v="12"/>
  </r>
  <r>
    <x v="0"/>
    <x v="2"/>
    <x v="14"/>
    <x v="2"/>
    <x v="1"/>
    <x v="3"/>
    <x v="1"/>
    <s v="220SE-0294"/>
    <x v="0"/>
    <n v="5.1319100000000004"/>
    <n v="0"/>
    <x v="0"/>
    <n v="7"/>
    <n v="7"/>
  </r>
  <r>
    <x v="0"/>
    <x v="2"/>
    <x v="14"/>
    <x v="1"/>
    <x v="1"/>
    <x v="3"/>
    <x v="1"/>
    <s v="220SE-0315"/>
    <x v="0"/>
    <n v="8.4782399999999996"/>
    <n v="0"/>
    <x v="0"/>
    <n v="8"/>
    <n v="8"/>
  </r>
  <r>
    <x v="0"/>
    <x v="2"/>
    <x v="14"/>
    <x v="0"/>
    <x v="1"/>
    <x v="3"/>
    <x v="1"/>
    <s v="220SE-0350"/>
    <x v="0"/>
    <n v="5.8141100000000003"/>
    <n v="0"/>
    <x v="0"/>
    <n v="8"/>
    <n v="8"/>
  </r>
  <r>
    <x v="0"/>
    <x v="2"/>
    <x v="14"/>
    <x v="2"/>
    <x v="1"/>
    <x v="3"/>
    <x v="1"/>
    <s v="220SE-0359"/>
    <x v="0"/>
    <n v="7.8340800000000002"/>
    <n v="0"/>
    <x v="0"/>
    <n v="8"/>
    <n v="8"/>
  </r>
  <r>
    <x v="0"/>
    <x v="2"/>
    <x v="14"/>
    <x v="2"/>
    <x v="1"/>
    <x v="3"/>
    <x v="1"/>
    <s v="220SE-0386"/>
    <x v="0"/>
    <n v="6.6844200000000003"/>
    <n v="0"/>
    <x v="0"/>
    <n v="8"/>
    <n v="8"/>
  </r>
  <r>
    <x v="0"/>
    <x v="2"/>
    <x v="14"/>
    <x v="0"/>
    <x v="1"/>
    <x v="3"/>
    <x v="1"/>
    <s v="220SE-0409"/>
    <x v="0"/>
    <n v="4.0664300000000004"/>
    <n v="4.5600000000000002E-2"/>
    <x v="0"/>
    <n v="6.5"/>
    <n v="6.5"/>
  </r>
  <r>
    <x v="0"/>
    <x v="2"/>
    <x v="14"/>
    <x v="0"/>
    <x v="1"/>
    <x v="3"/>
    <x v="1"/>
    <s v="220SE-0639"/>
    <x v="0"/>
    <n v="5.7343999999999999"/>
    <n v="0"/>
    <x v="0"/>
    <n v="8"/>
    <n v="8"/>
  </r>
  <r>
    <x v="0"/>
    <x v="2"/>
    <x v="14"/>
    <x v="1"/>
    <x v="1"/>
    <x v="3"/>
    <x v="1"/>
    <s v="220SE-0640"/>
    <x v="0"/>
    <n v="4.9399600000000001"/>
    <n v="0"/>
    <x v="0"/>
    <n v="8"/>
    <n v="8"/>
  </r>
  <r>
    <x v="0"/>
    <x v="2"/>
    <x v="14"/>
    <x v="0"/>
    <x v="1"/>
    <x v="3"/>
    <x v="1"/>
    <s v="220SE-0642"/>
    <x v="0"/>
    <n v="6.3891600000000004"/>
    <n v="0"/>
    <x v="0"/>
    <n v="8"/>
    <n v="8"/>
  </r>
  <r>
    <x v="0"/>
    <x v="2"/>
    <x v="14"/>
    <x v="0"/>
    <x v="1"/>
    <x v="3"/>
    <x v="1"/>
    <s v="220SE-0677"/>
    <x v="0"/>
    <n v="4.3730900000000004"/>
    <n v="4.02E-2"/>
    <x v="0"/>
    <n v="8"/>
    <n v="8"/>
  </r>
  <r>
    <x v="0"/>
    <x v="2"/>
    <x v="14"/>
    <x v="1"/>
    <x v="1"/>
    <x v="3"/>
    <x v="1"/>
    <s v="220SE-0682"/>
    <x v="0"/>
    <n v="6.0709499999999998"/>
    <n v="0"/>
    <x v="0"/>
    <n v="8"/>
    <n v="8"/>
  </r>
  <r>
    <x v="0"/>
    <x v="2"/>
    <x v="14"/>
    <x v="1"/>
    <x v="1"/>
    <x v="3"/>
    <x v="1"/>
    <s v="220SE-0688"/>
    <x v="0"/>
    <n v="1.7468399999999999"/>
    <n v="0"/>
    <x v="0"/>
    <n v="2"/>
    <n v="2"/>
  </r>
  <r>
    <x v="0"/>
    <x v="2"/>
    <x v="14"/>
    <x v="1"/>
    <x v="1"/>
    <x v="3"/>
    <x v="1"/>
    <s v="220SE-0690"/>
    <x v="0"/>
    <n v="6.1649700000000003"/>
    <n v="0"/>
    <x v="0"/>
    <n v="8"/>
    <n v="8"/>
  </r>
  <r>
    <x v="0"/>
    <x v="2"/>
    <x v="14"/>
    <x v="0"/>
    <x v="1"/>
    <x v="3"/>
    <x v="1"/>
    <s v="220SE-0694"/>
    <x v="0"/>
    <n v="6.4136699999999998"/>
    <n v="0"/>
    <x v="0"/>
    <n v="8"/>
    <n v="8"/>
  </r>
  <r>
    <x v="0"/>
    <x v="2"/>
    <x v="14"/>
    <x v="1"/>
    <x v="1"/>
    <x v="3"/>
    <x v="1"/>
    <s v="220SE-0701"/>
    <x v="0"/>
    <n v="6.5374499999999998"/>
    <n v="0"/>
    <x v="0"/>
    <n v="8"/>
    <n v="8"/>
  </r>
  <r>
    <x v="0"/>
    <x v="2"/>
    <x v="14"/>
    <x v="2"/>
    <x v="1"/>
    <x v="3"/>
    <x v="1"/>
    <s v="220SE-0708"/>
    <x v="0"/>
    <n v="6.3661000000000003"/>
    <n v="0"/>
    <x v="0"/>
    <n v="8"/>
    <n v="8"/>
  </r>
  <r>
    <x v="0"/>
    <x v="2"/>
    <x v="14"/>
    <x v="1"/>
    <x v="1"/>
    <x v="3"/>
    <x v="1"/>
    <s v="220SE-0737"/>
    <x v="0"/>
    <n v="6.4536100000000003"/>
    <n v="0"/>
    <x v="0"/>
    <n v="8"/>
    <n v="8"/>
  </r>
  <r>
    <x v="0"/>
    <x v="2"/>
    <x v="14"/>
    <x v="1"/>
    <x v="1"/>
    <x v="3"/>
    <x v="1"/>
    <s v="220SE-0739"/>
    <x v="0"/>
    <n v="4.8077899999999998"/>
    <n v="0"/>
    <x v="0"/>
    <n v="8"/>
    <n v="8"/>
  </r>
  <r>
    <x v="0"/>
    <x v="2"/>
    <x v="14"/>
    <x v="1"/>
    <x v="1"/>
    <x v="3"/>
    <x v="1"/>
    <s v="220SE-0748"/>
    <x v="0"/>
    <n v="3.8033700000000001"/>
    <n v="0"/>
    <x v="0"/>
    <n v="4"/>
    <n v="4"/>
  </r>
  <r>
    <x v="0"/>
    <x v="2"/>
    <x v="14"/>
    <x v="2"/>
    <x v="1"/>
    <x v="3"/>
    <x v="1"/>
    <s v="220SE-0754"/>
    <x v="0"/>
    <n v="5.8841700000000001"/>
    <n v="0"/>
    <x v="0"/>
    <n v="8"/>
    <n v="8"/>
  </r>
  <r>
    <x v="0"/>
    <x v="2"/>
    <x v="14"/>
    <x v="2"/>
    <x v="1"/>
    <x v="3"/>
    <x v="1"/>
    <s v="220SE-0778"/>
    <x v="0"/>
    <n v="4.4368100000000004"/>
    <n v="0"/>
    <x v="0"/>
    <n v="8"/>
    <n v="8"/>
  </r>
  <r>
    <x v="0"/>
    <x v="2"/>
    <x v="14"/>
    <x v="1"/>
    <x v="1"/>
    <x v="3"/>
    <x v="1"/>
    <s v="220SE-0786"/>
    <x v="0"/>
    <n v="6.2116800000000003"/>
    <n v="0"/>
    <x v="0"/>
    <n v="8"/>
    <n v="8"/>
  </r>
  <r>
    <x v="0"/>
    <x v="2"/>
    <x v="14"/>
    <x v="0"/>
    <x v="1"/>
    <x v="3"/>
    <x v="1"/>
    <s v="220SE-0787"/>
    <x v="0"/>
    <n v="5.2651599999999998"/>
    <n v="0"/>
    <x v="0"/>
    <n v="8"/>
    <n v="8"/>
  </r>
  <r>
    <x v="0"/>
    <x v="2"/>
    <x v="14"/>
    <x v="2"/>
    <x v="1"/>
    <x v="3"/>
    <x v="1"/>
    <s v="220SE-0795"/>
    <x v="0"/>
    <n v="5.7604199999999999"/>
    <n v="0"/>
    <x v="0"/>
    <n v="8"/>
    <n v="8"/>
  </r>
  <r>
    <x v="0"/>
    <x v="2"/>
    <x v="14"/>
    <x v="1"/>
    <x v="1"/>
    <x v="3"/>
    <x v="1"/>
    <s v="220SE-0797"/>
    <x v="0"/>
    <n v="6.2148500000000002"/>
    <n v="0"/>
    <x v="0"/>
    <n v="8"/>
    <n v="8"/>
  </r>
  <r>
    <x v="0"/>
    <x v="2"/>
    <x v="14"/>
    <x v="1"/>
    <x v="1"/>
    <x v="3"/>
    <x v="1"/>
    <s v="220SE-0800"/>
    <x v="0"/>
    <n v="6.4071100000000003"/>
    <n v="0"/>
    <x v="0"/>
    <n v="8"/>
    <n v="8"/>
  </r>
  <r>
    <x v="0"/>
    <x v="2"/>
    <x v="14"/>
    <x v="2"/>
    <x v="1"/>
    <x v="3"/>
    <x v="1"/>
    <s v="220SE-0844"/>
    <x v="0"/>
    <n v="6.4715999999999996"/>
    <n v="0"/>
    <x v="0"/>
    <n v="8"/>
    <n v="8"/>
  </r>
  <r>
    <x v="0"/>
    <x v="2"/>
    <x v="14"/>
    <x v="2"/>
    <x v="1"/>
    <x v="3"/>
    <x v="1"/>
    <s v="220SE-0901"/>
    <x v="0"/>
    <n v="5.4946400000000004"/>
    <n v="0"/>
    <x v="0"/>
    <n v="8"/>
    <n v="8"/>
  </r>
  <r>
    <x v="0"/>
    <x v="2"/>
    <x v="14"/>
    <x v="1"/>
    <x v="1"/>
    <x v="3"/>
    <x v="1"/>
    <s v="220SE-0921"/>
    <x v="0"/>
    <n v="1.39368"/>
    <n v="0"/>
    <x v="0"/>
    <n v="1.5"/>
    <n v="1.5"/>
  </r>
  <r>
    <x v="0"/>
    <x v="2"/>
    <x v="14"/>
    <x v="0"/>
    <x v="1"/>
    <x v="3"/>
    <x v="1"/>
    <s v="220SE-0923"/>
    <x v="0"/>
    <n v="6.3348899999999997"/>
    <n v="0"/>
    <x v="0"/>
    <n v="8"/>
    <n v="8"/>
  </r>
  <r>
    <x v="0"/>
    <x v="2"/>
    <x v="14"/>
    <x v="2"/>
    <x v="1"/>
    <x v="3"/>
    <x v="1"/>
    <s v="220SE-1045"/>
    <x v="0"/>
    <n v="7.1198600000000001"/>
    <n v="0.76619999999999999"/>
    <x v="0"/>
    <n v="8"/>
    <n v="8"/>
  </r>
  <r>
    <x v="0"/>
    <x v="2"/>
    <x v="14"/>
    <x v="0"/>
    <x v="1"/>
    <x v="3"/>
    <x v="1"/>
    <s v="220SE-1218"/>
    <x v="0"/>
    <n v="6.7835299999999998"/>
    <n v="1.46E-2"/>
    <x v="0"/>
    <n v="8"/>
    <n v="8"/>
  </r>
  <r>
    <x v="0"/>
    <x v="2"/>
    <x v="14"/>
    <x v="0"/>
    <x v="1"/>
    <x v="3"/>
    <x v="1"/>
    <s v="220SE-1219"/>
    <x v="0"/>
    <n v="4.4794299999999998"/>
    <n v="0"/>
    <x v="0"/>
    <n v="8"/>
    <n v="8"/>
  </r>
  <r>
    <x v="0"/>
    <x v="2"/>
    <x v="14"/>
    <x v="2"/>
    <x v="1"/>
    <x v="3"/>
    <x v="1"/>
    <s v="220SE-1220"/>
    <x v="0"/>
    <n v="5.3239169999999998"/>
    <n v="3.0000000000000001E-3"/>
    <x v="0"/>
    <n v="7.5"/>
    <n v="7.5"/>
  </r>
  <r>
    <x v="0"/>
    <x v="2"/>
    <x v="14"/>
    <x v="1"/>
    <x v="1"/>
    <x v="3"/>
    <x v="1"/>
    <s v="220SE-1223"/>
    <x v="0"/>
    <n v="7.4487500000000004"/>
    <n v="0"/>
    <x v="0"/>
    <n v="8"/>
    <n v="8"/>
  </r>
  <r>
    <x v="0"/>
    <x v="2"/>
    <x v="14"/>
    <x v="1"/>
    <x v="1"/>
    <x v="3"/>
    <x v="1"/>
    <s v="220SE-1286"/>
    <x v="0"/>
    <n v="6.43079"/>
    <n v="0"/>
    <x v="0"/>
    <n v="8"/>
    <n v="8"/>
  </r>
  <r>
    <x v="0"/>
    <x v="2"/>
    <x v="14"/>
    <x v="0"/>
    <x v="1"/>
    <x v="3"/>
    <x v="1"/>
    <s v="220SE-1290"/>
    <x v="0"/>
    <n v="6.1270899999999999"/>
    <n v="0"/>
    <x v="0"/>
    <n v="8"/>
    <n v="8"/>
  </r>
  <r>
    <x v="0"/>
    <x v="2"/>
    <x v="14"/>
    <x v="2"/>
    <x v="1"/>
    <x v="3"/>
    <x v="1"/>
    <s v="220SE-1679"/>
    <x v="0"/>
    <n v="7.0251200000000003"/>
    <n v="0"/>
    <x v="0"/>
    <n v="8"/>
    <n v="8"/>
  </r>
  <r>
    <x v="0"/>
    <x v="2"/>
    <x v="14"/>
    <x v="1"/>
    <x v="1"/>
    <x v="3"/>
    <x v="1"/>
    <s v="220SE-1689"/>
    <x v="0"/>
    <n v="5.1633760000000004"/>
    <n v="0.29809999999999998"/>
    <x v="0"/>
    <n v="7"/>
    <n v="7"/>
  </r>
  <r>
    <x v="0"/>
    <x v="2"/>
    <x v="14"/>
    <x v="2"/>
    <x v="1"/>
    <x v="3"/>
    <x v="1"/>
    <s v="220SE-1883"/>
    <x v="0"/>
    <n v="7.9942019999999996"/>
    <n v="1.6E-2"/>
    <x v="0"/>
    <n v="8"/>
    <n v="8"/>
  </r>
  <r>
    <x v="0"/>
    <x v="2"/>
    <x v="14"/>
    <x v="1"/>
    <x v="1"/>
    <x v="3"/>
    <x v="1"/>
    <s v="220SE-2033"/>
    <x v="0"/>
    <n v="4.5573800000000002"/>
    <n v="0"/>
    <x v="0"/>
    <n v="8"/>
    <n v="8"/>
  </r>
  <r>
    <x v="0"/>
    <x v="2"/>
    <x v="14"/>
    <x v="2"/>
    <x v="1"/>
    <x v="3"/>
    <x v="1"/>
    <s v="220SE-2036"/>
    <x v="0"/>
    <n v="6.1410799999999997"/>
    <n v="0.34699999999999998"/>
    <x v="0"/>
    <n v="8"/>
    <n v="8"/>
  </r>
  <r>
    <x v="0"/>
    <x v="2"/>
    <x v="14"/>
    <x v="0"/>
    <x v="1"/>
    <x v="3"/>
    <x v="1"/>
    <s v="220SE-2037"/>
    <x v="0"/>
    <n v="3.4901200000000001"/>
    <n v="5.0000000000000001E-4"/>
    <x v="0"/>
    <n v="8"/>
    <n v="8"/>
  </r>
  <r>
    <x v="0"/>
    <x v="2"/>
    <x v="14"/>
    <x v="0"/>
    <x v="1"/>
    <x v="3"/>
    <x v="1"/>
    <s v="220SE-2038"/>
    <x v="0"/>
    <n v="5.4114699999999996"/>
    <n v="0"/>
    <x v="0"/>
    <n v="8"/>
    <n v="8"/>
  </r>
  <r>
    <x v="0"/>
    <x v="2"/>
    <x v="14"/>
    <x v="1"/>
    <x v="1"/>
    <x v="3"/>
    <x v="1"/>
    <s v="220SE-2102"/>
    <x v="0"/>
    <n v="6.0767600000000002"/>
    <n v="0"/>
    <x v="0"/>
    <n v="8"/>
    <n v="8"/>
  </r>
  <r>
    <x v="0"/>
    <x v="2"/>
    <x v="14"/>
    <x v="0"/>
    <x v="1"/>
    <x v="3"/>
    <x v="1"/>
    <s v="220SE-2103"/>
    <x v="0"/>
    <n v="5.3656699999999997"/>
    <n v="2.8999999999999998E-3"/>
    <x v="0"/>
    <n v="8"/>
    <n v="8"/>
  </r>
  <r>
    <x v="0"/>
    <x v="2"/>
    <x v="14"/>
    <x v="2"/>
    <x v="1"/>
    <x v="3"/>
    <x v="1"/>
    <s v="220SE-2104"/>
    <x v="0"/>
    <n v="8.5081100000000003"/>
    <n v="0"/>
    <x v="0"/>
    <n v="8"/>
    <n v="8"/>
  </r>
  <r>
    <x v="0"/>
    <x v="2"/>
    <x v="14"/>
    <x v="2"/>
    <x v="1"/>
    <x v="3"/>
    <x v="1"/>
    <s v="220SE-2107"/>
    <x v="0"/>
    <n v="6.4789599999999998"/>
    <n v="0"/>
    <x v="0"/>
    <n v="8"/>
    <n v="8"/>
  </r>
  <r>
    <x v="0"/>
    <x v="2"/>
    <x v="14"/>
    <x v="0"/>
    <x v="1"/>
    <x v="3"/>
    <x v="1"/>
    <s v="220SE-2110"/>
    <x v="0"/>
    <n v="6.3577000000000004"/>
    <n v="0"/>
    <x v="0"/>
    <n v="8"/>
    <n v="8"/>
  </r>
  <r>
    <x v="0"/>
    <x v="2"/>
    <x v="14"/>
    <x v="1"/>
    <x v="1"/>
    <x v="3"/>
    <x v="1"/>
    <s v="220SE-2116"/>
    <x v="0"/>
    <n v="4.7164200000000003"/>
    <n v="0"/>
    <x v="0"/>
    <n v="8"/>
    <n v="8"/>
  </r>
  <r>
    <x v="0"/>
    <x v="2"/>
    <x v="14"/>
    <x v="2"/>
    <x v="1"/>
    <x v="3"/>
    <x v="1"/>
    <s v="220SE-2118"/>
    <x v="0"/>
    <n v="6.2634299999999996"/>
    <n v="0"/>
    <x v="0"/>
    <n v="8"/>
    <n v="8"/>
  </r>
  <r>
    <x v="0"/>
    <x v="2"/>
    <x v="14"/>
    <x v="0"/>
    <x v="1"/>
    <x v="3"/>
    <x v="1"/>
    <s v="220SE-2125"/>
    <x v="0"/>
    <n v="4.7729299999999997"/>
    <n v="0"/>
    <x v="0"/>
    <n v="8"/>
    <n v="8"/>
  </r>
  <r>
    <x v="0"/>
    <x v="2"/>
    <x v="14"/>
    <x v="0"/>
    <x v="1"/>
    <x v="3"/>
    <x v="1"/>
    <s v="220SE-2295"/>
    <x v="0"/>
    <n v="5.68635"/>
    <n v="0"/>
    <x v="0"/>
    <n v="8"/>
    <n v="8"/>
  </r>
  <r>
    <x v="0"/>
    <x v="2"/>
    <x v="14"/>
    <x v="0"/>
    <x v="1"/>
    <x v="3"/>
    <x v="1"/>
    <s v="220SE-2349"/>
    <x v="0"/>
    <n v="6.9963600000000001"/>
    <n v="0"/>
    <x v="0"/>
    <n v="8"/>
    <n v="8"/>
  </r>
  <r>
    <x v="0"/>
    <x v="2"/>
    <x v="14"/>
    <x v="1"/>
    <x v="1"/>
    <x v="3"/>
    <x v="1"/>
    <s v="220SE-2350"/>
    <x v="0"/>
    <n v="8.3305140000000009"/>
    <n v="2.8E-3"/>
    <x v="0"/>
    <n v="8"/>
    <n v="8"/>
  </r>
  <r>
    <x v="0"/>
    <x v="2"/>
    <x v="14"/>
    <x v="1"/>
    <x v="1"/>
    <x v="3"/>
    <x v="1"/>
    <s v="220SE-2353"/>
    <x v="0"/>
    <n v="7.2137000000000002"/>
    <n v="0"/>
    <x v="0"/>
    <n v="7.5"/>
    <n v="7.5"/>
  </r>
  <r>
    <x v="0"/>
    <x v="2"/>
    <x v="14"/>
    <x v="0"/>
    <x v="1"/>
    <x v="3"/>
    <x v="1"/>
    <s v="220SE-2415"/>
    <x v="0"/>
    <n v="3.7401399999999998"/>
    <n v="0.23630000000000001"/>
    <x v="0"/>
    <n v="8"/>
    <n v="8"/>
  </r>
  <r>
    <x v="0"/>
    <x v="2"/>
    <x v="14"/>
    <x v="2"/>
    <x v="1"/>
    <x v="3"/>
    <x v="1"/>
    <s v="220SE-2454"/>
    <x v="0"/>
    <n v="5.3998999999999997"/>
    <n v="0"/>
    <x v="0"/>
    <n v="8"/>
    <n v="8"/>
  </r>
  <r>
    <x v="0"/>
    <x v="2"/>
    <x v="14"/>
    <x v="1"/>
    <x v="1"/>
    <x v="3"/>
    <x v="1"/>
    <s v="220SE-2455"/>
    <x v="0"/>
    <n v="10.357150000000001"/>
    <n v="0"/>
    <x v="0"/>
    <n v="12"/>
    <n v="12"/>
  </r>
  <r>
    <x v="0"/>
    <x v="2"/>
    <x v="14"/>
    <x v="2"/>
    <x v="1"/>
    <x v="3"/>
    <x v="1"/>
    <s v="220SE-2769"/>
    <x v="0"/>
    <n v="6.7351700000000001"/>
    <n v="0"/>
    <x v="0"/>
    <n v="8"/>
    <n v="8"/>
  </r>
  <r>
    <x v="0"/>
    <x v="2"/>
    <x v="14"/>
    <x v="0"/>
    <x v="1"/>
    <x v="3"/>
    <x v="1"/>
    <s v="220SE-2771"/>
    <x v="0"/>
    <n v="6.1574600000000004"/>
    <n v="0"/>
    <x v="0"/>
    <n v="8"/>
    <n v="8"/>
  </r>
  <r>
    <x v="0"/>
    <x v="2"/>
    <x v="14"/>
    <x v="1"/>
    <x v="1"/>
    <x v="3"/>
    <x v="1"/>
    <s v="220SE-2775"/>
    <x v="0"/>
    <n v="4.6018999999999997"/>
    <n v="0"/>
    <x v="0"/>
    <n v="8"/>
    <n v="8"/>
  </r>
  <r>
    <x v="0"/>
    <x v="2"/>
    <x v="14"/>
    <x v="1"/>
    <x v="1"/>
    <x v="3"/>
    <x v="1"/>
    <s v="220SE-2818"/>
    <x v="0"/>
    <n v="6.5117399999999996"/>
    <n v="0"/>
    <x v="0"/>
    <n v="8"/>
    <n v="8"/>
  </r>
  <r>
    <x v="0"/>
    <x v="2"/>
    <x v="14"/>
    <x v="2"/>
    <x v="1"/>
    <x v="3"/>
    <x v="1"/>
    <s v="220SE-2841"/>
    <x v="0"/>
    <n v="7.38347"/>
    <n v="0"/>
    <x v="0"/>
    <n v="8"/>
    <n v="8"/>
  </r>
  <r>
    <x v="0"/>
    <x v="2"/>
    <x v="14"/>
    <x v="1"/>
    <x v="1"/>
    <x v="3"/>
    <x v="1"/>
    <s v="220SE-2842"/>
    <x v="0"/>
    <n v="6.1397500000000003"/>
    <n v="0"/>
    <x v="0"/>
    <n v="8"/>
    <n v="8"/>
  </r>
  <r>
    <x v="0"/>
    <x v="2"/>
    <x v="14"/>
    <x v="0"/>
    <x v="1"/>
    <x v="3"/>
    <x v="1"/>
    <s v="220SE-2848"/>
    <x v="0"/>
    <n v="6.2894199999999998"/>
    <n v="0"/>
    <x v="0"/>
    <n v="8"/>
    <n v="8"/>
  </r>
  <r>
    <x v="0"/>
    <x v="2"/>
    <x v="14"/>
    <x v="0"/>
    <x v="1"/>
    <x v="3"/>
    <x v="1"/>
    <s v="220SE-2892"/>
    <x v="0"/>
    <n v="5.4081900000000003"/>
    <n v="0"/>
    <x v="0"/>
    <n v="8"/>
    <n v="8"/>
  </r>
  <r>
    <x v="0"/>
    <x v="2"/>
    <x v="14"/>
    <x v="1"/>
    <x v="1"/>
    <x v="3"/>
    <x v="1"/>
    <s v="220SE-2893"/>
    <x v="0"/>
    <n v="5.9366370000000002"/>
    <n v="0"/>
    <x v="0"/>
    <n v="8"/>
    <n v="8"/>
  </r>
  <r>
    <x v="0"/>
    <x v="2"/>
    <x v="14"/>
    <x v="0"/>
    <x v="1"/>
    <x v="3"/>
    <x v="1"/>
    <s v="220SE-2918"/>
    <x v="0"/>
    <n v="5.8057400000000001"/>
    <n v="6.7799999999999999E-2"/>
    <x v="0"/>
    <n v="8"/>
    <n v="8"/>
  </r>
  <r>
    <x v="0"/>
    <x v="2"/>
    <x v="14"/>
    <x v="0"/>
    <x v="1"/>
    <x v="3"/>
    <x v="1"/>
    <s v="220SE-2924"/>
    <x v="0"/>
    <n v="5.8615599999999999"/>
    <n v="2.9999999999999997E-4"/>
    <x v="0"/>
    <n v="8"/>
    <n v="8"/>
  </r>
  <r>
    <x v="0"/>
    <x v="2"/>
    <x v="14"/>
    <x v="0"/>
    <x v="1"/>
    <x v="3"/>
    <x v="1"/>
    <s v="220SE-2931"/>
    <x v="0"/>
    <n v="5.3553199999999999"/>
    <n v="0"/>
    <x v="0"/>
    <n v="8"/>
    <n v="8"/>
  </r>
  <r>
    <x v="0"/>
    <x v="2"/>
    <x v="14"/>
    <x v="0"/>
    <x v="1"/>
    <x v="3"/>
    <x v="1"/>
    <s v="220SE-2983"/>
    <x v="0"/>
    <n v="5.2693599999999998"/>
    <n v="0"/>
    <x v="0"/>
    <n v="8"/>
    <n v="8"/>
  </r>
  <r>
    <x v="0"/>
    <x v="2"/>
    <x v="14"/>
    <x v="2"/>
    <x v="1"/>
    <x v="3"/>
    <x v="1"/>
    <s v="220SE-3073"/>
    <x v="0"/>
    <n v="6.766953"/>
    <n v="5.3100000000000001E-2"/>
    <x v="0"/>
    <n v="8"/>
    <n v="8"/>
  </r>
  <r>
    <x v="0"/>
    <x v="2"/>
    <x v="14"/>
    <x v="2"/>
    <x v="1"/>
    <x v="3"/>
    <x v="1"/>
    <s v="220SE-3261"/>
    <x v="0"/>
    <n v="7.0824999999999996"/>
    <n v="0"/>
    <x v="0"/>
    <n v="8"/>
    <n v="8"/>
  </r>
  <r>
    <x v="0"/>
    <x v="2"/>
    <x v="14"/>
    <x v="2"/>
    <x v="1"/>
    <x v="3"/>
    <x v="1"/>
    <s v="220SE-3332"/>
    <x v="0"/>
    <n v="7.7162300000000004"/>
    <n v="0"/>
    <x v="0"/>
    <n v="8"/>
    <n v="8"/>
  </r>
  <r>
    <x v="0"/>
    <x v="2"/>
    <x v="14"/>
    <x v="2"/>
    <x v="1"/>
    <x v="3"/>
    <x v="1"/>
    <s v="220SE-3445"/>
    <x v="0"/>
    <n v="8.1199999999999992"/>
    <n v="0"/>
    <x v="0"/>
    <n v="8"/>
    <n v="8"/>
  </r>
  <r>
    <x v="0"/>
    <x v="2"/>
    <x v="14"/>
    <x v="2"/>
    <x v="1"/>
    <x v="3"/>
    <x v="1"/>
    <s v="220SE-3447"/>
    <x v="0"/>
    <n v="5.4610900000000004"/>
    <n v="3.2800000000000003E-2"/>
    <x v="0"/>
    <n v="8"/>
    <n v="8"/>
  </r>
  <r>
    <x v="0"/>
    <x v="2"/>
    <x v="14"/>
    <x v="2"/>
    <x v="1"/>
    <x v="3"/>
    <x v="1"/>
    <s v="220SE-3462"/>
    <x v="0"/>
    <n v="5.7441300000000002"/>
    <n v="0"/>
    <x v="0"/>
    <n v="8"/>
    <n v="8"/>
  </r>
  <r>
    <x v="0"/>
    <x v="2"/>
    <x v="14"/>
    <x v="2"/>
    <x v="1"/>
    <x v="3"/>
    <x v="1"/>
    <s v="220SE-3468"/>
    <x v="0"/>
    <n v="5.3166399999999996"/>
    <n v="1.0588"/>
    <x v="0"/>
    <n v="8"/>
    <n v="8"/>
  </r>
  <r>
    <x v="0"/>
    <x v="2"/>
    <x v="14"/>
    <x v="1"/>
    <x v="1"/>
    <x v="3"/>
    <x v="1"/>
    <s v="220SE-3633"/>
    <x v="0"/>
    <n v="5.5355699999999999"/>
    <n v="0"/>
    <x v="0"/>
    <n v="8"/>
    <n v="8"/>
  </r>
  <r>
    <x v="0"/>
    <x v="2"/>
    <x v="14"/>
    <x v="0"/>
    <x v="1"/>
    <x v="3"/>
    <x v="1"/>
    <s v="220SE-3678"/>
    <x v="0"/>
    <n v="4.7921699999999996"/>
    <n v="3.0000000000000001E-3"/>
    <x v="0"/>
    <n v="8"/>
    <n v="8"/>
  </r>
  <r>
    <x v="0"/>
    <x v="2"/>
    <x v="14"/>
    <x v="1"/>
    <x v="1"/>
    <x v="3"/>
    <x v="1"/>
    <s v="220SE-3840"/>
    <x v="0"/>
    <n v="6.3254299999999999"/>
    <n v="0"/>
    <x v="0"/>
    <n v="8"/>
    <n v="8"/>
  </r>
  <r>
    <x v="0"/>
    <x v="2"/>
    <x v="14"/>
    <x v="0"/>
    <x v="2"/>
    <x v="4"/>
    <x v="2"/>
    <s v="300OI-01-A"/>
    <x v="0"/>
    <n v="42.3994"/>
    <n v="0"/>
    <x v="0"/>
    <n v="40"/>
    <n v="40"/>
  </r>
  <r>
    <x v="0"/>
    <x v="2"/>
    <x v="14"/>
    <x v="1"/>
    <x v="2"/>
    <x v="4"/>
    <x v="2"/>
    <s v="300OI-01-B"/>
    <x v="0"/>
    <n v="32.5762"/>
    <n v="0"/>
    <x v="0"/>
    <n v="32"/>
    <n v="32"/>
  </r>
  <r>
    <x v="0"/>
    <x v="2"/>
    <x v="14"/>
    <x v="2"/>
    <x v="2"/>
    <x v="4"/>
    <x v="2"/>
    <s v="300OI-01-C"/>
    <x v="0"/>
    <n v="40.638599999999997"/>
    <n v="0"/>
    <x v="0"/>
    <n v="40"/>
    <n v="40"/>
  </r>
  <r>
    <x v="0"/>
    <x v="2"/>
    <x v="14"/>
    <x v="0"/>
    <x v="2"/>
    <x v="5"/>
    <x v="2"/>
    <s v="300OS-01-A"/>
    <x v="0"/>
    <n v="8.6646699999999992"/>
    <n v="0"/>
    <x v="0"/>
    <n v="24"/>
    <n v="24"/>
  </r>
  <r>
    <x v="0"/>
    <x v="2"/>
    <x v="14"/>
    <x v="1"/>
    <x v="2"/>
    <x v="5"/>
    <x v="2"/>
    <s v="300OS-01-B"/>
    <x v="0"/>
    <n v="11.59632"/>
    <n v="0"/>
    <x v="0"/>
    <n v="24"/>
    <n v="24"/>
  </r>
  <r>
    <x v="0"/>
    <x v="2"/>
    <x v="14"/>
    <x v="2"/>
    <x v="2"/>
    <x v="5"/>
    <x v="2"/>
    <s v="300OS-01-C"/>
    <x v="0"/>
    <n v="9.06081"/>
    <n v="0"/>
    <x v="0"/>
    <n v="24"/>
    <n v="24"/>
  </r>
  <r>
    <x v="0"/>
    <x v="2"/>
    <x v="14"/>
    <x v="0"/>
    <x v="3"/>
    <x v="6"/>
    <x v="3"/>
    <s v="410MO-01-A"/>
    <x v="0"/>
    <n v="15.40291"/>
    <n v="0"/>
    <x v="0"/>
    <n v="20"/>
    <n v="20"/>
  </r>
  <r>
    <x v="0"/>
    <x v="2"/>
    <x v="14"/>
    <x v="1"/>
    <x v="3"/>
    <x v="6"/>
    <x v="3"/>
    <s v="410MO-01-B"/>
    <x v="0"/>
    <n v="8.5365000000000002"/>
    <n v="0"/>
    <x v="0"/>
    <n v="11.2"/>
    <n v="11.2"/>
  </r>
  <r>
    <x v="0"/>
    <x v="2"/>
    <x v="14"/>
    <x v="2"/>
    <x v="3"/>
    <x v="6"/>
    <x v="3"/>
    <s v="410MO-01-C"/>
    <x v="0"/>
    <n v="11.07066"/>
    <n v="0"/>
    <x v="0"/>
    <n v="14.66"/>
    <n v="14.66"/>
  </r>
  <r>
    <x v="0"/>
    <x v="2"/>
    <x v="14"/>
    <x v="1"/>
    <x v="3"/>
    <x v="6"/>
    <x v="3"/>
    <s v="410MO-02-B"/>
    <x v="0"/>
    <n v="8.4977800000000006"/>
    <n v="0"/>
    <x v="0"/>
    <n v="11.2"/>
    <n v="11.2"/>
  </r>
  <r>
    <x v="0"/>
    <x v="2"/>
    <x v="14"/>
    <x v="2"/>
    <x v="3"/>
    <x v="6"/>
    <x v="3"/>
    <s v="410MO-02-C"/>
    <x v="0"/>
    <n v="15.05245"/>
    <n v="0"/>
    <x v="0"/>
    <n v="18.66"/>
    <n v="18.66"/>
  </r>
  <r>
    <x v="0"/>
    <x v="2"/>
    <x v="14"/>
    <x v="0"/>
    <x v="3"/>
    <x v="6"/>
    <x v="3"/>
    <s v="410MO-03-A"/>
    <x v="0"/>
    <n v="15.22705"/>
    <n v="0"/>
    <x v="0"/>
    <n v="20"/>
    <n v="20"/>
  </r>
  <r>
    <x v="0"/>
    <x v="2"/>
    <x v="14"/>
    <x v="2"/>
    <x v="3"/>
    <x v="6"/>
    <x v="3"/>
    <s v="410MO-03-C"/>
    <x v="0"/>
    <n v="8.5186200000000003"/>
    <n v="0"/>
    <x v="0"/>
    <n v="10.66"/>
    <n v="10.66"/>
  </r>
  <r>
    <x v="0"/>
    <x v="2"/>
    <x v="14"/>
    <x v="0"/>
    <x v="3"/>
    <x v="6"/>
    <x v="3"/>
    <s v="410MO-04-A"/>
    <x v="0"/>
    <n v="16.05612"/>
    <n v="0"/>
    <x v="0"/>
    <n v="20"/>
    <n v="20"/>
  </r>
  <r>
    <x v="0"/>
    <x v="2"/>
    <x v="14"/>
    <x v="1"/>
    <x v="3"/>
    <x v="6"/>
    <x v="3"/>
    <s v="410MO-04-B"/>
    <x v="0"/>
    <n v="14.986039999999999"/>
    <n v="0"/>
    <x v="0"/>
    <n v="19.2"/>
    <n v="19.2"/>
  </r>
  <r>
    <x v="0"/>
    <x v="2"/>
    <x v="14"/>
    <x v="2"/>
    <x v="3"/>
    <x v="6"/>
    <x v="3"/>
    <s v="410MO-04-C"/>
    <x v="0"/>
    <n v="14.242380000000001"/>
    <n v="0"/>
    <x v="0"/>
    <n v="18.68"/>
    <n v="18.68"/>
  </r>
  <r>
    <x v="0"/>
    <x v="2"/>
    <x v="14"/>
    <x v="0"/>
    <x v="3"/>
    <x v="6"/>
    <x v="3"/>
    <s v="410MO-05-A"/>
    <x v="0"/>
    <n v="19.353950000000001"/>
    <n v="0"/>
    <x v="0"/>
    <n v="24"/>
    <n v="24"/>
  </r>
  <r>
    <x v="0"/>
    <x v="2"/>
    <x v="14"/>
    <x v="1"/>
    <x v="3"/>
    <x v="6"/>
    <x v="3"/>
    <s v="410MO-05-B"/>
    <x v="0"/>
    <n v="14.3919"/>
    <n v="0"/>
    <x v="0"/>
    <n v="19.2"/>
    <n v="19.2"/>
  </r>
  <r>
    <x v="0"/>
    <x v="2"/>
    <x v="14"/>
    <x v="2"/>
    <x v="3"/>
    <x v="6"/>
    <x v="3"/>
    <s v="410MO-05-C"/>
    <x v="0"/>
    <n v="12.74113"/>
    <n v="0"/>
    <x v="0"/>
    <n v="16.66"/>
    <n v="16.66"/>
  </r>
  <r>
    <x v="0"/>
    <x v="2"/>
    <x v="14"/>
    <x v="2"/>
    <x v="3"/>
    <x v="6"/>
    <x v="3"/>
    <s v="410MO-06-C"/>
    <x v="0"/>
    <n v="11.37067"/>
    <n v="0"/>
    <x v="0"/>
    <n v="14.68"/>
    <n v="14.68"/>
  </r>
  <r>
    <x v="0"/>
    <x v="2"/>
    <x v="14"/>
    <x v="1"/>
    <x v="3"/>
    <x v="6"/>
    <x v="3"/>
    <s v="410MO-07-B"/>
    <x v="0"/>
    <n v="14.84563"/>
    <n v="0"/>
    <x v="0"/>
    <n v="19.2"/>
    <n v="19.2"/>
  </r>
  <r>
    <x v="0"/>
    <x v="2"/>
    <x v="14"/>
    <x v="0"/>
    <x v="3"/>
    <x v="7"/>
    <x v="3"/>
    <s v="420TW-01-A"/>
    <x v="0"/>
    <n v="6.6998699999999998"/>
    <n v="0"/>
    <x v="0"/>
    <n v="8.5"/>
    <n v="8.5"/>
  </r>
  <r>
    <x v="0"/>
    <x v="2"/>
    <x v="14"/>
    <x v="1"/>
    <x v="3"/>
    <x v="7"/>
    <x v="3"/>
    <s v="420TW-01-B"/>
    <x v="0"/>
    <n v="9.8706999999999994"/>
    <n v="0"/>
    <x v="0"/>
    <n v="12.75"/>
    <n v="12.75"/>
  </r>
  <r>
    <x v="0"/>
    <x v="2"/>
    <x v="14"/>
    <x v="2"/>
    <x v="3"/>
    <x v="7"/>
    <x v="3"/>
    <s v="420TW-01-C"/>
    <x v="0"/>
    <n v="6.4423300000000001"/>
    <n v="0"/>
    <x v="0"/>
    <n v="8.5"/>
    <n v="8.5"/>
  </r>
  <r>
    <x v="0"/>
    <x v="2"/>
    <x v="14"/>
    <x v="0"/>
    <x v="3"/>
    <x v="7"/>
    <x v="3"/>
    <s v="420TW-02-A"/>
    <x v="0"/>
    <n v="12.68651"/>
    <n v="0"/>
    <x v="0"/>
    <n v="16.5"/>
    <n v="16.5"/>
  </r>
  <r>
    <x v="0"/>
    <x v="2"/>
    <x v="14"/>
    <x v="1"/>
    <x v="3"/>
    <x v="7"/>
    <x v="3"/>
    <s v="420TW-02-B"/>
    <x v="0"/>
    <n v="6.38523"/>
    <n v="0"/>
    <x v="0"/>
    <n v="8"/>
    <n v="8"/>
  </r>
  <r>
    <x v="0"/>
    <x v="2"/>
    <x v="14"/>
    <x v="2"/>
    <x v="3"/>
    <x v="7"/>
    <x v="3"/>
    <s v="420TW-02-C"/>
    <x v="0"/>
    <n v="6.4554799999999997"/>
    <n v="0"/>
    <x v="0"/>
    <n v="8.5"/>
    <n v="8.5"/>
  </r>
  <r>
    <x v="0"/>
    <x v="2"/>
    <x v="14"/>
    <x v="0"/>
    <x v="3"/>
    <x v="7"/>
    <x v="3"/>
    <s v="420TW-03-A"/>
    <x v="0"/>
    <n v="6.6110100000000003"/>
    <n v="0"/>
    <x v="0"/>
    <n v="8.5"/>
    <n v="8.5"/>
  </r>
  <r>
    <x v="0"/>
    <x v="2"/>
    <x v="14"/>
    <x v="2"/>
    <x v="3"/>
    <x v="7"/>
    <x v="3"/>
    <s v="420TW-03-C"/>
    <x v="0"/>
    <n v="6.68133"/>
    <n v="0"/>
    <x v="0"/>
    <n v="8.5"/>
    <n v="8.5"/>
  </r>
  <r>
    <x v="0"/>
    <x v="2"/>
    <x v="14"/>
    <x v="0"/>
    <x v="3"/>
    <x v="7"/>
    <x v="3"/>
    <s v="420TW-04-A"/>
    <x v="0"/>
    <n v="7.12601"/>
    <n v="0"/>
    <x v="0"/>
    <n v="8.5"/>
    <n v="8.5"/>
  </r>
  <r>
    <x v="0"/>
    <x v="2"/>
    <x v="14"/>
    <x v="2"/>
    <x v="3"/>
    <x v="7"/>
    <x v="3"/>
    <s v="420TW-04-C"/>
    <x v="0"/>
    <n v="6.6241700000000003"/>
    <n v="0"/>
    <x v="0"/>
    <n v="8.5"/>
    <n v="8.5"/>
  </r>
  <r>
    <x v="0"/>
    <x v="2"/>
    <x v="14"/>
    <x v="2"/>
    <x v="3"/>
    <x v="7"/>
    <x v="3"/>
    <s v="420TW-05-C"/>
    <x v="0"/>
    <n v="3.11049"/>
    <n v="0"/>
    <x v="0"/>
    <n v="4"/>
    <n v="4"/>
  </r>
  <r>
    <x v="0"/>
    <x v="2"/>
    <x v="14"/>
    <x v="0"/>
    <x v="3"/>
    <x v="7"/>
    <x v="3"/>
    <s v="420TW-06-A"/>
    <x v="0"/>
    <n v="6.3628299999999998"/>
    <n v="0"/>
    <x v="0"/>
    <n v="8.5"/>
    <n v="8.5"/>
  </r>
  <r>
    <x v="0"/>
    <x v="2"/>
    <x v="14"/>
    <x v="2"/>
    <x v="3"/>
    <x v="7"/>
    <x v="3"/>
    <s v="420TW-06-C"/>
    <x v="0"/>
    <n v="6.4925100000000002"/>
    <n v="0"/>
    <x v="0"/>
    <n v="8.5"/>
    <n v="8.5"/>
  </r>
  <r>
    <x v="0"/>
    <x v="2"/>
    <x v="14"/>
    <x v="2"/>
    <x v="3"/>
    <x v="7"/>
    <x v="3"/>
    <s v="420TW-07-C"/>
    <x v="0"/>
    <n v="7.7396700000000003"/>
    <n v="0"/>
    <x v="0"/>
    <n v="10"/>
    <n v="10"/>
  </r>
  <r>
    <x v="0"/>
    <x v="2"/>
    <x v="14"/>
    <x v="1"/>
    <x v="3"/>
    <x v="7"/>
    <x v="3"/>
    <s v="420TW-08-B"/>
    <x v="0"/>
    <n v="6.6895100000000003"/>
    <n v="0"/>
    <x v="0"/>
    <n v="8.75"/>
    <n v="8.75"/>
  </r>
  <r>
    <x v="0"/>
    <x v="2"/>
    <x v="14"/>
    <x v="1"/>
    <x v="3"/>
    <x v="7"/>
    <x v="3"/>
    <s v="420TW-09-B"/>
    <x v="0"/>
    <n v="6.7123400000000002"/>
    <n v="0"/>
    <x v="0"/>
    <n v="8.75"/>
    <n v="8.75"/>
  </r>
  <r>
    <x v="0"/>
    <x v="2"/>
    <x v="14"/>
    <x v="0"/>
    <x v="3"/>
    <x v="8"/>
    <x v="3"/>
    <s v="430TT-01-A"/>
    <x v="0"/>
    <n v="36.445279999999997"/>
    <n v="0"/>
    <x v="0"/>
    <n v="45.37"/>
    <n v="45.37"/>
  </r>
  <r>
    <x v="0"/>
    <x v="2"/>
    <x v="14"/>
    <x v="1"/>
    <x v="3"/>
    <x v="8"/>
    <x v="3"/>
    <s v="430TT-01-B"/>
    <x v="0"/>
    <n v="24.573730000000001"/>
    <n v="0"/>
    <x v="0"/>
    <n v="32.799999999999997"/>
    <n v="32.799999999999997"/>
  </r>
  <r>
    <x v="0"/>
    <x v="2"/>
    <x v="14"/>
    <x v="2"/>
    <x v="3"/>
    <x v="8"/>
    <x v="3"/>
    <s v="430TT-01-C"/>
    <x v="0"/>
    <n v="18.144400000000001"/>
    <n v="0"/>
    <x v="0"/>
    <n v="23"/>
    <n v="23"/>
  </r>
  <r>
    <x v="0"/>
    <x v="2"/>
    <x v="14"/>
    <x v="0"/>
    <x v="3"/>
    <x v="8"/>
    <x v="3"/>
    <s v="430TT-02-A"/>
    <x v="0"/>
    <n v="31.144089999999998"/>
    <n v="0"/>
    <x v="0"/>
    <n v="41.37"/>
    <n v="41.37"/>
  </r>
  <r>
    <x v="0"/>
    <x v="2"/>
    <x v="14"/>
    <x v="1"/>
    <x v="3"/>
    <x v="8"/>
    <x v="3"/>
    <s v="430TT-02-B"/>
    <x v="0"/>
    <n v="12.86993"/>
    <n v="0"/>
    <x v="0"/>
    <n v="16.8"/>
    <n v="16.8"/>
  </r>
  <r>
    <x v="0"/>
    <x v="2"/>
    <x v="14"/>
    <x v="2"/>
    <x v="3"/>
    <x v="8"/>
    <x v="3"/>
    <s v="430TT-02-C"/>
    <x v="0"/>
    <n v="23.82338"/>
    <n v="0"/>
    <x v="0"/>
    <n v="31"/>
    <n v="31"/>
  </r>
  <r>
    <x v="0"/>
    <x v="2"/>
    <x v="14"/>
    <x v="0"/>
    <x v="3"/>
    <x v="8"/>
    <x v="3"/>
    <s v="430TT-03-A"/>
    <x v="0"/>
    <n v="22.541419999999999"/>
    <n v="0"/>
    <x v="0"/>
    <n v="29.37"/>
    <n v="29.37"/>
  </r>
  <r>
    <x v="0"/>
    <x v="2"/>
    <x v="14"/>
    <x v="1"/>
    <x v="3"/>
    <x v="8"/>
    <x v="3"/>
    <s v="430TT-03-B"/>
    <x v="0"/>
    <n v="24.609390000000001"/>
    <n v="0"/>
    <x v="0"/>
    <n v="32.799999999999997"/>
    <n v="32.799999999999997"/>
  </r>
  <r>
    <x v="0"/>
    <x v="2"/>
    <x v="14"/>
    <x v="2"/>
    <x v="3"/>
    <x v="8"/>
    <x v="3"/>
    <s v="430TT-03-C"/>
    <x v="0"/>
    <n v="13.382300000000001"/>
    <n v="0"/>
    <x v="0"/>
    <n v="16.5"/>
    <n v="16.5"/>
  </r>
  <r>
    <x v="0"/>
    <x v="2"/>
    <x v="14"/>
    <x v="1"/>
    <x v="3"/>
    <x v="8"/>
    <x v="3"/>
    <s v="430TT-04-B"/>
    <x v="0"/>
    <n v="12.54853"/>
    <n v="0"/>
    <x v="0"/>
    <n v="16.8"/>
    <n v="16.8"/>
  </r>
  <r>
    <x v="0"/>
    <x v="2"/>
    <x v="14"/>
    <x v="2"/>
    <x v="3"/>
    <x v="8"/>
    <x v="3"/>
    <s v="430TT-04-C"/>
    <x v="0"/>
    <n v="12.31706"/>
    <n v="0"/>
    <x v="0"/>
    <n v="15"/>
    <n v="15"/>
  </r>
  <r>
    <x v="0"/>
    <x v="2"/>
    <x v="14"/>
    <x v="1"/>
    <x v="3"/>
    <x v="8"/>
    <x v="3"/>
    <s v="430TT-05-B"/>
    <x v="0"/>
    <n v="12.15893"/>
    <n v="0"/>
    <x v="0"/>
    <n v="15.8"/>
    <n v="15.8"/>
  </r>
  <r>
    <x v="0"/>
    <x v="2"/>
    <x v="14"/>
    <x v="0"/>
    <x v="3"/>
    <x v="9"/>
    <x v="3"/>
    <s v="440TP-01-A"/>
    <x v="0"/>
    <n v="30.456759999999999"/>
    <n v="0"/>
    <x v="0"/>
    <n v="33.39"/>
    <n v="33.39"/>
  </r>
  <r>
    <x v="0"/>
    <x v="2"/>
    <x v="14"/>
    <x v="1"/>
    <x v="3"/>
    <x v="9"/>
    <x v="3"/>
    <s v="440TP-01-B"/>
    <x v="0"/>
    <n v="17.976680000000002"/>
    <n v="0"/>
    <x v="0"/>
    <n v="24"/>
    <n v="24"/>
  </r>
  <r>
    <x v="0"/>
    <x v="2"/>
    <x v="14"/>
    <x v="2"/>
    <x v="3"/>
    <x v="9"/>
    <x v="3"/>
    <s v="440TP-01-C"/>
    <x v="0"/>
    <n v="21.95336"/>
    <n v="0"/>
    <x v="0"/>
    <n v="29"/>
    <n v="29"/>
  </r>
  <r>
    <x v="0"/>
    <x v="2"/>
    <x v="14"/>
    <x v="0"/>
    <x v="4"/>
    <x v="10"/>
    <x v="4"/>
    <s v="510L1-A"/>
    <x v="0"/>
    <n v="104.78976"/>
    <n v="0"/>
    <x v="0"/>
    <n v="211.21"/>
    <n v="211.21"/>
  </r>
  <r>
    <x v="0"/>
    <x v="2"/>
    <x v="14"/>
    <x v="1"/>
    <x v="4"/>
    <x v="10"/>
    <x v="4"/>
    <s v="510L1-B"/>
    <x v="0"/>
    <n v="70.892790000000005"/>
    <n v="0"/>
    <x v="0"/>
    <n v="178.8"/>
    <n v="178.8"/>
  </r>
  <r>
    <x v="0"/>
    <x v="2"/>
    <x v="14"/>
    <x v="2"/>
    <x v="4"/>
    <x v="10"/>
    <x v="4"/>
    <s v="510L1-C"/>
    <x v="0"/>
    <n v="87.531199999999998"/>
    <n v="0"/>
    <x v="0"/>
    <n v="216.01"/>
    <n v="216.01"/>
  </r>
  <r>
    <x v="0"/>
    <x v="2"/>
    <x v="14"/>
    <x v="0"/>
    <x v="4"/>
    <x v="11"/>
    <x v="4"/>
    <s v="510L2-A"/>
    <x v="0"/>
    <n v="189.68039999999999"/>
    <n v="0"/>
    <x v="0"/>
    <n v="171.21"/>
    <n v="171.21"/>
  </r>
  <r>
    <x v="0"/>
    <x v="2"/>
    <x v="14"/>
    <x v="1"/>
    <x v="4"/>
    <x v="11"/>
    <x v="4"/>
    <s v="510L2-B"/>
    <x v="0"/>
    <n v="198.03424999999999"/>
    <n v="0"/>
    <x v="0"/>
    <n v="182.8"/>
    <n v="182.8"/>
  </r>
  <r>
    <x v="0"/>
    <x v="2"/>
    <x v="14"/>
    <x v="2"/>
    <x v="4"/>
    <x v="11"/>
    <x v="4"/>
    <s v="510L2-C"/>
    <x v="0"/>
    <n v="178.59405000000001"/>
    <n v="0"/>
    <x v="0"/>
    <n v="192.01"/>
    <n v="192.01"/>
  </r>
  <r>
    <x v="0"/>
    <x v="2"/>
    <x v="14"/>
    <x v="0"/>
    <x v="4"/>
    <x v="12"/>
    <x v="4"/>
    <s v="510L3-A"/>
    <x v="0"/>
    <n v="167.42952"/>
    <n v="0"/>
    <x v="0"/>
    <n v="195.21"/>
    <n v="195.21"/>
  </r>
  <r>
    <x v="0"/>
    <x v="2"/>
    <x v="14"/>
    <x v="1"/>
    <x v="4"/>
    <x v="12"/>
    <x v="4"/>
    <s v="510L3-B"/>
    <x v="0"/>
    <n v="93.51876"/>
    <n v="0"/>
    <x v="0"/>
    <n v="166.8"/>
    <n v="166.8"/>
  </r>
  <r>
    <x v="0"/>
    <x v="2"/>
    <x v="14"/>
    <x v="2"/>
    <x v="4"/>
    <x v="12"/>
    <x v="4"/>
    <s v="510L3-C"/>
    <x v="0"/>
    <n v="76.500600000000006"/>
    <n v="0"/>
    <x v="0"/>
    <n v="117.61"/>
    <n v="117.61"/>
  </r>
  <r>
    <x v="0"/>
    <x v="2"/>
    <x v="14"/>
    <x v="0"/>
    <x v="4"/>
    <x v="13"/>
    <x v="4"/>
    <s v="510L4-A"/>
    <x v="0"/>
    <n v="51.856540000000003"/>
    <n v="0"/>
    <x v="0"/>
    <n v="46.01"/>
    <n v="46.01"/>
  </r>
  <r>
    <x v="0"/>
    <x v="2"/>
    <x v="14"/>
    <x v="1"/>
    <x v="4"/>
    <x v="13"/>
    <x v="4"/>
    <s v="510L4-B"/>
    <x v="0"/>
    <n v="31.36881"/>
    <n v="0"/>
    <x v="0"/>
    <n v="35"/>
    <n v="35"/>
  </r>
  <r>
    <x v="0"/>
    <x v="2"/>
    <x v="14"/>
    <x v="2"/>
    <x v="4"/>
    <x v="13"/>
    <x v="4"/>
    <s v="510L4-C"/>
    <x v="0"/>
    <n v="68.742999999999995"/>
    <n v="0"/>
    <x v="0"/>
    <n v="67.31"/>
    <n v="67.31"/>
  </r>
  <r>
    <x v="0"/>
    <x v="2"/>
    <x v="14"/>
    <x v="0"/>
    <x v="4"/>
    <x v="14"/>
    <x v="4"/>
    <s v="510L5-A"/>
    <x v="0"/>
    <n v="115.27672"/>
    <n v="0"/>
    <x v="0"/>
    <n v="134.21"/>
    <n v="134.21"/>
  </r>
  <r>
    <x v="0"/>
    <x v="2"/>
    <x v="14"/>
    <x v="1"/>
    <x v="4"/>
    <x v="14"/>
    <x v="4"/>
    <s v="510L5-B"/>
    <x v="0"/>
    <n v="99.600279999999998"/>
    <n v="0"/>
    <x v="0"/>
    <n v="117.8"/>
    <n v="117.8"/>
  </r>
  <r>
    <x v="0"/>
    <x v="2"/>
    <x v="14"/>
    <x v="2"/>
    <x v="4"/>
    <x v="14"/>
    <x v="4"/>
    <s v="510L5-C"/>
    <x v="0"/>
    <n v="105.3626"/>
    <n v="0"/>
    <x v="0"/>
    <n v="132.61000000000001"/>
    <n v="132.61000000000001"/>
  </r>
  <r>
    <x v="0"/>
    <x v="2"/>
    <x v="14"/>
    <x v="0"/>
    <x v="4"/>
    <x v="15"/>
    <x v="4"/>
    <s v="510L6-A"/>
    <x v="0"/>
    <n v="175.3999"/>
    <n v="0"/>
    <x v="0"/>
    <n v="198.21"/>
    <n v="198.21"/>
  </r>
  <r>
    <x v="0"/>
    <x v="2"/>
    <x v="14"/>
    <x v="1"/>
    <x v="4"/>
    <x v="15"/>
    <x v="4"/>
    <s v="510L6-B"/>
    <x v="0"/>
    <n v="122"/>
    <n v="0"/>
    <x v="0"/>
    <n v="129.81"/>
    <n v="129.81"/>
  </r>
  <r>
    <x v="0"/>
    <x v="2"/>
    <x v="14"/>
    <x v="2"/>
    <x v="4"/>
    <x v="15"/>
    <x v="4"/>
    <s v="510L6-C"/>
    <x v="0"/>
    <n v="146"/>
    <n v="0"/>
    <x v="0"/>
    <n v="148.61000000000001"/>
    <n v="148.61000000000001"/>
  </r>
  <r>
    <x v="0"/>
    <x v="2"/>
    <x v="14"/>
    <x v="0"/>
    <x v="4"/>
    <x v="15"/>
    <x v="4"/>
    <s v="510L8-A"/>
    <x v="0"/>
    <n v="16.062480000000001"/>
    <n v="0"/>
    <x v="0"/>
    <n v="14.01"/>
    <n v="14.01"/>
  </r>
  <r>
    <x v="0"/>
    <x v="2"/>
    <x v="14"/>
    <x v="1"/>
    <x v="4"/>
    <x v="15"/>
    <x v="4"/>
    <s v="510L8-B"/>
    <x v="0"/>
    <n v="16.636140000000001"/>
    <n v="0"/>
    <x v="0"/>
    <n v="17"/>
    <n v="17"/>
  </r>
  <r>
    <x v="0"/>
    <x v="2"/>
    <x v="14"/>
    <x v="2"/>
    <x v="4"/>
    <x v="15"/>
    <x v="4"/>
    <s v="510L8-C"/>
    <x v="0"/>
    <n v="17.209800000000001"/>
    <n v="0"/>
    <x v="0"/>
    <n v="16.010000000000002"/>
    <n v="16.010000000000002"/>
  </r>
  <r>
    <x v="0"/>
    <x v="2"/>
    <x v="14"/>
    <x v="0"/>
    <x v="4"/>
    <x v="16"/>
    <x v="4"/>
    <s v="520WP-01-A"/>
    <x v="0"/>
    <n v="12.799799999999999"/>
    <n v="0"/>
    <x v="0"/>
    <n v="16"/>
    <n v="16"/>
  </r>
  <r>
    <x v="0"/>
    <x v="2"/>
    <x v="14"/>
    <x v="1"/>
    <x v="4"/>
    <x v="16"/>
    <x v="4"/>
    <s v="520WP-01-B"/>
    <x v="0"/>
    <n v="13.434200000000001"/>
    <n v="0"/>
    <x v="0"/>
    <n v="16"/>
    <n v="16"/>
  </r>
  <r>
    <x v="0"/>
    <x v="2"/>
    <x v="14"/>
    <x v="2"/>
    <x v="4"/>
    <x v="16"/>
    <x v="4"/>
    <s v="520WP-01-C"/>
    <x v="0"/>
    <n v="13.1668"/>
    <n v="0"/>
    <x v="0"/>
    <n v="16"/>
    <n v="16"/>
  </r>
  <r>
    <x v="0"/>
    <x v="2"/>
    <x v="14"/>
    <x v="0"/>
    <x v="4"/>
    <x v="17"/>
    <x v="4"/>
    <s v="530NP-01-A"/>
    <x v="0"/>
    <n v="43.916420000000002"/>
    <n v="0"/>
    <x v="0"/>
    <n v="40"/>
    <n v="40"/>
  </r>
  <r>
    <x v="0"/>
    <x v="2"/>
    <x v="14"/>
    <x v="1"/>
    <x v="4"/>
    <x v="17"/>
    <x v="4"/>
    <s v="530NP-01-B"/>
    <x v="0"/>
    <n v="43.897950000000002"/>
    <n v="0"/>
    <x v="0"/>
    <n v="40"/>
    <n v="40"/>
  </r>
  <r>
    <x v="0"/>
    <x v="2"/>
    <x v="14"/>
    <x v="2"/>
    <x v="4"/>
    <x v="17"/>
    <x v="4"/>
    <s v="530NP-01-C"/>
    <x v="0"/>
    <n v="47.790599999999998"/>
    <n v="0"/>
    <x v="0"/>
    <n v="44"/>
    <n v="44"/>
  </r>
  <r>
    <x v="0"/>
    <x v="2"/>
    <x v="14"/>
    <x v="0"/>
    <x v="4"/>
    <x v="18"/>
    <x v="4"/>
    <s v="550LP-01-A"/>
    <x v="0"/>
    <n v="16.666499999999999"/>
    <n v="0"/>
    <x v="0"/>
    <n v="18"/>
    <n v="18"/>
  </r>
  <r>
    <x v="0"/>
    <x v="2"/>
    <x v="14"/>
    <x v="1"/>
    <x v="4"/>
    <x v="18"/>
    <x v="4"/>
    <s v="550LP-01-B"/>
    <x v="0"/>
    <n v="37.133780000000002"/>
    <n v="0"/>
    <x v="0"/>
    <n v="40"/>
    <n v="40"/>
  </r>
  <r>
    <x v="0"/>
    <x v="2"/>
    <x v="14"/>
    <x v="2"/>
    <x v="4"/>
    <x v="18"/>
    <x v="4"/>
    <s v="550LP-01-C"/>
    <x v="0"/>
    <n v="22.73292"/>
    <n v="0"/>
    <x v="0"/>
    <n v="32"/>
    <n v="32"/>
  </r>
  <r>
    <x v="0"/>
    <x v="2"/>
    <x v="14"/>
    <x v="0"/>
    <x v="5"/>
    <x v="19"/>
    <x v="5"/>
    <s v="600WZ-01-A"/>
    <x v="0"/>
    <n v="1.2699780000000001"/>
    <n v="0"/>
    <x v="0"/>
    <n v="8"/>
    <n v="8"/>
  </r>
  <r>
    <x v="0"/>
    <x v="2"/>
    <x v="14"/>
    <x v="1"/>
    <x v="5"/>
    <x v="19"/>
    <x v="5"/>
    <s v="600WZ-01-B"/>
    <x v="0"/>
    <n v="1.18"/>
    <n v="0"/>
    <x v="0"/>
    <n v="8"/>
    <n v="8"/>
  </r>
  <r>
    <x v="0"/>
    <x v="2"/>
    <x v="14"/>
    <x v="2"/>
    <x v="5"/>
    <x v="19"/>
    <x v="5"/>
    <s v="600WZ-01-C"/>
    <x v="0"/>
    <n v="7.18642"/>
    <n v="0"/>
    <x v="0"/>
    <n v="16"/>
    <n v="16"/>
  </r>
  <r>
    <x v="0"/>
    <x v="2"/>
    <x v="15"/>
    <x v="0"/>
    <x v="0"/>
    <x v="0"/>
    <x v="0"/>
    <s v="100KT-01-A"/>
    <x v="0"/>
    <n v="0.86899999999999999"/>
    <n v="0"/>
    <x v="0"/>
    <n v="32"/>
    <n v="32"/>
  </r>
  <r>
    <x v="0"/>
    <x v="2"/>
    <x v="15"/>
    <x v="1"/>
    <x v="0"/>
    <x v="0"/>
    <x v="0"/>
    <s v="100KT-01-B"/>
    <x v="0"/>
    <n v="3.7531599999999998"/>
    <n v="0"/>
    <x v="0"/>
    <n v="16"/>
    <n v="16"/>
  </r>
  <r>
    <x v="0"/>
    <x v="2"/>
    <x v="15"/>
    <x v="2"/>
    <x v="0"/>
    <x v="0"/>
    <x v="0"/>
    <s v="100KT-01-C"/>
    <x v="0"/>
    <n v="1.5440199999999999"/>
    <n v="0"/>
    <x v="0"/>
    <n v="16"/>
    <n v="16"/>
  </r>
  <r>
    <x v="0"/>
    <x v="2"/>
    <x v="15"/>
    <x v="0"/>
    <x v="0"/>
    <x v="0"/>
    <x v="0"/>
    <s v="100KT-02-A"/>
    <x v="0"/>
    <n v="8.1493500000000001"/>
    <n v="0"/>
    <x v="0"/>
    <n v="48"/>
    <n v="48"/>
  </r>
  <r>
    <x v="0"/>
    <x v="2"/>
    <x v="15"/>
    <x v="2"/>
    <x v="0"/>
    <x v="0"/>
    <x v="0"/>
    <s v="100KT-02-C"/>
    <x v="0"/>
    <n v="17.599119999999999"/>
    <n v="0"/>
    <x v="0"/>
    <n v="47"/>
    <n v="47"/>
  </r>
  <r>
    <x v="0"/>
    <x v="2"/>
    <x v="15"/>
    <x v="1"/>
    <x v="0"/>
    <x v="0"/>
    <x v="0"/>
    <s v="100KT-03-B"/>
    <x v="0"/>
    <n v="22.042259999999999"/>
    <n v="0"/>
    <x v="0"/>
    <n v="36"/>
    <n v="36"/>
  </r>
  <r>
    <x v="0"/>
    <x v="2"/>
    <x v="15"/>
    <x v="0"/>
    <x v="0"/>
    <x v="0"/>
    <x v="0"/>
    <s v="100KT-04-A"/>
    <x v="0"/>
    <n v="12.62236"/>
    <n v="0"/>
    <x v="0"/>
    <n v="16"/>
    <n v="16"/>
  </r>
  <r>
    <x v="0"/>
    <x v="2"/>
    <x v="15"/>
    <x v="0"/>
    <x v="0"/>
    <x v="0"/>
    <x v="0"/>
    <s v="100KT-05-A"/>
    <x v="0"/>
    <n v="0.44367000000000001"/>
    <n v="0"/>
    <x v="0"/>
    <n v="24"/>
    <n v="24"/>
  </r>
  <r>
    <x v="0"/>
    <x v="2"/>
    <x v="15"/>
    <x v="0"/>
    <x v="0"/>
    <x v="0"/>
    <x v="0"/>
    <s v="100KT-07-A"/>
    <x v="0"/>
    <n v="12.689830000000001"/>
    <n v="0"/>
    <x v="0"/>
    <n v="16"/>
    <n v="16"/>
  </r>
  <r>
    <x v="0"/>
    <x v="2"/>
    <x v="15"/>
    <x v="1"/>
    <x v="0"/>
    <x v="0"/>
    <x v="0"/>
    <s v="100KT-07-B"/>
    <x v="0"/>
    <n v="14.67023"/>
    <n v="0"/>
    <x v="0"/>
    <n v="8"/>
    <n v="8"/>
  </r>
  <r>
    <x v="0"/>
    <x v="2"/>
    <x v="15"/>
    <x v="2"/>
    <x v="0"/>
    <x v="0"/>
    <x v="0"/>
    <s v="100KT-07-C"/>
    <x v="0"/>
    <n v="9.6654099999999996"/>
    <n v="0"/>
    <x v="0"/>
    <n v="8"/>
    <n v="8"/>
  </r>
  <r>
    <x v="0"/>
    <x v="2"/>
    <x v="15"/>
    <x v="0"/>
    <x v="0"/>
    <x v="1"/>
    <x v="0"/>
    <s v="110KS-01-A"/>
    <x v="0"/>
    <n v="8.8000000000000007"/>
    <n v="0"/>
    <x v="0"/>
    <n v="16"/>
    <n v="16"/>
  </r>
  <r>
    <x v="0"/>
    <x v="2"/>
    <x v="15"/>
    <x v="2"/>
    <x v="0"/>
    <x v="1"/>
    <x v="0"/>
    <s v="110KS-02-C"/>
    <x v="0"/>
    <n v="4.4000000000000004"/>
    <n v="0"/>
    <x v="0"/>
    <n v="8"/>
    <n v="8"/>
  </r>
  <r>
    <x v="0"/>
    <x v="2"/>
    <x v="15"/>
    <x v="0"/>
    <x v="0"/>
    <x v="1"/>
    <x v="0"/>
    <s v="110KS-03-A"/>
    <x v="0"/>
    <n v="1.9573400000000001"/>
    <n v="0"/>
    <x v="0"/>
    <n v="8"/>
    <n v="8"/>
  </r>
  <r>
    <x v="0"/>
    <x v="2"/>
    <x v="15"/>
    <x v="2"/>
    <x v="0"/>
    <x v="1"/>
    <x v="0"/>
    <s v="110KS-03-C"/>
    <x v="0"/>
    <n v="1.0085299999999999"/>
    <n v="0"/>
    <x v="0"/>
    <n v="6"/>
    <n v="6"/>
  </r>
  <r>
    <x v="0"/>
    <x v="2"/>
    <x v="15"/>
    <x v="0"/>
    <x v="1"/>
    <x v="2"/>
    <x v="1"/>
    <s v="210SL-01-A"/>
    <x v="0"/>
    <n v="21.19998"/>
    <n v="0"/>
    <x v="0"/>
    <n v="24"/>
    <n v="24"/>
  </r>
  <r>
    <x v="0"/>
    <x v="2"/>
    <x v="15"/>
    <x v="1"/>
    <x v="1"/>
    <x v="2"/>
    <x v="1"/>
    <s v="210SL-01-B"/>
    <x v="0"/>
    <n v="10.817254999999999"/>
    <n v="0"/>
    <x v="0"/>
    <n v="14"/>
    <n v="14"/>
  </r>
  <r>
    <x v="0"/>
    <x v="2"/>
    <x v="15"/>
    <x v="2"/>
    <x v="1"/>
    <x v="2"/>
    <x v="1"/>
    <s v="210SL-01-C"/>
    <x v="0"/>
    <n v="35.57996"/>
    <n v="0"/>
    <x v="0"/>
    <n v="40"/>
    <n v="40"/>
  </r>
  <r>
    <x v="0"/>
    <x v="2"/>
    <x v="15"/>
    <x v="0"/>
    <x v="1"/>
    <x v="2"/>
    <x v="1"/>
    <s v="210SL-02-A"/>
    <x v="0"/>
    <n v="7.0666599999999997"/>
    <n v="0"/>
    <x v="0"/>
    <n v="8"/>
    <n v="8"/>
  </r>
  <r>
    <x v="0"/>
    <x v="2"/>
    <x v="15"/>
    <x v="1"/>
    <x v="1"/>
    <x v="2"/>
    <x v="1"/>
    <s v="210SL-02-B"/>
    <x v="0"/>
    <n v="42.39996"/>
    <n v="0"/>
    <x v="0"/>
    <n v="48"/>
    <n v="48"/>
  </r>
  <r>
    <x v="0"/>
    <x v="2"/>
    <x v="15"/>
    <x v="2"/>
    <x v="1"/>
    <x v="3"/>
    <x v="1"/>
    <s v="220SE-0079"/>
    <x v="0"/>
    <n v="5.5705"/>
    <n v="4.7000000000000002E-3"/>
    <x v="0"/>
    <n v="8"/>
    <n v="8"/>
  </r>
  <r>
    <x v="0"/>
    <x v="2"/>
    <x v="15"/>
    <x v="2"/>
    <x v="1"/>
    <x v="3"/>
    <x v="1"/>
    <s v="220SE-0081"/>
    <x v="0"/>
    <n v="6.9380699999999997"/>
    <n v="0"/>
    <x v="0"/>
    <n v="8"/>
    <n v="8"/>
  </r>
  <r>
    <x v="0"/>
    <x v="2"/>
    <x v="15"/>
    <x v="2"/>
    <x v="1"/>
    <x v="3"/>
    <x v="1"/>
    <s v="220SE-0114"/>
    <x v="0"/>
    <n v="7.1080199999999998"/>
    <n v="0"/>
    <x v="0"/>
    <n v="8"/>
    <n v="8"/>
  </r>
  <r>
    <x v="0"/>
    <x v="2"/>
    <x v="15"/>
    <x v="0"/>
    <x v="1"/>
    <x v="3"/>
    <x v="1"/>
    <s v="220SE-0121"/>
    <x v="0"/>
    <n v="5.2393400000000003"/>
    <n v="8.0000000000000004E-4"/>
    <x v="0"/>
    <n v="8"/>
    <n v="8"/>
  </r>
  <r>
    <x v="0"/>
    <x v="2"/>
    <x v="15"/>
    <x v="0"/>
    <x v="1"/>
    <x v="3"/>
    <x v="1"/>
    <s v="220SE-0133"/>
    <x v="0"/>
    <n v="6.5959500000000002"/>
    <n v="0"/>
    <x v="0"/>
    <n v="8"/>
    <n v="8"/>
  </r>
  <r>
    <x v="0"/>
    <x v="2"/>
    <x v="15"/>
    <x v="1"/>
    <x v="1"/>
    <x v="3"/>
    <x v="1"/>
    <s v="220SE-0202"/>
    <x v="0"/>
    <n v="6.4453399999999998"/>
    <n v="0"/>
    <x v="0"/>
    <n v="8"/>
    <n v="8"/>
  </r>
  <r>
    <x v="0"/>
    <x v="2"/>
    <x v="15"/>
    <x v="2"/>
    <x v="1"/>
    <x v="3"/>
    <x v="1"/>
    <s v="220SE-0212"/>
    <x v="0"/>
    <n v="7.3964100000000004"/>
    <n v="0.2082"/>
    <x v="0"/>
    <n v="8"/>
    <n v="8"/>
  </r>
  <r>
    <x v="0"/>
    <x v="2"/>
    <x v="15"/>
    <x v="2"/>
    <x v="1"/>
    <x v="3"/>
    <x v="1"/>
    <s v="220SE-0227"/>
    <x v="0"/>
    <n v="7.2389700000000001"/>
    <n v="0"/>
    <x v="0"/>
    <n v="8"/>
    <n v="8"/>
  </r>
  <r>
    <x v="0"/>
    <x v="2"/>
    <x v="15"/>
    <x v="1"/>
    <x v="1"/>
    <x v="3"/>
    <x v="1"/>
    <s v="220SE-0233"/>
    <x v="0"/>
    <n v="6.7003700000000004"/>
    <n v="0"/>
    <x v="0"/>
    <n v="8"/>
    <n v="8"/>
  </r>
  <r>
    <x v="0"/>
    <x v="2"/>
    <x v="15"/>
    <x v="1"/>
    <x v="1"/>
    <x v="3"/>
    <x v="1"/>
    <s v="220SE-0281"/>
    <x v="0"/>
    <n v="3.06779"/>
    <n v="0"/>
    <x v="0"/>
    <n v="2"/>
    <n v="2"/>
  </r>
  <r>
    <x v="0"/>
    <x v="2"/>
    <x v="15"/>
    <x v="2"/>
    <x v="1"/>
    <x v="3"/>
    <x v="1"/>
    <s v="220SE-0359"/>
    <x v="0"/>
    <n v="7.7629200000000003"/>
    <n v="0"/>
    <x v="0"/>
    <n v="8"/>
    <n v="8"/>
  </r>
  <r>
    <x v="0"/>
    <x v="2"/>
    <x v="15"/>
    <x v="2"/>
    <x v="1"/>
    <x v="3"/>
    <x v="1"/>
    <s v="220SE-0386"/>
    <x v="0"/>
    <n v="7.5002500000000003"/>
    <n v="0"/>
    <x v="0"/>
    <n v="8"/>
    <n v="8"/>
  </r>
  <r>
    <x v="0"/>
    <x v="2"/>
    <x v="15"/>
    <x v="0"/>
    <x v="1"/>
    <x v="3"/>
    <x v="1"/>
    <s v="220SE-0409"/>
    <x v="0"/>
    <n v="5.1469199999999997"/>
    <n v="0.76029999999999998"/>
    <x v="0"/>
    <n v="6.5"/>
    <n v="6.5"/>
  </r>
  <r>
    <x v="0"/>
    <x v="2"/>
    <x v="15"/>
    <x v="1"/>
    <x v="1"/>
    <x v="3"/>
    <x v="1"/>
    <s v="220SE-0505"/>
    <x v="0"/>
    <n v="2.4183680000000001"/>
    <n v="0"/>
    <x v="0"/>
    <n v="3"/>
    <n v="3"/>
  </r>
  <r>
    <x v="0"/>
    <x v="2"/>
    <x v="15"/>
    <x v="0"/>
    <x v="1"/>
    <x v="3"/>
    <x v="1"/>
    <s v="220SE-0642"/>
    <x v="0"/>
    <n v="6.1570499999999999"/>
    <n v="2.2000000000000001E-3"/>
    <x v="0"/>
    <n v="8"/>
    <n v="8"/>
  </r>
  <r>
    <x v="0"/>
    <x v="2"/>
    <x v="15"/>
    <x v="0"/>
    <x v="1"/>
    <x v="3"/>
    <x v="1"/>
    <s v="220SE-0677"/>
    <x v="0"/>
    <n v="7.57036"/>
    <n v="0.96750000000000003"/>
    <x v="0"/>
    <n v="8"/>
    <n v="8"/>
  </r>
  <r>
    <x v="0"/>
    <x v="2"/>
    <x v="15"/>
    <x v="1"/>
    <x v="1"/>
    <x v="3"/>
    <x v="1"/>
    <s v="220SE-0688"/>
    <x v="0"/>
    <n v="8.3149999999999995"/>
    <n v="0"/>
    <x v="0"/>
    <n v="8"/>
    <n v="8"/>
  </r>
  <r>
    <x v="0"/>
    <x v="2"/>
    <x v="15"/>
    <x v="0"/>
    <x v="1"/>
    <x v="3"/>
    <x v="1"/>
    <s v="220SE-0694"/>
    <x v="0"/>
    <n v="5.3535599999999999"/>
    <n v="0"/>
    <x v="0"/>
    <n v="8"/>
    <n v="8"/>
  </r>
  <r>
    <x v="0"/>
    <x v="2"/>
    <x v="15"/>
    <x v="2"/>
    <x v="1"/>
    <x v="3"/>
    <x v="1"/>
    <s v="220SE-0708"/>
    <x v="0"/>
    <n v="6.0282600000000004"/>
    <n v="0"/>
    <x v="0"/>
    <n v="8"/>
    <n v="8"/>
  </r>
  <r>
    <x v="0"/>
    <x v="2"/>
    <x v="15"/>
    <x v="1"/>
    <x v="1"/>
    <x v="3"/>
    <x v="1"/>
    <s v="220SE-0739"/>
    <x v="0"/>
    <n v="5.2995200000000002"/>
    <n v="0"/>
    <x v="0"/>
    <n v="8"/>
    <n v="8"/>
  </r>
  <r>
    <x v="0"/>
    <x v="2"/>
    <x v="15"/>
    <x v="1"/>
    <x v="1"/>
    <x v="3"/>
    <x v="1"/>
    <s v="220SE-0748"/>
    <x v="0"/>
    <n v="3.6022699999999999"/>
    <n v="0"/>
    <x v="0"/>
    <n v="8"/>
    <n v="8"/>
  </r>
  <r>
    <x v="0"/>
    <x v="2"/>
    <x v="15"/>
    <x v="2"/>
    <x v="1"/>
    <x v="3"/>
    <x v="1"/>
    <s v="220SE-0754"/>
    <x v="0"/>
    <n v="6.4658100000000003"/>
    <n v="0"/>
    <x v="0"/>
    <n v="8"/>
    <n v="8"/>
  </r>
  <r>
    <x v="0"/>
    <x v="2"/>
    <x v="15"/>
    <x v="2"/>
    <x v="1"/>
    <x v="3"/>
    <x v="1"/>
    <s v="220SE-0778"/>
    <x v="0"/>
    <n v="7.0319099999999999"/>
    <n v="0"/>
    <x v="0"/>
    <n v="8"/>
    <n v="8"/>
  </r>
  <r>
    <x v="0"/>
    <x v="2"/>
    <x v="15"/>
    <x v="2"/>
    <x v="1"/>
    <x v="3"/>
    <x v="1"/>
    <s v="220SE-0795"/>
    <x v="0"/>
    <n v="4.8522600000000002"/>
    <n v="0"/>
    <x v="0"/>
    <n v="8"/>
    <n v="8"/>
  </r>
  <r>
    <x v="0"/>
    <x v="2"/>
    <x v="15"/>
    <x v="1"/>
    <x v="1"/>
    <x v="3"/>
    <x v="1"/>
    <s v="220SE-0800"/>
    <x v="0"/>
    <n v="7.3536400000000004"/>
    <n v="0"/>
    <x v="0"/>
    <n v="8"/>
    <n v="8"/>
  </r>
  <r>
    <x v="0"/>
    <x v="2"/>
    <x v="15"/>
    <x v="2"/>
    <x v="1"/>
    <x v="3"/>
    <x v="1"/>
    <s v="220SE-0844"/>
    <x v="0"/>
    <n v="4.6647999999999996"/>
    <n v="1.6004"/>
    <x v="0"/>
    <n v="8"/>
    <n v="8"/>
  </r>
  <r>
    <x v="0"/>
    <x v="2"/>
    <x v="15"/>
    <x v="2"/>
    <x v="1"/>
    <x v="3"/>
    <x v="1"/>
    <s v="220SE-0901"/>
    <x v="0"/>
    <n v="4.5839400000000001"/>
    <n v="0"/>
    <x v="0"/>
    <n v="8"/>
    <n v="8"/>
  </r>
  <r>
    <x v="0"/>
    <x v="2"/>
    <x v="15"/>
    <x v="1"/>
    <x v="1"/>
    <x v="3"/>
    <x v="1"/>
    <s v="220SE-0921"/>
    <x v="0"/>
    <n v="8.2235999999999994"/>
    <n v="0"/>
    <x v="0"/>
    <n v="8"/>
    <n v="8"/>
  </r>
  <r>
    <x v="0"/>
    <x v="2"/>
    <x v="15"/>
    <x v="0"/>
    <x v="1"/>
    <x v="3"/>
    <x v="1"/>
    <s v="220SE-0923"/>
    <x v="0"/>
    <n v="6.3649800000000001"/>
    <n v="0.1067"/>
    <x v="0"/>
    <n v="8"/>
    <n v="8"/>
  </r>
  <r>
    <x v="0"/>
    <x v="2"/>
    <x v="15"/>
    <x v="2"/>
    <x v="1"/>
    <x v="3"/>
    <x v="1"/>
    <s v="220SE-1045"/>
    <x v="0"/>
    <n v="8.7789699999999993"/>
    <n v="0"/>
    <x v="0"/>
    <n v="8"/>
    <n v="8"/>
  </r>
  <r>
    <x v="0"/>
    <x v="2"/>
    <x v="15"/>
    <x v="0"/>
    <x v="1"/>
    <x v="3"/>
    <x v="1"/>
    <s v="220SE-1218"/>
    <x v="0"/>
    <n v="5.8352599999999999"/>
    <n v="0.17030000000000001"/>
    <x v="0"/>
    <n v="8"/>
    <n v="8"/>
  </r>
  <r>
    <x v="0"/>
    <x v="2"/>
    <x v="15"/>
    <x v="0"/>
    <x v="1"/>
    <x v="3"/>
    <x v="1"/>
    <s v="220SE-1290"/>
    <x v="0"/>
    <n v="6.5629999999999997"/>
    <n v="6.1999999999999998E-3"/>
    <x v="0"/>
    <n v="8"/>
    <n v="8"/>
  </r>
  <r>
    <x v="0"/>
    <x v="2"/>
    <x v="15"/>
    <x v="2"/>
    <x v="1"/>
    <x v="3"/>
    <x v="1"/>
    <s v="220SE-1679"/>
    <x v="0"/>
    <n v="7.4096000000000002"/>
    <n v="0"/>
    <x v="0"/>
    <n v="8"/>
    <n v="8"/>
  </r>
  <r>
    <x v="0"/>
    <x v="2"/>
    <x v="15"/>
    <x v="1"/>
    <x v="1"/>
    <x v="3"/>
    <x v="1"/>
    <s v="220SE-1689"/>
    <x v="0"/>
    <n v="5.4867499999999998"/>
    <n v="0.38069999999999998"/>
    <x v="0"/>
    <n v="7"/>
    <n v="7"/>
  </r>
  <r>
    <x v="0"/>
    <x v="2"/>
    <x v="15"/>
    <x v="1"/>
    <x v="1"/>
    <x v="3"/>
    <x v="1"/>
    <s v="220SE-2033"/>
    <x v="0"/>
    <n v="5.0379199999999997"/>
    <n v="0"/>
    <x v="0"/>
    <n v="8"/>
    <n v="8"/>
  </r>
  <r>
    <x v="0"/>
    <x v="2"/>
    <x v="15"/>
    <x v="2"/>
    <x v="1"/>
    <x v="3"/>
    <x v="1"/>
    <s v="220SE-2036"/>
    <x v="0"/>
    <n v="6.2096799999999996"/>
    <n v="0"/>
    <x v="0"/>
    <n v="8"/>
    <n v="8"/>
  </r>
  <r>
    <x v="0"/>
    <x v="2"/>
    <x v="15"/>
    <x v="0"/>
    <x v="1"/>
    <x v="3"/>
    <x v="1"/>
    <s v="220SE-2103"/>
    <x v="0"/>
    <n v="5.9973099999999997"/>
    <n v="1.5100000000000001E-2"/>
    <x v="0"/>
    <n v="8"/>
    <n v="8"/>
  </r>
  <r>
    <x v="0"/>
    <x v="2"/>
    <x v="15"/>
    <x v="2"/>
    <x v="1"/>
    <x v="3"/>
    <x v="1"/>
    <s v="220SE-2104"/>
    <x v="0"/>
    <n v="7.5366739999999997"/>
    <n v="0"/>
    <x v="0"/>
    <n v="8"/>
    <n v="8"/>
  </r>
  <r>
    <x v="0"/>
    <x v="2"/>
    <x v="15"/>
    <x v="2"/>
    <x v="1"/>
    <x v="3"/>
    <x v="1"/>
    <s v="220SE-2107"/>
    <x v="0"/>
    <n v="6.4051"/>
    <n v="9.7799999999999998E-2"/>
    <x v="0"/>
    <n v="8"/>
    <n v="8"/>
  </r>
  <r>
    <x v="0"/>
    <x v="2"/>
    <x v="15"/>
    <x v="2"/>
    <x v="1"/>
    <x v="3"/>
    <x v="1"/>
    <s v="220SE-2118"/>
    <x v="0"/>
    <n v="6.7159500000000003"/>
    <n v="0"/>
    <x v="0"/>
    <n v="8"/>
    <n v="8"/>
  </r>
  <r>
    <x v="0"/>
    <x v="2"/>
    <x v="15"/>
    <x v="0"/>
    <x v="1"/>
    <x v="3"/>
    <x v="1"/>
    <s v="220SE-2125"/>
    <x v="0"/>
    <n v="6.9866099999999998"/>
    <n v="0.19950000000000001"/>
    <x v="0"/>
    <n v="8"/>
    <n v="8"/>
  </r>
  <r>
    <x v="0"/>
    <x v="2"/>
    <x v="15"/>
    <x v="0"/>
    <x v="1"/>
    <x v="3"/>
    <x v="1"/>
    <s v="220SE-2349"/>
    <x v="0"/>
    <n v="6.9769399999999999"/>
    <n v="3.1699999999999999E-2"/>
    <x v="0"/>
    <n v="8"/>
    <n v="8"/>
  </r>
  <r>
    <x v="0"/>
    <x v="2"/>
    <x v="15"/>
    <x v="1"/>
    <x v="1"/>
    <x v="3"/>
    <x v="1"/>
    <s v="220SE-2350"/>
    <x v="0"/>
    <n v="8.3091200000000001"/>
    <n v="0"/>
    <x v="0"/>
    <n v="8"/>
    <n v="8"/>
  </r>
  <r>
    <x v="0"/>
    <x v="2"/>
    <x v="15"/>
    <x v="1"/>
    <x v="1"/>
    <x v="3"/>
    <x v="1"/>
    <s v="220SE-2455"/>
    <x v="0"/>
    <n v="3.5285299999999999"/>
    <n v="1.2999999999999999E-3"/>
    <x v="0"/>
    <n v="2"/>
    <n v="2"/>
  </r>
  <r>
    <x v="0"/>
    <x v="2"/>
    <x v="15"/>
    <x v="2"/>
    <x v="1"/>
    <x v="3"/>
    <x v="1"/>
    <s v="220SE-2769"/>
    <x v="0"/>
    <n v="6.9236599999999999"/>
    <n v="3.7499999999999999E-2"/>
    <x v="0"/>
    <n v="8"/>
    <n v="8"/>
  </r>
  <r>
    <x v="0"/>
    <x v="2"/>
    <x v="15"/>
    <x v="1"/>
    <x v="1"/>
    <x v="3"/>
    <x v="1"/>
    <s v="220SE-2818"/>
    <x v="0"/>
    <n v="7.2134"/>
    <n v="0"/>
    <x v="0"/>
    <n v="8"/>
    <n v="8"/>
  </r>
  <r>
    <x v="0"/>
    <x v="2"/>
    <x v="15"/>
    <x v="2"/>
    <x v="1"/>
    <x v="3"/>
    <x v="1"/>
    <s v="220SE-2841"/>
    <x v="0"/>
    <n v="6.67462"/>
    <n v="0"/>
    <x v="0"/>
    <n v="8"/>
    <n v="8"/>
  </r>
  <r>
    <x v="0"/>
    <x v="2"/>
    <x v="15"/>
    <x v="0"/>
    <x v="1"/>
    <x v="3"/>
    <x v="1"/>
    <s v="220SE-2848"/>
    <x v="0"/>
    <n v="5.8686999999999996"/>
    <n v="0"/>
    <x v="0"/>
    <n v="8"/>
    <n v="8"/>
  </r>
  <r>
    <x v="0"/>
    <x v="2"/>
    <x v="15"/>
    <x v="0"/>
    <x v="1"/>
    <x v="3"/>
    <x v="1"/>
    <s v="220SE-2918"/>
    <x v="0"/>
    <n v="5.8898299999999999"/>
    <n v="5.0700000000000002E-2"/>
    <x v="0"/>
    <n v="8"/>
    <n v="8"/>
  </r>
  <r>
    <x v="0"/>
    <x v="2"/>
    <x v="15"/>
    <x v="0"/>
    <x v="1"/>
    <x v="3"/>
    <x v="1"/>
    <s v="220SE-2983"/>
    <x v="0"/>
    <n v="4.6793399999999998"/>
    <n v="0"/>
    <x v="0"/>
    <n v="8"/>
    <n v="8"/>
  </r>
  <r>
    <x v="0"/>
    <x v="2"/>
    <x v="15"/>
    <x v="2"/>
    <x v="1"/>
    <x v="3"/>
    <x v="1"/>
    <s v="220SE-3073"/>
    <x v="0"/>
    <n v="6.9450969999999996"/>
    <n v="9.7000000000000003E-3"/>
    <x v="0"/>
    <n v="8"/>
    <n v="8"/>
  </r>
  <r>
    <x v="0"/>
    <x v="2"/>
    <x v="15"/>
    <x v="2"/>
    <x v="1"/>
    <x v="3"/>
    <x v="1"/>
    <s v="220SE-3261"/>
    <x v="0"/>
    <n v="6.1586499999999997"/>
    <n v="2.9999999999999997E-4"/>
    <x v="0"/>
    <n v="8"/>
    <n v="8"/>
  </r>
  <r>
    <x v="0"/>
    <x v="2"/>
    <x v="15"/>
    <x v="2"/>
    <x v="1"/>
    <x v="3"/>
    <x v="1"/>
    <s v="220SE-3332"/>
    <x v="0"/>
    <n v="5.8936999999999999"/>
    <n v="0"/>
    <x v="0"/>
    <n v="8"/>
    <n v="8"/>
  </r>
  <r>
    <x v="0"/>
    <x v="2"/>
    <x v="15"/>
    <x v="2"/>
    <x v="1"/>
    <x v="3"/>
    <x v="1"/>
    <s v="220SE-3445"/>
    <x v="0"/>
    <n v="9.6402800000000006"/>
    <n v="0"/>
    <x v="0"/>
    <n v="8"/>
    <n v="8"/>
  </r>
  <r>
    <x v="0"/>
    <x v="2"/>
    <x v="15"/>
    <x v="2"/>
    <x v="1"/>
    <x v="3"/>
    <x v="1"/>
    <s v="220SE-3447"/>
    <x v="0"/>
    <n v="4.9803230000000003"/>
    <n v="0.13539999999999999"/>
    <x v="0"/>
    <n v="8"/>
    <n v="8"/>
  </r>
  <r>
    <x v="0"/>
    <x v="2"/>
    <x v="15"/>
    <x v="2"/>
    <x v="1"/>
    <x v="3"/>
    <x v="1"/>
    <s v="220SE-3468"/>
    <x v="0"/>
    <n v="4.5238800000000001"/>
    <n v="0"/>
    <x v="0"/>
    <n v="8"/>
    <n v="8"/>
  </r>
  <r>
    <x v="0"/>
    <x v="2"/>
    <x v="15"/>
    <x v="1"/>
    <x v="1"/>
    <x v="3"/>
    <x v="1"/>
    <s v="220SE-3633"/>
    <x v="0"/>
    <n v="7.2057900000000004"/>
    <n v="0"/>
    <x v="0"/>
    <n v="8"/>
    <n v="8"/>
  </r>
  <r>
    <x v="0"/>
    <x v="2"/>
    <x v="15"/>
    <x v="0"/>
    <x v="2"/>
    <x v="4"/>
    <x v="2"/>
    <s v="300OI-01-A"/>
    <x v="0"/>
    <n v="50.679000000000002"/>
    <n v="0"/>
    <x v="0"/>
    <n v="30"/>
    <n v="30"/>
  </r>
  <r>
    <x v="0"/>
    <x v="2"/>
    <x v="15"/>
    <x v="2"/>
    <x v="2"/>
    <x v="4"/>
    <x v="2"/>
    <s v="300OI-01-C"/>
    <x v="0"/>
    <n v="46.9998"/>
    <n v="0"/>
    <x v="0"/>
    <n v="40"/>
    <n v="40"/>
  </r>
  <r>
    <x v="0"/>
    <x v="2"/>
    <x v="15"/>
    <x v="0"/>
    <x v="2"/>
    <x v="5"/>
    <x v="2"/>
    <s v="300OS-01-A"/>
    <x v="0"/>
    <n v="7.8867099999999999"/>
    <n v="0"/>
    <x v="0"/>
    <n v="18"/>
    <n v="18"/>
  </r>
  <r>
    <x v="0"/>
    <x v="2"/>
    <x v="15"/>
    <x v="2"/>
    <x v="2"/>
    <x v="5"/>
    <x v="2"/>
    <s v="300OS-01-C"/>
    <x v="0"/>
    <n v="7.9450099999999999"/>
    <n v="0"/>
    <x v="0"/>
    <n v="16"/>
    <n v="16"/>
  </r>
  <r>
    <x v="0"/>
    <x v="2"/>
    <x v="15"/>
    <x v="0"/>
    <x v="3"/>
    <x v="6"/>
    <x v="3"/>
    <s v="410MO-02-A"/>
    <x v="0"/>
    <n v="16.484950000000001"/>
    <n v="0"/>
    <x v="0"/>
    <n v="21.32"/>
    <n v="21.32"/>
  </r>
  <r>
    <x v="0"/>
    <x v="2"/>
    <x v="15"/>
    <x v="0"/>
    <x v="3"/>
    <x v="6"/>
    <x v="3"/>
    <s v="410MO-04-A"/>
    <x v="0"/>
    <n v="16.022359999999999"/>
    <n v="0"/>
    <x v="0"/>
    <n v="21.32"/>
    <n v="21.32"/>
  </r>
  <r>
    <x v="0"/>
    <x v="2"/>
    <x v="15"/>
    <x v="2"/>
    <x v="3"/>
    <x v="6"/>
    <x v="3"/>
    <s v="410MO-04-C"/>
    <x v="0"/>
    <n v="10.84835"/>
    <n v="0"/>
    <x v="0"/>
    <n v="14"/>
    <n v="14"/>
  </r>
  <r>
    <x v="0"/>
    <x v="2"/>
    <x v="15"/>
    <x v="0"/>
    <x v="3"/>
    <x v="6"/>
    <x v="3"/>
    <s v="410MO-06-A"/>
    <x v="0"/>
    <n v="16.190329999999999"/>
    <n v="0"/>
    <x v="0"/>
    <n v="21.32"/>
    <n v="21.32"/>
  </r>
  <r>
    <x v="0"/>
    <x v="2"/>
    <x v="15"/>
    <x v="2"/>
    <x v="3"/>
    <x v="6"/>
    <x v="3"/>
    <s v="410MO-06-C"/>
    <x v="0"/>
    <n v="10.54631"/>
    <n v="0"/>
    <x v="0"/>
    <n v="14"/>
    <n v="14"/>
  </r>
  <r>
    <x v="0"/>
    <x v="2"/>
    <x v="15"/>
    <x v="0"/>
    <x v="3"/>
    <x v="7"/>
    <x v="3"/>
    <s v="420TW-01-A"/>
    <x v="0"/>
    <n v="6.3667299999999996"/>
    <n v="0"/>
    <x v="0"/>
    <n v="8.5"/>
    <n v="8.5"/>
  </r>
  <r>
    <x v="0"/>
    <x v="2"/>
    <x v="15"/>
    <x v="0"/>
    <x v="3"/>
    <x v="7"/>
    <x v="3"/>
    <s v="420TW-02-A"/>
    <x v="0"/>
    <n v="6.6043200000000004"/>
    <n v="0"/>
    <x v="0"/>
    <n v="8.5"/>
    <n v="8.5"/>
  </r>
  <r>
    <x v="0"/>
    <x v="2"/>
    <x v="15"/>
    <x v="2"/>
    <x v="3"/>
    <x v="7"/>
    <x v="3"/>
    <s v="420TW-04-C"/>
    <x v="0"/>
    <n v="6.0603400000000001"/>
    <n v="0"/>
    <x v="0"/>
    <n v="8"/>
    <n v="8"/>
  </r>
  <r>
    <x v="0"/>
    <x v="2"/>
    <x v="15"/>
    <x v="0"/>
    <x v="3"/>
    <x v="7"/>
    <x v="3"/>
    <s v="420TW-05-A"/>
    <x v="0"/>
    <n v="6.4443700000000002"/>
    <n v="0"/>
    <x v="0"/>
    <n v="8.5"/>
    <n v="8.5"/>
  </r>
  <r>
    <x v="0"/>
    <x v="2"/>
    <x v="15"/>
    <x v="0"/>
    <x v="3"/>
    <x v="7"/>
    <x v="3"/>
    <s v="420TW-06-A"/>
    <x v="0"/>
    <n v="6.59903"/>
    <n v="0"/>
    <x v="0"/>
    <n v="8.5"/>
    <n v="8.5"/>
  </r>
  <r>
    <x v="0"/>
    <x v="2"/>
    <x v="15"/>
    <x v="2"/>
    <x v="3"/>
    <x v="7"/>
    <x v="3"/>
    <s v="420TW-07-C"/>
    <x v="0"/>
    <n v="6.0453299999999999"/>
    <n v="0"/>
    <x v="0"/>
    <n v="7"/>
    <n v="7"/>
  </r>
  <r>
    <x v="0"/>
    <x v="2"/>
    <x v="15"/>
    <x v="0"/>
    <x v="3"/>
    <x v="8"/>
    <x v="3"/>
    <s v="430TT-01-A"/>
    <x v="0"/>
    <n v="9.2680299999999995"/>
    <n v="0"/>
    <x v="0"/>
    <n v="12.5"/>
    <n v="12.5"/>
  </r>
  <r>
    <x v="0"/>
    <x v="2"/>
    <x v="15"/>
    <x v="2"/>
    <x v="3"/>
    <x v="8"/>
    <x v="3"/>
    <s v="430TT-01-C"/>
    <x v="0"/>
    <n v="8.2403399999999998"/>
    <n v="0"/>
    <x v="0"/>
    <n v="11"/>
    <n v="11"/>
  </r>
  <r>
    <x v="0"/>
    <x v="2"/>
    <x v="15"/>
    <x v="0"/>
    <x v="3"/>
    <x v="8"/>
    <x v="3"/>
    <s v="430TT-02-A"/>
    <x v="0"/>
    <n v="28.191590000000001"/>
    <n v="0"/>
    <x v="0"/>
    <n v="37.5"/>
    <n v="37.5"/>
  </r>
  <r>
    <x v="0"/>
    <x v="2"/>
    <x v="15"/>
    <x v="2"/>
    <x v="3"/>
    <x v="8"/>
    <x v="3"/>
    <s v="430TT-02-C"/>
    <x v="0"/>
    <n v="8.1304999999999996"/>
    <n v="0"/>
    <x v="0"/>
    <n v="11"/>
    <n v="11"/>
  </r>
  <r>
    <x v="0"/>
    <x v="2"/>
    <x v="15"/>
    <x v="0"/>
    <x v="3"/>
    <x v="8"/>
    <x v="3"/>
    <s v="430TT-03-A"/>
    <x v="0"/>
    <n v="19.534009999999999"/>
    <n v="0"/>
    <x v="0"/>
    <n v="25.5"/>
    <n v="25.5"/>
  </r>
  <r>
    <x v="0"/>
    <x v="2"/>
    <x v="15"/>
    <x v="2"/>
    <x v="3"/>
    <x v="8"/>
    <x v="3"/>
    <s v="430TT-03-C"/>
    <x v="0"/>
    <n v="6.1966700000000001"/>
    <n v="0"/>
    <x v="0"/>
    <n v="8"/>
    <n v="8"/>
  </r>
  <r>
    <x v="0"/>
    <x v="2"/>
    <x v="15"/>
    <x v="0"/>
    <x v="3"/>
    <x v="9"/>
    <x v="3"/>
    <s v="440TP-01-A"/>
    <x v="0"/>
    <n v="19.773710000000001"/>
    <n v="0"/>
    <x v="0"/>
    <n v="25.5"/>
    <n v="25.5"/>
  </r>
  <r>
    <x v="0"/>
    <x v="2"/>
    <x v="15"/>
    <x v="2"/>
    <x v="3"/>
    <x v="9"/>
    <x v="3"/>
    <s v="440TP-01-C"/>
    <x v="0"/>
    <n v="13.17665"/>
    <n v="0"/>
    <x v="0"/>
    <n v="17"/>
    <n v="17"/>
  </r>
  <r>
    <x v="0"/>
    <x v="2"/>
    <x v="15"/>
    <x v="0"/>
    <x v="4"/>
    <x v="10"/>
    <x v="4"/>
    <s v="510L1-A"/>
    <x v="0"/>
    <n v="121.81335"/>
    <n v="0"/>
    <x v="0"/>
    <n v="179.21"/>
    <n v="179.21"/>
  </r>
  <r>
    <x v="0"/>
    <x v="2"/>
    <x v="15"/>
    <x v="2"/>
    <x v="4"/>
    <x v="10"/>
    <x v="4"/>
    <s v="510L1-C"/>
    <x v="0"/>
    <n v="71.469660000000005"/>
    <n v="0"/>
    <x v="0"/>
    <n v="160.01"/>
    <n v="160.01"/>
  </r>
  <r>
    <x v="0"/>
    <x v="2"/>
    <x v="15"/>
    <x v="0"/>
    <x v="4"/>
    <x v="11"/>
    <x v="4"/>
    <s v="510L2-A"/>
    <x v="0"/>
    <n v="183.8938"/>
    <n v="0"/>
    <x v="0"/>
    <n v="175.21"/>
    <n v="175.21"/>
  </r>
  <r>
    <x v="0"/>
    <x v="2"/>
    <x v="15"/>
    <x v="0"/>
    <x v="4"/>
    <x v="12"/>
    <x v="4"/>
    <s v="510L3-A"/>
    <x v="0"/>
    <n v="130.38964000000001"/>
    <n v="0"/>
    <x v="0"/>
    <n v="171.21"/>
    <n v="171.21"/>
  </r>
  <r>
    <x v="0"/>
    <x v="2"/>
    <x v="15"/>
    <x v="0"/>
    <x v="4"/>
    <x v="13"/>
    <x v="4"/>
    <s v="510L4-A"/>
    <x v="0"/>
    <n v="67.595269999999999"/>
    <n v="0"/>
    <x v="0"/>
    <n v="58.01"/>
    <n v="58.01"/>
  </r>
  <r>
    <x v="0"/>
    <x v="2"/>
    <x v="15"/>
    <x v="2"/>
    <x v="4"/>
    <x v="13"/>
    <x v="4"/>
    <s v="510L4-C"/>
    <x v="0"/>
    <n v="68.333879999999994"/>
    <n v="0"/>
    <x v="0"/>
    <n v="66.010000000000005"/>
    <n v="66.010000000000005"/>
  </r>
  <r>
    <x v="0"/>
    <x v="2"/>
    <x v="15"/>
    <x v="0"/>
    <x v="4"/>
    <x v="14"/>
    <x v="4"/>
    <s v="510L5-A"/>
    <x v="0"/>
    <n v="73.669839999999994"/>
    <n v="0"/>
    <x v="0"/>
    <n v="86.21"/>
    <n v="86.21"/>
  </r>
  <r>
    <x v="0"/>
    <x v="2"/>
    <x v="15"/>
    <x v="2"/>
    <x v="4"/>
    <x v="14"/>
    <x v="4"/>
    <s v="510L5-C"/>
    <x v="0"/>
    <n v="98.892390000000006"/>
    <n v="0"/>
    <x v="0"/>
    <n v="107.02"/>
    <n v="107.02"/>
  </r>
  <r>
    <x v="0"/>
    <x v="2"/>
    <x v="15"/>
    <x v="0"/>
    <x v="4"/>
    <x v="15"/>
    <x v="4"/>
    <s v="510L6-A"/>
    <x v="0"/>
    <n v="141.28049999999999"/>
    <n v="0"/>
    <x v="0"/>
    <n v="166.21"/>
    <n v="166.21"/>
  </r>
  <r>
    <x v="0"/>
    <x v="2"/>
    <x v="15"/>
    <x v="2"/>
    <x v="4"/>
    <x v="15"/>
    <x v="4"/>
    <s v="510L6-C"/>
    <x v="0"/>
    <n v="100.77030000000001"/>
    <n v="0"/>
    <x v="0"/>
    <n v="115.01"/>
    <n v="115.01"/>
  </r>
  <r>
    <x v="0"/>
    <x v="2"/>
    <x v="15"/>
    <x v="0"/>
    <x v="4"/>
    <x v="15"/>
    <x v="4"/>
    <s v="510L8-A"/>
    <x v="0"/>
    <n v="16.062480000000001"/>
    <n v="0"/>
    <x v="0"/>
    <n v="16"/>
    <n v="16"/>
  </r>
  <r>
    <x v="0"/>
    <x v="2"/>
    <x v="15"/>
    <x v="0"/>
    <x v="4"/>
    <x v="16"/>
    <x v="4"/>
    <s v="520WP-01-A"/>
    <x v="0"/>
    <n v="12.4008"/>
    <n v="0"/>
    <x v="0"/>
    <n v="16"/>
    <n v="16"/>
  </r>
  <r>
    <x v="0"/>
    <x v="2"/>
    <x v="15"/>
    <x v="2"/>
    <x v="4"/>
    <x v="16"/>
    <x v="4"/>
    <s v="520WP-01-C"/>
    <x v="0"/>
    <n v="13.400399999999999"/>
    <n v="0"/>
    <x v="0"/>
    <n v="16"/>
    <n v="16"/>
  </r>
  <r>
    <x v="0"/>
    <x v="2"/>
    <x v="15"/>
    <x v="0"/>
    <x v="4"/>
    <x v="17"/>
    <x v="4"/>
    <s v="530NP-01-A"/>
    <x v="0"/>
    <n v="52.051499999999997"/>
    <n v="0"/>
    <x v="0"/>
    <n v="48"/>
    <n v="48"/>
  </r>
  <r>
    <x v="0"/>
    <x v="2"/>
    <x v="15"/>
    <x v="0"/>
    <x v="4"/>
    <x v="18"/>
    <x v="4"/>
    <s v="550LP-01-A"/>
    <x v="0"/>
    <n v="37.108280000000001"/>
    <n v="0"/>
    <x v="0"/>
    <n v="40"/>
    <n v="40"/>
  </r>
  <r>
    <x v="0"/>
    <x v="2"/>
    <x v="15"/>
    <x v="2"/>
    <x v="4"/>
    <x v="18"/>
    <x v="4"/>
    <s v="550LP-01-C"/>
    <x v="0"/>
    <n v="23.51416"/>
    <n v="0"/>
    <x v="0"/>
    <n v="24.01"/>
    <n v="24.01"/>
  </r>
  <r>
    <x v="0"/>
    <x v="2"/>
    <x v="15"/>
    <x v="0"/>
    <x v="5"/>
    <x v="19"/>
    <x v="5"/>
    <s v="600WZ-01-A"/>
    <x v="0"/>
    <n v="0.18665999999999999"/>
    <n v="0"/>
    <x v="0"/>
    <n v="8"/>
    <n v="8"/>
  </r>
  <r>
    <x v="0"/>
    <x v="2"/>
    <x v="15"/>
    <x v="2"/>
    <x v="5"/>
    <x v="19"/>
    <x v="5"/>
    <s v="600WZ-01-C"/>
    <x v="0"/>
    <n v="0.22666"/>
    <n v="0"/>
    <x v="0"/>
    <n v="8"/>
    <n v="8"/>
  </r>
  <r>
    <x v="0"/>
    <x v="2"/>
    <x v="16"/>
    <x v="2"/>
    <x v="2"/>
    <x v="5"/>
    <x v="2"/>
    <s v="300OS-01-C"/>
    <x v="0"/>
    <n v="1.8886700000000001"/>
    <n v="0"/>
    <x v="0"/>
    <n v="6"/>
    <n v="6"/>
  </r>
  <r>
    <x v="0"/>
    <x v="3"/>
    <x v="17"/>
    <x v="0"/>
    <x v="0"/>
    <x v="0"/>
    <x v="0"/>
    <s v="100KT-01-A"/>
    <x v="0"/>
    <n v="1.3035399999999999"/>
    <n v="0"/>
    <x v="0"/>
    <n v="56"/>
    <n v="56"/>
  </r>
  <r>
    <x v="0"/>
    <x v="3"/>
    <x v="17"/>
    <x v="1"/>
    <x v="0"/>
    <x v="0"/>
    <x v="0"/>
    <s v="100KT-01-B"/>
    <x v="0"/>
    <n v="1.70635"/>
    <n v="0"/>
    <x v="0"/>
    <n v="16"/>
    <n v="16"/>
  </r>
  <r>
    <x v="0"/>
    <x v="3"/>
    <x v="17"/>
    <x v="2"/>
    <x v="0"/>
    <x v="0"/>
    <x v="0"/>
    <s v="100KT-01-C"/>
    <x v="0"/>
    <n v="3.8288899999999999"/>
    <n v="0"/>
    <x v="0"/>
    <n v="24"/>
    <n v="24"/>
  </r>
  <r>
    <x v="0"/>
    <x v="3"/>
    <x v="17"/>
    <x v="0"/>
    <x v="0"/>
    <x v="0"/>
    <x v="0"/>
    <s v="100KT-02-A"/>
    <x v="0"/>
    <n v="18.782920000000001"/>
    <n v="0"/>
    <x v="0"/>
    <n v="24"/>
    <n v="24"/>
  </r>
  <r>
    <x v="0"/>
    <x v="3"/>
    <x v="17"/>
    <x v="1"/>
    <x v="0"/>
    <x v="0"/>
    <x v="0"/>
    <s v="100KT-02-B"/>
    <x v="0"/>
    <n v="26.38485"/>
    <n v="0"/>
    <x v="0"/>
    <n v="40"/>
    <n v="40"/>
  </r>
  <r>
    <x v="0"/>
    <x v="3"/>
    <x v="17"/>
    <x v="2"/>
    <x v="0"/>
    <x v="0"/>
    <x v="0"/>
    <s v="100KT-02-C"/>
    <x v="0"/>
    <n v="10.96048"/>
    <n v="0"/>
    <x v="0"/>
    <n v="48"/>
    <n v="48"/>
  </r>
  <r>
    <x v="0"/>
    <x v="3"/>
    <x v="17"/>
    <x v="0"/>
    <x v="0"/>
    <x v="0"/>
    <x v="0"/>
    <s v="100KT-03-A"/>
    <x v="0"/>
    <n v="14.315575000000001"/>
    <n v="0"/>
    <x v="0"/>
    <n v="40"/>
    <n v="40"/>
  </r>
  <r>
    <x v="0"/>
    <x v="3"/>
    <x v="17"/>
    <x v="1"/>
    <x v="0"/>
    <x v="0"/>
    <x v="0"/>
    <s v="100KT-03-B"/>
    <x v="0"/>
    <n v="18.710989999999999"/>
    <n v="0"/>
    <x v="0"/>
    <n v="32"/>
    <n v="32"/>
  </r>
  <r>
    <x v="0"/>
    <x v="3"/>
    <x v="17"/>
    <x v="2"/>
    <x v="0"/>
    <x v="0"/>
    <x v="0"/>
    <s v="100KT-03-C"/>
    <x v="0"/>
    <n v="11.99849"/>
    <n v="0"/>
    <x v="0"/>
    <n v="24"/>
    <n v="24"/>
  </r>
  <r>
    <x v="0"/>
    <x v="3"/>
    <x v="17"/>
    <x v="1"/>
    <x v="0"/>
    <x v="0"/>
    <x v="0"/>
    <s v="100KT-04-B"/>
    <x v="0"/>
    <n v="8.8849900000000002"/>
    <n v="0"/>
    <x v="0"/>
    <n v="8"/>
    <n v="8"/>
  </r>
  <r>
    <x v="0"/>
    <x v="3"/>
    <x v="17"/>
    <x v="2"/>
    <x v="0"/>
    <x v="0"/>
    <x v="0"/>
    <s v="100KT-04-C"/>
    <x v="0"/>
    <n v="11.205859999999999"/>
    <n v="0"/>
    <x v="0"/>
    <n v="16"/>
    <n v="16"/>
  </r>
  <r>
    <x v="0"/>
    <x v="3"/>
    <x v="17"/>
    <x v="0"/>
    <x v="0"/>
    <x v="0"/>
    <x v="0"/>
    <s v="100KT-05-A"/>
    <x v="0"/>
    <n v="1.11632"/>
    <n v="0"/>
    <x v="0"/>
    <n v="48"/>
    <n v="48"/>
  </r>
  <r>
    <x v="0"/>
    <x v="3"/>
    <x v="17"/>
    <x v="1"/>
    <x v="0"/>
    <x v="0"/>
    <x v="0"/>
    <s v="100KT-05-B"/>
    <x v="0"/>
    <n v="0.2"/>
    <n v="0"/>
    <x v="0"/>
    <n v="34"/>
    <n v="34"/>
  </r>
  <r>
    <x v="0"/>
    <x v="3"/>
    <x v="17"/>
    <x v="0"/>
    <x v="0"/>
    <x v="0"/>
    <x v="0"/>
    <s v="100KT-06-A"/>
    <x v="0"/>
    <n v="0.95"/>
    <n v="0"/>
    <x v="0"/>
    <n v="8"/>
    <n v="8"/>
  </r>
  <r>
    <x v="0"/>
    <x v="3"/>
    <x v="17"/>
    <x v="0"/>
    <x v="0"/>
    <x v="0"/>
    <x v="0"/>
    <s v="100KT-07-A"/>
    <x v="0"/>
    <n v="13.79266"/>
    <n v="0"/>
    <x v="0"/>
    <n v="16"/>
    <n v="16"/>
  </r>
  <r>
    <x v="0"/>
    <x v="3"/>
    <x v="17"/>
    <x v="1"/>
    <x v="0"/>
    <x v="0"/>
    <x v="0"/>
    <s v="100KT-07-B"/>
    <x v="0"/>
    <n v="13.31804"/>
    <n v="0"/>
    <x v="0"/>
    <n v="8"/>
    <n v="8"/>
  </r>
  <r>
    <x v="0"/>
    <x v="3"/>
    <x v="17"/>
    <x v="2"/>
    <x v="0"/>
    <x v="0"/>
    <x v="0"/>
    <s v="100KT-07-C"/>
    <x v="0"/>
    <n v="12.50886"/>
    <n v="0"/>
    <x v="0"/>
    <n v="16"/>
    <n v="16"/>
  </r>
  <r>
    <x v="0"/>
    <x v="3"/>
    <x v="17"/>
    <x v="0"/>
    <x v="0"/>
    <x v="1"/>
    <x v="0"/>
    <s v="110KS-01-A"/>
    <x v="0"/>
    <n v="13.921200000000001"/>
    <n v="0"/>
    <x v="0"/>
    <n v="16"/>
    <n v="16"/>
  </r>
  <r>
    <x v="0"/>
    <x v="3"/>
    <x v="17"/>
    <x v="1"/>
    <x v="0"/>
    <x v="1"/>
    <x v="0"/>
    <s v="110KS-01-B"/>
    <x v="0"/>
    <n v="7.92"/>
    <n v="0"/>
    <x v="0"/>
    <n v="16"/>
    <n v="16"/>
  </r>
  <r>
    <x v="0"/>
    <x v="3"/>
    <x v="17"/>
    <x v="2"/>
    <x v="0"/>
    <x v="1"/>
    <x v="0"/>
    <s v="110KS-02-C"/>
    <x v="0"/>
    <n v="9.68"/>
    <n v="0"/>
    <x v="0"/>
    <n v="16"/>
    <n v="16"/>
  </r>
  <r>
    <x v="0"/>
    <x v="3"/>
    <x v="17"/>
    <x v="0"/>
    <x v="0"/>
    <x v="1"/>
    <x v="0"/>
    <s v="110KS-03-A"/>
    <x v="0"/>
    <n v="1.9801599999999999"/>
    <n v="0"/>
    <x v="0"/>
    <n v="8"/>
    <n v="8"/>
  </r>
  <r>
    <x v="0"/>
    <x v="3"/>
    <x v="17"/>
    <x v="1"/>
    <x v="0"/>
    <x v="1"/>
    <x v="0"/>
    <s v="110KS-03-B"/>
    <x v="0"/>
    <n v="2.5901700000000001"/>
    <n v="0"/>
    <x v="0"/>
    <n v="8"/>
    <n v="8"/>
  </r>
  <r>
    <x v="0"/>
    <x v="3"/>
    <x v="17"/>
    <x v="0"/>
    <x v="1"/>
    <x v="2"/>
    <x v="1"/>
    <s v="210SL-01-A"/>
    <x v="0"/>
    <n v="13.79997"/>
    <n v="0"/>
    <x v="0"/>
    <n v="16"/>
    <n v="16"/>
  </r>
  <r>
    <x v="0"/>
    <x v="3"/>
    <x v="17"/>
    <x v="1"/>
    <x v="1"/>
    <x v="2"/>
    <x v="1"/>
    <s v="210SL-01-B"/>
    <x v="0"/>
    <n v="8.0460049999999992"/>
    <n v="0"/>
    <x v="0"/>
    <n v="8"/>
    <n v="8"/>
  </r>
  <r>
    <x v="0"/>
    <x v="3"/>
    <x v="17"/>
    <x v="2"/>
    <x v="1"/>
    <x v="2"/>
    <x v="1"/>
    <s v="210SL-01-C"/>
    <x v="0"/>
    <n v="41.269970000000001"/>
    <n v="0"/>
    <x v="0"/>
    <n v="48"/>
    <n v="48"/>
  </r>
  <r>
    <x v="0"/>
    <x v="3"/>
    <x v="17"/>
    <x v="0"/>
    <x v="1"/>
    <x v="2"/>
    <x v="1"/>
    <s v="210SL-02-A"/>
    <x v="0"/>
    <n v="14.93332"/>
    <n v="0"/>
    <x v="0"/>
    <n v="16"/>
    <n v="16"/>
  </r>
  <r>
    <x v="0"/>
    <x v="3"/>
    <x v="17"/>
    <x v="1"/>
    <x v="1"/>
    <x v="2"/>
    <x v="1"/>
    <s v="210SL-02-B"/>
    <x v="0"/>
    <n v="24.733309999999999"/>
    <n v="0"/>
    <x v="0"/>
    <n v="32"/>
    <n v="32"/>
  </r>
  <r>
    <x v="0"/>
    <x v="3"/>
    <x v="17"/>
    <x v="3"/>
    <x v="1"/>
    <x v="3"/>
    <x v="1"/>
    <s v="220SE-0001"/>
    <x v="0"/>
    <n v="1.21167"/>
    <n v="0"/>
    <x v="0"/>
    <n v="0.01"/>
    <n v="0.01"/>
  </r>
  <r>
    <x v="0"/>
    <x v="3"/>
    <x v="17"/>
    <x v="2"/>
    <x v="1"/>
    <x v="3"/>
    <x v="1"/>
    <s v="220SE-0079"/>
    <x v="0"/>
    <n v="5.6295999999999999"/>
    <n v="0"/>
    <x v="0"/>
    <n v="8"/>
    <n v="8"/>
  </r>
  <r>
    <x v="0"/>
    <x v="3"/>
    <x v="17"/>
    <x v="2"/>
    <x v="1"/>
    <x v="3"/>
    <x v="1"/>
    <s v="220SE-0081"/>
    <x v="0"/>
    <n v="5.3456099999999998"/>
    <n v="0"/>
    <x v="0"/>
    <n v="8"/>
    <n v="8"/>
  </r>
  <r>
    <x v="0"/>
    <x v="3"/>
    <x v="17"/>
    <x v="2"/>
    <x v="1"/>
    <x v="3"/>
    <x v="1"/>
    <s v="220SE-0114"/>
    <x v="0"/>
    <n v="5.9098899999999999"/>
    <n v="0"/>
    <x v="0"/>
    <n v="8"/>
    <n v="8"/>
  </r>
  <r>
    <x v="0"/>
    <x v="3"/>
    <x v="17"/>
    <x v="0"/>
    <x v="1"/>
    <x v="3"/>
    <x v="1"/>
    <s v="220SE-0121"/>
    <x v="0"/>
    <n v="5.5811900000000003"/>
    <n v="1.61E-2"/>
    <x v="0"/>
    <n v="8"/>
    <n v="8"/>
  </r>
  <r>
    <x v="0"/>
    <x v="3"/>
    <x v="17"/>
    <x v="0"/>
    <x v="1"/>
    <x v="3"/>
    <x v="1"/>
    <s v="220SE-0133"/>
    <x v="0"/>
    <n v="5.7313299999999998"/>
    <n v="6.4000000000000003E-3"/>
    <x v="0"/>
    <n v="8"/>
    <n v="8"/>
  </r>
  <r>
    <x v="0"/>
    <x v="3"/>
    <x v="17"/>
    <x v="1"/>
    <x v="1"/>
    <x v="3"/>
    <x v="1"/>
    <s v="220SE-0202"/>
    <x v="0"/>
    <n v="4.3957499999999996"/>
    <n v="0"/>
    <x v="0"/>
    <n v="7"/>
    <n v="7"/>
  </r>
  <r>
    <x v="0"/>
    <x v="3"/>
    <x v="17"/>
    <x v="2"/>
    <x v="1"/>
    <x v="3"/>
    <x v="1"/>
    <s v="220SE-0212"/>
    <x v="0"/>
    <n v="6.0962500000000004"/>
    <n v="5.0099999999999999E-2"/>
    <x v="0"/>
    <n v="8"/>
    <n v="8"/>
  </r>
  <r>
    <x v="0"/>
    <x v="3"/>
    <x v="17"/>
    <x v="2"/>
    <x v="1"/>
    <x v="3"/>
    <x v="1"/>
    <s v="220SE-0227"/>
    <x v="0"/>
    <n v="6.9716699999999996"/>
    <n v="0"/>
    <x v="0"/>
    <n v="8"/>
    <n v="8"/>
  </r>
  <r>
    <x v="0"/>
    <x v="3"/>
    <x v="17"/>
    <x v="1"/>
    <x v="1"/>
    <x v="3"/>
    <x v="1"/>
    <s v="220SE-0233"/>
    <x v="0"/>
    <n v="6.4904500000000001"/>
    <n v="0"/>
    <x v="0"/>
    <n v="8"/>
    <n v="8"/>
  </r>
  <r>
    <x v="0"/>
    <x v="3"/>
    <x v="17"/>
    <x v="2"/>
    <x v="1"/>
    <x v="3"/>
    <x v="1"/>
    <s v="220SE-0294"/>
    <x v="0"/>
    <n v="5.4279700000000002"/>
    <n v="0"/>
    <x v="0"/>
    <n v="8"/>
    <n v="8"/>
  </r>
  <r>
    <x v="0"/>
    <x v="3"/>
    <x v="17"/>
    <x v="1"/>
    <x v="1"/>
    <x v="3"/>
    <x v="1"/>
    <s v="220SE-0315"/>
    <x v="0"/>
    <n v="8.1115700000000004"/>
    <n v="0"/>
    <x v="0"/>
    <n v="8"/>
    <n v="8"/>
  </r>
  <r>
    <x v="0"/>
    <x v="3"/>
    <x v="17"/>
    <x v="2"/>
    <x v="1"/>
    <x v="3"/>
    <x v="1"/>
    <s v="220SE-0386"/>
    <x v="0"/>
    <n v="7.0461499999999999"/>
    <n v="0"/>
    <x v="0"/>
    <n v="8"/>
    <n v="8"/>
  </r>
  <r>
    <x v="0"/>
    <x v="3"/>
    <x v="17"/>
    <x v="0"/>
    <x v="1"/>
    <x v="3"/>
    <x v="1"/>
    <s v="220SE-0409"/>
    <x v="0"/>
    <n v="6.1130300000000002"/>
    <n v="0"/>
    <x v="0"/>
    <n v="8"/>
    <n v="8"/>
  </r>
  <r>
    <x v="0"/>
    <x v="3"/>
    <x v="17"/>
    <x v="0"/>
    <x v="1"/>
    <x v="3"/>
    <x v="1"/>
    <s v="220SE-0639"/>
    <x v="0"/>
    <n v="6.0414399999999997"/>
    <n v="7.1999999999999998E-3"/>
    <x v="0"/>
    <n v="8"/>
    <n v="8"/>
  </r>
  <r>
    <x v="0"/>
    <x v="3"/>
    <x v="17"/>
    <x v="1"/>
    <x v="1"/>
    <x v="3"/>
    <x v="1"/>
    <s v="220SE-0640"/>
    <x v="0"/>
    <n v="6.4055200000000001"/>
    <n v="0"/>
    <x v="0"/>
    <n v="8"/>
    <n v="8"/>
  </r>
  <r>
    <x v="0"/>
    <x v="3"/>
    <x v="17"/>
    <x v="0"/>
    <x v="1"/>
    <x v="3"/>
    <x v="1"/>
    <s v="220SE-0642"/>
    <x v="0"/>
    <n v="6.1811999999999996"/>
    <n v="0"/>
    <x v="0"/>
    <n v="8"/>
    <n v="8"/>
  </r>
  <r>
    <x v="0"/>
    <x v="3"/>
    <x v="17"/>
    <x v="0"/>
    <x v="1"/>
    <x v="3"/>
    <x v="1"/>
    <s v="220SE-0677"/>
    <x v="0"/>
    <n v="3.6946500000000002"/>
    <n v="0"/>
    <x v="0"/>
    <n v="8"/>
    <n v="8"/>
  </r>
  <r>
    <x v="0"/>
    <x v="3"/>
    <x v="17"/>
    <x v="1"/>
    <x v="1"/>
    <x v="3"/>
    <x v="1"/>
    <s v="220SE-0682"/>
    <x v="0"/>
    <n v="6.7220230000000001"/>
    <n v="0"/>
    <x v="0"/>
    <n v="8"/>
    <n v="8"/>
  </r>
  <r>
    <x v="0"/>
    <x v="3"/>
    <x v="17"/>
    <x v="1"/>
    <x v="1"/>
    <x v="3"/>
    <x v="1"/>
    <s v="220SE-0688"/>
    <x v="0"/>
    <n v="7.2264999999999997"/>
    <n v="0"/>
    <x v="0"/>
    <n v="8"/>
    <n v="8"/>
  </r>
  <r>
    <x v="0"/>
    <x v="3"/>
    <x v="17"/>
    <x v="1"/>
    <x v="1"/>
    <x v="3"/>
    <x v="1"/>
    <s v="220SE-0690"/>
    <x v="0"/>
    <n v="6.2198000000000002"/>
    <n v="0"/>
    <x v="0"/>
    <n v="8"/>
    <n v="8"/>
  </r>
  <r>
    <x v="0"/>
    <x v="3"/>
    <x v="17"/>
    <x v="0"/>
    <x v="1"/>
    <x v="3"/>
    <x v="1"/>
    <s v="220SE-0694"/>
    <x v="0"/>
    <n v="6.2683"/>
    <n v="5.1999999999999998E-2"/>
    <x v="0"/>
    <n v="8"/>
    <n v="8"/>
  </r>
  <r>
    <x v="0"/>
    <x v="3"/>
    <x v="17"/>
    <x v="1"/>
    <x v="1"/>
    <x v="3"/>
    <x v="1"/>
    <s v="220SE-0700"/>
    <x v="0"/>
    <n v="5.8917200000000003"/>
    <n v="0"/>
    <x v="0"/>
    <n v="8"/>
    <n v="8"/>
  </r>
  <r>
    <x v="0"/>
    <x v="3"/>
    <x v="17"/>
    <x v="1"/>
    <x v="1"/>
    <x v="3"/>
    <x v="1"/>
    <s v="220SE-0701"/>
    <x v="0"/>
    <n v="7.2317099999999996"/>
    <n v="0"/>
    <x v="0"/>
    <n v="8"/>
    <n v="8"/>
  </r>
  <r>
    <x v="0"/>
    <x v="3"/>
    <x v="17"/>
    <x v="2"/>
    <x v="1"/>
    <x v="3"/>
    <x v="1"/>
    <s v="220SE-0708"/>
    <x v="0"/>
    <n v="0.73475000000000001"/>
    <n v="0"/>
    <x v="0"/>
    <n v="8"/>
    <n v="8"/>
  </r>
  <r>
    <x v="0"/>
    <x v="3"/>
    <x v="17"/>
    <x v="1"/>
    <x v="1"/>
    <x v="3"/>
    <x v="1"/>
    <s v="220SE-0718"/>
    <x v="0"/>
    <n v="8.0909700000000004"/>
    <n v="0"/>
    <x v="0"/>
    <n v="8"/>
    <n v="8"/>
  </r>
  <r>
    <x v="0"/>
    <x v="3"/>
    <x v="17"/>
    <x v="1"/>
    <x v="1"/>
    <x v="3"/>
    <x v="1"/>
    <s v="220SE-0734"/>
    <x v="0"/>
    <n v="6.2753199999999998"/>
    <n v="0"/>
    <x v="0"/>
    <n v="8"/>
    <n v="8"/>
  </r>
  <r>
    <x v="0"/>
    <x v="3"/>
    <x v="17"/>
    <x v="1"/>
    <x v="1"/>
    <x v="3"/>
    <x v="1"/>
    <s v="220SE-0739"/>
    <x v="0"/>
    <n v="5.6363599999999998"/>
    <n v="0"/>
    <x v="0"/>
    <n v="8"/>
    <n v="8"/>
  </r>
  <r>
    <x v="0"/>
    <x v="3"/>
    <x v="17"/>
    <x v="1"/>
    <x v="1"/>
    <x v="3"/>
    <x v="1"/>
    <s v="220SE-0748"/>
    <x v="0"/>
    <n v="3.64602"/>
    <n v="0"/>
    <x v="0"/>
    <n v="4"/>
    <n v="4"/>
  </r>
  <r>
    <x v="0"/>
    <x v="3"/>
    <x v="17"/>
    <x v="2"/>
    <x v="1"/>
    <x v="3"/>
    <x v="1"/>
    <s v="220SE-0754"/>
    <x v="0"/>
    <n v="6.5350799999999998"/>
    <n v="0"/>
    <x v="0"/>
    <n v="8"/>
    <n v="8"/>
  </r>
  <r>
    <x v="0"/>
    <x v="3"/>
    <x v="17"/>
    <x v="2"/>
    <x v="1"/>
    <x v="3"/>
    <x v="1"/>
    <s v="220SE-0778"/>
    <x v="0"/>
    <n v="6.6273"/>
    <n v="0"/>
    <x v="0"/>
    <n v="8"/>
    <n v="8"/>
  </r>
  <r>
    <x v="0"/>
    <x v="3"/>
    <x v="17"/>
    <x v="1"/>
    <x v="1"/>
    <x v="3"/>
    <x v="1"/>
    <s v="220SE-0786"/>
    <x v="0"/>
    <n v="8.3902599999999996"/>
    <n v="0"/>
    <x v="0"/>
    <n v="8"/>
    <n v="8"/>
  </r>
  <r>
    <x v="0"/>
    <x v="3"/>
    <x v="17"/>
    <x v="0"/>
    <x v="1"/>
    <x v="3"/>
    <x v="1"/>
    <s v="220SE-0787"/>
    <x v="0"/>
    <n v="4.7211100000000004"/>
    <n v="0"/>
    <x v="0"/>
    <n v="8"/>
    <n v="8"/>
  </r>
  <r>
    <x v="0"/>
    <x v="3"/>
    <x v="17"/>
    <x v="2"/>
    <x v="1"/>
    <x v="3"/>
    <x v="1"/>
    <s v="220SE-0795"/>
    <x v="0"/>
    <n v="5.4456100000000003"/>
    <n v="0"/>
    <x v="0"/>
    <n v="8"/>
    <n v="8"/>
  </r>
  <r>
    <x v="0"/>
    <x v="3"/>
    <x v="17"/>
    <x v="1"/>
    <x v="1"/>
    <x v="3"/>
    <x v="1"/>
    <s v="220SE-0797"/>
    <x v="0"/>
    <n v="7.9324700000000004"/>
    <n v="0"/>
    <x v="0"/>
    <n v="8"/>
    <n v="8"/>
  </r>
  <r>
    <x v="0"/>
    <x v="3"/>
    <x v="17"/>
    <x v="1"/>
    <x v="1"/>
    <x v="3"/>
    <x v="1"/>
    <s v="220SE-0800"/>
    <x v="0"/>
    <n v="8.6887600000000003"/>
    <n v="0"/>
    <x v="0"/>
    <n v="8"/>
    <n v="8"/>
  </r>
  <r>
    <x v="0"/>
    <x v="3"/>
    <x v="17"/>
    <x v="2"/>
    <x v="1"/>
    <x v="3"/>
    <x v="1"/>
    <s v="220SE-0844"/>
    <x v="0"/>
    <n v="5.2898800000000001"/>
    <n v="4.0300000000000002E-2"/>
    <x v="0"/>
    <n v="8"/>
    <n v="8"/>
  </r>
  <r>
    <x v="0"/>
    <x v="3"/>
    <x v="17"/>
    <x v="2"/>
    <x v="1"/>
    <x v="3"/>
    <x v="1"/>
    <s v="220SE-0901"/>
    <x v="0"/>
    <n v="4.9055499999999999"/>
    <n v="0"/>
    <x v="0"/>
    <n v="8"/>
    <n v="8"/>
  </r>
  <r>
    <x v="0"/>
    <x v="3"/>
    <x v="17"/>
    <x v="1"/>
    <x v="1"/>
    <x v="3"/>
    <x v="1"/>
    <s v="220SE-0921"/>
    <x v="0"/>
    <n v="6.6276099999999998"/>
    <n v="0"/>
    <x v="0"/>
    <n v="8"/>
    <n v="8"/>
  </r>
  <r>
    <x v="0"/>
    <x v="3"/>
    <x v="17"/>
    <x v="0"/>
    <x v="1"/>
    <x v="3"/>
    <x v="1"/>
    <s v="220SE-0923"/>
    <x v="0"/>
    <n v="5.4015700000000004"/>
    <n v="0"/>
    <x v="0"/>
    <n v="8"/>
    <n v="8"/>
  </r>
  <r>
    <x v="0"/>
    <x v="3"/>
    <x v="17"/>
    <x v="2"/>
    <x v="1"/>
    <x v="3"/>
    <x v="1"/>
    <s v="220SE-1045"/>
    <x v="0"/>
    <n v="7.3683699999999996"/>
    <n v="0"/>
    <x v="0"/>
    <n v="8"/>
    <n v="8"/>
  </r>
  <r>
    <x v="0"/>
    <x v="3"/>
    <x v="17"/>
    <x v="0"/>
    <x v="1"/>
    <x v="3"/>
    <x v="1"/>
    <s v="220SE-1218"/>
    <x v="0"/>
    <n v="7.1279199999999996"/>
    <n v="0"/>
    <x v="0"/>
    <n v="8"/>
    <n v="8"/>
  </r>
  <r>
    <x v="0"/>
    <x v="3"/>
    <x v="17"/>
    <x v="0"/>
    <x v="1"/>
    <x v="3"/>
    <x v="1"/>
    <s v="220SE-1219"/>
    <x v="0"/>
    <n v="5.4282399999999997"/>
    <n v="0"/>
    <x v="0"/>
    <n v="8"/>
    <n v="8"/>
  </r>
  <r>
    <x v="0"/>
    <x v="3"/>
    <x v="17"/>
    <x v="2"/>
    <x v="1"/>
    <x v="3"/>
    <x v="1"/>
    <s v="220SE-1220"/>
    <x v="0"/>
    <n v="4.8793600000000001"/>
    <n v="5.4999999999999997E-3"/>
    <x v="0"/>
    <n v="7"/>
    <n v="7"/>
  </r>
  <r>
    <x v="0"/>
    <x v="3"/>
    <x v="17"/>
    <x v="1"/>
    <x v="1"/>
    <x v="3"/>
    <x v="1"/>
    <s v="220SE-1286"/>
    <x v="0"/>
    <n v="4.9700699999999998"/>
    <n v="0"/>
    <x v="0"/>
    <n v="6"/>
    <n v="6"/>
  </r>
  <r>
    <x v="0"/>
    <x v="3"/>
    <x v="17"/>
    <x v="0"/>
    <x v="1"/>
    <x v="3"/>
    <x v="1"/>
    <s v="220SE-1290"/>
    <x v="0"/>
    <n v="8.3149499999999996"/>
    <n v="6.1999999999999998E-3"/>
    <x v="0"/>
    <n v="8"/>
    <n v="8"/>
  </r>
  <r>
    <x v="0"/>
    <x v="3"/>
    <x v="17"/>
    <x v="2"/>
    <x v="1"/>
    <x v="3"/>
    <x v="1"/>
    <s v="220SE-1679"/>
    <x v="0"/>
    <n v="7.01431"/>
    <n v="0"/>
    <x v="0"/>
    <n v="8"/>
    <n v="8"/>
  </r>
  <r>
    <x v="0"/>
    <x v="3"/>
    <x v="17"/>
    <x v="1"/>
    <x v="1"/>
    <x v="3"/>
    <x v="1"/>
    <s v="220SE-1689"/>
    <x v="0"/>
    <n v="4.0224729999999997"/>
    <n v="0.17480000000000001"/>
    <x v="0"/>
    <n v="8"/>
    <n v="8"/>
  </r>
  <r>
    <x v="0"/>
    <x v="3"/>
    <x v="17"/>
    <x v="2"/>
    <x v="1"/>
    <x v="3"/>
    <x v="1"/>
    <s v="220SE-1695"/>
    <x v="0"/>
    <n v="6.2769700000000004"/>
    <n v="0"/>
    <x v="0"/>
    <n v="8"/>
    <n v="8"/>
  </r>
  <r>
    <x v="0"/>
    <x v="3"/>
    <x v="17"/>
    <x v="2"/>
    <x v="1"/>
    <x v="3"/>
    <x v="1"/>
    <s v="220SE-1883"/>
    <x v="0"/>
    <n v="6.3877899999999999"/>
    <n v="0"/>
    <x v="0"/>
    <n v="8"/>
    <n v="8"/>
  </r>
  <r>
    <x v="0"/>
    <x v="3"/>
    <x v="17"/>
    <x v="1"/>
    <x v="1"/>
    <x v="3"/>
    <x v="1"/>
    <s v="220SE-2033"/>
    <x v="0"/>
    <n v="7.1235400000000002"/>
    <n v="0"/>
    <x v="0"/>
    <n v="8"/>
    <n v="8"/>
  </r>
  <r>
    <x v="0"/>
    <x v="3"/>
    <x v="17"/>
    <x v="2"/>
    <x v="1"/>
    <x v="3"/>
    <x v="1"/>
    <s v="220SE-2036"/>
    <x v="0"/>
    <n v="5.4162400000000002"/>
    <n v="0"/>
    <x v="0"/>
    <n v="8"/>
    <n v="8"/>
  </r>
  <r>
    <x v="0"/>
    <x v="3"/>
    <x v="17"/>
    <x v="0"/>
    <x v="1"/>
    <x v="3"/>
    <x v="1"/>
    <s v="220SE-2037"/>
    <x v="0"/>
    <n v="3.3674599999999999"/>
    <n v="0.30859999999999999"/>
    <x v="0"/>
    <n v="6"/>
    <n v="6"/>
  </r>
  <r>
    <x v="0"/>
    <x v="3"/>
    <x v="17"/>
    <x v="0"/>
    <x v="1"/>
    <x v="3"/>
    <x v="1"/>
    <s v="220SE-2038"/>
    <x v="0"/>
    <n v="5.3170999999999999"/>
    <n v="0"/>
    <x v="0"/>
    <n v="8"/>
    <n v="8"/>
  </r>
  <r>
    <x v="0"/>
    <x v="3"/>
    <x v="17"/>
    <x v="0"/>
    <x v="1"/>
    <x v="3"/>
    <x v="1"/>
    <s v="220SE-2103"/>
    <x v="0"/>
    <n v="6.0525200000000003"/>
    <n v="2E-3"/>
    <x v="0"/>
    <n v="8"/>
    <n v="8"/>
  </r>
  <r>
    <x v="0"/>
    <x v="3"/>
    <x v="17"/>
    <x v="0"/>
    <x v="1"/>
    <x v="3"/>
    <x v="1"/>
    <s v="220SE-2110"/>
    <x v="0"/>
    <n v="6.2874499999999998"/>
    <n v="0"/>
    <x v="0"/>
    <n v="8"/>
    <n v="8"/>
  </r>
  <r>
    <x v="0"/>
    <x v="3"/>
    <x v="17"/>
    <x v="1"/>
    <x v="1"/>
    <x v="3"/>
    <x v="1"/>
    <s v="220SE-2116"/>
    <x v="0"/>
    <n v="6.19991"/>
    <n v="0"/>
    <x v="0"/>
    <n v="8"/>
    <n v="8"/>
  </r>
  <r>
    <x v="0"/>
    <x v="3"/>
    <x v="17"/>
    <x v="2"/>
    <x v="1"/>
    <x v="3"/>
    <x v="1"/>
    <s v="220SE-2118"/>
    <x v="0"/>
    <n v="8.0026600000000006"/>
    <n v="0"/>
    <x v="0"/>
    <n v="8"/>
    <n v="8"/>
  </r>
  <r>
    <x v="0"/>
    <x v="3"/>
    <x v="17"/>
    <x v="0"/>
    <x v="1"/>
    <x v="3"/>
    <x v="1"/>
    <s v="220SE-2125"/>
    <x v="0"/>
    <n v="7.1070500000000001"/>
    <n v="0"/>
    <x v="0"/>
    <n v="8"/>
    <n v="8"/>
  </r>
  <r>
    <x v="0"/>
    <x v="3"/>
    <x v="17"/>
    <x v="0"/>
    <x v="1"/>
    <x v="3"/>
    <x v="1"/>
    <s v="220SE-2295"/>
    <x v="0"/>
    <n v="6.4230099999999997"/>
    <n v="0"/>
    <x v="0"/>
    <n v="8"/>
    <n v="8"/>
  </r>
  <r>
    <x v="0"/>
    <x v="3"/>
    <x v="17"/>
    <x v="1"/>
    <x v="1"/>
    <x v="3"/>
    <x v="1"/>
    <s v="220SE-2350"/>
    <x v="0"/>
    <n v="7.9288600000000002"/>
    <n v="3.6299999999999999E-2"/>
    <x v="0"/>
    <n v="8"/>
    <n v="8"/>
  </r>
  <r>
    <x v="0"/>
    <x v="3"/>
    <x v="17"/>
    <x v="1"/>
    <x v="1"/>
    <x v="3"/>
    <x v="1"/>
    <s v="220SE-2353"/>
    <x v="0"/>
    <n v="7.5418099999999999"/>
    <n v="0"/>
    <x v="0"/>
    <n v="8"/>
    <n v="8"/>
  </r>
  <r>
    <x v="0"/>
    <x v="3"/>
    <x v="17"/>
    <x v="0"/>
    <x v="1"/>
    <x v="3"/>
    <x v="1"/>
    <s v="220SE-2415"/>
    <x v="0"/>
    <n v="3.97275"/>
    <n v="4.8999999999999998E-3"/>
    <x v="0"/>
    <n v="8"/>
    <n v="8"/>
  </r>
  <r>
    <x v="0"/>
    <x v="3"/>
    <x v="17"/>
    <x v="2"/>
    <x v="1"/>
    <x v="3"/>
    <x v="1"/>
    <s v="220SE-2454"/>
    <x v="0"/>
    <n v="5.7068199999999996"/>
    <n v="0"/>
    <x v="0"/>
    <n v="8"/>
    <n v="8"/>
  </r>
  <r>
    <x v="0"/>
    <x v="3"/>
    <x v="17"/>
    <x v="1"/>
    <x v="1"/>
    <x v="3"/>
    <x v="1"/>
    <s v="220SE-2455"/>
    <x v="0"/>
    <n v="5.7264699999999999"/>
    <n v="0"/>
    <x v="0"/>
    <n v="8"/>
    <n v="8"/>
  </r>
  <r>
    <x v="0"/>
    <x v="3"/>
    <x v="17"/>
    <x v="1"/>
    <x v="1"/>
    <x v="3"/>
    <x v="1"/>
    <s v="220SE-2553"/>
    <x v="0"/>
    <n v="5.8304400000000003"/>
    <n v="0"/>
    <x v="0"/>
    <n v="8"/>
    <n v="8"/>
  </r>
  <r>
    <x v="0"/>
    <x v="3"/>
    <x v="17"/>
    <x v="2"/>
    <x v="1"/>
    <x v="3"/>
    <x v="1"/>
    <s v="220SE-2769"/>
    <x v="0"/>
    <n v="6.1842259999999998"/>
    <n v="0"/>
    <x v="0"/>
    <n v="8"/>
    <n v="8"/>
  </r>
  <r>
    <x v="0"/>
    <x v="3"/>
    <x v="17"/>
    <x v="0"/>
    <x v="1"/>
    <x v="3"/>
    <x v="1"/>
    <s v="220SE-2771"/>
    <x v="0"/>
    <n v="6.6061500000000004"/>
    <n v="2.5000000000000001E-3"/>
    <x v="0"/>
    <n v="8"/>
    <n v="8"/>
  </r>
  <r>
    <x v="0"/>
    <x v="3"/>
    <x v="17"/>
    <x v="1"/>
    <x v="1"/>
    <x v="3"/>
    <x v="1"/>
    <s v="220SE-2775"/>
    <x v="0"/>
    <n v="6.4863499999999998"/>
    <n v="0"/>
    <x v="0"/>
    <n v="8"/>
    <n v="8"/>
  </r>
  <r>
    <x v="0"/>
    <x v="3"/>
    <x v="17"/>
    <x v="1"/>
    <x v="1"/>
    <x v="3"/>
    <x v="1"/>
    <s v="220SE-2818"/>
    <x v="0"/>
    <n v="6.2080099999999998"/>
    <n v="0"/>
    <x v="0"/>
    <n v="8"/>
    <n v="8"/>
  </r>
  <r>
    <x v="0"/>
    <x v="3"/>
    <x v="17"/>
    <x v="2"/>
    <x v="1"/>
    <x v="3"/>
    <x v="1"/>
    <s v="220SE-2841"/>
    <x v="0"/>
    <n v="12.03275"/>
    <n v="0"/>
    <x v="0"/>
    <n v="12"/>
    <n v="12"/>
  </r>
  <r>
    <x v="0"/>
    <x v="3"/>
    <x v="17"/>
    <x v="1"/>
    <x v="1"/>
    <x v="3"/>
    <x v="1"/>
    <s v="220SE-2842"/>
    <x v="0"/>
    <n v="4.6833600000000004"/>
    <n v="0"/>
    <x v="0"/>
    <n v="8"/>
    <n v="8"/>
  </r>
  <r>
    <x v="0"/>
    <x v="3"/>
    <x v="17"/>
    <x v="0"/>
    <x v="1"/>
    <x v="3"/>
    <x v="1"/>
    <s v="220SE-2848"/>
    <x v="0"/>
    <n v="6.60154"/>
    <n v="1.1999999999999999E-3"/>
    <x v="0"/>
    <n v="8"/>
    <n v="8"/>
  </r>
  <r>
    <x v="0"/>
    <x v="3"/>
    <x v="17"/>
    <x v="0"/>
    <x v="1"/>
    <x v="3"/>
    <x v="1"/>
    <s v="220SE-2892"/>
    <x v="0"/>
    <n v="4.7489400000000002"/>
    <n v="0"/>
    <x v="0"/>
    <n v="8"/>
    <n v="8"/>
  </r>
  <r>
    <x v="0"/>
    <x v="3"/>
    <x v="17"/>
    <x v="1"/>
    <x v="1"/>
    <x v="3"/>
    <x v="1"/>
    <s v="220SE-2893"/>
    <x v="0"/>
    <n v="5.2867800000000003"/>
    <n v="0"/>
    <x v="0"/>
    <n v="8"/>
    <n v="8"/>
  </r>
  <r>
    <x v="0"/>
    <x v="3"/>
    <x v="17"/>
    <x v="1"/>
    <x v="1"/>
    <x v="3"/>
    <x v="1"/>
    <s v="220SE-2897"/>
    <x v="0"/>
    <n v="6.1159499999999998"/>
    <n v="0"/>
    <x v="0"/>
    <n v="8"/>
    <n v="8"/>
  </r>
  <r>
    <x v="0"/>
    <x v="3"/>
    <x v="17"/>
    <x v="0"/>
    <x v="1"/>
    <x v="3"/>
    <x v="1"/>
    <s v="220SE-2918"/>
    <x v="0"/>
    <n v="5.1353099999999996"/>
    <n v="0"/>
    <x v="0"/>
    <n v="8"/>
    <n v="8"/>
  </r>
  <r>
    <x v="0"/>
    <x v="3"/>
    <x v="17"/>
    <x v="0"/>
    <x v="1"/>
    <x v="3"/>
    <x v="1"/>
    <s v="220SE-2924"/>
    <x v="0"/>
    <n v="5.3037200000000002"/>
    <n v="0"/>
    <x v="0"/>
    <n v="8"/>
    <n v="8"/>
  </r>
  <r>
    <x v="0"/>
    <x v="3"/>
    <x v="17"/>
    <x v="0"/>
    <x v="1"/>
    <x v="3"/>
    <x v="1"/>
    <s v="220SE-2931"/>
    <x v="0"/>
    <n v="5.3946899999999998"/>
    <n v="9.7999999999999997E-3"/>
    <x v="0"/>
    <n v="8"/>
    <n v="8"/>
  </r>
  <r>
    <x v="0"/>
    <x v="3"/>
    <x v="17"/>
    <x v="0"/>
    <x v="1"/>
    <x v="3"/>
    <x v="1"/>
    <s v="220SE-2983"/>
    <x v="0"/>
    <n v="8.2534200000000002"/>
    <n v="0"/>
    <x v="0"/>
    <n v="8"/>
    <n v="8"/>
  </r>
  <r>
    <x v="0"/>
    <x v="3"/>
    <x v="17"/>
    <x v="2"/>
    <x v="1"/>
    <x v="3"/>
    <x v="1"/>
    <s v="220SE-3073"/>
    <x v="0"/>
    <n v="5.7857200000000004"/>
    <n v="0"/>
    <x v="0"/>
    <n v="8"/>
    <n v="8"/>
  </r>
  <r>
    <x v="0"/>
    <x v="3"/>
    <x v="17"/>
    <x v="2"/>
    <x v="1"/>
    <x v="3"/>
    <x v="1"/>
    <s v="220SE-3261"/>
    <x v="0"/>
    <n v="7.3786899999999997"/>
    <n v="1.0800000000000001E-2"/>
    <x v="0"/>
    <n v="8"/>
    <n v="8"/>
  </r>
  <r>
    <x v="0"/>
    <x v="3"/>
    <x v="17"/>
    <x v="2"/>
    <x v="1"/>
    <x v="3"/>
    <x v="1"/>
    <s v="220SE-3445"/>
    <x v="0"/>
    <n v="7.4298299999999999"/>
    <n v="0"/>
    <x v="0"/>
    <n v="8"/>
    <n v="8"/>
  </r>
  <r>
    <x v="0"/>
    <x v="3"/>
    <x v="17"/>
    <x v="2"/>
    <x v="1"/>
    <x v="3"/>
    <x v="1"/>
    <s v="220SE-3462"/>
    <x v="0"/>
    <n v="6.5095799999999997"/>
    <n v="0"/>
    <x v="0"/>
    <n v="8"/>
    <n v="8"/>
  </r>
  <r>
    <x v="0"/>
    <x v="3"/>
    <x v="17"/>
    <x v="2"/>
    <x v="1"/>
    <x v="3"/>
    <x v="1"/>
    <s v="220SE-3468"/>
    <x v="0"/>
    <n v="5.2541099999999998"/>
    <n v="0.37830000000000003"/>
    <x v="0"/>
    <n v="8"/>
    <n v="8"/>
  </r>
  <r>
    <x v="0"/>
    <x v="3"/>
    <x v="17"/>
    <x v="1"/>
    <x v="1"/>
    <x v="3"/>
    <x v="1"/>
    <s v="220SE-3633"/>
    <x v="0"/>
    <n v="6.7195299999999998"/>
    <n v="0"/>
    <x v="0"/>
    <n v="8"/>
    <n v="8"/>
  </r>
  <r>
    <x v="0"/>
    <x v="3"/>
    <x v="17"/>
    <x v="0"/>
    <x v="1"/>
    <x v="3"/>
    <x v="1"/>
    <s v="220SE-3678"/>
    <x v="0"/>
    <n v="3.7699500000000001"/>
    <n v="0"/>
    <x v="0"/>
    <n v="8"/>
    <n v="8"/>
  </r>
  <r>
    <x v="0"/>
    <x v="3"/>
    <x v="17"/>
    <x v="1"/>
    <x v="1"/>
    <x v="3"/>
    <x v="1"/>
    <s v="220SE-3840"/>
    <x v="0"/>
    <n v="6.6034189999999997"/>
    <n v="0"/>
    <x v="0"/>
    <n v="8"/>
    <n v="8"/>
  </r>
  <r>
    <x v="0"/>
    <x v="3"/>
    <x v="17"/>
    <x v="0"/>
    <x v="2"/>
    <x v="4"/>
    <x v="2"/>
    <s v="300OI-01-A"/>
    <x v="0"/>
    <n v="55.879199999999997"/>
    <n v="0"/>
    <x v="0"/>
    <n v="40"/>
    <n v="40"/>
  </r>
  <r>
    <x v="0"/>
    <x v="3"/>
    <x v="17"/>
    <x v="1"/>
    <x v="2"/>
    <x v="4"/>
    <x v="2"/>
    <s v="300OI-01-B"/>
    <x v="0"/>
    <n v="55.209600000000002"/>
    <n v="0"/>
    <x v="0"/>
    <n v="40"/>
    <n v="40"/>
  </r>
  <r>
    <x v="0"/>
    <x v="3"/>
    <x v="17"/>
    <x v="2"/>
    <x v="2"/>
    <x v="4"/>
    <x v="2"/>
    <s v="300OI-01-C"/>
    <x v="0"/>
    <n v="57.59064"/>
    <n v="0"/>
    <x v="0"/>
    <n v="30"/>
    <n v="30"/>
  </r>
  <r>
    <x v="0"/>
    <x v="3"/>
    <x v="17"/>
    <x v="0"/>
    <x v="2"/>
    <x v="5"/>
    <x v="2"/>
    <s v="300OS-01-A"/>
    <x v="0"/>
    <n v="11.717180000000001"/>
    <n v="0"/>
    <x v="0"/>
    <n v="16"/>
    <n v="16"/>
  </r>
  <r>
    <x v="0"/>
    <x v="3"/>
    <x v="17"/>
    <x v="1"/>
    <x v="2"/>
    <x v="5"/>
    <x v="2"/>
    <s v="300OS-01-B"/>
    <x v="0"/>
    <n v="12.54599"/>
    <n v="0"/>
    <x v="0"/>
    <n v="24"/>
    <n v="24"/>
  </r>
  <r>
    <x v="0"/>
    <x v="3"/>
    <x v="17"/>
    <x v="2"/>
    <x v="2"/>
    <x v="5"/>
    <x v="2"/>
    <s v="300OS-01-C"/>
    <x v="0"/>
    <n v="9.7683300000000006"/>
    <n v="0"/>
    <x v="0"/>
    <n v="22"/>
    <n v="22"/>
  </r>
  <r>
    <x v="0"/>
    <x v="3"/>
    <x v="17"/>
    <x v="0"/>
    <x v="3"/>
    <x v="6"/>
    <x v="3"/>
    <s v="410MO-01-A"/>
    <x v="0"/>
    <n v="15.435230000000001"/>
    <n v="0"/>
    <x v="0"/>
    <n v="20"/>
    <n v="20"/>
  </r>
  <r>
    <x v="0"/>
    <x v="3"/>
    <x v="17"/>
    <x v="1"/>
    <x v="3"/>
    <x v="6"/>
    <x v="3"/>
    <s v="410MO-01-B"/>
    <x v="0"/>
    <n v="8.0930300000000006"/>
    <n v="0"/>
    <x v="0"/>
    <n v="10.68"/>
    <n v="10.68"/>
  </r>
  <r>
    <x v="0"/>
    <x v="3"/>
    <x v="17"/>
    <x v="2"/>
    <x v="3"/>
    <x v="6"/>
    <x v="3"/>
    <s v="410MO-01-C"/>
    <x v="0"/>
    <n v="10.9429"/>
    <n v="0"/>
    <x v="0"/>
    <n v="14.66"/>
    <n v="14.66"/>
  </r>
  <r>
    <x v="0"/>
    <x v="3"/>
    <x v="17"/>
    <x v="0"/>
    <x v="3"/>
    <x v="6"/>
    <x v="3"/>
    <s v="410MO-02-A"/>
    <x v="0"/>
    <n v="13.079280000000001"/>
    <n v="0"/>
    <x v="0"/>
    <n v="16"/>
    <n v="16"/>
  </r>
  <r>
    <x v="0"/>
    <x v="3"/>
    <x v="17"/>
    <x v="1"/>
    <x v="3"/>
    <x v="6"/>
    <x v="3"/>
    <s v="410MO-02-B"/>
    <x v="0"/>
    <n v="8.0291800000000002"/>
    <n v="0"/>
    <x v="0"/>
    <n v="10.68"/>
    <n v="10.68"/>
  </r>
  <r>
    <x v="0"/>
    <x v="3"/>
    <x v="17"/>
    <x v="2"/>
    <x v="3"/>
    <x v="6"/>
    <x v="3"/>
    <s v="410MO-02-C"/>
    <x v="0"/>
    <n v="7.98787"/>
    <n v="0"/>
    <x v="0"/>
    <n v="10.66"/>
    <n v="10.66"/>
  </r>
  <r>
    <x v="0"/>
    <x v="3"/>
    <x v="17"/>
    <x v="1"/>
    <x v="3"/>
    <x v="6"/>
    <x v="3"/>
    <s v="410MO-03-B"/>
    <x v="0"/>
    <n v="14.069710000000001"/>
    <n v="0"/>
    <x v="0"/>
    <n v="18.68"/>
    <n v="18.68"/>
  </r>
  <r>
    <x v="0"/>
    <x v="3"/>
    <x v="17"/>
    <x v="2"/>
    <x v="3"/>
    <x v="6"/>
    <x v="3"/>
    <s v="410MO-03-C"/>
    <x v="0"/>
    <n v="7.98"/>
    <n v="0"/>
    <x v="0"/>
    <n v="10.66"/>
    <n v="10.66"/>
  </r>
  <r>
    <x v="0"/>
    <x v="3"/>
    <x v="17"/>
    <x v="0"/>
    <x v="3"/>
    <x v="6"/>
    <x v="3"/>
    <s v="410MO-04-A"/>
    <x v="0"/>
    <n v="15.52332"/>
    <n v="0"/>
    <x v="0"/>
    <n v="20"/>
    <n v="20"/>
  </r>
  <r>
    <x v="0"/>
    <x v="3"/>
    <x v="17"/>
    <x v="1"/>
    <x v="3"/>
    <x v="6"/>
    <x v="3"/>
    <s v="410MO-04-B"/>
    <x v="0"/>
    <n v="14.13869"/>
    <n v="0"/>
    <x v="0"/>
    <n v="18.68"/>
    <n v="18.68"/>
  </r>
  <r>
    <x v="0"/>
    <x v="3"/>
    <x v="17"/>
    <x v="2"/>
    <x v="3"/>
    <x v="6"/>
    <x v="3"/>
    <s v="410MO-04-C"/>
    <x v="0"/>
    <n v="14.220700000000001"/>
    <n v="0"/>
    <x v="0"/>
    <n v="18.68"/>
    <n v="18.68"/>
  </r>
  <r>
    <x v="0"/>
    <x v="3"/>
    <x v="17"/>
    <x v="0"/>
    <x v="3"/>
    <x v="6"/>
    <x v="3"/>
    <s v="410MO-05-A"/>
    <x v="0"/>
    <n v="15.149520000000001"/>
    <n v="0"/>
    <x v="0"/>
    <n v="20"/>
    <n v="20"/>
  </r>
  <r>
    <x v="0"/>
    <x v="3"/>
    <x v="17"/>
    <x v="1"/>
    <x v="3"/>
    <x v="6"/>
    <x v="3"/>
    <s v="410MO-05-B"/>
    <x v="0"/>
    <n v="14.026680000000001"/>
    <n v="0"/>
    <x v="0"/>
    <n v="18.68"/>
    <n v="18.68"/>
  </r>
  <r>
    <x v="0"/>
    <x v="3"/>
    <x v="17"/>
    <x v="2"/>
    <x v="3"/>
    <x v="6"/>
    <x v="3"/>
    <s v="410MO-05-C"/>
    <x v="0"/>
    <n v="8.0723400000000005"/>
    <n v="0"/>
    <x v="0"/>
    <n v="10.66"/>
    <n v="10.66"/>
  </r>
  <r>
    <x v="0"/>
    <x v="3"/>
    <x v="17"/>
    <x v="2"/>
    <x v="3"/>
    <x v="6"/>
    <x v="3"/>
    <s v="410MO-06-C"/>
    <x v="0"/>
    <n v="11.26332"/>
    <n v="0"/>
    <x v="0"/>
    <n v="14.68"/>
    <n v="14.68"/>
  </r>
  <r>
    <x v="0"/>
    <x v="3"/>
    <x v="17"/>
    <x v="1"/>
    <x v="3"/>
    <x v="6"/>
    <x v="3"/>
    <s v="410MO-07-B"/>
    <x v="0"/>
    <n v="14.319000000000001"/>
    <n v="0"/>
    <x v="0"/>
    <n v="18.68"/>
    <n v="18.68"/>
  </r>
  <r>
    <x v="0"/>
    <x v="3"/>
    <x v="17"/>
    <x v="0"/>
    <x v="3"/>
    <x v="7"/>
    <x v="3"/>
    <s v="420TW-01-A"/>
    <x v="0"/>
    <n v="3.6281400000000001"/>
    <n v="0"/>
    <x v="0"/>
    <n v="4.5"/>
    <n v="4.5"/>
  </r>
  <r>
    <x v="0"/>
    <x v="3"/>
    <x v="17"/>
    <x v="1"/>
    <x v="3"/>
    <x v="7"/>
    <x v="3"/>
    <s v="420TW-01-B"/>
    <x v="0"/>
    <n v="7.3724600000000002"/>
    <n v="0"/>
    <x v="0"/>
    <n v="8.75"/>
    <n v="8.75"/>
  </r>
  <r>
    <x v="0"/>
    <x v="3"/>
    <x v="17"/>
    <x v="0"/>
    <x v="3"/>
    <x v="7"/>
    <x v="3"/>
    <s v="420TW-02-A"/>
    <x v="0"/>
    <n v="6.4283400000000004"/>
    <n v="0"/>
    <x v="0"/>
    <n v="8.5"/>
    <n v="8.5"/>
  </r>
  <r>
    <x v="0"/>
    <x v="3"/>
    <x v="17"/>
    <x v="2"/>
    <x v="3"/>
    <x v="7"/>
    <x v="3"/>
    <s v="420TW-02-C"/>
    <x v="0"/>
    <n v="6.44597"/>
    <n v="0"/>
    <x v="0"/>
    <n v="8.5"/>
    <n v="8.5"/>
  </r>
  <r>
    <x v="0"/>
    <x v="3"/>
    <x v="17"/>
    <x v="0"/>
    <x v="3"/>
    <x v="7"/>
    <x v="3"/>
    <s v="420TW-03-A"/>
    <x v="0"/>
    <n v="6.5308900000000003"/>
    <n v="0"/>
    <x v="0"/>
    <n v="8.5"/>
    <n v="8.5"/>
  </r>
  <r>
    <x v="0"/>
    <x v="3"/>
    <x v="17"/>
    <x v="2"/>
    <x v="3"/>
    <x v="7"/>
    <x v="3"/>
    <s v="420TW-03-C"/>
    <x v="0"/>
    <n v="6.8136700000000001"/>
    <n v="0"/>
    <x v="0"/>
    <n v="8.5"/>
    <n v="8.5"/>
  </r>
  <r>
    <x v="0"/>
    <x v="3"/>
    <x v="17"/>
    <x v="0"/>
    <x v="3"/>
    <x v="7"/>
    <x v="3"/>
    <s v="420TW-04-A"/>
    <x v="0"/>
    <n v="6.6769400000000001"/>
    <n v="0"/>
    <x v="0"/>
    <n v="8.5"/>
    <n v="8.5"/>
  </r>
  <r>
    <x v="0"/>
    <x v="3"/>
    <x v="17"/>
    <x v="2"/>
    <x v="3"/>
    <x v="7"/>
    <x v="3"/>
    <s v="420TW-04-C"/>
    <x v="0"/>
    <n v="6.7366900000000003"/>
    <n v="0"/>
    <x v="0"/>
    <n v="8.5"/>
    <n v="8.5"/>
  </r>
  <r>
    <x v="0"/>
    <x v="3"/>
    <x v="17"/>
    <x v="0"/>
    <x v="3"/>
    <x v="7"/>
    <x v="3"/>
    <s v="420TW-05-A"/>
    <x v="0"/>
    <n v="3.4647000000000001"/>
    <n v="0"/>
    <x v="0"/>
    <n v="4.5"/>
    <n v="4.5"/>
  </r>
  <r>
    <x v="0"/>
    <x v="3"/>
    <x v="17"/>
    <x v="2"/>
    <x v="3"/>
    <x v="7"/>
    <x v="3"/>
    <s v="420TW-05-C"/>
    <x v="0"/>
    <n v="3.1119699999999999"/>
    <n v="0"/>
    <x v="0"/>
    <n v="4"/>
    <n v="4"/>
  </r>
  <r>
    <x v="0"/>
    <x v="3"/>
    <x v="17"/>
    <x v="0"/>
    <x v="3"/>
    <x v="7"/>
    <x v="3"/>
    <s v="420TW-06-A"/>
    <x v="0"/>
    <n v="6.5221400000000003"/>
    <n v="0"/>
    <x v="0"/>
    <n v="8.5"/>
    <n v="8.5"/>
  </r>
  <r>
    <x v="0"/>
    <x v="3"/>
    <x v="17"/>
    <x v="1"/>
    <x v="3"/>
    <x v="7"/>
    <x v="3"/>
    <s v="420TW-06-B"/>
    <x v="0"/>
    <n v="6.83019"/>
    <n v="0"/>
    <x v="0"/>
    <n v="8.75"/>
    <n v="8.75"/>
  </r>
  <r>
    <x v="0"/>
    <x v="3"/>
    <x v="17"/>
    <x v="2"/>
    <x v="3"/>
    <x v="7"/>
    <x v="3"/>
    <s v="420TW-06-C"/>
    <x v="0"/>
    <n v="6.6333399999999996"/>
    <n v="0"/>
    <x v="0"/>
    <n v="8.5"/>
    <n v="8.5"/>
  </r>
  <r>
    <x v="0"/>
    <x v="3"/>
    <x v="17"/>
    <x v="2"/>
    <x v="3"/>
    <x v="7"/>
    <x v="3"/>
    <s v="420TW-07-C"/>
    <x v="0"/>
    <n v="5.38964"/>
    <n v="0"/>
    <x v="0"/>
    <n v="7.2"/>
    <n v="7.2"/>
  </r>
  <r>
    <x v="0"/>
    <x v="3"/>
    <x v="17"/>
    <x v="1"/>
    <x v="3"/>
    <x v="7"/>
    <x v="3"/>
    <s v="420TW-08-B"/>
    <x v="0"/>
    <n v="6.5750299999999999"/>
    <n v="0"/>
    <x v="0"/>
    <n v="8.75"/>
    <n v="8.75"/>
  </r>
  <r>
    <x v="0"/>
    <x v="3"/>
    <x v="17"/>
    <x v="1"/>
    <x v="3"/>
    <x v="7"/>
    <x v="3"/>
    <s v="420TW-09-B"/>
    <x v="0"/>
    <n v="6.7934900000000003"/>
    <n v="0"/>
    <x v="0"/>
    <n v="8.75"/>
    <n v="8.75"/>
  </r>
  <r>
    <x v="0"/>
    <x v="3"/>
    <x v="17"/>
    <x v="0"/>
    <x v="3"/>
    <x v="8"/>
    <x v="3"/>
    <s v="430TT-01-A"/>
    <x v="0"/>
    <n v="28.166239999999998"/>
    <n v="0"/>
    <x v="0"/>
    <n v="37.25"/>
    <n v="37.25"/>
  </r>
  <r>
    <x v="0"/>
    <x v="3"/>
    <x v="17"/>
    <x v="1"/>
    <x v="3"/>
    <x v="8"/>
    <x v="3"/>
    <s v="430TT-01-B"/>
    <x v="0"/>
    <n v="18.670490000000001"/>
    <n v="0"/>
    <x v="0"/>
    <n v="24.6"/>
    <n v="24.6"/>
  </r>
  <r>
    <x v="0"/>
    <x v="3"/>
    <x v="17"/>
    <x v="2"/>
    <x v="3"/>
    <x v="8"/>
    <x v="3"/>
    <s v="430TT-01-C"/>
    <x v="0"/>
    <n v="17.57001"/>
    <n v="0"/>
    <x v="0"/>
    <n v="23"/>
    <n v="23"/>
  </r>
  <r>
    <x v="0"/>
    <x v="3"/>
    <x v="17"/>
    <x v="0"/>
    <x v="3"/>
    <x v="8"/>
    <x v="3"/>
    <s v="430TT-02-A"/>
    <x v="0"/>
    <n v="24.906680000000001"/>
    <n v="0"/>
    <x v="0"/>
    <n v="33.25"/>
    <n v="33.25"/>
  </r>
  <r>
    <x v="0"/>
    <x v="3"/>
    <x v="17"/>
    <x v="1"/>
    <x v="3"/>
    <x v="8"/>
    <x v="3"/>
    <s v="430TT-02-B"/>
    <x v="0"/>
    <n v="12.54365"/>
    <n v="0"/>
    <x v="0"/>
    <n v="16.600000000000001"/>
    <n v="16.600000000000001"/>
  </r>
  <r>
    <x v="0"/>
    <x v="3"/>
    <x v="17"/>
    <x v="2"/>
    <x v="3"/>
    <x v="8"/>
    <x v="3"/>
    <s v="430TT-02-C"/>
    <x v="0"/>
    <n v="24.763339999999999"/>
    <n v="0"/>
    <x v="0"/>
    <n v="33"/>
    <n v="33"/>
  </r>
  <r>
    <x v="0"/>
    <x v="3"/>
    <x v="17"/>
    <x v="0"/>
    <x v="3"/>
    <x v="8"/>
    <x v="3"/>
    <s v="430TT-03-A"/>
    <x v="0"/>
    <n v="31.152940000000001"/>
    <n v="0"/>
    <x v="0"/>
    <n v="41.25"/>
    <n v="41.25"/>
  </r>
  <r>
    <x v="0"/>
    <x v="3"/>
    <x v="17"/>
    <x v="1"/>
    <x v="3"/>
    <x v="8"/>
    <x v="3"/>
    <s v="430TT-03-B"/>
    <x v="0"/>
    <n v="24.668659999999999"/>
    <n v="0"/>
    <x v="0"/>
    <n v="32.6"/>
    <n v="32.6"/>
  </r>
  <r>
    <x v="0"/>
    <x v="3"/>
    <x v="17"/>
    <x v="2"/>
    <x v="3"/>
    <x v="8"/>
    <x v="3"/>
    <s v="430TT-03-C"/>
    <x v="0"/>
    <n v="12.551679999999999"/>
    <n v="0"/>
    <x v="0"/>
    <n v="16.5"/>
    <n v="16.5"/>
  </r>
  <r>
    <x v="0"/>
    <x v="3"/>
    <x v="17"/>
    <x v="1"/>
    <x v="3"/>
    <x v="8"/>
    <x v="3"/>
    <s v="430TT-04-B"/>
    <x v="0"/>
    <n v="12.30663"/>
    <n v="0"/>
    <x v="0"/>
    <n v="15.6"/>
    <n v="15.6"/>
  </r>
  <r>
    <x v="0"/>
    <x v="3"/>
    <x v="17"/>
    <x v="2"/>
    <x v="3"/>
    <x v="8"/>
    <x v="3"/>
    <s v="430TT-04-C"/>
    <x v="0"/>
    <n v="10.648339999999999"/>
    <n v="0"/>
    <x v="0"/>
    <n v="14"/>
    <n v="14"/>
  </r>
  <r>
    <x v="0"/>
    <x v="3"/>
    <x v="17"/>
    <x v="1"/>
    <x v="3"/>
    <x v="8"/>
    <x v="3"/>
    <s v="430TT-05-B"/>
    <x v="0"/>
    <n v="13.885"/>
    <n v="0"/>
    <x v="0"/>
    <n v="17.600000000000001"/>
    <n v="17.600000000000001"/>
  </r>
  <r>
    <x v="0"/>
    <x v="3"/>
    <x v="17"/>
    <x v="1"/>
    <x v="3"/>
    <x v="8"/>
    <x v="3"/>
    <s v="430TT-07-B"/>
    <x v="0"/>
    <n v="12.62"/>
    <n v="0"/>
    <x v="0"/>
    <n v="16.3"/>
    <n v="16.3"/>
  </r>
  <r>
    <x v="0"/>
    <x v="3"/>
    <x v="17"/>
    <x v="0"/>
    <x v="3"/>
    <x v="9"/>
    <x v="3"/>
    <s v="440TP-01-A"/>
    <x v="0"/>
    <n v="21.853349999999999"/>
    <n v="0"/>
    <x v="0"/>
    <n v="29.25"/>
    <n v="29.25"/>
  </r>
  <r>
    <x v="0"/>
    <x v="3"/>
    <x v="17"/>
    <x v="1"/>
    <x v="3"/>
    <x v="9"/>
    <x v="3"/>
    <s v="440TP-01-B"/>
    <x v="0"/>
    <n v="18.223859999999998"/>
    <n v="0"/>
    <x v="0"/>
    <n v="23"/>
    <n v="23"/>
  </r>
  <r>
    <x v="0"/>
    <x v="3"/>
    <x v="17"/>
    <x v="2"/>
    <x v="3"/>
    <x v="9"/>
    <x v="3"/>
    <s v="440TP-01-C"/>
    <x v="0"/>
    <n v="17.406610000000001"/>
    <n v="0"/>
    <x v="0"/>
    <n v="23"/>
    <n v="23"/>
  </r>
  <r>
    <x v="0"/>
    <x v="3"/>
    <x v="17"/>
    <x v="0"/>
    <x v="4"/>
    <x v="10"/>
    <x v="4"/>
    <s v="510L1-A"/>
    <x v="0"/>
    <n v="88.381100000000004"/>
    <n v="0"/>
    <x v="0"/>
    <n v="179.2"/>
    <n v="179.2"/>
  </r>
  <r>
    <x v="0"/>
    <x v="3"/>
    <x v="17"/>
    <x v="1"/>
    <x v="4"/>
    <x v="10"/>
    <x v="4"/>
    <s v="510L1-B"/>
    <x v="0"/>
    <n v="78.907139999999998"/>
    <n v="0"/>
    <x v="0"/>
    <n v="206.81"/>
    <n v="206.81"/>
  </r>
  <r>
    <x v="0"/>
    <x v="3"/>
    <x v="17"/>
    <x v="2"/>
    <x v="4"/>
    <x v="10"/>
    <x v="4"/>
    <s v="510L1-C"/>
    <x v="0"/>
    <n v="100.77592"/>
    <n v="0"/>
    <x v="0"/>
    <n v="193.31"/>
    <n v="193.31"/>
  </r>
  <r>
    <x v="0"/>
    <x v="3"/>
    <x v="17"/>
    <x v="0"/>
    <x v="4"/>
    <x v="11"/>
    <x v="4"/>
    <s v="510L2-A"/>
    <x v="0"/>
    <n v="161.99799999999999"/>
    <n v="0"/>
    <x v="0"/>
    <n v="195.21"/>
    <n v="195.21"/>
  </r>
  <r>
    <x v="0"/>
    <x v="3"/>
    <x v="17"/>
    <x v="1"/>
    <x v="4"/>
    <x v="11"/>
    <x v="4"/>
    <s v="510L2-B"/>
    <x v="0"/>
    <n v="196.05260000000001"/>
    <n v="0"/>
    <x v="0"/>
    <n v="194.81"/>
    <n v="194.81"/>
  </r>
  <r>
    <x v="0"/>
    <x v="3"/>
    <x v="17"/>
    <x v="2"/>
    <x v="4"/>
    <x v="11"/>
    <x v="4"/>
    <s v="510L2-C"/>
    <x v="0"/>
    <n v="237.38030000000001"/>
    <n v="0"/>
    <x v="0"/>
    <n v="194.91"/>
    <n v="194.91"/>
  </r>
  <r>
    <x v="0"/>
    <x v="3"/>
    <x v="17"/>
    <x v="0"/>
    <x v="4"/>
    <x v="12"/>
    <x v="4"/>
    <s v="510L3-A"/>
    <x v="0"/>
    <n v="154.73454000000001"/>
    <n v="0"/>
    <x v="0"/>
    <n v="195.21"/>
    <n v="195.21"/>
  </r>
  <r>
    <x v="0"/>
    <x v="3"/>
    <x v="17"/>
    <x v="1"/>
    <x v="4"/>
    <x v="12"/>
    <x v="4"/>
    <s v="510L3-B"/>
    <x v="0"/>
    <n v="111.64866000000001"/>
    <n v="0"/>
    <x v="0"/>
    <n v="170.81"/>
    <n v="170.81"/>
  </r>
  <r>
    <x v="0"/>
    <x v="3"/>
    <x v="17"/>
    <x v="2"/>
    <x v="4"/>
    <x v="12"/>
    <x v="4"/>
    <s v="510L3-C"/>
    <x v="0"/>
    <n v="139.1669"/>
    <n v="0"/>
    <x v="0"/>
    <n v="146.91"/>
    <n v="146.91"/>
  </r>
  <r>
    <x v="0"/>
    <x v="3"/>
    <x v="17"/>
    <x v="0"/>
    <x v="4"/>
    <x v="13"/>
    <x v="4"/>
    <s v="510L4-A"/>
    <x v="0"/>
    <n v="36.59704"/>
    <n v="0"/>
    <x v="0"/>
    <n v="34.01"/>
    <n v="34.01"/>
  </r>
  <r>
    <x v="0"/>
    <x v="3"/>
    <x v="17"/>
    <x v="1"/>
    <x v="4"/>
    <x v="13"/>
    <x v="4"/>
    <s v="510L4-B"/>
    <x v="0"/>
    <n v="43.089280000000002"/>
    <n v="0"/>
    <x v="0"/>
    <n v="43"/>
    <n v="43"/>
  </r>
  <r>
    <x v="0"/>
    <x v="3"/>
    <x v="17"/>
    <x v="2"/>
    <x v="4"/>
    <x v="13"/>
    <x v="4"/>
    <s v="510L4-C"/>
    <x v="0"/>
    <n v="80.000640000000004"/>
    <n v="0"/>
    <x v="0"/>
    <n v="76.91"/>
    <n v="76.91"/>
  </r>
  <r>
    <x v="0"/>
    <x v="3"/>
    <x v="17"/>
    <x v="0"/>
    <x v="4"/>
    <x v="14"/>
    <x v="4"/>
    <s v="510L5-A"/>
    <x v="0"/>
    <n v="73.866799999999998"/>
    <n v="0"/>
    <x v="0"/>
    <n v="78.2"/>
    <n v="78.2"/>
  </r>
  <r>
    <x v="0"/>
    <x v="3"/>
    <x v="17"/>
    <x v="1"/>
    <x v="4"/>
    <x v="14"/>
    <x v="4"/>
    <s v="510L5-B"/>
    <x v="0"/>
    <n v="107.53368"/>
    <n v="0"/>
    <x v="0"/>
    <n v="153.81"/>
    <n v="153.81"/>
  </r>
  <r>
    <x v="0"/>
    <x v="3"/>
    <x v="17"/>
    <x v="2"/>
    <x v="4"/>
    <x v="14"/>
    <x v="4"/>
    <s v="510L5-C"/>
    <x v="0"/>
    <n v="138.79436999999999"/>
    <n v="0"/>
    <x v="0"/>
    <n v="157.91"/>
    <n v="157.91"/>
  </r>
  <r>
    <x v="0"/>
    <x v="3"/>
    <x v="17"/>
    <x v="0"/>
    <x v="4"/>
    <x v="15"/>
    <x v="4"/>
    <s v="510L6-A"/>
    <x v="0"/>
    <n v="177.28833"/>
    <n v="0"/>
    <x v="0"/>
    <n v="198.2"/>
    <n v="198.2"/>
  </r>
  <r>
    <x v="0"/>
    <x v="3"/>
    <x v="17"/>
    <x v="1"/>
    <x v="4"/>
    <x v="15"/>
    <x v="4"/>
    <s v="510L6-B"/>
    <x v="0"/>
    <n v="127.58750000000001"/>
    <n v="0"/>
    <x v="0"/>
    <n v="161.80000000000001"/>
    <n v="161.80000000000001"/>
  </r>
  <r>
    <x v="0"/>
    <x v="3"/>
    <x v="17"/>
    <x v="2"/>
    <x v="4"/>
    <x v="15"/>
    <x v="4"/>
    <s v="510L6-C"/>
    <x v="0"/>
    <n v="142.97749999999999"/>
    <n v="0"/>
    <x v="0"/>
    <n v="165.91"/>
    <n v="165.91"/>
  </r>
  <r>
    <x v="0"/>
    <x v="3"/>
    <x v="17"/>
    <x v="0"/>
    <x v="4"/>
    <x v="15"/>
    <x v="4"/>
    <s v="510L8-A"/>
    <x v="0"/>
    <n v="18.899999999999999"/>
    <n v="0"/>
    <x v="0"/>
    <n v="16.010000000000002"/>
    <n v="16.010000000000002"/>
  </r>
  <r>
    <x v="0"/>
    <x v="3"/>
    <x v="17"/>
    <x v="1"/>
    <x v="4"/>
    <x v="15"/>
    <x v="4"/>
    <s v="510L8-B"/>
    <x v="0"/>
    <n v="28.450199999999999"/>
    <n v="0"/>
    <x v="0"/>
    <n v="25"/>
    <n v="25"/>
  </r>
  <r>
    <x v="0"/>
    <x v="3"/>
    <x v="17"/>
    <x v="2"/>
    <x v="4"/>
    <x v="15"/>
    <x v="4"/>
    <s v="510L8-C"/>
    <x v="0"/>
    <n v="19.027640000000002"/>
    <n v="0"/>
    <x v="0"/>
    <n v="16"/>
    <n v="16"/>
  </r>
  <r>
    <x v="0"/>
    <x v="3"/>
    <x v="17"/>
    <x v="0"/>
    <x v="4"/>
    <x v="16"/>
    <x v="4"/>
    <s v="520WP-01-A"/>
    <x v="0"/>
    <n v="7.9001999999999999"/>
    <n v="0"/>
    <x v="0"/>
    <n v="11"/>
    <n v="11"/>
  </r>
  <r>
    <x v="0"/>
    <x v="3"/>
    <x v="17"/>
    <x v="1"/>
    <x v="4"/>
    <x v="16"/>
    <x v="4"/>
    <s v="520WP-01-B"/>
    <x v="0"/>
    <n v="19.750499999999999"/>
    <n v="0"/>
    <x v="0"/>
    <n v="24"/>
    <n v="24"/>
  </r>
  <r>
    <x v="0"/>
    <x v="3"/>
    <x v="17"/>
    <x v="2"/>
    <x v="4"/>
    <x v="16"/>
    <x v="4"/>
    <s v="520WP-01-C"/>
    <x v="0"/>
    <n v="12.700200000000001"/>
    <n v="0"/>
    <x v="0"/>
    <n v="16"/>
    <n v="16"/>
  </r>
  <r>
    <x v="0"/>
    <x v="3"/>
    <x v="17"/>
    <x v="0"/>
    <x v="4"/>
    <x v="17"/>
    <x v="4"/>
    <s v="530NP-01-A"/>
    <x v="0"/>
    <n v="48.835799999999999"/>
    <n v="0"/>
    <x v="0"/>
    <n v="48"/>
    <n v="48"/>
  </r>
  <r>
    <x v="0"/>
    <x v="3"/>
    <x v="17"/>
    <x v="1"/>
    <x v="4"/>
    <x v="17"/>
    <x v="4"/>
    <s v="530NP-01-B"/>
    <x v="0"/>
    <n v="52.413600000000002"/>
    <n v="0"/>
    <x v="0"/>
    <n v="48"/>
    <n v="48"/>
  </r>
  <r>
    <x v="0"/>
    <x v="3"/>
    <x v="17"/>
    <x v="2"/>
    <x v="4"/>
    <x v="17"/>
    <x v="4"/>
    <s v="530NP-01-C"/>
    <x v="0"/>
    <n v="43.755490000000002"/>
    <n v="0"/>
    <x v="0"/>
    <n v="40"/>
    <n v="40"/>
  </r>
  <r>
    <x v="0"/>
    <x v="3"/>
    <x v="17"/>
    <x v="0"/>
    <x v="4"/>
    <x v="18"/>
    <x v="4"/>
    <s v="550LP-01-A"/>
    <x v="0"/>
    <n v="14.3331"/>
    <n v="0"/>
    <x v="0"/>
    <n v="16"/>
    <n v="16"/>
  </r>
  <r>
    <x v="0"/>
    <x v="3"/>
    <x v="17"/>
    <x v="1"/>
    <x v="4"/>
    <x v="18"/>
    <x v="4"/>
    <s v="550LP-01-B"/>
    <x v="0"/>
    <n v="31.333020000000001"/>
    <n v="0"/>
    <x v="0"/>
    <n v="36"/>
    <n v="36"/>
  </r>
  <r>
    <x v="0"/>
    <x v="3"/>
    <x v="17"/>
    <x v="2"/>
    <x v="4"/>
    <x v="18"/>
    <x v="4"/>
    <s v="550LP-01-C"/>
    <x v="0"/>
    <n v="12.39348"/>
    <n v="0"/>
    <x v="0"/>
    <n v="14"/>
    <n v="14"/>
  </r>
  <r>
    <x v="0"/>
    <x v="3"/>
    <x v="17"/>
    <x v="0"/>
    <x v="5"/>
    <x v="19"/>
    <x v="5"/>
    <s v="600WZ-01-A"/>
    <x v="0"/>
    <n v="0.53332999999999997"/>
    <n v="0"/>
    <x v="0"/>
    <n v="8"/>
    <n v="8"/>
  </r>
  <r>
    <x v="0"/>
    <x v="3"/>
    <x v="17"/>
    <x v="1"/>
    <x v="5"/>
    <x v="19"/>
    <x v="5"/>
    <s v="600WZ-01-B"/>
    <x v="0"/>
    <n v="2.0516399999999999"/>
    <n v="0"/>
    <x v="0"/>
    <n v="8"/>
    <n v="8"/>
  </r>
  <r>
    <x v="0"/>
    <x v="3"/>
    <x v="17"/>
    <x v="2"/>
    <x v="5"/>
    <x v="19"/>
    <x v="5"/>
    <s v="600WZ-01-C"/>
    <x v="0"/>
    <n v="5.6631499999999999"/>
    <n v="0"/>
    <x v="0"/>
    <n v="16"/>
    <n v="16"/>
  </r>
  <r>
    <x v="0"/>
    <x v="3"/>
    <x v="18"/>
    <x v="0"/>
    <x v="0"/>
    <x v="0"/>
    <x v="0"/>
    <s v="100KT-01-A"/>
    <x v="0"/>
    <n v="3.7541699999999998"/>
    <n v="0"/>
    <x v="0"/>
    <n v="40"/>
    <n v="40"/>
  </r>
  <r>
    <x v="0"/>
    <x v="3"/>
    <x v="18"/>
    <x v="1"/>
    <x v="0"/>
    <x v="0"/>
    <x v="0"/>
    <s v="100KT-01-B"/>
    <x v="0"/>
    <n v="2.1883300000000001"/>
    <n v="0"/>
    <x v="0"/>
    <n v="16"/>
    <n v="16"/>
  </r>
  <r>
    <x v="0"/>
    <x v="3"/>
    <x v="18"/>
    <x v="2"/>
    <x v="0"/>
    <x v="0"/>
    <x v="0"/>
    <s v="100KT-01-C"/>
    <x v="0"/>
    <n v="3.2379950000000002"/>
    <n v="0"/>
    <x v="0"/>
    <n v="24"/>
    <n v="24"/>
  </r>
  <r>
    <x v="0"/>
    <x v="3"/>
    <x v="18"/>
    <x v="0"/>
    <x v="0"/>
    <x v="0"/>
    <x v="0"/>
    <s v="100KT-02-A"/>
    <x v="0"/>
    <n v="14.684570000000001"/>
    <n v="0"/>
    <x v="0"/>
    <n v="24"/>
    <n v="24"/>
  </r>
  <r>
    <x v="0"/>
    <x v="3"/>
    <x v="18"/>
    <x v="1"/>
    <x v="0"/>
    <x v="0"/>
    <x v="0"/>
    <s v="100KT-02-B"/>
    <x v="0"/>
    <n v="21.031359999999999"/>
    <n v="0"/>
    <x v="0"/>
    <n v="40"/>
    <n v="40"/>
  </r>
  <r>
    <x v="0"/>
    <x v="3"/>
    <x v="18"/>
    <x v="2"/>
    <x v="0"/>
    <x v="0"/>
    <x v="0"/>
    <s v="100KT-02-C"/>
    <x v="0"/>
    <n v="17.164149999999999"/>
    <n v="0"/>
    <x v="0"/>
    <n v="48"/>
    <n v="48"/>
  </r>
  <r>
    <x v="0"/>
    <x v="3"/>
    <x v="18"/>
    <x v="0"/>
    <x v="0"/>
    <x v="0"/>
    <x v="0"/>
    <s v="100KT-03-A"/>
    <x v="0"/>
    <n v="15.18187"/>
    <n v="0"/>
    <x v="0"/>
    <n v="40"/>
    <n v="40"/>
  </r>
  <r>
    <x v="0"/>
    <x v="3"/>
    <x v="18"/>
    <x v="1"/>
    <x v="0"/>
    <x v="0"/>
    <x v="0"/>
    <s v="100KT-03-B"/>
    <x v="0"/>
    <n v="14.43919"/>
    <n v="0"/>
    <x v="0"/>
    <n v="40"/>
    <n v="40"/>
  </r>
  <r>
    <x v="0"/>
    <x v="3"/>
    <x v="18"/>
    <x v="2"/>
    <x v="0"/>
    <x v="0"/>
    <x v="0"/>
    <s v="100KT-03-C"/>
    <x v="0"/>
    <n v="14.444839999999999"/>
    <n v="0"/>
    <x v="0"/>
    <n v="32"/>
    <n v="32"/>
  </r>
  <r>
    <x v="0"/>
    <x v="3"/>
    <x v="18"/>
    <x v="1"/>
    <x v="0"/>
    <x v="0"/>
    <x v="0"/>
    <s v="100KT-04-B"/>
    <x v="0"/>
    <n v="5.3885100000000001"/>
    <n v="0"/>
    <x v="0"/>
    <n v="8"/>
    <n v="8"/>
  </r>
  <r>
    <x v="0"/>
    <x v="3"/>
    <x v="18"/>
    <x v="2"/>
    <x v="0"/>
    <x v="0"/>
    <x v="0"/>
    <s v="100KT-04-C"/>
    <x v="0"/>
    <n v="11.67165"/>
    <n v="0"/>
    <x v="0"/>
    <n v="16"/>
    <n v="16"/>
  </r>
  <r>
    <x v="0"/>
    <x v="3"/>
    <x v="18"/>
    <x v="0"/>
    <x v="0"/>
    <x v="0"/>
    <x v="0"/>
    <s v="100KT-05-A"/>
    <x v="0"/>
    <n v="1.0118199999999999"/>
    <n v="0"/>
    <x v="0"/>
    <n v="48"/>
    <n v="48"/>
  </r>
  <r>
    <x v="0"/>
    <x v="3"/>
    <x v="18"/>
    <x v="1"/>
    <x v="0"/>
    <x v="0"/>
    <x v="0"/>
    <s v="100KT-05-B"/>
    <x v="0"/>
    <n v="3.9266700000000001"/>
    <n v="0"/>
    <x v="0"/>
    <n v="33.5"/>
    <n v="33.5"/>
  </r>
  <r>
    <x v="0"/>
    <x v="3"/>
    <x v="18"/>
    <x v="2"/>
    <x v="0"/>
    <x v="0"/>
    <x v="0"/>
    <s v="100KT-05-C"/>
    <x v="0"/>
    <n v="0.29665999999999998"/>
    <n v="0"/>
    <x v="0"/>
    <n v="16"/>
    <n v="16"/>
  </r>
  <r>
    <x v="0"/>
    <x v="3"/>
    <x v="18"/>
    <x v="0"/>
    <x v="0"/>
    <x v="0"/>
    <x v="0"/>
    <s v="100KT-06-A"/>
    <x v="0"/>
    <n v="0.26"/>
    <n v="0"/>
    <x v="0"/>
    <n v="8"/>
    <n v="8"/>
  </r>
  <r>
    <x v="0"/>
    <x v="3"/>
    <x v="18"/>
    <x v="0"/>
    <x v="0"/>
    <x v="0"/>
    <x v="0"/>
    <s v="100KT-07-A"/>
    <x v="0"/>
    <n v="13.511979999999999"/>
    <n v="0"/>
    <x v="0"/>
    <n v="16"/>
    <n v="16"/>
  </r>
  <r>
    <x v="0"/>
    <x v="3"/>
    <x v="18"/>
    <x v="1"/>
    <x v="0"/>
    <x v="0"/>
    <x v="0"/>
    <s v="100KT-07-B"/>
    <x v="0"/>
    <n v="14.55185"/>
    <n v="0"/>
    <x v="0"/>
    <n v="8"/>
    <n v="8"/>
  </r>
  <r>
    <x v="0"/>
    <x v="3"/>
    <x v="18"/>
    <x v="2"/>
    <x v="0"/>
    <x v="0"/>
    <x v="0"/>
    <s v="100KT-07-C"/>
    <x v="0"/>
    <n v="12.06251"/>
    <n v="0"/>
    <x v="0"/>
    <n v="8"/>
    <n v="8"/>
  </r>
  <r>
    <x v="0"/>
    <x v="3"/>
    <x v="18"/>
    <x v="0"/>
    <x v="0"/>
    <x v="1"/>
    <x v="0"/>
    <s v="110KS-01-A"/>
    <x v="0"/>
    <n v="8.8000000000000007"/>
    <n v="0"/>
    <x v="0"/>
    <n v="16"/>
    <n v="16"/>
  </r>
  <r>
    <x v="0"/>
    <x v="3"/>
    <x v="18"/>
    <x v="1"/>
    <x v="0"/>
    <x v="1"/>
    <x v="0"/>
    <s v="110KS-01-B"/>
    <x v="0"/>
    <n v="8.8000000000000007"/>
    <n v="0"/>
    <x v="0"/>
    <n v="16"/>
    <n v="16"/>
  </r>
  <r>
    <x v="0"/>
    <x v="3"/>
    <x v="18"/>
    <x v="2"/>
    <x v="0"/>
    <x v="1"/>
    <x v="0"/>
    <s v="110KS-02-C"/>
    <x v="0"/>
    <n v="8.8000000000000007"/>
    <n v="0"/>
    <x v="0"/>
    <n v="16"/>
    <n v="16"/>
  </r>
  <r>
    <x v="0"/>
    <x v="3"/>
    <x v="18"/>
    <x v="0"/>
    <x v="0"/>
    <x v="1"/>
    <x v="0"/>
    <s v="110KS-03-A"/>
    <x v="0"/>
    <n v="2.2666499999999998"/>
    <n v="0"/>
    <x v="0"/>
    <n v="8"/>
    <n v="8"/>
  </r>
  <r>
    <x v="0"/>
    <x v="3"/>
    <x v="18"/>
    <x v="1"/>
    <x v="0"/>
    <x v="1"/>
    <x v="0"/>
    <s v="110KS-03-B"/>
    <x v="0"/>
    <n v="1.6125"/>
    <n v="0"/>
    <x v="0"/>
    <n v="8"/>
    <n v="8"/>
  </r>
  <r>
    <x v="0"/>
    <x v="3"/>
    <x v="18"/>
    <x v="2"/>
    <x v="0"/>
    <x v="1"/>
    <x v="0"/>
    <s v="110KS-03-C"/>
    <x v="0"/>
    <n v="1.2126699999999999"/>
    <n v="0"/>
    <x v="0"/>
    <n v="8"/>
    <n v="8"/>
  </r>
  <r>
    <x v="0"/>
    <x v="3"/>
    <x v="18"/>
    <x v="0"/>
    <x v="1"/>
    <x v="2"/>
    <x v="1"/>
    <s v="210SL-01-A"/>
    <x v="0"/>
    <n v="23.650380999999999"/>
    <n v="0"/>
    <x v="0"/>
    <n v="24"/>
    <n v="24"/>
  </r>
  <r>
    <x v="0"/>
    <x v="3"/>
    <x v="18"/>
    <x v="1"/>
    <x v="1"/>
    <x v="2"/>
    <x v="1"/>
    <s v="210SL-01-B"/>
    <x v="0"/>
    <n v="6.2233299999999998"/>
    <n v="0"/>
    <x v="0"/>
    <n v="8"/>
    <n v="8"/>
  </r>
  <r>
    <x v="0"/>
    <x v="3"/>
    <x v="18"/>
    <x v="2"/>
    <x v="1"/>
    <x v="2"/>
    <x v="1"/>
    <s v="210SL-01-C"/>
    <x v="0"/>
    <n v="39.799599999999998"/>
    <n v="0"/>
    <x v="0"/>
    <n v="48"/>
    <n v="48"/>
  </r>
  <r>
    <x v="0"/>
    <x v="3"/>
    <x v="18"/>
    <x v="0"/>
    <x v="1"/>
    <x v="2"/>
    <x v="1"/>
    <s v="210SL-02-A"/>
    <x v="0"/>
    <n v="21.19998"/>
    <n v="0"/>
    <x v="0"/>
    <n v="24"/>
    <n v="24"/>
  </r>
  <r>
    <x v="0"/>
    <x v="3"/>
    <x v="18"/>
    <x v="1"/>
    <x v="1"/>
    <x v="2"/>
    <x v="1"/>
    <s v="210SL-02-B"/>
    <x v="0"/>
    <n v="31.799969999999998"/>
    <n v="0"/>
    <x v="0"/>
    <n v="40"/>
    <n v="40"/>
  </r>
  <r>
    <x v="0"/>
    <x v="3"/>
    <x v="18"/>
    <x v="3"/>
    <x v="1"/>
    <x v="3"/>
    <x v="1"/>
    <s v="220SE-0001"/>
    <x v="0"/>
    <n v="7.5999999999999998E-2"/>
    <n v="0"/>
    <x v="0"/>
    <n v="0.01"/>
    <n v="0.01"/>
  </r>
  <r>
    <x v="0"/>
    <x v="3"/>
    <x v="18"/>
    <x v="2"/>
    <x v="1"/>
    <x v="3"/>
    <x v="1"/>
    <s v="220SE-0079"/>
    <x v="0"/>
    <n v="6.6226900000000004"/>
    <n v="5.1999999999999998E-3"/>
    <x v="0"/>
    <n v="8"/>
    <n v="8"/>
  </r>
  <r>
    <x v="0"/>
    <x v="3"/>
    <x v="18"/>
    <x v="2"/>
    <x v="1"/>
    <x v="3"/>
    <x v="1"/>
    <s v="220SE-0081"/>
    <x v="0"/>
    <n v="6.4263500000000002"/>
    <n v="0"/>
    <x v="0"/>
    <n v="8"/>
    <n v="8"/>
  </r>
  <r>
    <x v="0"/>
    <x v="3"/>
    <x v="18"/>
    <x v="2"/>
    <x v="1"/>
    <x v="3"/>
    <x v="1"/>
    <s v="220SE-0114"/>
    <x v="0"/>
    <n v="3.7741099999999999"/>
    <n v="8.0000000000000004E-4"/>
    <x v="0"/>
    <n v="8"/>
    <n v="8"/>
  </r>
  <r>
    <x v="0"/>
    <x v="3"/>
    <x v="18"/>
    <x v="0"/>
    <x v="1"/>
    <x v="3"/>
    <x v="1"/>
    <s v="220SE-0121"/>
    <x v="0"/>
    <n v="5.0370299999999997"/>
    <n v="0"/>
    <x v="0"/>
    <n v="8"/>
    <n v="8"/>
  </r>
  <r>
    <x v="0"/>
    <x v="3"/>
    <x v="18"/>
    <x v="0"/>
    <x v="1"/>
    <x v="3"/>
    <x v="1"/>
    <s v="220SE-0133"/>
    <x v="0"/>
    <n v="5.5872200000000003"/>
    <n v="2.8E-3"/>
    <x v="0"/>
    <n v="8"/>
    <n v="8"/>
  </r>
  <r>
    <x v="0"/>
    <x v="3"/>
    <x v="18"/>
    <x v="1"/>
    <x v="1"/>
    <x v="3"/>
    <x v="1"/>
    <s v="220SE-0202"/>
    <x v="0"/>
    <n v="5.7561299999999997"/>
    <n v="0"/>
    <x v="0"/>
    <n v="8"/>
    <n v="8"/>
  </r>
  <r>
    <x v="0"/>
    <x v="3"/>
    <x v="18"/>
    <x v="2"/>
    <x v="1"/>
    <x v="3"/>
    <x v="1"/>
    <s v="220SE-0227"/>
    <x v="0"/>
    <n v="6.8622500000000004"/>
    <n v="0"/>
    <x v="0"/>
    <n v="8"/>
    <n v="8"/>
  </r>
  <r>
    <x v="0"/>
    <x v="3"/>
    <x v="18"/>
    <x v="1"/>
    <x v="1"/>
    <x v="3"/>
    <x v="1"/>
    <s v="220SE-0233"/>
    <x v="0"/>
    <n v="6.5289999999999999"/>
    <n v="0"/>
    <x v="0"/>
    <n v="8"/>
    <n v="8"/>
  </r>
  <r>
    <x v="0"/>
    <x v="3"/>
    <x v="18"/>
    <x v="2"/>
    <x v="1"/>
    <x v="3"/>
    <x v="1"/>
    <s v="220SE-0294"/>
    <x v="0"/>
    <n v="5.2159000000000004"/>
    <n v="0"/>
    <x v="0"/>
    <n v="7"/>
    <n v="7"/>
  </r>
  <r>
    <x v="0"/>
    <x v="3"/>
    <x v="18"/>
    <x v="1"/>
    <x v="1"/>
    <x v="3"/>
    <x v="1"/>
    <s v="220SE-0315"/>
    <x v="0"/>
    <n v="7.5376700000000003"/>
    <n v="1.1999999999999999E-3"/>
    <x v="0"/>
    <n v="8"/>
    <n v="8"/>
  </r>
  <r>
    <x v="0"/>
    <x v="3"/>
    <x v="18"/>
    <x v="2"/>
    <x v="1"/>
    <x v="3"/>
    <x v="1"/>
    <s v="220SE-0359"/>
    <x v="0"/>
    <n v="7.1776400000000002"/>
    <n v="6.54E-2"/>
    <x v="0"/>
    <n v="8"/>
    <n v="8"/>
  </r>
  <r>
    <x v="0"/>
    <x v="3"/>
    <x v="18"/>
    <x v="2"/>
    <x v="1"/>
    <x v="3"/>
    <x v="1"/>
    <s v="220SE-0386"/>
    <x v="0"/>
    <n v="7.1955999999999998"/>
    <n v="0"/>
    <x v="0"/>
    <n v="8"/>
    <n v="8"/>
  </r>
  <r>
    <x v="0"/>
    <x v="3"/>
    <x v="18"/>
    <x v="0"/>
    <x v="1"/>
    <x v="3"/>
    <x v="1"/>
    <s v="220SE-0409"/>
    <x v="0"/>
    <n v="5.6031199999999997"/>
    <n v="0"/>
    <x v="0"/>
    <n v="8"/>
    <n v="8"/>
  </r>
  <r>
    <x v="0"/>
    <x v="3"/>
    <x v="18"/>
    <x v="0"/>
    <x v="1"/>
    <x v="3"/>
    <x v="1"/>
    <s v="220SE-0639"/>
    <x v="0"/>
    <n v="6.5523699999999998"/>
    <n v="0.57530000000000003"/>
    <x v="0"/>
    <n v="8"/>
    <n v="8"/>
  </r>
  <r>
    <x v="0"/>
    <x v="3"/>
    <x v="18"/>
    <x v="1"/>
    <x v="1"/>
    <x v="3"/>
    <x v="1"/>
    <s v="220SE-0640"/>
    <x v="0"/>
    <n v="5.4388899999999998"/>
    <n v="0"/>
    <x v="0"/>
    <n v="8"/>
    <n v="8"/>
  </r>
  <r>
    <x v="0"/>
    <x v="3"/>
    <x v="18"/>
    <x v="0"/>
    <x v="1"/>
    <x v="3"/>
    <x v="1"/>
    <s v="220SE-0642"/>
    <x v="0"/>
    <n v="7.5346099999999998"/>
    <n v="0"/>
    <x v="0"/>
    <n v="8"/>
    <n v="8"/>
  </r>
  <r>
    <x v="0"/>
    <x v="3"/>
    <x v="18"/>
    <x v="0"/>
    <x v="1"/>
    <x v="3"/>
    <x v="1"/>
    <s v="220SE-0677"/>
    <x v="0"/>
    <n v="4.2766099999999998"/>
    <n v="0"/>
    <x v="0"/>
    <n v="8"/>
    <n v="8"/>
  </r>
  <r>
    <x v="0"/>
    <x v="3"/>
    <x v="18"/>
    <x v="1"/>
    <x v="1"/>
    <x v="3"/>
    <x v="1"/>
    <s v="220SE-0682"/>
    <x v="0"/>
    <n v="6.7302499999999998"/>
    <n v="0"/>
    <x v="0"/>
    <n v="8"/>
    <n v="8"/>
  </r>
  <r>
    <x v="0"/>
    <x v="3"/>
    <x v="18"/>
    <x v="1"/>
    <x v="1"/>
    <x v="3"/>
    <x v="1"/>
    <s v="220SE-0688"/>
    <x v="0"/>
    <n v="6.9908599999999996"/>
    <n v="3.5799999999999998E-2"/>
    <x v="0"/>
    <n v="8"/>
    <n v="8"/>
  </r>
  <r>
    <x v="0"/>
    <x v="3"/>
    <x v="18"/>
    <x v="1"/>
    <x v="1"/>
    <x v="3"/>
    <x v="1"/>
    <s v="220SE-0690"/>
    <x v="0"/>
    <n v="6.5796299999999999"/>
    <n v="0"/>
    <x v="0"/>
    <n v="8"/>
    <n v="8"/>
  </r>
  <r>
    <x v="0"/>
    <x v="3"/>
    <x v="18"/>
    <x v="0"/>
    <x v="1"/>
    <x v="3"/>
    <x v="1"/>
    <s v="220SE-0694"/>
    <x v="0"/>
    <n v="6.4576799999999999"/>
    <n v="0"/>
    <x v="0"/>
    <n v="8"/>
    <n v="8"/>
  </r>
  <r>
    <x v="0"/>
    <x v="3"/>
    <x v="18"/>
    <x v="1"/>
    <x v="1"/>
    <x v="3"/>
    <x v="1"/>
    <s v="220SE-0700"/>
    <x v="0"/>
    <n v="5.3264100000000001"/>
    <n v="0"/>
    <x v="0"/>
    <n v="8"/>
    <n v="8"/>
  </r>
  <r>
    <x v="0"/>
    <x v="3"/>
    <x v="18"/>
    <x v="1"/>
    <x v="1"/>
    <x v="3"/>
    <x v="1"/>
    <s v="220SE-0701"/>
    <x v="0"/>
    <n v="6.7503299999999999"/>
    <n v="0"/>
    <x v="0"/>
    <n v="8"/>
    <n v="8"/>
  </r>
  <r>
    <x v="0"/>
    <x v="3"/>
    <x v="18"/>
    <x v="1"/>
    <x v="1"/>
    <x v="3"/>
    <x v="1"/>
    <s v="220SE-0718"/>
    <x v="0"/>
    <n v="8.7947900000000008"/>
    <n v="0"/>
    <x v="0"/>
    <n v="8"/>
    <n v="8"/>
  </r>
  <r>
    <x v="0"/>
    <x v="3"/>
    <x v="18"/>
    <x v="1"/>
    <x v="1"/>
    <x v="3"/>
    <x v="1"/>
    <s v="220SE-0734"/>
    <x v="0"/>
    <n v="6.7263500000000001"/>
    <n v="0"/>
    <x v="0"/>
    <n v="8"/>
    <n v="8"/>
  </r>
  <r>
    <x v="0"/>
    <x v="3"/>
    <x v="18"/>
    <x v="1"/>
    <x v="1"/>
    <x v="3"/>
    <x v="1"/>
    <s v="220SE-0737"/>
    <x v="0"/>
    <n v="7.6146799999999999"/>
    <n v="0"/>
    <x v="0"/>
    <n v="8"/>
    <n v="8"/>
  </r>
  <r>
    <x v="0"/>
    <x v="3"/>
    <x v="18"/>
    <x v="1"/>
    <x v="1"/>
    <x v="3"/>
    <x v="1"/>
    <s v="220SE-0739"/>
    <x v="0"/>
    <n v="5.0540500000000002"/>
    <n v="3.2199999999999999E-2"/>
    <x v="0"/>
    <n v="8"/>
    <n v="8"/>
  </r>
  <r>
    <x v="0"/>
    <x v="3"/>
    <x v="18"/>
    <x v="1"/>
    <x v="1"/>
    <x v="3"/>
    <x v="1"/>
    <s v="220SE-0748"/>
    <x v="0"/>
    <n v="3.3414899999999998"/>
    <n v="0"/>
    <x v="0"/>
    <n v="4"/>
    <n v="4"/>
  </r>
  <r>
    <x v="0"/>
    <x v="3"/>
    <x v="18"/>
    <x v="2"/>
    <x v="1"/>
    <x v="3"/>
    <x v="1"/>
    <s v="220SE-0754"/>
    <x v="0"/>
    <n v="5.6522600000000001"/>
    <n v="0"/>
    <x v="0"/>
    <n v="8"/>
    <n v="8"/>
  </r>
  <r>
    <x v="0"/>
    <x v="3"/>
    <x v="18"/>
    <x v="2"/>
    <x v="1"/>
    <x v="3"/>
    <x v="1"/>
    <s v="220SE-0778"/>
    <x v="0"/>
    <n v="6.7513500000000004"/>
    <n v="0"/>
    <x v="0"/>
    <n v="8"/>
    <n v="8"/>
  </r>
  <r>
    <x v="0"/>
    <x v="3"/>
    <x v="18"/>
    <x v="1"/>
    <x v="1"/>
    <x v="3"/>
    <x v="1"/>
    <s v="220SE-0786"/>
    <x v="0"/>
    <n v="6.45425"/>
    <n v="0"/>
    <x v="0"/>
    <n v="8"/>
    <n v="8"/>
  </r>
  <r>
    <x v="0"/>
    <x v="3"/>
    <x v="18"/>
    <x v="0"/>
    <x v="1"/>
    <x v="3"/>
    <x v="1"/>
    <s v="220SE-0787"/>
    <x v="0"/>
    <n v="6.2644000000000002"/>
    <n v="0"/>
    <x v="0"/>
    <n v="8"/>
    <n v="8"/>
  </r>
  <r>
    <x v="0"/>
    <x v="3"/>
    <x v="18"/>
    <x v="2"/>
    <x v="1"/>
    <x v="3"/>
    <x v="1"/>
    <s v="220SE-0795"/>
    <x v="0"/>
    <n v="5.4283000000000001"/>
    <n v="0"/>
    <x v="0"/>
    <n v="8"/>
    <n v="8"/>
  </r>
  <r>
    <x v="0"/>
    <x v="3"/>
    <x v="18"/>
    <x v="1"/>
    <x v="1"/>
    <x v="3"/>
    <x v="1"/>
    <s v="220SE-0797"/>
    <x v="0"/>
    <n v="7.0131300000000003"/>
    <n v="0"/>
    <x v="0"/>
    <n v="8"/>
    <n v="8"/>
  </r>
  <r>
    <x v="0"/>
    <x v="3"/>
    <x v="18"/>
    <x v="1"/>
    <x v="1"/>
    <x v="3"/>
    <x v="1"/>
    <s v="220SE-0800"/>
    <x v="0"/>
    <n v="8.60778"/>
    <n v="0"/>
    <x v="0"/>
    <n v="8"/>
    <n v="8"/>
  </r>
  <r>
    <x v="0"/>
    <x v="3"/>
    <x v="18"/>
    <x v="2"/>
    <x v="1"/>
    <x v="3"/>
    <x v="1"/>
    <s v="220SE-0844"/>
    <x v="0"/>
    <n v="6.32864"/>
    <n v="0"/>
    <x v="0"/>
    <n v="8"/>
    <n v="8"/>
  </r>
  <r>
    <x v="0"/>
    <x v="3"/>
    <x v="18"/>
    <x v="2"/>
    <x v="1"/>
    <x v="3"/>
    <x v="1"/>
    <s v="220SE-0901"/>
    <x v="0"/>
    <n v="4.7654800000000002"/>
    <n v="0"/>
    <x v="0"/>
    <n v="8"/>
    <n v="8"/>
  </r>
  <r>
    <x v="0"/>
    <x v="3"/>
    <x v="18"/>
    <x v="0"/>
    <x v="1"/>
    <x v="3"/>
    <x v="1"/>
    <s v="220SE-0923"/>
    <x v="0"/>
    <n v="6.1195599999999999"/>
    <n v="0"/>
    <x v="0"/>
    <n v="8"/>
    <n v="8"/>
  </r>
  <r>
    <x v="0"/>
    <x v="3"/>
    <x v="18"/>
    <x v="2"/>
    <x v="1"/>
    <x v="3"/>
    <x v="1"/>
    <s v="220SE-1045"/>
    <x v="0"/>
    <n v="8.5310600000000001"/>
    <n v="0"/>
    <x v="0"/>
    <n v="8"/>
    <n v="8"/>
  </r>
  <r>
    <x v="0"/>
    <x v="3"/>
    <x v="18"/>
    <x v="0"/>
    <x v="1"/>
    <x v="3"/>
    <x v="1"/>
    <s v="220SE-1218"/>
    <x v="0"/>
    <n v="6.4302000000000001"/>
    <n v="0.21579999999999999"/>
    <x v="0"/>
    <n v="8"/>
    <n v="8"/>
  </r>
  <r>
    <x v="0"/>
    <x v="3"/>
    <x v="18"/>
    <x v="2"/>
    <x v="1"/>
    <x v="3"/>
    <x v="1"/>
    <s v="220SE-1220"/>
    <x v="0"/>
    <n v="4.9341200000000001"/>
    <n v="8.0000000000000004E-4"/>
    <x v="0"/>
    <n v="7.5"/>
    <n v="7.5"/>
  </r>
  <r>
    <x v="0"/>
    <x v="3"/>
    <x v="18"/>
    <x v="0"/>
    <x v="1"/>
    <x v="3"/>
    <x v="1"/>
    <s v="220SE-1290"/>
    <x v="0"/>
    <n v="8.0024499999999996"/>
    <n v="1.1999999999999999E-3"/>
    <x v="0"/>
    <n v="8"/>
    <n v="8"/>
  </r>
  <r>
    <x v="0"/>
    <x v="3"/>
    <x v="18"/>
    <x v="2"/>
    <x v="1"/>
    <x v="3"/>
    <x v="1"/>
    <s v="220SE-1679"/>
    <x v="0"/>
    <n v="7.1382500000000002"/>
    <n v="0"/>
    <x v="0"/>
    <n v="8"/>
    <n v="8"/>
  </r>
  <r>
    <x v="0"/>
    <x v="3"/>
    <x v="18"/>
    <x v="1"/>
    <x v="1"/>
    <x v="3"/>
    <x v="1"/>
    <s v="220SE-1689"/>
    <x v="0"/>
    <n v="3.0066799999999998"/>
    <n v="0.92679999999999996"/>
    <x v="0"/>
    <n v="6"/>
    <n v="6"/>
  </r>
  <r>
    <x v="0"/>
    <x v="3"/>
    <x v="18"/>
    <x v="2"/>
    <x v="1"/>
    <x v="3"/>
    <x v="1"/>
    <s v="220SE-1695"/>
    <x v="0"/>
    <n v="6.7585600000000001"/>
    <n v="0.71709999999999996"/>
    <x v="0"/>
    <n v="8"/>
    <n v="8"/>
  </r>
  <r>
    <x v="0"/>
    <x v="3"/>
    <x v="18"/>
    <x v="2"/>
    <x v="1"/>
    <x v="3"/>
    <x v="1"/>
    <s v="220SE-1883"/>
    <x v="0"/>
    <n v="6.5763299999999996"/>
    <n v="0"/>
    <x v="0"/>
    <n v="8"/>
    <n v="8"/>
  </r>
  <r>
    <x v="0"/>
    <x v="3"/>
    <x v="18"/>
    <x v="1"/>
    <x v="1"/>
    <x v="3"/>
    <x v="1"/>
    <s v="220SE-2033"/>
    <x v="0"/>
    <n v="6.2448199999999998"/>
    <n v="0"/>
    <x v="0"/>
    <n v="8"/>
    <n v="8"/>
  </r>
  <r>
    <x v="0"/>
    <x v="3"/>
    <x v="18"/>
    <x v="0"/>
    <x v="1"/>
    <x v="3"/>
    <x v="1"/>
    <s v="220SE-2037"/>
    <x v="0"/>
    <n v="4.9451729999999996"/>
    <n v="0.87039999999999995"/>
    <x v="0"/>
    <n v="6.5"/>
    <n v="6.5"/>
  </r>
  <r>
    <x v="0"/>
    <x v="3"/>
    <x v="18"/>
    <x v="0"/>
    <x v="1"/>
    <x v="3"/>
    <x v="1"/>
    <s v="220SE-2038"/>
    <x v="0"/>
    <n v="6.1067999999999998"/>
    <n v="0"/>
    <x v="0"/>
    <n v="8"/>
    <n v="8"/>
  </r>
  <r>
    <x v="0"/>
    <x v="3"/>
    <x v="18"/>
    <x v="0"/>
    <x v="1"/>
    <x v="3"/>
    <x v="1"/>
    <s v="220SE-2103"/>
    <x v="0"/>
    <n v="6.0450499999999998"/>
    <n v="0"/>
    <x v="0"/>
    <n v="8"/>
    <n v="8"/>
  </r>
  <r>
    <x v="0"/>
    <x v="3"/>
    <x v="18"/>
    <x v="2"/>
    <x v="1"/>
    <x v="3"/>
    <x v="1"/>
    <s v="220SE-2104"/>
    <x v="0"/>
    <n v="7.4857500000000003"/>
    <n v="0"/>
    <x v="0"/>
    <n v="8"/>
    <n v="8"/>
  </r>
  <r>
    <x v="0"/>
    <x v="3"/>
    <x v="18"/>
    <x v="2"/>
    <x v="1"/>
    <x v="3"/>
    <x v="1"/>
    <s v="220SE-2107"/>
    <x v="0"/>
    <n v="6.1303299999999998"/>
    <n v="0"/>
    <x v="0"/>
    <n v="8"/>
    <n v="8"/>
  </r>
  <r>
    <x v="0"/>
    <x v="3"/>
    <x v="18"/>
    <x v="0"/>
    <x v="1"/>
    <x v="3"/>
    <x v="1"/>
    <s v="220SE-2110"/>
    <x v="0"/>
    <n v="6.6044799999999997"/>
    <n v="0"/>
    <x v="0"/>
    <n v="8"/>
    <n v="8"/>
  </r>
  <r>
    <x v="0"/>
    <x v="3"/>
    <x v="18"/>
    <x v="1"/>
    <x v="1"/>
    <x v="3"/>
    <x v="1"/>
    <s v="220SE-2116"/>
    <x v="0"/>
    <n v="6.2428600000000003"/>
    <n v="0"/>
    <x v="0"/>
    <n v="8"/>
    <n v="8"/>
  </r>
  <r>
    <x v="0"/>
    <x v="3"/>
    <x v="18"/>
    <x v="2"/>
    <x v="1"/>
    <x v="3"/>
    <x v="1"/>
    <s v="220SE-2118"/>
    <x v="0"/>
    <n v="6.1540299999999997"/>
    <n v="0"/>
    <x v="0"/>
    <n v="8"/>
    <n v="8"/>
  </r>
  <r>
    <x v="0"/>
    <x v="3"/>
    <x v="18"/>
    <x v="0"/>
    <x v="1"/>
    <x v="3"/>
    <x v="1"/>
    <s v="220SE-2125"/>
    <x v="0"/>
    <n v="5.0562899999999997"/>
    <n v="0"/>
    <x v="0"/>
    <n v="8"/>
    <n v="8"/>
  </r>
  <r>
    <x v="0"/>
    <x v="3"/>
    <x v="18"/>
    <x v="0"/>
    <x v="1"/>
    <x v="3"/>
    <x v="1"/>
    <s v="220SE-2295"/>
    <x v="0"/>
    <n v="6.7619300000000004"/>
    <n v="0"/>
    <x v="0"/>
    <n v="8"/>
    <n v="8"/>
  </r>
  <r>
    <x v="0"/>
    <x v="3"/>
    <x v="18"/>
    <x v="0"/>
    <x v="1"/>
    <x v="3"/>
    <x v="1"/>
    <s v="220SE-2349"/>
    <x v="0"/>
    <n v="5.9177900000000001"/>
    <n v="2.7000000000000001E-3"/>
    <x v="0"/>
    <n v="8"/>
    <n v="8"/>
  </r>
  <r>
    <x v="0"/>
    <x v="3"/>
    <x v="18"/>
    <x v="1"/>
    <x v="1"/>
    <x v="3"/>
    <x v="1"/>
    <s v="220SE-2350"/>
    <x v="0"/>
    <n v="4.4265600000000003"/>
    <n v="0"/>
    <x v="0"/>
    <n v="5.5"/>
    <n v="5.5"/>
  </r>
  <r>
    <x v="0"/>
    <x v="3"/>
    <x v="18"/>
    <x v="1"/>
    <x v="1"/>
    <x v="3"/>
    <x v="1"/>
    <s v="220SE-2353"/>
    <x v="0"/>
    <n v="5.1883800000000004"/>
    <n v="0"/>
    <x v="0"/>
    <n v="8"/>
    <n v="8"/>
  </r>
  <r>
    <x v="0"/>
    <x v="3"/>
    <x v="18"/>
    <x v="0"/>
    <x v="1"/>
    <x v="3"/>
    <x v="1"/>
    <s v="220SE-2415"/>
    <x v="0"/>
    <n v="3.7214499999999999"/>
    <n v="0.85160000000000002"/>
    <x v="0"/>
    <n v="8"/>
    <n v="8"/>
  </r>
  <r>
    <x v="0"/>
    <x v="3"/>
    <x v="18"/>
    <x v="2"/>
    <x v="1"/>
    <x v="3"/>
    <x v="1"/>
    <s v="220SE-2454"/>
    <x v="0"/>
    <n v="5.5631599999999999"/>
    <n v="0"/>
    <x v="0"/>
    <n v="8"/>
    <n v="8"/>
  </r>
  <r>
    <x v="0"/>
    <x v="3"/>
    <x v="18"/>
    <x v="1"/>
    <x v="1"/>
    <x v="3"/>
    <x v="1"/>
    <s v="220SE-2455"/>
    <x v="0"/>
    <n v="5.9610799999999999"/>
    <n v="0"/>
    <x v="0"/>
    <n v="8"/>
    <n v="8"/>
  </r>
  <r>
    <x v="0"/>
    <x v="3"/>
    <x v="18"/>
    <x v="1"/>
    <x v="1"/>
    <x v="3"/>
    <x v="1"/>
    <s v="220SE-2553"/>
    <x v="0"/>
    <n v="5.8614100000000002"/>
    <n v="0"/>
    <x v="0"/>
    <n v="8"/>
    <n v="8"/>
  </r>
  <r>
    <x v="0"/>
    <x v="3"/>
    <x v="18"/>
    <x v="0"/>
    <x v="1"/>
    <x v="3"/>
    <x v="1"/>
    <s v="220SE-2771"/>
    <x v="0"/>
    <n v="5.59131"/>
    <n v="1.47E-2"/>
    <x v="0"/>
    <n v="8"/>
    <n v="8"/>
  </r>
  <r>
    <x v="0"/>
    <x v="3"/>
    <x v="18"/>
    <x v="1"/>
    <x v="1"/>
    <x v="3"/>
    <x v="1"/>
    <s v="220SE-2775"/>
    <x v="0"/>
    <n v="5.8654599999999997"/>
    <n v="0"/>
    <x v="0"/>
    <n v="8"/>
    <n v="8"/>
  </r>
  <r>
    <x v="0"/>
    <x v="3"/>
    <x v="18"/>
    <x v="1"/>
    <x v="1"/>
    <x v="3"/>
    <x v="1"/>
    <s v="220SE-2818"/>
    <x v="0"/>
    <n v="6.1402400000000004"/>
    <n v="0"/>
    <x v="0"/>
    <n v="8"/>
    <n v="8"/>
  </r>
  <r>
    <x v="0"/>
    <x v="3"/>
    <x v="18"/>
    <x v="2"/>
    <x v="1"/>
    <x v="3"/>
    <x v="1"/>
    <s v="220SE-2841"/>
    <x v="0"/>
    <n v="10.36876"/>
    <n v="0"/>
    <x v="0"/>
    <n v="12"/>
    <n v="12"/>
  </r>
  <r>
    <x v="0"/>
    <x v="3"/>
    <x v="18"/>
    <x v="1"/>
    <x v="1"/>
    <x v="3"/>
    <x v="1"/>
    <s v="220SE-2842"/>
    <x v="0"/>
    <n v="4.33033"/>
    <n v="0"/>
    <x v="0"/>
    <n v="8"/>
    <n v="8"/>
  </r>
  <r>
    <x v="0"/>
    <x v="3"/>
    <x v="18"/>
    <x v="0"/>
    <x v="1"/>
    <x v="3"/>
    <x v="1"/>
    <s v="220SE-2848"/>
    <x v="0"/>
    <n v="6.56386"/>
    <n v="2.9999999999999997E-4"/>
    <x v="0"/>
    <n v="8"/>
    <n v="8"/>
  </r>
  <r>
    <x v="0"/>
    <x v="3"/>
    <x v="18"/>
    <x v="0"/>
    <x v="1"/>
    <x v="3"/>
    <x v="1"/>
    <s v="220SE-2892"/>
    <x v="0"/>
    <n v="4.9076500000000003"/>
    <n v="0"/>
    <x v="0"/>
    <n v="8"/>
    <n v="8"/>
  </r>
  <r>
    <x v="0"/>
    <x v="3"/>
    <x v="18"/>
    <x v="1"/>
    <x v="1"/>
    <x v="3"/>
    <x v="1"/>
    <s v="220SE-2893"/>
    <x v="0"/>
    <n v="5.2700399999999998"/>
    <n v="0"/>
    <x v="0"/>
    <n v="8"/>
    <n v="8"/>
  </r>
  <r>
    <x v="0"/>
    <x v="3"/>
    <x v="18"/>
    <x v="1"/>
    <x v="1"/>
    <x v="3"/>
    <x v="1"/>
    <s v="220SE-2897"/>
    <x v="0"/>
    <n v="5.1974499999999999"/>
    <n v="0"/>
    <x v="0"/>
    <n v="8"/>
    <n v="8"/>
  </r>
  <r>
    <x v="0"/>
    <x v="3"/>
    <x v="18"/>
    <x v="0"/>
    <x v="1"/>
    <x v="3"/>
    <x v="1"/>
    <s v="220SE-2918"/>
    <x v="0"/>
    <n v="6.6240300000000003"/>
    <n v="0"/>
    <x v="0"/>
    <n v="8"/>
    <n v="8"/>
  </r>
  <r>
    <x v="0"/>
    <x v="3"/>
    <x v="18"/>
    <x v="0"/>
    <x v="1"/>
    <x v="3"/>
    <x v="1"/>
    <s v="220SE-2924"/>
    <x v="0"/>
    <n v="5.5765200000000004"/>
    <n v="0"/>
    <x v="0"/>
    <n v="8"/>
    <n v="8"/>
  </r>
  <r>
    <x v="0"/>
    <x v="3"/>
    <x v="18"/>
    <x v="0"/>
    <x v="1"/>
    <x v="3"/>
    <x v="1"/>
    <s v="220SE-2931"/>
    <x v="0"/>
    <n v="5.3386399999999998"/>
    <n v="3.2000000000000002E-3"/>
    <x v="0"/>
    <n v="8"/>
    <n v="8"/>
  </r>
  <r>
    <x v="0"/>
    <x v="3"/>
    <x v="18"/>
    <x v="0"/>
    <x v="1"/>
    <x v="3"/>
    <x v="1"/>
    <s v="220SE-2983"/>
    <x v="0"/>
    <n v="5.3283699999999996"/>
    <n v="0"/>
    <x v="0"/>
    <n v="8"/>
    <n v="8"/>
  </r>
  <r>
    <x v="0"/>
    <x v="3"/>
    <x v="18"/>
    <x v="2"/>
    <x v="1"/>
    <x v="3"/>
    <x v="1"/>
    <s v="220SE-3073"/>
    <x v="0"/>
    <n v="6.2186500000000002"/>
    <n v="0"/>
    <x v="0"/>
    <n v="8"/>
    <n v="8"/>
  </r>
  <r>
    <x v="0"/>
    <x v="3"/>
    <x v="18"/>
    <x v="2"/>
    <x v="1"/>
    <x v="3"/>
    <x v="1"/>
    <s v="220SE-3261"/>
    <x v="0"/>
    <n v="6.9979100000000001"/>
    <n v="0"/>
    <x v="0"/>
    <n v="8"/>
    <n v="8"/>
  </r>
  <r>
    <x v="0"/>
    <x v="3"/>
    <x v="18"/>
    <x v="2"/>
    <x v="1"/>
    <x v="3"/>
    <x v="1"/>
    <s v="220SE-3445"/>
    <x v="0"/>
    <n v="8.3839000000000006"/>
    <n v="0"/>
    <x v="0"/>
    <n v="8"/>
    <n v="8"/>
  </r>
  <r>
    <x v="0"/>
    <x v="3"/>
    <x v="18"/>
    <x v="2"/>
    <x v="1"/>
    <x v="3"/>
    <x v="1"/>
    <s v="220SE-3447"/>
    <x v="0"/>
    <n v="5.6086"/>
    <n v="1.4E-2"/>
    <x v="0"/>
    <n v="8"/>
    <n v="8"/>
  </r>
  <r>
    <x v="0"/>
    <x v="3"/>
    <x v="18"/>
    <x v="2"/>
    <x v="1"/>
    <x v="3"/>
    <x v="1"/>
    <s v="220SE-3462"/>
    <x v="0"/>
    <n v="5.1118399999999999"/>
    <n v="0"/>
    <x v="0"/>
    <n v="8"/>
    <n v="8"/>
  </r>
  <r>
    <x v="0"/>
    <x v="3"/>
    <x v="18"/>
    <x v="2"/>
    <x v="1"/>
    <x v="3"/>
    <x v="1"/>
    <s v="220SE-3468"/>
    <x v="0"/>
    <n v="5.6691500000000001"/>
    <n v="0.58240000000000003"/>
    <x v="0"/>
    <n v="8"/>
    <n v="8"/>
  </r>
  <r>
    <x v="0"/>
    <x v="3"/>
    <x v="18"/>
    <x v="1"/>
    <x v="1"/>
    <x v="3"/>
    <x v="1"/>
    <s v="220SE-3633"/>
    <x v="0"/>
    <n v="5.8864999999999998"/>
    <n v="0"/>
    <x v="0"/>
    <n v="8"/>
    <n v="8"/>
  </r>
  <r>
    <x v="0"/>
    <x v="3"/>
    <x v="18"/>
    <x v="0"/>
    <x v="1"/>
    <x v="3"/>
    <x v="1"/>
    <s v="220SE-3678"/>
    <x v="0"/>
    <n v="3.4738199999999999"/>
    <n v="0"/>
    <x v="0"/>
    <n v="8"/>
    <n v="8"/>
  </r>
  <r>
    <x v="0"/>
    <x v="3"/>
    <x v="18"/>
    <x v="1"/>
    <x v="1"/>
    <x v="3"/>
    <x v="1"/>
    <s v="220SE-3840"/>
    <x v="0"/>
    <n v="6.22384"/>
    <n v="0"/>
    <x v="0"/>
    <n v="8"/>
    <n v="8"/>
  </r>
  <r>
    <x v="0"/>
    <x v="3"/>
    <x v="18"/>
    <x v="0"/>
    <x v="2"/>
    <x v="4"/>
    <x v="2"/>
    <s v="300OI-01-A"/>
    <x v="0"/>
    <n v="60.676000000000002"/>
    <n v="0"/>
    <x v="0"/>
    <n v="40"/>
    <n v="40"/>
  </r>
  <r>
    <x v="0"/>
    <x v="3"/>
    <x v="18"/>
    <x v="1"/>
    <x v="2"/>
    <x v="4"/>
    <x v="2"/>
    <s v="300OI-01-B"/>
    <x v="0"/>
    <n v="61.703200000000002"/>
    <n v="0"/>
    <x v="0"/>
    <n v="40"/>
    <n v="40"/>
  </r>
  <r>
    <x v="0"/>
    <x v="3"/>
    <x v="18"/>
    <x v="2"/>
    <x v="2"/>
    <x v="4"/>
    <x v="2"/>
    <s v="300OI-01-C"/>
    <x v="0"/>
    <n v="34.879800000000003"/>
    <n v="0"/>
    <x v="0"/>
    <n v="26"/>
    <n v="26"/>
  </r>
  <r>
    <x v="0"/>
    <x v="3"/>
    <x v="18"/>
    <x v="0"/>
    <x v="2"/>
    <x v="5"/>
    <x v="2"/>
    <s v="300OS-01-A"/>
    <x v="0"/>
    <n v="13.650309999999999"/>
    <n v="0"/>
    <x v="0"/>
    <n v="24"/>
    <n v="24"/>
  </r>
  <r>
    <x v="0"/>
    <x v="3"/>
    <x v="18"/>
    <x v="1"/>
    <x v="2"/>
    <x v="5"/>
    <x v="2"/>
    <s v="300OS-01-B"/>
    <x v="0"/>
    <n v="13.14495"/>
    <n v="0"/>
    <x v="0"/>
    <n v="24"/>
    <n v="24"/>
  </r>
  <r>
    <x v="0"/>
    <x v="3"/>
    <x v="18"/>
    <x v="2"/>
    <x v="2"/>
    <x v="5"/>
    <x v="2"/>
    <s v="300OS-01-C"/>
    <x v="0"/>
    <n v="4.7687900000000001"/>
    <n v="0"/>
    <x v="0"/>
    <n v="18"/>
    <n v="18"/>
  </r>
  <r>
    <x v="0"/>
    <x v="3"/>
    <x v="18"/>
    <x v="0"/>
    <x v="3"/>
    <x v="6"/>
    <x v="3"/>
    <s v="410MO-01-A"/>
    <x v="0"/>
    <n v="14.619210000000001"/>
    <n v="0"/>
    <x v="0"/>
    <n v="19.2"/>
    <n v="19.2"/>
  </r>
  <r>
    <x v="0"/>
    <x v="3"/>
    <x v="18"/>
    <x v="1"/>
    <x v="3"/>
    <x v="6"/>
    <x v="3"/>
    <s v="410MO-01-B"/>
    <x v="0"/>
    <n v="14.31692"/>
    <n v="0"/>
    <x v="0"/>
    <n v="18.68"/>
    <n v="18.68"/>
  </r>
  <r>
    <x v="0"/>
    <x v="3"/>
    <x v="18"/>
    <x v="2"/>
    <x v="3"/>
    <x v="6"/>
    <x v="3"/>
    <s v="410MO-01-C"/>
    <x v="0"/>
    <n v="8.3550000000000004"/>
    <n v="0"/>
    <x v="0"/>
    <n v="11.2"/>
    <n v="11.2"/>
  </r>
  <r>
    <x v="0"/>
    <x v="3"/>
    <x v="18"/>
    <x v="0"/>
    <x v="3"/>
    <x v="6"/>
    <x v="3"/>
    <s v="410MO-02-A"/>
    <x v="0"/>
    <n v="17.76568"/>
    <n v="0"/>
    <x v="0"/>
    <n v="23.2"/>
    <n v="23.2"/>
  </r>
  <r>
    <x v="0"/>
    <x v="3"/>
    <x v="18"/>
    <x v="1"/>
    <x v="3"/>
    <x v="6"/>
    <x v="3"/>
    <s v="410MO-02-B"/>
    <x v="0"/>
    <n v="8.2498900000000006"/>
    <n v="0"/>
    <x v="0"/>
    <n v="10.68"/>
    <n v="10.68"/>
  </r>
  <r>
    <x v="0"/>
    <x v="3"/>
    <x v="18"/>
    <x v="2"/>
    <x v="3"/>
    <x v="6"/>
    <x v="3"/>
    <s v="410MO-02-C"/>
    <x v="0"/>
    <n v="7.89337"/>
    <n v="0"/>
    <x v="0"/>
    <n v="11.2"/>
    <n v="11.2"/>
  </r>
  <r>
    <x v="0"/>
    <x v="3"/>
    <x v="18"/>
    <x v="0"/>
    <x v="3"/>
    <x v="6"/>
    <x v="3"/>
    <s v="410MO-03-A"/>
    <x v="0"/>
    <n v="14.76023"/>
    <n v="0"/>
    <x v="0"/>
    <n v="19.2"/>
    <n v="19.2"/>
  </r>
  <r>
    <x v="0"/>
    <x v="3"/>
    <x v="18"/>
    <x v="1"/>
    <x v="3"/>
    <x v="6"/>
    <x v="3"/>
    <s v="410MO-03-B"/>
    <x v="0"/>
    <n v="13.989879999999999"/>
    <n v="0"/>
    <x v="0"/>
    <n v="18.68"/>
    <n v="18.68"/>
  </r>
  <r>
    <x v="0"/>
    <x v="3"/>
    <x v="18"/>
    <x v="2"/>
    <x v="3"/>
    <x v="6"/>
    <x v="3"/>
    <s v="410MO-03-C"/>
    <x v="0"/>
    <n v="8.2736900000000002"/>
    <n v="0"/>
    <x v="0"/>
    <n v="11.2"/>
    <n v="11.2"/>
  </r>
  <r>
    <x v="0"/>
    <x v="3"/>
    <x v="18"/>
    <x v="0"/>
    <x v="3"/>
    <x v="6"/>
    <x v="3"/>
    <s v="410MO-04-A"/>
    <x v="0"/>
    <n v="14.22021"/>
    <n v="0"/>
    <x v="0"/>
    <n v="19.2"/>
    <n v="19.2"/>
  </r>
  <r>
    <x v="0"/>
    <x v="3"/>
    <x v="18"/>
    <x v="1"/>
    <x v="3"/>
    <x v="6"/>
    <x v="3"/>
    <s v="410MO-04-B"/>
    <x v="0"/>
    <n v="14.11847"/>
    <n v="0"/>
    <x v="0"/>
    <n v="18.68"/>
    <n v="18.68"/>
  </r>
  <r>
    <x v="0"/>
    <x v="3"/>
    <x v="18"/>
    <x v="2"/>
    <x v="3"/>
    <x v="6"/>
    <x v="3"/>
    <s v="410MO-04-C"/>
    <x v="0"/>
    <n v="8.5625900000000001"/>
    <n v="0"/>
    <x v="0"/>
    <n v="11.2"/>
    <n v="11.2"/>
  </r>
  <r>
    <x v="0"/>
    <x v="3"/>
    <x v="18"/>
    <x v="1"/>
    <x v="3"/>
    <x v="6"/>
    <x v="3"/>
    <s v="410MO-05-B"/>
    <x v="0"/>
    <n v="14.002599999999999"/>
    <n v="0"/>
    <x v="0"/>
    <n v="18.68"/>
    <n v="18.68"/>
  </r>
  <r>
    <x v="0"/>
    <x v="3"/>
    <x v="18"/>
    <x v="0"/>
    <x v="3"/>
    <x v="6"/>
    <x v="3"/>
    <s v="410MO-06-A"/>
    <x v="0"/>
    <n v="14.49489"/>
    <n v="0"/>
    <x v="0"/>
    <n v="19.2"/>
    <n v="19.2"/>
  </r>
  <r>
    <x v="0"/>
    <x v="3"/>
    <x v="18"/>
    <x v="2"/>
    <x v="3"/>
    <x v="6"/>
    <x v="3"/>
    <s v="410MO-06-C"/>
    <x v="0"/>
    <n v="11.5625"/>
    <n v="0"/>
    <x v="0"/>
    <n v="15.2"/>
    <n v="15.2"/>
  </r>
  <r>
    <x v="0"/>
    <x v="3"/>
    <x v="18"/>
    <x v="1"/>
    <x v="3"/>
    <x v="6"/>
    <x v="3"/>
    <s v="410MO-07-B"/>
    <x v="0"/>
    <n v="14.126989999999999"/>
    <n v="0"/>
    <x v="0"/>
    <n v="18.68"/>
    <n v="18.68"/>
  </r>
  <r>
    <x v="0"/>
    <x v="3"/>
    <x v="18"/>
    <x v="0"/>
    <x v="3"/>
    <x v="7"/>
    <x v="3"/>
    <s v="420TW-01-A"/>
    <x v="0"/>
    <n v="6.5932599999999999"/>
    <n v="0"/>
    <x v="0"/>
    <n v="8.5"/>
    <n v="8.5"/>
  </r>
  <r>
    <x v="0"/>
    <x v="3"/>
    <x v="18"/>
    <x v="1"/>
    <x v="3"/>
    <x v="7"/>
    <x v="3"/>
    <s v="420TW-01-B"/>
    <x v="0"/>
    <n v="6.5986500000000001"/>
    <n v="0"/>
    <x v="0"/>
    <n v="8.75"/>
    <n v="8.75"/>
  </r>
  <r>
    <x v="0"/>
    <x v="3"/>
    <x v="18"/>
    <x v="2"/>
    <x v="3"/>
    <x v="7"/>
    <x v="3"/>
    <s v="420TW-01-C"/>
    <x v="0"/>
    <n v="6.4921600000000002"/>
    <n v="0"/>
    <x v="0"/>
    <n v="8.5"/>
    <n v="8.5"/>
  </r>
  <r>
    <x v="0"/>
    <x v="3"/>
    <x v="18"/>
    <x v="0"/>
    <x v="3"/>
    <x v="7"/>
    <x v="3"/>
    <s v="420TW-02-A"/>
    <x v="0"/>
    <n v="6.34"/>
    <n v="0"/>
    <x v="0"/>
    <n v="8.5"/>
    <n v="8.5"/>
  </r>
  <r>
    <x v="0"/>
    <x v="3"/>
    <x v="18"/>
    <x v="2"/>
    <x v="3"/>
    <x v="7"/>
    <x v="3"/>
    <s v="420TW-02-C"/>
    <x v="0"/>
    <n v="6.3978000000000002"/>
    <n v="0"/>
    <x v="0"/>
    <n v="8.5"/>
    <n v="8.5"/>
  </r>
  <r>
    <x v="0"/>
    <x v="3"/>
    <x v="18"/>
    <x v="0"/>
    <x v="3"/>
    <x v="7"/>
    <x v="3"/>
    <s v="420TW-03-A"/>
    <x v="0"/>
    <n v="7.01166"/>
    <n v="0"/>
    <x v="0"/>
    <n v="9"/>
    <n v="9"/>
  </r>
  <r>
    <x v="0"/>
    <x v="3"/>
    <x v="18"/>
    <x v="2"/>
    <x v="3"/>
    <x v="7"/>
    <x v="3"/>
    <s v="420TW-03-C"/>
    <x v="0"/>
    <n v="6.5594900000000003"/>
    <n v="0"/>
    <x v="0"/>
    <n v="8.5"/>
    <n v="8.5"/>
  </r>
  <r>
    <x v="0"/>
    <x v="3"/>
    <x v="18"/>
    <x v="0"/>
    <x v="3"/>
    <x v="7"/>
    <x v="3"/>
    <s v="420TW-04-A"/>
    <x v="0"/>
    <n v="7.7182899999999997"/>
    <n v="0"/>
    <x v="0"/>
    <n v="10"/>
    <n v="10"/>
  </r>
  <r>
    <x v="0"/>
    <x v="3"/>
    <x v="18"/>
    <x v="2"/>
    <x v="3"/>
    <x v="7"/>
    <x v="3"/>
    <s v="420TW-04-C"/>
    <x v="0"/>
    <n v="6.4855400000000003"/>
    <n v="0"/>
    <x v="0"/>
    <n v="8.5"/>
    <n v="8.5"/>
  </r>
  <r>
    <x v="0"/>
    <x v="3"/>
    <x v="18"/>
    <x v="0"/>
    <x v="3"/>
    <x v="7"/>
    <x v="3"/>
    <s v="420TW-05-A"/>
    <x v="0"/>
    <n v="6.4191000000000003"/>
    <n v="0"/>
    <x v="0"/>
    <n v="8.5"/>
    <n v="8.5"/>
  </r>
  <r>
    <x v="0"/>
    <x v="3"/>
    <x v="18"/>
    <x v="2"/>
    <x v="3"/>
    <x v="7"/>
    <x v="3"/>
    <s v="420TW-05-C"/>
    <x v="0"/>
    <n v="3.09836"/>
    <n v="0"/>
    <x v="0"/>
    <n v="4"/>
    <n v="4"/>
  </r>
  <r>
    <x v="0"/>
    <x v="3"/>
    <x v="18"/>
    <x v="0"/>
    <x v="3"/>
    <x v="7"/>
    <x v="3"/>
    <s v="420TW-06-A"/>
    <x v="0"/>
    <n v="6.4920999999999998"/>
    <n v="0"/>
    <x v="0"/>
    <n v="8.5"/>
    <n v="8.5"/>
  </r>
  <r>
    <x v="0"/>
    <x v="3"/>
    <x v="18"/>
    <x v="1"/>
    <x v="3"/>
    <x v="7"/>
    <x v="3"/>
    <s v="420TW-06-B"/>
    <x v="0"/>
    <n v="6.63218"/>
    <n v="0"/>
    <x v="0"/>
    <n v="8.75"/>
    <n v="8.75"/>
  </r>
  <r>
    <x v="0"/>
    <x v="3"/>
    <x v="18"/>
    <x v="2"/>
    <x v="3"/>
    <x v="7"/>
    <x v="3"/>
    <s v="420TW-07-C"/>
    <x v="0"/>
    <n v="6.3222899999999997"/>
    <n v="0"/>
    <x v="0"/>
    <n v="8.1999999999999993"/>
    <n v="8.1999999999999993"/>
  </r>
  <r>
    <x v="0"/>
    <x v="3"/>
    <x v="18"/>
    <x v="1"/>
    <x v="3"/>
    <x v="7"/>
    <x v="3"/>
    <s v="420TW-08-B"/>
    <x v="0"/>
    <n v="6.6045100000000003"/>
    <n v="0"/>
    <x v="0"/>
    <n v="8.75"/>
    <n v="8.75"/>
  </r>
  <r>
    <x v="0"/>
    <x v="3"/>
    <x v="18"/>
    <x v="1"/>
    <x v="3"/>
    <x v="7"/>
    <x v="3"/>
    <s v="420TW-09-B"/>
    <x v="0"/>
    <n v="6.52501"/>
    <n v="0"/>
    <x v="0"/>
    <n v="8.75"/>
    <n v="8.75"/>
  </r>
  <r>
    <x v="0"/>
    <x v="3"/>
    <x v="18"/>
    <x v="0"/>
    <x v="3"/>
    <x v="8"/>
    <x v="3"/>
    <s v="430TT-01-A"/>
    <x v="0"/>
    <n v="23.808910000000001"/>
    <n v="0"/>
    <x v="0"/>
    <n v="28"/>
    <n v="28"/>
  </r>
  <r>
    <x v="0"/>
    <x v="3"/>
    <x v="18"/>
    <x v="1"/>
    <x v="3"/>
    <x v="8"/>
    <x v="3"/>
    <s v="430TT-01-B"/>
    <x v="0"/>
    <n v="24.983409999999999"/>
    <n v="0"/>
    <x v="0"/>
    <n v="32.659999999999997"/>
    <n v="32.659999999999997"/>
  </r>
  <r>
    <x v="0"/>
    <x v="3"/>
    <x v="18"/>
    <x v="2"/>
    <x v="3"/>
    <x v="8"/>
    <x v="3"/>
    <s v="430TT-01-C"/>
    <x v="0"/>
    <n v="22.943960000000001"/>
    <n v="0"/>
    <x v="0"/>
    <n v="30"/>
    <n v="30"/>
  </r>
  <r>
    <x v="0"/>
    <x v="3"/>
    <x v="18"/>
    <x v="0"/>
    <x v="3"/>
    <x v="8"/>
    <x v="3"/>
    <s v="430TT-02-A"/>
    <x v="0"/>
    <n v="30.786770000000001"/>
    <n v="0"/>
    <x v="0"/>
    <n v="41.25"/>
    <n v="41.25"/>
  </r>
  <r>
    <x v="0"/>
    <x v="3"/>
    <x v="18"/>
    <x v="1"/>
    <x v="3"/>
    <x v="8"/>
    <x v="3"/>
    <s v="430TT-02-B"/>
    <x v="0"/>
    <n v="12.86731"/>
    <n v="0"/>
    <x v="0"/>
    <n v="16.66"/>
    <n v="16.66"/>
  </r>
  <r>
    <x v="0"/>
    <x v="3"/>
    <x v="18"/>
    <x v="2"/>
    <x v="3"/>
    <x v="8"/>
    <x v="3"/>
    <s v="430TT-02-C"/>
    <x v="0"/>
    <n v="21.023779999999999"/>
    <n v="0"/>
    <x v="0"/>
    <n v="27.5"/>
    <n v="27.5"/>
  </r>
  <r>
    <x v="0"/>
    <x v="3"/>
    <x v="18"/>
    <x v="0"/>
    <x v="3"/>
    <x v="8"/>
    <x v="3"/>
    <s v="430TT-03-A"/>
    <x v="0"/>
    <n v="12.22691"/>
    <n v="0"/>
    <x v="0"/>
    <n v="16.25"/>
    <n v="16.25"/>
  </r>
  <r>
    <x v="0"/>
    <x v="3"/>
    <x v="18"/>
    <x v="1"/>
    <x v="3"/>
    <x v="8"/>
    <x v="3"/>
    <s v="430TT-03-B"/>
    <x v="0"/>
    <n v="24.93"/>
    <n v="0"/>
    <x v="0"/>
    <n v="32.659999999999997"/>
    <n v="32.659999999999997"/>
  </r>
  <r>
    <x v="0"/>
    <x v="3"/>
    <x v="18"/>
    <x v="2"/>
    <x v="3"/>
    <x v="8"/>
    <x v="3"/>
    <s v="430TT-03-C"/>
    <x v="0"/>
    <n v="15.40729"/>
    <n v="0"/>
    <x v="0"/>
    <n v="20.5"/>
    <n v="20.5"/>
  </r>
  <r>
    <x v="0"/>
    <x v="3"/>
    <x v="18"/>
    <x v="1"/>
    <x v="3"/>
    <x v="8"/>
    <x v="3"/>
    <s v="430TT-04-B"/>
    <x v="0"/>
    <n v="19.018999999999998"/>
    <n v="0"/>
    <x v="0"/>
    <n v="24.66"/>
    <n v="24.66"/>
  </r>
  <r>
    <x v="0"/>
    <x v="3"/>
    <x v="18"/>
    <x v="2"/>
    <x v="3"/>
    <x v="8"/>
    <x v="3"/>
    <s v="430TT-04-C"/>
    <x v="0"/>
    <n v="24.02449"/>
    <n v="0"/>
    <x v="0"/>
    <n v="32"/>
    <n v="32"/>
  </r>
  <r>
    <x v="0"/>
    <x v="3"/>
    <x v="18"/>
    <x v="1"/>
    <x v="3"/>
    <x v="8"/>
    <x v="3"/>
    <s v="430TT-05-B"/>
    <x v="0"/>
    <n v="12.792299999999999"/>
    <n v="0"/>
    <x v="0"/>
    <n v="16.66"/>
    <n v="16.66"/>
  </r>
  <r>
    <x v="0"/>
    <x v="3"/>
    <x v="18"/>
    <x v="1"/>
    <x v="3"/>
    <x v="8"/>
    <x v="3"/>
    <s v="430TT-07-B"/>
    <x v="0"/>
    <n v="12.96021"/>
    <n v="0"/>
    <x v="0"/>
    <n v="16.66"/>
    <n v="16.66"/>
  </r>
  <r>
    <x v="0"/>
    <x v="3"/>
    <x v="18"/>
    <x v="0"/>
    <x v="3"/>
    <x v="9"/>
    <x v="3"/>
    <s v="440TP-01-A"/>
    <x v="0"/>
    <n v="22.786639999999998"/>
    <n v="0"/>
    <x v="0"/>
    <n v="29.25"/>
    <n v="29.25"/>
  </r>
  <r>
    <x v="0"/>
    <x v="3"/>
    <x v="18"/>
    <x v="1"/>
    <x v="3"/>
    <x v="9"/>
    <x v="3"/>
    <s v="440TP-01-B"/>
    <x v="0"/>
    <n v="16.299980000000001"/>
    <n v="0"/>
    <x v="0"/>
    <n v="21.5"/>
    <n v="21.5"/>
  </r>
  <r>
    <x v="0"/>
    <x v="3"/>
    <x v="18"/>
    <x v="2"/>
    <x v="3"/>
    <x v="9"/>
    <x v="3"/>
    <s v="440TP-01-C"/>
    <x v="0"/>
    <n v="23.616669999999999"/>
    <n v="0"/>
    <x v="0"/>
    <n v="31.5"/>
    <n v="31.5"/>
  </r>
  <r>
    <x v="0"/>
    <x v="3"/>
    <x v="18"/>
    <x v="0"/>
    <x v="4"/>
    <x v="10"/>
    <x v="4"/>
    <s v="510L1-A"/>
    <x v="0"/>
    <n v="92.890360000000001"/>
    <n v="0"/>
    <x v="0"/>
    <n v="179.21"/>
    <n v="179.21"/>
  </r>
  <r>
    <x v="0"/>
    <x v="3"/>
    <x v="18"/>
    <x v="1"/>
    <x v="4"/>
    <x v="10"/>
    <x v="4"/>
    <s v="510L1-B"/>
    <x v="0"/>
    <n v="93.915710000000004"/>
    <n v="0"/>
    <x v="0"/>
    <n v="194.81"/>
    <n v="194.81"/>
  </r>
  <r>
    <x v="0"/>
    <x v="3"/>
    <x v="18"/>
    <x v="2"/>
    <x v="4"/>
    <x v="10"/>
    <x v="4"/>
    <s v="510L1-C"/>
    <x v="0"/>
    <n v="104.38179"/>
    <n v="0"/>
    <x v="0"/>
    <n v="209.31"/>
    <n v="209.31"/>
  </r>
  <r>
    <x v="0"/>
    <x v="3"/>
    <x v="18"/>
    <x v="0"/>
    <x v="4"/>
    <x v="11"/>
    <x v="4"/>
    <s v="510L2-A"/>
    <x v="0"/>
    <n v="166.3356"/>
    <n v="0"/>
    <x v="0"/>
    <n v="191.21"/>
    <n v="191.21"/>
  </r>
  <r>
    <x v="0"/>
    <x v="3"/>
    <x v="18"/>
    <x v="1"/>
    <x v="4"/>
    <x v="11"/>
    <x v="4"/>
    <s v="510L2-B"/>
    <x v="0"/>
    <n v="160.48400000000001"/>
    <n v="0"/>
    <x v="0"/>
    <n v="210.81"/>
    <n v="210.81"/>
  </r>
  <r>
    <x v="0"/>
    <x v="3"/>
    <x v="18"/>
    <x v="2"/>
    <x v="4"/>
    <x v="11"/>
    <x v="4"/>
    <s v="510L2-C"/>
    <x v="0"/>
    <n v="174.10720000000001"/>
    <n v="0"/>
    <x v="0"/>
    <n v="194.91"/>
    <n v="194.91"/>
  </r>
  <r>
    <x v="0"/>
    <x v="3"/>
    <x v="18"/>
    <x v="0"/>
    <x v="4"/>
    <x v="12"/>
    <x v="4"/>
    <s v="510L3-A"/>
    <x v="0"/>
    <n v="158.10554999999999"/>
    <n v="0"/>
    <x v="0"/>
    <n v="187.2"/>
    <n v="187.2"/>
  </r>
  <r>
    <x v="0"/>
    <x v="3"/>
    <x v="18"/>
    <x v="1"/>
    <x v="4"/>
    <x v="12"/>
    <x v="4"/>
    <s v="510L3-B"/>
    <x v="0"/>
    <n v="175.64520999999999"/>
    <n v="0"/>
    <x v="0"/>
    <n v="190.81"/>
    <n v="190.81"/>
  </r>
  <r>
    <x v="0"/>
    <x v="3"/>
    <x v="18"/>
    <x v="2"/>
    <x v="4"/>
    <x v="12"/>
    <x v="4"/>
    <s v="510L3-C"/>
    <x v="0"/>
    <n v="96.852140000000006"/>
    <n v="0"/>
    <x v="0"/>
    <n v="154.91"/>
    <n v="154.91"/>
  </r>
  <r>
    <x v="0"/>
    <x v="3"/>
    <x v="18"/>
    <x v="0"/>
    <x v="4"/>
    <x v="13"/>
    <x v="4"/>
    <s v="510L4-A"/>
    <x v="0"/>
    <n v="68.333879999999994"/>
    <n v="0"/>
    <x v="0"/>
    <n v="58.01"/>
    <n v="58.01"/>
  </r>
  <r>
    <x v="0"/>
    <x v="3"/>
    <x v="18"/>
    <x v="1"/>
    <x v="4"/>
    <x v="13"/>
    <x v="4"/>
    <s v="510L4-B"/>
    <x v="0"/>
    <n v="61.6434"/>
    <n v="0"/>
    <x v="0"/>
    <n v="51.01"/>
    <n v="51.01"/>
  </r>
  <r>
    <x v="0"/>
    <x v="3"/>
    <x v="18"/>
    <x v="2"/>
    <x v="4"/>
    <x v="13"/>
    <x v="4"/>
    <s v="510L4-C"/>
    <x v="0"/>
    <n v="60.856920000000002"/>
    <n v="0"/>
    <x v="0"/>
    <n v="68.91"/>
    <n v="68.91"/>
  </r>
  <r>
    <x v="0"/>
    <x v="3"/>
    <x v="18"/>
    <x v="0"/>
    <x v="4"/>
    <x v="14"/>
    <x v="4"/>
    <s v="510L5-A"/>
    <x v="0"/>
    <n v="63.713149999999999"/>
    <n v="0"/>
    <x v="0"/>
    <n v="74.2"/>
    <n v="74.2"/>
  </r>
  <r>
    <x v="0"/>
    <x v="3"/>
    <x v="18"/>
    <x v="1"/>
    <x v="4"/>
    <x v="14"/>
    <x v="4"/>
    <s v="510L5-B"/>
    <x v="0"/>
    <n v="121.57311"/>
    <n v="0"/>
    <x v="0"/>
    <n v="153.81"/>
    <n v="153.81"/>
  </r>
  <r>
    <x v="0"/>
    <x v="3"/>
    <x v="18"/>
    <x v="2"/>
    <x v="4"/>
    <x v="14"/>
    <x v="4"/>
    <s v="510L5-C"/>
    <x v="0"/>
    <n v="112.37334"/>
    <n v="0"/>
    <x v="0"/>
    <n v="141.91"/>
    <n v="141.91"/>
  </r>
  <r>
    <x v="0"/>
    <x v="3"/>
    <x v="18"/>
    <x v="0"/>
    <x v="4"/>
    <x v="15"/>
    <x v="4"/>
    <s v="510L6-A"/>
    <x v="0"/>
    <n v="165.506"/>
    <n v="0"/>
    <x v="0"/>
    <n v="190.21"/>
    <n v="190.21"/>
  </r>
  <r>
    <x v="0"/>
    <x v="3"/>
    <x v="18"/>
    <x v="1"/>
    <x v="4"/>
    <x v="15"/>
    <x v="4"/>
    <s v="510L6-B"/>
    <x v="0"/>
    <n v="128.01401999999999"/>
    <n v="0"/>
    <x v="0"/>
    <n v="161.81"/>
    <n v="161.81"/>
  </r>
  <r>
    <x v="0"/>
    <x v="3"/>
    <x v="18"/>
    <x v="2"/>
    <x v="4"/>
    <x v="15"/>
    <x v="4"/>
    <s v="510L6-C"/>
    <x v="0"/>
    <n v="111.75525"/>
    <n v="0"/>
    <x v="0"/>
    <n v="141.91"/>
    <n v="141.91"/>
  </r>
  <r>
    <x v="0"/>
    <x v="3"/>
    <x v="18"/>
    <x v="0"/>
    <x v="4"/>
    <x v="15"/>
    <x v="4"/>
    <s v="510L8-A"/>
    <x v="0"/>
    <n v="16.062480000000001"/>
    <n v="0"/>
    <x v="0"/>
    <n v="16.010000000000002"/>
    <n v="16.010000000000002"/>
  </r>
  <r>
    <x v="0"/>
    <x v="3"/>
    <x v="18"/>
    <x v="1"/>
    <x v="4"/>
    <x v="15"/>
    <x v="4"/>
    <s v="510L8-B"/>
    <x v="0"/>
    <n v="28.857119999999998"/>
    <n v="0"/>
    <x v="0"/>
    <n v="25.01"/>
    <n v="25.01"/>
  </r>
  <r>
    <x v="0"/>
    <x v="3"/>
    <x v="18"/>
    <x v="2"/>
    <x v="4"/>
    <x v="15"/>
    <x v="4"/>
    <s v="510L8-C"/>
    <x v="0"/>
    <n v="28.35"/>
    <n v="0"/>
    <x v="0"/>
    <n v="24"/>
    <n v="24"/>
  </r>
  <r>
    <x v="0"/>
    <x v="3"/>
    <x v="18"/>
    <x v="0"/>
    <x v="4"/>
    <x v="16"/>
    <x v="4"/>
    <s v="520WP-01-A"/>
    <x v="0"/>
    <n v="12.6"/>
    <n v="0"/>
    <x v="0"/>
    <n v="16"/>
    <n v="16"/>
  </r>
  <r>
    <x v="0"/>
    <x v="3"/>
    <x v="18"/>
    <x v="1"/>
    <x v="4"/>
    <x v="16"/>
    <x v="4"/>
    <s v="520WP-01-B"/>
    <x v="0"/>
    <n v="20.950500000000002"/>
    <n v="0"/>
    <x v="0"/>
    <n v="24"/>
    <n v="24"/>
  </r>
  <r>
    <x v="0"/>
    <x v="3"/>
    <x v="18"/>
    <x v="2"/>
    <x v="4"/>
    <x v="16"/>
    <x v="4"/>
    <s v="520WP-01-C"/>
    <x v="0"/>
    <n v="19.6008"/>
    <n v="0"/>
    <x v="0"/>
    <n v="24"/>
    <n v="24"/>
  </r>
  <r>
    <x v="0"/>
    <x v="3"/>
    <x v="18"/>
    <x v="0"/>
    <x v="4"/>
    <x v="17"/>
    <x v="4"/>
    <s v="530NP-01-A"/>
    <x v="0"/>
    <n v="42.590359999999997"/>
    <n v="0"/>
    <x v="0"/>
    <n v="40"/>
    <n v="40"/>
  </r>
  <r>
    <x v="0"/>
    <x v="3"/>
    <x v="18"/>
    <x v="1"/>
    <x v="4"/>
    <x v="17"/>
    <x v="4"/>
    <s v="530NP-01-B"/>
    <x v="0"/>
    <n v="52.843400000000003"/>
    <n v="0"/>
    <x v="0"/>
    <n v="48"/>
    <n v="48"/>
  </r>
  <r>
    <x v="0"/>
    <x v="3"/>
    <x v="18"/>
    <x v="2"/>
    <x v="4"/>
    <x v="17"/>
    <x v="4"/>
    <s v="530NP-01-C"/>
    <x v="0"/>
    <n v="44.170909999999999"/>
    <n v="0"/>
    <x v="0"/>
    <n v="40"/>
    <n v="40"/>
  </r>
  <r>
    <x v="0"/>
    <x v="3"/>
    <x v="18"/>
    <x v="1"/>
    <x v="4"/>
    <x v="18"/>
    <x v="4"/>
    <s v="550LP-01-B"/>
    <x v="0"/>
    <n v="23.466239999999999"/>
    <n v="0"/>
    <x v="0"/>
    <n v="24"/>
    <n v="24"/>
  </r>
  <r>
    <x v="0"/>
    <x v="3"/>
    <x v="18"/>
    <x v="2"/>
    <x v="4"/>
    <x v="18"/>
    <x v="4"/>
    <s v="550LP-01-C"/>
    <x v="0"/>
    <n v="21.199680000000001"/>
    <n v="0"/>
    <x v="0"/>
    <n v="25"/>
    <n v="25"/>
  </r>
  <r>
    <x v="0"/>
    <x v="3"/>
    <x v="18"/>
    <x v="0"/>
    <x v="5"/>
    <x v="19"/>
    <x v="5"/>
    <s v="600WZ-01-A"/>
    <x v="0"/>
    <n v="2.2499500000000001"/>
    <n v="0"/>
    <x v="0"/>
    <n v="8"/>
    <n v="8"/>
  </r>
  <r>
    <x v="0"/>
    <x v="3"/>
    <x v="18"/>
    <x v="1"/>
    <x v="5"/>
    <x v="19"/>
    <x v="5"/>
    <s v="600WZ-01-B"/>
    <x v="0"/>
    <n v="2.9873949999999998"/>
    <n v="0"/>
    <x v="0"/>
    <n v="8"/>
    <n v="8"/>
  </r>
  <r>
    <x v="0"/>
    <x v="3"/>
    <x v="18"/>
    <x v="2"/>
    <x v="5"/>
    <x v="19"/>
    <x v="5"/>
    <s v="600WZ-01-C"/>
    <x v="0"/>
    <n v="0.66664000000000001"/>
    <n v="0"/>
    <x v="0"/>
    <n v="16"/>
    <n v="1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5761">
  <r>
    <x v="0"/>
    <x v="0"/>
    <x v="0"/>
    <x v="0"/>
    <x v="0"/>
    <x v="0"/>
    <s v="100KT-01-A"/>
    <n v="2.8515000000000001"/>
    <n v="2.8515000000000001"/>
    <n v="0"/>
    <x v="0"/>
    <n v="48"/>
  </r>
  <r>
    <x v="0"/>
    <x v="0"/>
    <x v="0"/>
    <x v="1"/>
    <x v="0"/>
    <x v="0"/>
    <s v="100KT-01-B"/>
    <n v="1.07334"/>
    <n v="1.07334"/>
    <n v="0"/>
    <x v="0"/>
    <n v="16"/>
  </r>
  <r>
    <x v="0"/>
    <x v="0"/>
    <x v="0"/>
    <x v="2"/>
    <x v="0"/>
    <x v="0"/>
    <s v="100KT-01-C"/>
    <n v="2.59985"/>
    <n v="2.59985"/>
    <n v="0"/>
    <x v="0"/>
    <n v="24"/>
  </r>
  <r>
    <x v="0"/>
    <x v="0"/>
    <x v="0"/>
    <x v="0"/>
    <x v="0"/>
    <x v="0"/>
    <s v="100KT-02-A"/>
    <n v="28.921189999999999"/>
    <n v="28.921189999999999"/>
    <n v="0"/>
    <x v="0"/>
    <n v="24"/>
  </r>
  <r>
    <x v="0"/>
    <x v="0"/>
    <x v="0"/>
    <x v="1"/>
    <x v="0"/>
    <x v="0"/>
    <s v="100KT-02-B"/>
    <n v="22.311810000000001"/>
    <n v="22.311810000000001"/>
    <n v="0"/>
    <x v="0"/>
    <n v="48"/>
  </r>
  <r>
    <x v="0"/>
    <x v="0"/>
    <x v="0"/>
    <x v="2"/>
    <x v="0"/>
    <x v="0"/>
    <s v="100KT-02-C"/>
    <n v="17.02158"/>
    <n v="17.02158"/>
    <n v="0"/>
    <x v="0"/>
    <n v="56"/>
  </r>
  <r>
    <x v="0"/>
    <x v="0"/>
    <x v="0"/>
    <x v="0"/>
    <x v="0"/>
    <x v="0"/>
    <s v="100KT-03-A"/>
    <n v="15.65992"/>
    <n v="15.65992"/>
    <n v="0"/>
    <x v="0"/>
    <n v="44"/>
  </r>
  <r>
    <x v="0"/>
    <x v="0"/>
    <x v="0"/>
    <x v="1"/>
    <x v="0"/>
    <x v="0"/>
    <s v="100KT-03-B"/>
    <n v="14.88969"/>
    <n v="14.88969"/>
    <n v="0"/>
    <x v="0"/>
    <n v="40"/>
  </r>
  <r>
    <x v="0"/>
    <x v="0"/>
    <x v="0"/>
    <x v="2"/>
    <x v="0"/>
    <x v="0"/>
    <s v="100KT-03-C"/>
    <n v="17.87303"/>
    <n v="17.87303"/>
    <n v="0"/>
    <x v="0"/>
    <n v="24"/>
  </r>
  <r>
    <x v="0"/>
    <x v="0"/>
    <x v="0"/>
    <x v="0"/>
    <x v="0"/>
    <x v="0"/>
    <s v="100KT-04-A"/>
    <n v="13.951829999999999"/>
    <n v="13.951829999999999"/>
    <n v="0"/>
    <x v="0"/>
    <n v="16"/>
  </r>
  <r>
    <x v="0"/>
    <x v="0"/>
    <x v="0"/>
    <x v="1"/>
    <x v="0"/>
    <x v="0"/>
    <s v="100KT-04-B"/>
    <n v="10.043670000000001"/>
    <n v="10.043670000000001"/>
    <n v="0"/>
    <x v="0"/>
    <n v="16"/>
  </r>
  <r>
    <x v="0"/>
    <x v="0"/>
    <x v="0"/>
    <x v="2"/>
    <x v="0"/>
    <x v="0"/>
    <s v="100KT-04-C"/>
    <n v="12.03823"/>
    <n v="12.03823"/>
    <n v="0"/>
    <x v="0"/>
    <n v="16"/>
  </r>
  <r>
    <x v="0"/>
    <x v="0"/>
    <x v="0"/>
    <x v="0"/>
    <x v="0"/>
    <x v="0"/>
    <s v="100KT-05-A"/>
    <n v="0.19467000000000001"/>
    <n v="0.19467000000000001"/>
    <n v="0"/>
    <x v="0"/>
    <n v="16.5"/>
  </r>
  <r>
    <x v="0"/>
    <x v="0"/>
    <x v="0"/>
    <x v="1"/>
    <x v="0"/>
    <x v="0"/>
    <s v="100KT-05-B"/>
    <n v="0.46233999999999997"/>
    <n v="0.46233999999999997"/>
    <n v="0"/>
    <x v="0"/>
    <n v="30.5"/>
  </r>
  <r>
    <x v="0"/>
    <x v="0"/>
    <x v="0"/>
    <x v="2"/>
    <x v="0"/>
    <x v="0"/>
    <s v="100KT-05-C"/>
    <n v="6.5149999999999997"/>
    <n v="6.5149999999999997"/>
    <n v="0"/>
    <x v="0"/>
    <n v="16"/>
  </r>
  <r>
    <x v="0"/>
    <x v="0"/>
    <x v="0"/>
    <x v="0"/>
    <x v="0"/>
    <x v="0"/>
    <s v="100KT-07-A"/>
    <n v="13.56601"/>
    <n v="13.56601"/>
    <n v="0"/>
    <x v="0"/>
    <n v="16"/>
  </r>
  <r>
    <x v="0"/>
    <x v="0"/>
    <x v="0"/>
    <x v="1"/>
    <x v="0"/>
    <x v="0"/>
    <s v="100KT-07-B"/>
    <n v="15.25301"/>
    <n v="15.25301"/>
    <n v="0"/>
    <x v="0"/>
    <n v="16"/>
  </r>
  <r>
    <x v="0"/>
    <x v="0"/>
    <x v="0"/>
    <x v="2"/>
    <x v="0"/>
    <x v="0"/>
    <s v="100KT-07-C"/>
    <n v="14.732329999999999"/>
    <n v="14.732329999999999"/>
    <n v="0"/>
    <x v="0"/>
    <n v="16"/>
  </r>
  <r>
    <x v="0"/>
    <x v="0"/>
    <x v="0"/>
    <x v="0"/>
    <x v="0"/>
    <x v="1"/>
    <s v="110KS-01-A"/>
    <n v="4.4000000000000004"/>
    <n v="4.4000000000000004"/>
    <n v="0"/>
    <x v="0"/>
    <n v="8"/>
  </r>
  <r>
    <x v="0"/>
    <x v="0"/>
    <x v="0"/>
    <x v="1"/>
    <x v="0"/>
    <x v="1"/>
    <s v="110KS-01-B"/>
    <n v="9.68"/>
    <n v="9.68"/>
    <n v="0"/>
    <x v="0"/>
    <n v="16"/>
  </r>
  <r>
    <x v="0"/>
    <x v="0"/>
    <x v="0"/>
    <x v="0"/>
    <x v="0"/>
    <x v="1"/>
    <s v="110KS-02-A"/>
    <n v="9.68"/>
    <n v="9.68"/>
    <n v="0"/>
    <x v="0"/>
    <n v="16"/>
  </r>
  <r>
    <x v="0"/>
    <x v="0"/>
    <x v="0"/>
    <x v="1"/>
    <x v="0"/>
    <x v="1"/>
    <s v="110KS-02-B"/>
    <n v="9.68"/>
    <n v="9.68"/>
    <n v="0"/>
    <x v="0"/>
    <n v="16"/>
  </r>
  <r>
    <x v="0"/>
    <x v="0"/>
    <x v="0"/>
    <x v="2"/>
    <x v="0"/>
    <x v="1"/>
    <s v="110KS-02-C"/>
    <n v="9.68"/>
    <n v="9.68"/>
    <n v="0"/>
    <x v="0"/>
    <n v="16"/>
  </r>
  <r>
    <x v="0"/>
    <x v="0"/>
    <x v="0"/>
    <x v="0"/>
    <x v="0"/>
    <x v="1"/>
    <s v="110KS-03-A"/>
    <n v="1.452"/>
    <n v="1.452"/>
    <n v="0"/>
    <x v="0"/>
    <n v="18"/>
  </r>
  <r>
    <x v="0"/>
    <x v="0"/>
    <x v="0"/>
    <x v="1"/>
    <x v="0"/>
    <x v="1"/>
    <s v="110KS-03-B"/>
    <n v="1.02"/>
    <n v="1.02"/>
    <n v="0"/>
    <x v="0"/>
    <n v="8"/>
  </r>
  <r>
    <x v="0"/>
    <x v="0"/>
    <x v="0"/>
    <x v="0"/>
    <x v="1"/>
    <x v="2"/>
    <s v="210SL-01-A"/>
    <n v="22.069990000000001"/>
    <n v="22.069990000000001"/>
    <n v="0"/>
    <x v="0"/>
    <n v="24"/>
  </r>
  <r>
    <x v="0"/>
    <x v="0"/>
    <x v="0"/>
    <x v="1"/>
    <x v="1"/>
    <x v="2"/>
    <s v="210SL-01-B"/>
    <n v="14.32973"/>
    <n v="14.32973"/>
    <n v="0"/>
    <x v="0"/>
    <n v="16"/>
  </r>
  <r>
    <x v="0"/>
    <x v="0"/>
    <x v="0"/>
    <x v="2"/>
    <x v="1"/>
    <x v="2"/>
    <s v="210SL-01-C"/>
    <n v="40.9131"/>
    <n v="40.9131"/>
    <n v="0"/>
    <x v="0"/>
    <n v="48"/>
  </r>
  <r>
    <x v="0"/>
    <x v="0"/>
    <x v="0"/>
    <x v="0"/>
    <x v="1"/>
    <x v="2"/>
    <s v="210SL-02-A"/>
    <n v="35.333300000000001"/>
    <n v="35.333300000000001"/>
    <n v="0"/>
    <x v="0"/>
    <n v="40"/>
  </r>
  <r>
    <x v="0"/>
    <x v="0"/>
    <x v="0"/>
    <x v="1"/>
    <x v="1"/>
    <x v="2"/>
    <s v="210SL-02-B"/>
    <n v="33.932740000000003"/>
    <n v="33.932740000000003"/>
    <n v="0"/>
    <x v="0"/>
    <n v="40"/>
  </r>
  <r>
    <x v="0"/>
    <x v="0"/>
    <x v="0"/>
    <x v="3"/>
    <x v="1"/>
    <x v="3"/>
    <s v="220SE-0001"/>
    <n v="0.50083"/>
    <n v="0.50083"/>
    <n v="0"/>
    <x v="0"/>
    <n v="0.01"/>
  </r>
  <r>
    <x v="0"/>
    <x v="0"/>
    <x v="0"/>
    <x v="0"/>
    <x v="1"/>
    <x v="3"/>
    <s v="220SE-0009"/>
    <n v="7.4938500000000001"/>
    <n v="7.4938500000000001"/>
    <n v="9.4999999999999998E-3"/>
    <x v="0"/>
    <n v="8"/>
  </r>
  <r>
    <x v="0"/>
    <x v="0"/>
    <x v="0"/>
    <x v="2"/>
    <x v="1"/>
    <x v="3"/>
    <s v="220SE-0079"/>
    <n v="6.9630200000000002"/>
    <n v="6.9630200000000002"/>
    <n v="1.1999999999999999E-3"/>
    <x v="0"/>
    <n v="8"/>
  </r>
  <r>
    <x v="0"/>
    <x v="0"/>
    <x v="0"/>
    <x v="2"/>
    <x v="1"/>
    <x v="3"/>
    <s v="220SE-0081"/>
    <n v="6.9832400000000003"/>
    <n v="6.9832400000000003"/>
    <n v="0"/>
    <x v="0"/>
    <n v="8"/>
  </r>
  <r>
    <x v="0"/>
    <x v="0"/>
    <x v="0"/>
    <x v="2"/>
    <x v="1"/>
    <x v="3"/>
    <s v="220SE-0114"/>
    <n v="7.14222"/>
    <n v="7.14222"/>
    <n v="0"/>
    <x v="0"/>
    <n v="8"/>
  </r>
  <r>
    <x v="0"/>
    <x v="0"/>
    <x v="0"/>
    <x v="0"/>
    <x v="1"/>
    <x v="3"/>
    <s v="220SE-0121"/>
    <n v="6.54556"/>
    <n v="6.54556"/>
    <n v="0"/>
    <x v="0"/>
    <n v="8"/>
  </r>
  <r>
    <x v="0"/>
    <x v="0"/>
    <x v="0"/>
    <x v="1"/>
    <x v="1"/>
    <x v="3"/>
    <s v="220SE-0150"/>
    <n v="7.70777"/>
    <n v="7.70777"/>
    <n v="0"/>
    <x v="0"/>
    <n v="8"/>
  </r>
  <r>
    <x v="0"/>
    <x v="0"/>
    <x v="0"/>
    <x v="1"/>
    <x v="1"/>
    <x v="3"/>
    <s v="220SE-0202"/>
    <n v="6.3922999999999996"/>
    <n v="6.3922999999999996"/>
    <n v="0"/>
    <x v="0"/>
    <n v="8"/>
  </r>
  <r>
    <x v="0"/>
    <x v="0"/>
    <x v="0"/>
    <x v="2"/>
    <x v="1"/>
    <x v="3"/>
    <s v="220SE-0212"/>
    <n v="9.6828400000000006"/>
    <n v="9.6828400000000006"/>
    <n v="0"/>
    <x v="0"/>
    <n v="8"/>
  </r>
  <r>
    <x v="0"/>
    <x v="0"/>
    <x v="0"/>
    <x v="2"/>
    <x v="1"/>
    <x v="3"/>
    <s v="220SE-0227"/>
    <n v="7.3806200000000004"/>
    <n v="7.3806200000000004"/>
    <n v="0"/>
    <x v="0"/>
    <n v="8"/>
  </r>
  <r>
    <x v="0"/>
    <x v="0"/>
    <x v="0"/>
    <x v="1"/>
    <x v="1"/>
    <x v="3"/>
    <s v="220SE-0233"/>
    <n v="7.0804"/>
    <n v="7.0804"/>
    <n v="0"/>
    <x v="0"/>
    <n v="8"/>
  </r>
  <r>
    <x v="0"/>
    <x v="0"/>
    <x v="0"/>
    <x v="1"/>
    <x v="1"/>
    <x v="3"/>
    <s v="220SE-0281"/>
    <n v="6.7856800000000002"/>
    <n v="6.7856800000000002"/>
    <n v="0"/>
    <x v="0"/>
    <n v="8"/>
  </r>
  <r>
    <x v="0"/>
    <x v="0"/>
    <x v="0"/>
    <x v="2"/>
    <x v="1"/>
    <x v="3"/>
    <s v="220SE-0294"/>
    <n v="4.4584099999999998"/>
    <n v="4.4584099999999998"/>
    <n v="0"/>
    <x v="0"/>
    <n v="7"/>
  </r>
  <r>
    <x v="0"/>
    <x v="0"/>
    <x v="0"/>
    <x v="1"/>
    <x v="1"/>
    <x v="3"/>
    <s v="220SE-0315"/>
    <n v="7.8231000000000002"/>
    <n v="7.8231000000000002"/>
    <n v="0"/>
    <x v="0"/>
    <n v="8"/>
  </r>
  <r>
    <x v="0"/>
    <x v="0"/>
    <x v="0"/>
    <x v="0"/>
    <x v="1"/>
    <x v="3"/>
    <s v="220SE-0350"/>
    <n v="4.9103700000000003"/>
    <n v="4.9103700000000003"/>
    <n v="0"/>
    <x v="0"/>
    <n v="8"/>
  </r>
  <r>
    <x v="0"/>
    <x v="0"/>
    <x v="0"/>
    <x v="2"/>
    <x v="1"/>
    <x v="3"/>
    <s v="220SE-0359"/>
    <n v="6.8849600000000004"/>
    <n v="6.8849600000000004"/>
    <n v="0.02"/>
    <x v="0"/>
    <n v="8"/>
  </r>
  <r>
    <x v="0"/>
    <x v="0"/>
    <x v="0"/>
    <x v="2"/>
    <x v="1"/>
    <x v="3"/>
    <s v="220SE-0386"/>
    <n v="7.2203299999999997"/>
    <n v="7.2203299999999997"/>
    <n v="0"/>
    <x v="0"/>
    <n v="8"/>
  </r>
  <r>
    <x v="0"/>
    <x v="0"/>
    <x v="0"/>
    <x v="0"/>
    <x v="1"/>
    <x v="3"/>
    <s v="220SE-0409"/>
    <n v="5.6306399999999996"/>
    <n v="5.6306399999999996"/>
    <n v="0"/>
    <x v="0"/>
    <n v="8"/>
  </r>
  <r>
    <x v="0"/>
    <x v="0"/>
    <x v="0"/>
    <x v="1"/>
    <x v="1"/>
    <x v="3"/>
    <s v="220SE-0640"/>
    <n v="5.11076"/>
    <n v="5.11076"/>
    <n v="0"/>
    <x v="0"/>
    <n v="8"/>
  </r>
  <r>
    <x v="0"/>
    <x v="0"/>
    <x v="0"/>
    <x v="0"/>
    <x v="1"/>
    <x v="3"/>
    <s v="220SE-0642"/>
    <n v="6.5670400000000004"/>
    <n v="6.5670400000000004"/>
    <n v="5.0000000000000001E-4"/>
    <x v="0"/>
    <n v="8"/>
  </r>
  <r>
    <x v="0"/>
    <x v="0"/>
    <x v="0"/>
    <x v="0"/>
    <x v="1"/>
    <x v="3"/>
    <s v="220SE-0677"/>
    <n v="4.1423399999999999"/>
    <n v="4.1423399999999999"/>
    <n v="0"/>
    <x v="0"/>
    <n v="8"/>
  </r>
  <r>
    <x v="0"/>
    <x v="0"/>
    <x v="0"/>
    <x v="1"/>
    <x v="1"/>
    <x v="3"/>
    <s v="220SE-0682"/>
    <n v="7.4323899999999998"/>
    <n v="7.4323899999999998"/>
    <n v="0"/>
    <x v="0"/>
    <n v="8"/>
  </r>
  <r>
    <x v="0"/>
    <x v="0"/>
    <x v="0"/>
    <x v="1"/>
    <x v="1"/>
    <x v="3"/>
    <s v="220SE-0688"/>
    <n v="6.2435"/>
    <n v="6.2435"/>
    <n v="0"/>
    <x v="0"/>
    <n v="8"/>
  </r>
  <r>
    <x v="0"/>
    <x v="0"/>
    <x v="0"/>
    <x v="1"/>
    <x v="1"/>
    <x v="3"/>
    <s v="220SE-0700"/>
    <n v="5.0055699999999996"/>
    <n v="5.0055699999999996"/>
    <n v="0"/>
    <x v="0"/>
    <n v="8"/>
  </r>
  <r>
    <x v="0"/>
    <x v="0"/>
    <x v="0"/>
    <x v="1"/>
    <x v="1"/>
    <x v="3"/>
    <s v="220SE-0701"/>
    <n v="6.21014"/>
    <n v="6.21014"/>
    <n v="0"/>
    <x v="0"/>
    <n v="8"/>
  </r>
  <r>
    <x v="0"/>
    <x v="0"/>
    <x v="0"/>
    <x v="2"/>
    <x v="1"/>
    <x v="3"/>
    <s v="220SE-0708"/>
    <n v="6.5808200000000001"/>
    <n v="6.5808200000000001"/>
    <n v="0"/>
    <x v="0"/>
    <n v="8"/>
  </r>
  <r>
    <x v="0"/>
    <x v="0"/>
    <x v="0"/>
    <x v="1"/>
    <x v="1"/>
    <x v="3"/>
    <s v="220SE-0718"/>
    <n v="8.8114100000000004"/>
    <n v="8.8114100000000004"/>
    <n v="0"/>
    <x v="0"/>
    <n v="8"/>
  </r>
  <r>
    <x v="0"/>
    <x v="0"/>
    <x v="0"/>
    <x v="1"/>
    <x v="1"/>
    <x v="3"/>
    <s v="220SE-0734"/>
    <n v="6.3382399999999999"/>
    <n v="6.3382399999999999"/>
    <n v="0"/>
    <x v="0"/>
    <n v="8"/>
  </r>
  <r>
    <x v="0"/>
    <x v="0"/>
    <x v="0"/>
    <x v="1"/>
    <x v="1"/>
    <x v="3"/>
    <s v="220SE-0737"/>
    <n v="6.98461"/>
    <n v="6.98461"/>
    <n v="0"/>
    <x v="0"/>
    <n v="8"/>
  </r>
  <r>
    <x v="0"/>
    <x v="0"/>
    <x v="0"/>
    <x v="1"/>
    <x v="1"/>
    <x v="3"/>
    <s v="220SE-0739"/>
    <n v="5.0705200000000001"/>
    <n v="5.0705200000000001"/>
    <n v="0"/>
    <x v="0"/>
    <n v="8"/>
  </r>
  <r>
    <x v="0"/>
    <x v="0"/>
    <x v="0"/>
    <x v="1"/>
    <x v="1"/>
    <x v="3"/>
    <s v="220SE-0748"/>
    <n v="1.9096299999999999"/>
    <n v="1.9096299999999999"/>
    <n v="0"/>
    <x v="0"/>
    <n v="4"/>
  </r>
  <r>
    <x v="0"/>
    <x v="0"/>
    <x v="0"/>
    <x v="2"/>
    <x v="1"/>
    <x v="3"/>
    <s v="220SE-0755"/>
    <n v="7.23977"/>
    <n v="7.23977"/>
    <n v="0"/>
    <x v="0"/>
    <n v="8"/>
  </r>
  <r>
    <x v="0"/>
    <x v="0"/>
    <x v="0"/>
    <x v="2"/>
    <x v="1"/>
    <x v="3"/>
    <s v="220SE-0778"/>
    <n v="6.1688400000000003"/>
    <n v="6.1688400000000003"/>
    <n v="0"/>
    <x v="0"/>
    <n v="8"/>
  </r>
  <r>
    <x v="0"/>
    <x v="0"/>
    <x v="0"/>
    <x v="1"/>
    <x v="1"/>
    <x v="3"/>
    <s v="220SE-0786"/>
    <n v="6.8968699999999998"/>
    <n v="6.8968699999999998"/>
    <n v="0"/>
    <x v="0"/>
    <n v="8"/>
  </r>
  <r>
    <x v="0"/>
    <x v="0"/>
    <x v="0"/>
    <x v="0"/>
    <x v="1"/>
    <x v="3"/>
    <s v="220SE-0787"/>
    <n v="5.1938500000000003"/>
    <n v="5.1938500000000003"/>
    <n v="0"/>
    <x v="0"/>
    <n v="8"/>
  </r>
  <r>
    <x v="0"/>
    <x v="0"/>
    <x v="0"/>
    <x v="2"/>
    <x v="1"/>
    <x v="3"/>
    <s v="220SE-0795"/>
    <n v="5.9351599999999998"/>
    <n v="5.9351599999999998"/>
    <n v="0"/>
    <x v="0"/>
    <n v="8"/>
  </r>
  <r>
    <x v="0"/>
    <x v="0"/>
    <x v="0"/>
    <x v="1"/>
    <x v="1"/>
    <x v="3"/>
    <s v="220SE-0797"/>
    <n v="6.40449"/>
    <n v="6.40449"/>
    <n v="0"/>
    <x v="0"/>
    <n v="8"/>
  </r>
  <r>
    <x v="0"/>
    <x v="0"/>
    <x v="0"/>
    <x v="1"/>
    <x v="1"/>
    <x v="3"/>
    <s v="220SE-0800"/>
    <n v="7.4029100000000003"/>
    <n v="7.4029100000000003"/>
    <n v="0"/>
    <x v="0"/>
    <n v="8"/>
  </r>
  <r>
    <x v="0"/>
    <x v="0"/>
    <x v="0"/>
    <x v="2"/>
    <x v="1"/>
    <x v="3"/>
    <s v="220SE-0844"/>
    <n v="7.8808999999999996"/>
    <n v="7.8808999999999996"/>
    <n v="0"/>
    <x v="0"/>
    <n v="8"/>
  </r>
  <r>
    <x v="0"/>
    <x v="0"/>
    <x v="0"/>
    <x v="1"/>
    <x v="1"/>
    <x v="3"/>
    <s v="220SE-0921"/>
    <n v="1.5837000000000001"/>
    <n v="1.5837000000000001"/>
    <n v="0"/>
    <x v="0"/>
    <n v="1.5"/>
  </r>
  <r>
    <x v="0"/>
    <x v="0"/>
    <x v="0"/>
    <x v="0"/>
    <x v="1"/>
    <x v="3"/>
    <s v="220SE-0923"/>
    <n v="5.6201800000000004"/>
    <n v="5.6201800000000004"/>
    <n v="0"/>
    <x v="0"/>
    <n v="8"/>
  </r>
  <r>
    <x v="0"/>
    <x v="0"/>
    <x v="0"/>
    <x v="2"/>
    <x v="1"/>
    <x v="3"/>
    <s v="220SE-1045"/>
    <n v="9.50535"/>
    <n v="9.50535"/>
    <n v="0"/>
    <x v="0"/>
    <n v="8"/>
  </r>
  <r>
    <x v="0"/>
    <x v="0"/>
    <x v="0"/>
    <x v="0"/>
    <x v="1"/>
    <x v="3"/>
    <s v="220SE-1218"/>
    <n v="6.3466899999999997"/>
    <n v="6.3466899999999997"/>
    <n v="0"/>
    <x v="0"/>
    <n v="8"/>
  </r>
  <r>
    <x v="0"/>
    <x v="0"/>
    <x v="0"/>
    <x v="0"/>
    <x v="1"/>
    <x v="3"/>
    <s v="220SE-1219"/>
    <n v="6.4021340000000002"/>
    <n v="6.4021340000000002"/>
    <n v="0"/>
    <x v="0"/>
    <n v="8"/>
  </r>
  <r>
    <x v="0"/>
    <x v="0"/>
    <x v="0"/>
    <x v="2"/>
    <x v="1"/>
    <x v="3"/>
    <s v="220SE-1220"/>
    <n v="5.698537"/>
    <n v="5.698537"/>
    <n v="2.9499999999999998E-2"/>
    <x v="0"/>
    <n v="7"/>
  </r>
  <r>
    <x v="0"/>
    <x v="0"/>
    <x v="0"/>
    <x v="1"/>
    <x v="1"/>
    <x v="3"/>
    <s v="220SE-1223"/>
    <n v="8.1969799999999999"/>
    <n v="8.1969799999999999"/>
    <n v="0"/>
    <x v="0"/>
    <n v="8"/>
  </r>
  <r>
    <x v="0"/>
    <x v="0"/>
    <x v="0"/>
    <x v="1"/>
    <x v="1"/>
    <x v="3"/>
    <s v="220SE-1282"/>
    <n v="6.25861"/>
    <n v="6.25861"/>
    <n v="0"/>
    <x v="0"/>
    <n v="8"/>
  </r>
  <r>
    <x v="0"/>
    <x v="0"/>
    <x v="0"/>
    <x v="1"/>
    <x v="1"/>
    <x v="3"/>
    <s v="220SE-1286"/>
    <n v="6.15829"/>
    <n v="6.15829"/>
    <n v="0"/>
    <x v="0"/>
    <n v="8"/>
  </r>
  <r>
    <x v="0"/>
    <x v="0"/>
    <x v="0"/>
    <x v="0"/>
    <x v="1"/>
    <x v="3"/>
    <s v="220SE-1290"/>
    <n v="7.8234300000000001"/>
    <n v="7.8234300000000001"/>
    <n v="0"/>
    <x v="0"/>
    <n v="8"/>
  </r>
  <r>
    <x v="0"/>
    <x v="0"/>
    <x v="0"/>
    <x v="2"/>
    <x v="1"/>
    <x v="3"/>
    <s v="220SE-1679"/>
    <n v="7.2619100000000003"/>
    <n v="7.2619100000000003"/>
    <n v="0"/>
    <x v="0"/>
    <n v="8"/>
  </r>
  <r>
    <x v="0"/>
    <x v="0"/>
    <x v="0"/>
    <x v="1"/>
    <x v="1"/>
    <x v="3"/>
    <s v="220SE-1689"/>
    <n v="4.9215499999999999"/>
    <n v="4.9215499999999999"/>
    <n v="9.9699999999999997E-2"/>
    <x v="0"/>
    <n v="6"/>
  </r>
  <r>
    <x v="0"/>
    <x v="0"/>
    <x v="0"/>
    <x v="2"/>
    <x v="1"/>
    <x v="3"/>
    <s v="220SE-1695"/>
    <n v="7.9169900000000002"/>
    <n v="7.9169900000000002"/>
    <n v="0"/>
    <x v="0"/>
    <n v="8"/>
  </r>
  <r>
    <x v="0"/>
    <x v="0"/>
    <x v="0"/>
    <x v="2"/>
    <x v="1"/>
    <x v="3"/>
    <s v="220SE-1696"/>
    <n v="6.6612099999999996"/>
    <n v="6.6612099999999996"/>
    <n v="0"/>
    <x v="0"/>
    <n v="8"/>
  </r>
  <r>
    <x v="0"/>
    <x v="0"/>
    <x v="0"/>
    <x v="2"/>
    <x v="1"/>
    <x v="3"/>
    <s v="220SE-1883"/>
    <n v="6.5434099999999997"/>
    <n v="6.5434099999999997"/>
    <n v="0"/>
    <x v="0"/>
    <n v="8"/>
  </r>
  <r>
    <x v="0"/>
    <x v="0"/>
    <x v="0"/>
    <x v="1"/>
    <x v="1"/>
    <x v="3"/>
    <s v="220SE-2033"/>
    <n v="7.1361800000000004"/>
    <n v="7.1361800000000004"/>
    <n v="0"/>
    <x v="0"/>
    <n v="8"/>
  </r>
  <r>
    <x v="0"/>
    <x v="0"/>
    <x v="0"/>
    <x v="0"/>
    <x v="1"/>
    <x v="3"/>
    <s v="220SE-2035"/>
    <n v="7.4363200000000003"/>
    <n v="7.4363200000000003"/>
    <n v="2.12E-2"/>
    <x v="0"/>
    <n v="8"/>
  </r>
  <r>
    <x v="0"/>
    <x v="0"/>
    <x v="0"/>
    <x v="2"/>
    <x v="1"/>
    <x v="3"/>
    <s v="220SE-2036"/>
    <n v="5.6414900000000001"/>
    <n v="5.6414900000000001"/>
    <n v="0"/>
    <x v="0"/>
    <n v="8"/>
  </r>
  <r>
    <x v="0"/>
    <x v="0"/>
    <x v="0"/>
    <x v="0"/>
    <x v="1"/>
    <x v="3"/>
    <s v="220SE-2037"/>
    <n v="4.5436800000000002"/>
    <n v="4.5436800000000002"/>
    <n v="2.53E-2"/>
    <x v="0"/>
    <n v="6"/>
  </r>
  <r>
    <x v="0"/>
    <x v="0"/>
    <x v="0"/>
    <x v="0"/>
    <x v="1"/>
    <x v="3"/>
    <s v="220SE-2038"/>
    <n v="6.7931699999999999"/>
    <n v="6.7931699999999999"/>
    <n v="0"/>
    <x v="0"/>
    <n v="8"/>
  </r>
  <r>
    <x v="0"/>
    <x v="0"/>
    <x v="0"/>
    <x v="1"/>
    <x v="1"/>
    <x v="3"/>
    <s v="220SE-2102"/>
    <n v="6.1897700000000002"/>
    <n v="6.1897700000000002"/>
    <n v="0"/>
    <x v="0"/>
    <n v="8"/>
  </r>
  <r>
    <x v="0"/>
    <x v="0"/>
    <x v="0"/>
    <x v="0"/>
    <x v="1"/>
    <x v="3"/>
    <s v="220SE-2103"/>
    <n v="6.6283700000000003"/>
    <n v="6.6283700000000003"/>
    <n v="0"/>
    <x v="0"/>
    <n v="8"/>
  </r>
  <r>
    <x v="0"/>
    <x v="0"/>
    <x v="0"/>
    <x v="2"/>
    <x v="1"/>
    <x v="3"/>
    <s v="220SE-2104"/>
    <n v="7.1902900000000001"/>
    <n v="7.1902900000000001"/>
    <n v="8.0000000000000004E-4"/>
    <x v="0"/>
    <n v="8"/>
  </r>
  <r>
    <x v="0"/>
    <x v="0"/>
    <x v="0"/>
    <x v="0"/>
    <x v="1"/>
    <x v="3"/>
    <s v="220SE-2110"/>
    <n v="5.77102"/>
    <n v="5.77102"/>
    <n v="0"/>
    <x v="0"/>
    <n v="8"/>
  </r>
  <r>
    <x v="0"/>
    <x v="0"/>
    <x v="0"/>
    <x v="2"/>
    <x v="1"/>
    <x v="3"/>
    <s v="220SE-2118"/>
    <n v="11.18244"/>
    <n v="11.18244"/>
    <n v="0"/>
    <x v="0"/>
    <n v="12"/>
  </r>
  <r>
    <x v="0"/>
    <x v="0"/>
    <x v="0"/>
    <x v="0"/>
    <x v="1"/>
    <x v="3"/>
    <s v="220SE-2295"/>
    <n v="5.7510599999999998"/>
    <n v="5.7510599999999998"/>
    <n v="0"/>
    <x v="0"/>
    <n v="8"/>
  </r>
  <r>
    <x v="0"/>
    <x v="0"/>
    <x v="0"/>
    <x v="0"/>
    <x v="1"/>
    <x v="3"/>
    <s v="220SE-2349"/>
    <n v="7.0484499999999999"/>
    <n v="7.0484499999999999"/>
    <n v="1.8700000000000001E-2"/>
    <x v="0"/>
    <n v="8"/>
  </r>
  <r>
    <x v="0"/>
    <x v="0"/>
    <x v="0"/>
    <x v="1"/>
    <x v="1"/>
    <x v="3"/>
    <s v="220SE-2350"/>
    <n v="7.0076999999999998"/>
    <n v="7.0076999999999998"/>
    <n v="1.2E-2"/>
    <x v="0"/>
    <n v="8"/>
  </r>
  <r>
    <x v="0"/>
    <x v="0"/>
    <x v="0"/>
    <x v="1"/>
    <x v="1"/>
    <x v="3"/>
    <s v="220SE-2353"/>
    <n v="6.7344799999999996"/>
    <n v="6.7344799999999996"/>
    <n v="0"/>
    <x v="0"/>
    <n v="8"/>
  </r>
  <r>
    <x v="0"/>
    <x v="0"/>
    <x v="0"/>
    <x v="0"/>
    <x v="1"/>
    <x v="3"/>
    <s v="220SE-2415"/>
    <n v="5.6946500000000002"/>
    <n v="5.6946500000000002"/>
    <n v="3.2000000000000002E-3"/>
    <x v="0"/>
    <n v="12"/>
  </r>
  <r>
    <x v="0"/>
    <x v="0"/>
    <x v="0"/>
    <x v="2"/>
    <x v="1"/>
    <x v="3"/>
    <s v="220SE-2454"/>
    <n v="5.1568100000000001"/>
    <n v="5.1568100000000001"/>
    <n v="0"/>
    <x v="0"/>
    <n v="8"/>
  </r>
  <r>
    <x v="0"/>
    <x v="0"/>
    <x v="0"/>
    <x v="1"/>
    <x v="1"/>
    <x v="3"/>
    <s v="220SE-2455"/>
    <n v="7.9492799999999999"/>
    <n v="7.9492799999999999"/>
    <n v="0"/>
    <x v="0"/>
    <n v="8"/>
  </r>
  <r>
    <x v="0"/>
    <x v="0"/>
    <x v="0"/>
    <x v="1"/>
    <x v="1"/>
    <x v="3"/>
    <s v="220SE-2553"/>
    <n v="6.15482"/>
    <n v="6.15482"/>
    <n v="0"/>
    <x v="0"/>
    <n v="8"/>
  </r>
  <r>
    <x v="0"/>
    <x v="0"/>
    <x v="0"/>
    <x v="2"/>
    <x v="1"/>
    <x v="3"/>
    <s v="220SE-2769"/>
    <n v="6.7790600000000003"/>
    <n v="6.7790600000000003"/>
    <n v="0"/>
    <x v="0"/>
    <n v="8"/>
  </r>
  <r>
    <x v="0"/>
    <x v="0"/>
    <x v="0"/>
    <x v="0"/>
    <x v="1"/>
    <x v="3"/>
    <s v="220SE-2771"/>
    <n v="5.7424600000000003"/>
    <n v="5.7424600000000003"/>
    <n v="0"/>
    <x v="0"/>
    <n v="8"/>
  </r>
  <r>
    <x v="0"/>
    <x v="0"/>
    <x v="0"/>
    <x v="1"/>
    <x v="1"/>
    <x v="3"/>
    <s v="220SE-2775"/>
    <n v="6.7282700000000002"/>
    <n v="6.7282700000000002"/>
    <n v="0"/>
    <x v="0"/>
    <n v="8"/>
  </r>
  <r>
    <x v="0"/>
    <x v="0"/>
    <x v="0"/>
    <x v="1"/>
    <x v="1"/>
    <x v="3"/>
    <s v="220SE-2818"/>
    <n v="6.6943400000000004"/>
    <n v="6.6943400000000004"/>
    <n v="0"/>
    <x v="0"/>
    <n v="8"/>
  </r>
  <r>
    <x v="0"/>
    <x v="0"/>
    <x v="0"/>
    <x v="2"/>
    <x v="1"/>
    <x v="3"/>
    <s v="220SE-2841"/>
    <n v="9.5369700000000002"/>
    <n v="9.5369700000000002"/>
    <n v="0"/>
    <x v="0"/>
    <n v="12"/>
  </r>
  <r>
    <x v="0"/>
    <x v="0"/>
    <x v="0"/>
    <x v="1"/>
    <x v="1"/>
    <x v="3"/>
    <s v="220SE-2842"/>
    <n v="4.1885000000000003"/>
    <n v="4.1885000000000003"/>
    <n v="0"/>
    <x v="0"/>
    <n v="8"/>
  </r>
  <r>
    <x v="0"/>
    <x v="0"/>
    <x v="0"/>
    <x v="0"/>
    <x v="1"/>
    <x v="3"/>
    <s v="220SE-2848"/>
    <n v="6.4106100000000001"/>
    <n v="6.4106100000000001"/>
    <n v="0"/>
    <x v="0"/>
    <n v="8"/>
  </r>
  <r>
    <x v="0"/>
    <x v="0"/>
    <x v="0"/>
    <x v="0"/>
    <x v="1"/>
    <x v="3"/>
    <s v="220SE-2892"/>
    <n v="4.6988700000000003"/>
    <n v="4.6988700000000003"/>
    <n v="0"/>
    <x v="0"/>
    <n v="8"/>
  </r>
  <r>
    <x v="0"/>
    <x v="0"/>
    <x v="0"/>
    <x v="1"/>
    <x v="1"/>
    <x v="3"/>
    <s v="220SE-2893"/>
    <n v="4.88124"/>
    <n v="4.88124"/>
    <n v="0"/>
    <x v="0"/>
    <n v="8"/>
  </r>
  <r>
    <x v="0"/>
    <x v="0"/>
    <x v="0"/>
    <x v="1"/>
    <x v="1"/>
    <x v="3"/>
    <s v="220SE-2897"/>
    <n v="5.9310700000000001"/>
    <n v="5.9310700000000001"/>
    <n v="0"/>
    <x v="0"/>
    <n v="8"/>
  </r>
  <r>
    <x v="0"/>
    <x v="0"/>
    <x v="0"/>
    <x v="0"/>
    <x v="1"/>
    <x v="3"/>
    <s v="220SE-2924"/>
    <n v="6.0301299999999998"/>
    <n v="6.0301299999999998"/>
    <n v="0"/>
    <x v="0"/>
    <n v="8"/>
  </r>
  <r>
    <x v="0"/>
    <x v="0"/>
    <x v="0"/>
    <x v="2"/>
    <x v="1"/>
    <x v="3"/>
    <s v="220SE-2926"/>
    <n v="6.46"/>
    <n v="6.46"/>
    <n v="0"/>
    <x v="0"/>
    <n v="8"/>
  </r>
  <r>
    <x v="0"/>
    <x v="0"/>
    <x v="0"/>
    <x v="0"/>
    <x v="1"/>
    <x v="3"/>
    <s v="220SE-2931"/>
    <n v="4.3765400000000003"/>
    <n v="4.3765400000000003"/>
    <n v="2.47E-2"/>
    <x v="0"/>
    <n v="8"/>
  </r>
  <r>
    <x v="0"/>
    <x v="0"/>
    <x v="0"/>
    <x v="0"/>
    <x v="1"/>
    <x v="3"/>
    <s v="220SE-2983"/>
    <n v="5.5901300000000003"/>
    <n v="5.5901300000000003"/>
    <n v="0"/>
    <x v="0"/>
    <n v="8"/>
  </r>
  <r>
    <x v="0"/>
    <x v="0"/>
    <x v="0"/>
    <x v="2"/>
    <x v="1"/>
    <x v="3"/>
    <s v="220SE-3073"/>
    <n v="6.4489799999999997"/>
    <n v="6.4489799999999997"/>
    <n v="0"/>
    <x v="0"/>
    <n v="8"/>
  </r>
  <r>
    <x v="0"/>
    <x v="0"/>
    <x v="0"/>
    <x v="2"/>
    <x v="1"/>
    <x v="3"/>
    <s v="220SE-3261"/>
    <n v="7.1730700000000001"/>
    <n v="7.1730700000000001"/>
    <n v="0"/>
    <x v="0"/>
    <n v="8"/>
  </r>
  <r>
    <x v="0"/>
    <x v="0"/>
    <x v="0"/>
    <x v="2"/>
    <x v="1"/>
    <x v="3"/>
    <s v="220SE-3445"/>
    <n v="8.8476599999999994"/>
    <n v="8.8476599999999994"/>
    <n v="0"/>
    <x v="0"/>
    <n v="8"/>
  </r>
  <r>
    <x v="0"/>
    <x v="0"/>
    <x v="0"/>
    <x v="2"/>
    <x v="1"/>
    <x v="3"/>
    <s v="220SE-3447"/>
    <n v="4.8132000000000001"/>
    <n v="4.8132000000000001"/>
    <n v="4.8300000000000003E-2"/>
    <x v="0"/>
    <n v="8"/>
  </r>
  <r>
    <x v="0"/>
    <x v="0"/>
    <x v="0"/>
    <x v="2"/>
    <x v="1"/>
    <x v="3"/>
    <s v="220SE-3462"/>
    <n v="5.5796299999999999"/>
    <n v="5.5796299999999999"/>
    <n v="0"/>
    <x v="0"/>
    <n v="8"/>
  </r>
  <r>
    <x v="0"/>
    <x v="0"/>
    <x v="0"/>
    <x v="2"/>
    <x v="1"/>
    <x v="3"/>
    <s v="220SE-3468"/>
    <n v="4.9390200000000002"/>
    <n v="4.9390200000000002"/>
    <n v="0.31419999999999998"/>
    <x v="0"/>
    <n v="8"/>
  </r>
  <r>
    <x v="0"/>
    <x v="0"/>
    <x v="0"/>
    <x v="0"/>
    <x v="1"/>
    <x v="3"/>
    <s v="220SE-3566"/>
    <n v="6.5728099999999996"/>
    <n v="6.5728099999999996"/>
    <n v="7.6100000000000001E-2"/>
    <x v="0"/>
    <n v="8"/>
  </r>
  <r>
    <x v="0"/>
    <x v="0"/>
    <x v="0"/>
    <x v="1"/>
    <x v="1"/>
    <x v="3"/>
    <s v="220SE-3633"/>
    <n v="7.1106800000000003"/>
    <n v="7.1106800000000003"/>
    <n v="0"/>
    <x v="0"/>
    <n v="8"/>
  </r>
  <r>
    <x v="0"/>
    <x v="0"/>
    <x v="0"/>
    <x v="0"/>
    <x v="1"/>
    <x v="3"/>
    <s v="220SE-3678"/>
    <n v="3.5697999999999999"/>
    <n v="3.5697999999999999"/>
    <n v="0"/>
    <x v="0"/>
    <n v="8"/>
  </r>
  <r>
    <x v="0"/>
    <x v="0"/>
    <x v="0"/>
    <x v="1"/>
    <x v="1"/>
    <x v="3"/>
    <s v="220SE-3840"/>
    <n v="6.2487899999999996"/>
    <n v="6.2487899999999996"/>
    <n v="0"/>
    <x v="0"/>
    <n v="8"/>
  </r>
  <r>
    <x v="0"/>
    <x v="0"/>
    <x v="0"/>
    <x v="0"/>
    <x v="2"/>
    <x v="4"/>
    <s v="300OI-01-A"/>
    <n v="40.225999999999999"/>
    <n v="40.225999999999999"/>
    <n v="0"/>
    <x v="0"/>
    <n v="32"/>
  </r>
  <r>
    <x v="0"/>
    <x v="0"/>
    <x v="0"/>
    <x v="1"/>
    <x v="2"/>
    <x v="4"/>
    <s v="300OI-01-B"/>
    <n v="34.881799999999998"/>
    <n v="34.881799999999998"/>
    <n v="0"/>
    <x v="0"/>
    <n v="32"/>
  </r>
  <r>
    <x v="0"/>
    <x v="0"/>
    <x v="0"/>
    <x v="2"/>
    <x v="2"/>
    <x v="4"/>
    <s v="300OI-01-C"/>
    <n v="49.819600000000001"/>
    <n v="49.819600000000001"/>
    <n v="0"/>
    <x v="0"/>
    <n v="40"/>
  </r>
  <r>
    <x v="0"/>
    <x v="0"/>
    <x v="0"/>
    <x v="0"/>
    <x v="2"/>
    <x v="5"/>
    <s v="300OS-01-A"/>
    <n v="6.8146699999999996"/>
    <n v="6.8146699999999996"/>
    <n v="0"/>
    <x v="0"/>
    <n v="24"/>
  </r>
  <r>
    <x v="0"/>
    <x v="0"/>
    <x v="0"/>
    <x v="1"/>
    <x v="2"/>
    <x v="5"/>
    <s v="300OS-01-B"/>
    <n v="13.00282"/>
    <n v="13.00282"/>
    <n v="0"/>
    <x v="0"/>
    <n v="24"/>
  </r>
  <r>
    <x v="0"/>
    <x v="0"/>
    <x v="0"/>
    <x v="2"/>
    <x v="2"/>
    <x v="5"/>
    <s v="300OS-01-C"/>
    <n v="11.673423"/>
    <n v="11.673423"/>
    <n v="0"/>
    <x v="0"/>
    <n v="16"/>
  </r>
  <r>
    <x v="0"/>
    <x v="0"/>
    <x v="0"/>
    <x v="0"/>
    <x v="3"/>
    <x v="6"/>
    <s v="410MO-01-A"/>
    <n v="15.87148"/>
    <n v="15.87148"/>
    <n v="0"/>
    <x v="0"/>
    <n v="20.8"/>
  </r>
  <r>
    <x v="0"/>
    <x v="0"/>
    <x v="0"/>
    <x v="1"/>
    <x v="3"/>
    <x v="6"/>
    <s v="410MO-01-B"/>
    <n v="15.10167"/>
    <n v="15.10167"/>
    <n v="0"/>
    <x v="0"/>
    <n v="20.02"/>
  </r>
  <r>
    <x v="0"/>
    <x v="0"/>
    <x v="0"/>
    <x v="2"/>
    <x v="3"/>
    <x v="6"/>
    <s v="410MO-01-C"/>
    <n v="14.071669999999999"/>
    <n v="14.071669999999999"/>
    <n v="0"/>
    <x v="0"/>
    <n v="18.66"/>
  </r>
  <r>
    <x v="0"/>
    <x v="0"/>
    <x v="0"/>
    <x v="0"/>
    <x v="3"/>
    <x v="6"/>
    <s v="410MO-02-A"/>
    <n v="16.103929999999998"/>
    <n v="16.103929999999998"/>
    <n v="0"/>
    <x v="0"/>
    <n v="20.8"/>
  </r>
  <r>
    <x v="0"/>
    <x v="0"/>
    <x v="0"/>
    <x v="1"/>
    <x v="3"/>
    <x v="6"/>
    <s v="410MO-02-B"/>
    <n v="15.369059999999999"/>
    <n v="15.369059999999999"/>
    <n v="0"/>
    <x v="0"/>
    <n v="20.02"/>
  </r>
  <r>
    <x v="0"/>
    <x v="0"/>
    <x v="0"/>
    <x v="2"/>
    <x v="3"/>
    <x v="6"/>
    <s v="410MO-02-C"/>
    <n v="8.0596599999999992"/>
    <n v="8.0596599999999992"/>
    <n v="0"/>
    <x v="0"/>
    <n v="10.66"/>
  </r>
  <r>
    <x v="0"/>
    <x v="0"/>
    <x v="0"/>
    <x v="0"/>
    <x v="3"/>
    <x v="6"/>
    <s v="410MO-03-A"/>
    <n v="16.081160000000001"/>
    <n v="16.081160000000001"/>
    <n v="0"/>
    <x v="0"/>
    <n v="20.8"/>
  </r>
  <r>
    <x v="0"/>
    <x v="0"/>
    <x v="0"/>
    <x v="1"/>
    <x v="3"/>
    <x v="6"/>
    <s v="410MO-03-B"/>
    <n v="11.96687"/>
    <n v="11.96687"/>
    <n v="0"/>
    <x v="0"/>
    <n v="16.02"/>
  </r>
  <r>
    <x v="0"/>
    <x v="0"/>
    <x v="0"/>
    <x v="2"/>
    <x v="3"/>
    <x v="6"/>
    <s v="410MO-03-C"/>
    <n v="7.9466700000000001"/>
    <n v="7.9466700000000001"/>
    <n v="0"/>
    <x v="0"/>
    <n v="10.66"/>
  </r>
  <r>
    <x v="0"/>
    <x v="0"/>
    <x v="0"/>
    <x v="1"/>
    <x v="3"/>
    <x v="6"/>
    <s v="410MO-04-B"/>
    <n v="15.09886"/>
    <n v="15.09886"/>
    <n v="0"/>
    <x v="0"/>
    <n v="20.02"/>
  </r>
  <r>
    <x v="0"/>
    <x v="0"/>
    <x v="0"/>
    <x v="2"/>
    <x v="3"/>
    <x v="6"/>
    <s v="410MO-04-C"/>
    <n v="8.2766400000000004"/>
    <n v="8.2766400000000004"/>
    <n v="0"/>
    <x v="0"/>
    <n v="10.68"/>
  </r>
  <r>
    <x v="0"/>
    <x v="0"/>
    <x v="0"/>
    <x v="0"/>
    <x v="3"/>
    <x v="6"/>
    <s v="410MO-05-A"/>
    <n v="16.47627"/>
    <n v="16.47627"/>
    <n v="0"/>
    <x v="0"/>
    <n v="20.8"/>
  </r>
  <r>
    <x v="0"/>
    <x v="0"/>
    <x v="0"/>
    <x v="1"/>
    <x v="3"/>
    <x v="6"/>
    <s v="410MO-05-B"/>
    <n v="15.01802"/>
    <n v="15.01802"/>
    <n v="0"/>
    <x v="0"/>
    <n v="20.02"/>
  </r>
  <r>
    <x v="0"/>
    <x v="0"/>
    <x v="0"/>
    <x v="2"/>
    <x v="3"/>
    <x v="6"/>
    <s v="410MO-05-C"/>
    <n v="8.08"/>
    <n v="8.08"/>
    <n v="0"/>
    <x v="0"/>
    <n v="10.66"/>
  </r>
  <r>
    <x v="0"/>
    <x v="0"/>
    <x v="0"/>
    <x v="0"/>
    <x v="3"/>
    <x v="6"/>
    <s v="410MO-06-A"/>
    <n v="21.84346"/>
    <n v="21.84346"/>
    <n v="0"/>
    <x v="0"/>
    <n v="28.8"/>
  </r>
  <r>
    <x v="0"/>
    <x v="0"/>
    <x v="0"/>
    <x v="2"/>
    <x v="3"/>
    <x v="6"/>
    <s v="410MO-06-C"/>
    <n v="8.2893000000000008"/>
    <n v="8.2893000000000008"/>
    <n v="0"/>
    <x v="0"/>
    <n v="10.68"/>
  </r>
  <r>
    <x v="0"/>
    <x v="0"/>
    <x v="0"/>
    <x v="1"/>
    <x v="3"/>
    <x v="6"/>
    <s v="410MO-07-B"/>
    <n v="15.182309999999999"/>
    <n v="15.182309999999999"/>
    <n v="0"/>
    <x v="0"/>
    <n v="20.02"/>
  </r>
  <r>
    <x v="0"/>
    <x v="0"/>
    <x v="0"/>
    <x v="2"/>
    <x v="3"/>
    <x v="7"/>
    <s v="420TW-01-C"/>
    <n v="6.6143200000000002"/>
    <n v="6.6143200000000002"/>
    <n v="0"/>
    <x v="0"/>
    <n v="8.5"/>
  </r>
  <r>
    <x v="0"/>
    <x v="0"/>
    <x v="0"/>
    <x v="2"/>
    <x v="3"/>
    <x v="7"/>
    <s v="420TW-02-C"/>
    <n v="6.3952499999999999"/>
    <n v="6.3952499999999999"/>
    <n v="0"/>
    <x v="0"/>
    <n v="8.5"/>
  </r>
  <r>
    <x v="0"/>
    <x v="0"/>
    <x v="0"/>
    <x v="0"/>
    <x v="3"/>
    <x v="7"/>
    <s v="420TW-03-A"/>
    <n v="6.8483999999999998"/>
    <n v="6.8483999999999998"/>
    <n v="0"/>
    <x v="0"/>
    <n v="8.5"/>
  </r>
  <r>
    <x v="0"/>
    <x v="0"/>
    <x v="0"/>
    <x v="2"/>
    <x v="3"/>
    <x v="7"/>
    <s v="420TW-03-C"/>
    <n v="6.4976399999999996"/>
    <n v="6.4976399999999996"/>
    <n v="0"/>
    <x v="0"/>
    <n v="8.5"/>
  </r>
  <r>
    <x v="0"/>
    <x v="0"/>
    <x v="0"/>
    <x v="0"/>
    <x v="3"/>
    <x v="7"/>
    <s v="420TW-04-A"/>
    <n v="15.20369"/>
    <n v="15.20369"/>
    <n v="0"/>
    <x v="0"/>
    <n v="20"/>
  </r>
  <r>
    <x v="0"/>
    <x v="0"/>
    <x v="0"/>
    <x v="1"/>
    <x v="3"/>
    <x v="7"/>
    <s v="420TW-04-B"/>
    <n v="6.5949999999999998"/>
    <n v="6.5949999999999998"/>
    <n v="0"/>
    <x v="0"/>
    <n v="8.6"/>
  </r>
  <r>
    <x v="0"/>
    <x v="0"/>
    <x v="0"/>
    <x v="2"/>
    <x v="3"/>
    <x v="7"/>
    <s v="420TW-04-C"/>
    <n v="6.5283300000000004"/>
    <n v="6.5283300000000004"/>
    <n v="0"/>
    <x v="0"/>
    <n v="8.5"/>
  </r>
  <r>
    <x v="0"/>
    <x v="0"/>
    <x v="0"/>
    <x v="0"/>
    <x v="3"/>
    <x v="7"/>
    <s v="420TW-05-A"/>
    <n v="12.71846"/>
    <n v="12.71846"/>
    <n v="0"/>
    <x v="0"/>
    <n v="16.5"/>
  </r>
  <r>
    <x v="0"/>
    <x v="0"/>
    <x v="0"/>
    <x v="1"/>
    <x v="3"/>
    <x v="7"/>
    <s v="420TW-06-B"/>
    <n v="6.4283400000000004"/>
    <n v="6.4283400000000004"/>
    <n v="0"/>
    <x v="0"/>
    <n v="8.6"/>
  </r>
  <r>
    <x v="0"/>
    <x v="0"/>
    <x v="0"/>
    <x v="2"/>
    <x v="3"/>
    <x v="7"/>
    <s v="420TW-06-C"/>
    <n v="6.5449400000000004"/>
    <n v="6.5449400000000004"/>
    <n v="0"/>
    <x v="0"/>
    <n v="8.5"/>
  </r>
  <r>
    <x v="0"/>
    <x v="0"/>
    <x v="0"/>
    <x v="1"/>
    <x v="3"/>
    <x v="7"/>
    <s v="420TW-07-B"/>
    <n v="6.6932900000000002"/>
    <n v="6.6932900000000002"/>
    <n v="0"/>
    <x v="0"/>
    <n v="8.6"/>
  </r>
  <r>
    <x v="0"/>
    <x v="0"/>
    <x v="0"/>
    <x v="2"/>
    <x v="3"/>
    <x v="7"/>
    <s v="420TW-07-C"/>
    <n v="6.9336500000000001"/>
    <n v="6.9336500000000001"/>
    <n v="0"/>
    <x v="0"/>
    <n v="8.5"/>
  </r>
  <r>
    <x v="0"/>
    <x v="0"/>
    <x v="0"/>
    <x v="1"/>
    <x v="3"/>
    <x v="7"/>
    <s v="420TW-08-B"/>
    <n v="6.8100500000000004"/>
    <n v="6.8100500000000004"/>
    <n v="0"/>
    <x v="0"/>
    <n v="8.6"/>
  </r>
  <r>
    <x v="0"/>
    <x v="0"/>
    <x v="0"/>
    <x v="1"/>
    <x v="3"/>
    <x v="7"/>
    <s v="420TW-09-B"/>
    <n v="6.4151499999999997"/>
    <n v="6.4151499999999997"/>
    <n v="0"/>
    <x v="0"/>
    <n v="8.6"/>
  </r>
  <r>
    <x v="0"/>
    <x v="0"/>
    <x v="0"/>
    <x v="0"/>
    <x v="3"/>
    <x v="8"/>
    <s v="430TT-01-A"/>
    <n v="30.906690000000001"/>
    <n v="30.906690000000001"/>
    <n v="0"/>
    <x v="0"/>
    <n v="40"/>
  </r>
  <r>
    <x v="0"/>
    <x v="0"/>
    <x v="0"/>
    <x v="1"/>
    <x v="3"/>
    <x v="8"/>
    <s v="430TT-01-B"/>
    <n v="22.68449"/>
    <n v="22.68449"/>
    <n v="0"/>
    <x v="0"/>
    <n v="28.8"/>
  </r>
  <r>
    <x v="0"/>
    <x v="0"/>
    <x v="0"/>
    <x v="2"/>
    <x v="3"/>
    <x v="8"/>
    <s v="430TT-01-C"/>
    <n v="21.634450000000001"/>
    <n v="21.634450000000001"/>
    <n v="0"/>
    <x v="0"/>
    <n v="29"/>
  </r>
  <r>
    <x v="0"/>
    <x v="0"/>
    <x v="0"/>
    <x v="0"/>
    <x v="3"/>
    <x v="8"/>
    <s v="430TT-02-A"/>
    <n v="25.275749999999999"/>
    <n v="25.275749999999999"/>
    <n v="0"/>
    <x v="0"/>
    <n v="33.5"/>
  </r>
  <r>
    <x v="0"/>
    <x v="0"/>
    <x v="0"/>
    <x v="1"/>
    <x v="3"/>
    <x v="8"/>
    <s v="430TT-02-B"/>
    <n v="19.328320000000001"/>
    <n v="19.328320000000001"/>
    <n v="0"/>
    <x v="0"/>
    <n v="24.8"/>
  </r>
  <r>
    <x v="0"/>
    <x v="0"/>
    <x v="0"/>
    <x v="2"/>
    <x v="3"/>
    <x v="8"/>
    <s v="430TT-02-C"/>
    <n v="24.890630000000002"/>
    <n v="24.890630000000002"/>
    <n v="0"/>
    <x v="0"/>
    <n v="33"/>
  </r>
  <r>
    <x v="0"/>
    <x v="0"/>
    <x v="0"/>
    <x v="0"/>
    <x v="3"/>
    <x v="8"/>
    <s v="430TT-03-A"/>
    <n v="24.96698"/>
    <n v="24.96698"/>
    <n v="0"/>
    <x v="0"/>
    <n v="33.5"/>
  </r>
  <r>
    <x v="0"/>
    <x v="0"/>
    <x v="0"/>
    <x v="1"/>
    <x v="3"/>
    <x v="8"/>
    <s v="430TT-03-B"/>
    <n v="19.164639999999999"/>
    <n v="19.164639999999999"/>
    <n v="0"/>
    <x v="0"/>
    <n v="24.8"/>
  </r>
  <r>
    <x v="0"/>
    <x v="0"/>
    <x v="0"/>
    <x v="2"/>
    <x v="3"/>
    <x v="8"/>
    <s v="430TT-03-C"/>
    <n v="25.40042"/>
    <n v="25.40042"/>
    <n v="0"/>
    <x v="0"/>
    <n v="33"/>
  </r>
  <r>
    <x v="0"/>
    <x v="0"/>
    <x v="0"/>
    <x v="0"/>
    <x v="3"/>
    <x v="8"/>
    <s v="430TT-04-A"/>
    <n v="10.49399"/>
    <n v="10.49399"/>
    <n v="0"/>
    <x v="0"/>
    <n v="13.5"/>
  </r>
  <r>
    <x v="0"/>
    <x v="0"/>
    <x v="0"/>
    <x v="1"/>
    <x v="3"/>
    <x v="8"/>
    <s v="430TT-04-B"/>
    <n v="20.359279999999998"/>
    <n v="20.359279999999998"/>
    <n v="0"/>
    <x v="0"/>
    <n v="24.8"/>
  </r>
  <r>
    <x v="0"/>
    <x v="0"/>
    <x v="0"/>
    <x v="2"/>
    <x v="3"/>
    <x v="8"/>
    <s v="430TT-04-C"/>
    <n v="30.506620000000002"/>
    <n v="30.506620000000002"/>
    <n v="0"/>
    <x v="0"/>
    <n v="40"/>
  </r>
  <r>
    <x v="0"/>
    <x v="0"/>
    <x v="0"/>
    <x v="1"/>
    <x v="3"/>
    <x v="8"/>
    <s v="430TT-05-B"/>
    <n v="12.93"/>
    <n v="12.93"/>
    <n v="0"/>
    <x v="0"/>
    <n v="16.8"/>
  </r>
  <r>
    <x v="0"/>
    <x v="0"/>
    <x v="0"/>
    <x v="1"/>
    <x v="3"/>
    <x v="8"/>
    <s v="430TT-07-B"/>
    <n v="12.643890000000001"/>
    <n v="12.643890000000001"/>
    <n v="0"/>
    <x v="0"/>
    <n v="16.8"/>
  </r>
  <r>
    <x v="0"/>
    <x v="0"/>
    <x v="0"/>
    <x v="0"/>
    <x v="3"/>
    <x v="9"/>
    <s v="440TP-01-A"/>
    <n v="20.093309999999999"/>
    <n v="20.093309999999999"/>
    <n v="0"/>
    <x v="0"/>
    <n v="26.5"/>
  </r>
  <r>
    <x v="0"/>
    <x v="0"/>
    <x v="0"/>
    <x v="1"/>
    <x v="3"/>
    <x v="9"/>
    <s v="440TP-01-B"/>
    <n v="26.16459"/>
    <n v="26.16459"/>
    <n v="0"/>
    <x v="0"/>
    <n v="33"/>
  </r>
  <r>
    <x v="0"/>
    <x v="0"/>
    <x v="0"/>
    <x v="2"/>
    <x v="3"/>
    <x v="9"/>
    <s v="440TP-01-C"/>
    <n v="29.609950000000001"/>
    <n v="29.609950000000001"/>
    <n v="0"/>
    <x v="0"/>
    <n v="39"/>
  </r>
  <r>
    <x v="0"/>
    <x v="0"/>
    <x v="0"/>
    <x v="0"/>
    <x v="4"/>
    <x v="10"/>
    <s v="510L1-A"/>
    <n v="107.70407"/>
    <n v="107.70407"/>
    <n v="0"/>
    <x v="0"/>
    <n v="147.21"/>
  </r>
  <r>
    <x v="0"/>
    <x v="0"/>
    <x v="0"/>
    <x v="1"/>
    <x v="4"/>
    <x v="10"/>
    <s v="510L1-B"/>
    <n v="199.62107"/>
    <n v="199.62107"/>
    <n v="0"/>
    <x v="0"/>
    <n v="242.81"/>
  </r>
  <r>
    <x v="0"/>
    <x v="0"/>
    <x v="0"/>
    <x v="2"/>
    <x v="4"/>
    <x v="10"/>
    <s v="510L1-C"/>
    <n v="115.30958"/>
    <n v="95.309579999999997"/>
    <n v="0"/>
    <x v="0"/>
    <n v="217.31"/>
  </r>
  <r>
    <x v="0"/>
    <x v="0"/>
    <x v="0"/>
    <x v="0"/>
    <x v="4"/>
    <x v="11"/>
    <s v="510L2-A"/>
    <n v="191.77119999999999"/>
    <n v="191.77119999999999"/>
    <n v="0"/>
    <x v="0"/>
    <n v="195.2"/>
  </r>
  <r>
    <x v="0"/>
    <x v="0"/>
    <x v="0"/>
    <x v="1"/>
    <x v="4"/>
    <x v="11"/>
    <s v="510L2-B"/>
    <n v="203.90280000000001"/>
    <n v="203.90280000000001"/>
    <n v="0"/>
    <x v="0"/>
    <n v="190.81"/>
  </r>
  <r>
    <x v="0"/>
    <x v="0"/>
    <x v="0"/>
    <x v="2"/>
    <x v="4"/>
    <x v="11"/>
    <s v="510L2-C"/>
    <n v="229.84020000000001"/>
    <n v="229.84020000000001"/>
    <n v="0"/>
    <x v="0"/>
    <n v="186.91"/>
  </r>
  <r>
    <x v="0"/>
    <x v="0"/>
    <x v="0"/>
    <x v="0"/>
    <x v="4"/>
    <x v="12"/>
    <s v="510L3-A"/>
    <n v="159.7664"/>
    <n v="159.7664"/>
    <n v="0"/>
    <x v="0"/>
    <n v="195.21"/>
  </r>
  <r>
    <x v="0"/>
    <x v="0"/>
    <x v="0"/>
    <x v="1"/>
    <x v="4"/>
    <x v="12"/>
    <s v="510L3-B"/>
    <n v="169.45863"/>
    <n v="169.45863"/>
    <n v="0"/>
    <x v="0"/>
    <n v="186.81"/>
  </r>
  <r>
    <x v="0"/>
    <x v="0"/>
    <x v="0"/>
    <x v="2"/>
    <x v="4"/>
    <x v="12"/>
    <s v="510L3-C"/>
    <n v="119.93456999999999"/>
    <n v="119.93456999999999"/>
    <n v="0"/>
    <x v="0"/>
    <n v="134.91999999999999"/>
  </r>
  <r>
    <x v="0"/>
    <x v="0"/>
    <x v="0"/>
    <x v="0"/>
    <x v="4"/>
    <x v="13"/>
    <s v="510L4-A"/>
    <n v="56.625100000000003"/>
    <n v="56.625100000000003"/>
    <n v="0"/>
    <x v="0"/>
    <n v="50"/>
  </r>
  <r>
    <x v="0"/>
    <x v="0"/>
    <x v="0"/>
    <x v="1"/>
    <x v="4"/>
    <x v="13"/>
    <s v="510L4-B"/>
    <n v="67.651700000000005"/>
    <n v="67.651700000000005"/>
    <n v="0"/>
    <x v="0"/>
    <n v="59.01"/>
  </r>
  <r>
    <x v="0"/>
    <x v="0"/>
    <x v="0"/>
    <x v="2"/>
    <x v="4"/>
    <x v="13"/>
    <s v="510L4-C"/>
    <n v="83.467200000000005"/>
    <n v="83.467200000000005"/>
    <n v="0"/>
    <x v="0"/>
    <n v="78.91"/>
  </r>
  <r>
    <x v="0"/>
    <x v="0"/>
    <x v="0"/>
    <x v="0"/>
    <x v="4"/>
    <x v="14"/>
    <s v="510L5-A"/>
    <n v="117.70534000000001"/>
    <n v="117.70534000000001"/>
    <n v="0"/>
    <x v="0"/>
    <n v="130.19999999999999"/>
  </r>
  <r>
    <x v="0"/>
    <x v="0"/>
    <x v="0"/>
    <x v="1"/>
    <x v="4"/>
    <x v="14"/>
    <s v="510L5-B"/>
    <n v="131.86142000000001"/>
    <n v="131.86142000000001"/>
    <n v="0"/>
    <x v="0"/>
    <n v="169.81"/>
  </r>
  <r>
    <x v="0"/>
    <x v="0"/>
    <x v="0"/>
    <x v="0"/>
    <x v="4"/>
    <x v="15"/>
    <s v="510L6-A"/>
    <n v="144.00165000000001"/>
    <n v="144.00165000000001"/>
    <n v="0"/>
    <x v="0"/>
    <n v="178.21"/>
  </r>
  <r>
    <x v="0"/>
    <x v="0"/>
    <x v="0"/>
    <x v="1"/>
    <x v="4"/>
    <x v="15"/>
    <s v="510L6-B"/>
    <n v="153.54580000000001"/>
    <n v="153.54580000000001"/>
    <n v="0"/>
    <x v="0"/>
    <n v="165.81"/>
  </r>
  <r>
    <x v="0"/>
    <x v="0"/>
    <x v="0"/>
    <x v="2"/>
    <x v="4"/>
    <x v="15"/>
    <s v="510L6-C"/>
    <n v="211.92500000000001"/>
    <n v="211.92500000000001"/>
    <n v="0"/>
    <x v="0"/>
    <n v="242.92"/>
  </r>
  <r>
    <x v="0"/>
    <x v="0"/>
    <x v="0"/>
    <x v="0"/>
    <x v="4"/>
    <x v="16"/>
    <s v="510L8-A"/>
    <n v="24.754439999999999"/>
    <n v="24.754439999999999"/>
    <n v="0"/>
    <x v="0"/>
    <n v="24.01"/>
  </r>
  <r>
    <x v="0"/>
    <x v="0"/>
    <x v="0"/>
    <x v="1"/>
    <x v="4"/>
    <x v="16"/>
    <s v="510L8-B"/>
    <n v="30.239339999999999"/>
    <n v="30.239339999999999"/>
    <n v="0"/>
    <x v="0"/>
    <n v="25.01"/>
  </r>
  <r>
    <x v="0"/>
    <x v="0"/>
    <x v="0"/>
    <x v="2"/>
    <x v="4"/>
    <x v="16"/>
    <s v="510L8-C"/>
    <n v="16.062480000000001"/>
    <n v="16.062480000000001"/>
    <n v="0"/>
    <x v="0"/>
    <n v="16"/>
  </r>
  <r>
    <x v="0"/>
    <x v="0"/>
    <x v="0"/>
    <x v="1"/>
    <x v="4"/>
    <x v="17"/>
    <s v="520WP-01-B"/>
    <n v="13.950900000000001"/>
    <n v="13.950900000000001"/>
    <n v="0"/>
    <x v="0"/>
    <n v="16"/>
  </r>
  <r>
    <x v="0"/>
    <x v="0"/>
    <x v="0"/>
    <x v="2"/>
    <x v="4"/>
    <x v="17"/>
    <s v="520WP-01-C"/>
    <n v="18.601199999999999"/>
    <n v="18.601199999999999"/>
    <n v="0"/>
    <x v="0"/>
    <n v="24"/>
  </r>
  <r>
    <x v="0"/>
    <x v="0"/>
    <x v="0"/>
    <x v="0"/>
    <x v="4"/>
    <x v="18"/>
    <s v="530NP-01-A"/>
    <n v="51.61"/>
    <n v="51.61"/>
    <n v="0"/>
    <x v="0"/>
    <n v="48"/>
  </r>
  <r>
    <x v="0"/>
    <x v="0"/>
    <x v="0"/>
    <x v="1"/>
    <x v="4"/>
    <x v="18"/>
    <s v="530NP-01-B"/>
    <n v="43.274999999999999"/>
    <n v="43.274999999999999"/>
    <n v="0"/>
    <x v="0"/>
    <n v="40"/>
  </r>
  <r>
    <x v="0"/>
    <x v="0"/>
    <x v="0"/>
    <x v="2"/>
    <x v="4"/>
    <x v="18"/>
    <s v="530NP-01-C"/>
    <n v="51.419840000000001"/>
    <n v="51.419840000000001"/>
    <n v="0"/>
    <x v="0"/>
    <n v="48"/>
  </r>
  <r>
    <x v="0"/>
    <x v="0"/>
    <x v="0"/>
    <x v="0"/>
    <x v="4"/>
    <x v="19"/>
    <s v="550LP-01-A"/>
    <n v="26.55406"/>
    <n v="26.55406"/>
    <n v="0"/>
    <x v="0"/>
    <n v="28"/>
  </r>
  <r>
    <x v="0"/>
    <x v="0"/>
    <x v="0"/>
    <x v="1"/>
    <x v="4"/>
    <x v="19"/>
    <s v="550LP-01-B"/>
    <n v="40.674460000000003"/>
    <n v="40.674460000000003"/>
    <n v="0"/>
    <x v="0"/>
    <n v="44"/>
  </r>
  <r>
    <x v="0"/>
    <x v="0"/>
    <x v="0"/>
    <x v="2"/>
    <x v="4"/>
    <x v="19"/>
    <s v="550LP-01-C"/>
    <n v="30.287780000000001"/>
    <n v="30.287780000000001"/>
    <n v="0"/>
    <x v="0"/>
    <n v="40"/>
  </r>
  <r>
    <x v="0"/>
    <x v="0"/>
    <x v="0"/>
    <x v="0"/>
    <x v="5"/>
    <x v="20"/>
    <s v="600WZ-01-A"/>
    <n v="2.6332599999999999"/>
    <n v="2.6332599999999999"/>
    <n v="0"/>
    <x v="0"/>
    <n v="8"/>
  </r>
  <r>
    <x v="0"/>
    <x v="0"/>
    <x v="0"/>
    <x v="1"/>
    <x v="5"/>
    <x v="20"/>
    <s v="600WZ-01-B"/>
    <n v="1.3733299999999999"/>
    <n v="1.3733299999999999"/>
    <n v="0"/>
    <x v="0"/>
    <n v="8"/>
  </r>
  <r>
    <x v="0"/>
    <x v="0"/>
    <x v="0"/>
    <x v="2"/>
    <x v="5"/>
    <x v="20"/>
    <s v="600WZ-01-C"/>
    <n v="2.3332099999999998"/>
    <n v="2.3332099999999998"/>
    <n v="0"/>
    <x v="0"/>
    <n v="8"/>
  </r>
  <r>
    <x v="0"/>
    <x v="0"/>
    <x v="1"/>
    <x v="0"/>
    <x v="0"/>
    <x v="0"/>
    <s v="100KT-01-A"/>
    <n v="0.4"/>
    <n v="0.4"/>
    <n v="0"/>
    <x v="0"/>
    <n v="16"/>
  </r>
  <r>
    <x v="0"/>
    <x v="0"/>
    <x v="1"/>
    <x v="1"/>
    <x v="0"/>
    <x v="0"/>
    <s v="100KT-01-B"/>
    <n v="3.0036499999999999"/>
    <n v="3.0036499999999999"/>
    <n v="0"/>
    <x v="0"/>
    <n v="16"/>
  </r>
  <r>
    <x v="0"/>
    <x v="0"/>
    <x v="1"/>
    <x v="2"/>
    <x v="0"/>
    <x v="0"/>
    <s v="100KT-01-C"/>
    <n v="3.5845199999999999"/>
    <n v="3.5845199999999999"/>
    <n v="0"/>
    <x v="0"/>
    <n v="28"/>
  </r>
  <r>
    <x v="0"/>
    <x v="0"/>
    <x v="1"/>
    <x v="0"/>
    <x v="0"/>
    <x v="0"/>
    <s v="100KT-02-A"/>
    <n v="21.091000000000001"/>
    <n v="21.091000000000001"/>
    <n v="0"/>
    <x v="0"/>
    <n v="12"/>
  </r>
  <r>
    <x v="0"/>
    <x v="0"/>
    <x v="1"/>
    <x v="1"/>
    <x v="0"/>
    <x v="0"/>
    <s v="100KT-02-B"/>
    <n v="58.092230000000001"/>
    <n v="58.092230000000001"/>
    <n v="0"/>
    <x v="0"/>
    <n v="48"/>
  </r>
  <r>
    <x v="0"/>
    <x v="0"/>
    <x v="1"/>
    <x v="2"/>
    <x v="0"/>
    <x v="0"/>
    <s v="100KT-02-C"/>
    <n v="15.1465"/>
    <n v="15.1465"/>
    <n v="0"/>
    <x v="0"/>
    <n v="48"/>
  </r>
  <r>
    <x v="0"/>
    <x v="0"/>
    <x v="1"/>
    <x v="0"/>
    <x v="0"/>
    <x v="0"/>
    <s v="100KT-03-A"/>
    <n v="6.4036099999999996"/>
    <n v="6.4036099999999996"/>
    <n v="0"/>
    <x v="0"/>
    <n v="28"/>
  </r>
  <r>
    <x v="0"/>
    <x v="0"/>
    <x v="1"/>
    <x v="1"/>
    <x v="0"/>
    <x v="0"/>
    <s v="100KT-03-B"/>
    <n v="8.48733"/>
    <n v="8.48733"/>
    <n v="0"/>
    <x v="0"/>
    <n v="32"/>
  </r>
  <r>
    <x v="0"/>
    <x v="0"/>
    <x v="1"/>
    <x v="2"/>
    <x v="0"/>
    <x v="0"/>
    <s v="100KT-03-C"/>
    <n v="12.96557"/>
    <n v="12.96557"/>
    <n v="0"/>
    <x v="0"/>
    <n v="32"/>
  </r>
  <r>
    <x v="0"/>
    <x v="0"/>
    <x v="1"/>
    <x v="1"/>
    <x v="0"/>
    <x v="0"/>
    <s v="100KT-04-B"/>
    <n v="16.79748"/>
    <n v="16.79748"/>
    <n v="0"/>
    <x v="0"/>
    <n v="16"/>
  </r>
  <r>
    <x v="0"/>
    <x v="0"/>
    <x v="1"/>
    <x v="2"/>
    <x v="0"/>
    <x v="0"/>
    <s v="100KT-04-C"/>
    <n v="9.7064800000000009"/>
    <n v="9.7064800000000009"/>
    <n v="0"/>
    <x v="0"/>
    <n v="8"/>
  </r>
  <r>
    <x v="0"/>
    <x v="0"/>
    <x v="1"/>
    <x v="0"/>
    <x v="0"/>
    <x v="0"/>
    <s v="100KT-05-A"/>
    <n v="4.1669999999999999E-2"/>
    <n v="4.1669999999999999E-2"/>
    <n v="0"/>
    <x v="0"/>
    <n v="8"/>
  </r>
  <r>
    <x v="0"/>
    <x v="0"/>
    <x v="1"/>
    <x v="1"/>
    <x v="0"/>
    <x v="0"/>
    <s v="100KT-05-B"/>
    <n v="0.29733999999999999"/>
    <n v="0.29733999999999999"/>
    <n v="0"/>
    <x v="0"/>
    <n v="8"/>
  </r>
  <r>
    <x v="0"/>
    <x v="0"/>
    <x v="1"/>
    <x v="2"/>
    <x v="0"/>
    <x v="0"/>
    <s v="100KT-05-C"/>
    <n v="0.27"/>
    <n v="0.27"/>
    <n v="0"/>
    <x v="0"/>
    <n v="16"/>
  </r>
  <r>
    <x v="0"/>
    <x v="0"/>
    <x v="1"/>
    <x v="0"/>
    <x v="0"/>
    <x v="0"/>
    <s v="100KT-07-A"/>
    <n v="11.45032"/>
    <n v="11.45032"/>
    <n v="0"/>
    <x v="0"/>
    <n v="16"/>
  </r>
  <r>
    <x v="0"/>
    <x v="0"/>
    <x v="1"/>
    <x v="1"/>
    <x v="0"/>
    <x v="0"/>
    <s v="100KT-07-B"/>
    <n v="5.9208299999999996"/>
    <n v="5.9208299999999996"/>
    <n v="0"/>
    <x v="0"/>
    <n v="16"/>
  </r>
  <r>
    <x v="0"/>
    <x v="0"/>
    <x v="1"/>
    <x v="2"/>
    <x v="0"/>
    <x v="0"/>
    <s v="100KT-07-C"/>
    <n v="11.66935"/>
    <n v="11.66935"/>
    <n v="0"/>
    <x v="0"/>
    <n v="8"/>
  </r>
  <r>
    <x v="0"/>
    <x v="0"/>
    <x v="1"/>
    <x v="1"/>
    <x v="0"/>
    <x v="1"/>
    <s v="110KS-01-B"/>
    <n v="8.8000000000000007"/>
    <n v="8.8000000000000007"/>
    <n v="0"/>
    <x v="0"/>
    <n v="16"/>
  </r>
  <r>
    <x v="0"/>
    <x v="0"/>
    <x v="1"/>
    <x v="0"/>
    <x v="0"/>
    <x v="1"/>
    <s v="110KS-02-A"/>
    <n v="5.28"/>
    <n v="5.28"/>
    <n v="0"/>
    <x v="0"/>
    <n v="8"/>
  </r>
  <r>
    <x v="0"/>
    <x v="0"/>
    <x v="1"/>
    <x v="1"/>
    <x v="0"/>
    <x v="1"/>
    <s v="110KS-02-B"/>
    <n v="8.8000000000000007"/>
    <n v="8.8000000000000007"/>
    <n v="0"/>
    <x v="0"/>
    <n v="16"/>
  </r>
  <r>
    <x v="0"/>
    <x v="0"/>
    <x v="1"/>
    <x v="2"/>
    <x v="0"/>
    <x v="1"/>
    <s v="110KS-02-C"/>
    <n v="9.68"/>
    <n v="9.68"/>
    <n v="0"/>
    <x v="0"/>
    <n v="16"/>
  </r>
  <r>
    <x v="0"/>
    <x v="0"/>
    <x v="1"/>
    <x v="0"/>
    <x v="0"/>
    <x v="1"/>
    <s v="110KS-03-A"/>
    <n v="2.7004000000000001"/>
    <n v="2.7004000000000001"/>
    <n v="0"/>
    <x v="0"/>
    <n v="8"/>
  </r>
  <r>
    <x v="0"/>
    <x v="0"/>
    <x v="1"/>
    <x v="0"/>
    <x v="1"/>
    <x v="2"/>
    <s v="210SL-01-A"/>
    <n v="20.893319999999999"/>
    <n v="20.893319999999999"/>
    <n v="0"/>
    <x v="0"/>
    <n v="24"/>
  </r>
  <r>
    <x v="0"/>
    <x v="0"/>
    <x v="1"/>
    <x v="1"/>
    <x v="1"/>
    <x v="2"/>
    <s v="210SL-01-B"/>
    <n v="15.53307"/>
    <n v="15.53307"/>
    <n v="0"/>
    <x v="0"/>
    <n v="16"/>
  </r>
  <r>
    <x v="0"/>
    <x v="0"/>
    <x v="1"/>
    <x v="2"/>
    <x v="1"/>
    <x v="2"/>
    <s v="210SL-01-C"/>
    <n v="42.39996"/>
    <n v="42.39996"/>
    <n v="0"/>
    <x v="0"/>
    <n v="48"/>
  </r>
  <r>
    <x v="0"/>
    <x v="0"/>
    <x v="1"/>
    <x v="1"/>
    <x v="1"/>
    <x v="2"/>
    <s v="210SL-02-B"/>
    <n v="35.333300000000001"/>
    <n v="35.333300000000001"/>
    <n v="0"/>
    <x v="0"/>
    <n v="40"/>
  </r>
  <r>
    <x v="0"/>
    <x v="0"/>
    <x v="1"/>
    <x v="0"/>
    <x v="1"/>
    <x v="3"/>
    <s v="220SE-0009"/>
    <n v="6.9334600000000002"/>
    <n v="6.9334600000000002"/>
    <n v="0"/>
    <x v="0"/>
    <n v="8"/>
  </r>
  <r>
    <x v="0"/>
    <x v="0"/>
    <x v="1"/>
    <x v="2"/>
    <x v="1"/>
    <x v="3"/>
    <s v="220SE-0079"/>
    <n v="6.9573"/>
    <n v="6.9573"/>
    <n v="0"/>
    <x v="0"/>
    <n v="8"/>
  </r>
  <r>
    <x v="0"/>
    <x v="0"/>
    <x v="1"/>
    <x v="2"/>
    <x v="1"/>
    <x v="3"/>
    <s v="220SE-0081"/>
    <n v="6.8647799999999997"/>
    <n v="6.8647799999999997"/>
    <n v="0"/>
    <x v="0"/>
    <n v="8"/>
  </r>
  <r>
    <x v="0"/>
    <x v="0"/>
    <x v="1"/>
    <x v="2"/>
    <x v="1"/>
    <x v="3"/>
    <s v="220SE-0114"/>
    <n v="5.8149800000000003"/>
    <n v="5.8149800000000003"/>
    <n v="0"/>
    <x v="0"/>
    <n v="8"/>
  </r>
  <r>
    <x v="0"/>
    <x v="0"/>
    <x v="1"/>
    <x v="0"/>
    <x v="1"/>
    <x v="3"/>
    <s v="220SE-0121"/>
    <n v="6.4113699999999998"/>
    <n v="6.4113699999999998"/>
    <n v="6.3E-3"/>
    <x v="0"/>
    <n v="8"/>
  </r>
  <r>
    <x v="0"/>
    <x v="0"/>
    <x v="1"/>
    <x v="1"/>
    <x v="1"/>
    <x v="3"/>
    <s v="220SE-0150"/>
    <n v="7.8187100000000003"/>
    <n v="7.8187100000000003"/>
    <n v="0"/>
    <x v="0"/>
    <n v="8"/>
  </r>
  <r>
    <x v="0"/>
    <x v="0"/>
    <x v="1"/>
    <x v="1"/>
    <x v="1"/>
    <x v="3"/>
    <s v="220SE-0202"/>
    <n v="6.6435000000000004"/>
    <n v="6.6435000000000004"/>
    <n v="0"/>
    <x v="0"/>
    <n v="8"/>
  </r>
  <r>
    <x v="0"/>
    <x v="0"/>
    <x v="1"/>
    <x v="2"/>
    <x v="1"/>
    <x v="3"/>
    <s v="220SE-0212"/>
    <n v="9.3872499999999999"/>
    <n v="9.3872499999999999"/>
    <n v="0"/>
    <x v="0"/>
    <n v="8"/>
  </r>
  <r>
    <x v="0"/>
    <x v="0"/>
    <x v="1"/>
    <x v="2"/>
    <x v="1"/>
    <x v="3"/>
    <s v="220SE-0227"/>
    <n v="7.2766700000000002"/>
    <n v="7.2766700000000002"/>
    <n v="0"/>
    <x v="0"/>
    <n v="8"/>
  </r>
  <r>
    <x v="0"/>
    <x v="0"/>
    <x v="1"/>
    <x v="1"/>
    <x v="1"/>
    <x v="3"/>
    <s v="220SE-0233"/>
    <n v="7.2202000000000002"/>
    <n v="7.2202000000000002"/>
    <n v="0"/>
    <x v="0"/>
    <n v="8"/>
  </r>
  <r>
    <x v="0"/>
    <x v="0"/>
    <x v="1"/>
    <x v="1"/>
    <x v="1"/>
    <x v="3"/>
    <s v="220SE-0281"/>
    <n v="6.05931"/>
    <n v="6.05931"/>
    <n v="0"/>
    <x v="0"/>
    <n v="8"/>
  </r>
  <r>
    <x v="0"/>
    <x v="0"/>
    <x v="1"/>
    <x v="1"/>
    <x v="1"/>
    <x v="3"/>
    <s v="220SE-0315"/>
    <n v="8.2561839999999993"/>
    <n v="8.2561839999999993"/>
    <n v="0"/>
    <x v="0"/>
    <n v="8"/>
  </r>
  <r>
    <x v="0"/>
    <x v="0"/>
    <x v="1"/>
    <x v="2"/>
    <x v="1"/>
    <x v="3"/>
    <s v="220SE-0359"/>
    <n v="7.0194900000000002"/>
    <n v="7.0194900000000002"/>
    <n v="4.4999999999999997E-3"/>
    <x v="0"/>
    <n v="8"/>
  </r>
  <r>
    <x v="0"/>
    <x v="0"/>
    <x v="1"/>
    <x v="2"/>
    <x v="1"/>
    <x v="3"/>
    <s v="220SE-0386"/>
    <n v="7.0559500000000002"/>
    <n v="7.0559500000000002"/>
    <n v="0"/>
    <x v="0"/>
    <n v="8"/>
  </r>
  <r>
    <x v="0"/>
    <x v="0"/>
    <x v="1"/>
    <x v="0"/>
    <x v="1"/>
    <x v="3"/>
    <s v="220SE-0409"/>
    <n v="6.4092099999999999"/>
    <n v="6.4092099999999999"/>
    <n v="0"/>
    <x v="0"/>
    <n v="8"/>
  </r>
  <r>
    <x v="0"/>
    <x v="0"/>
    <x v="1"/>
    <x v="1"/>
    <x v="1"/>
    <x v="3"/>
    <s v="220SE-0640"/>
    <n v="5.69801"/>
    <n v="5.69801"/>
    <n v="0"/>
    <x v="0"/>
    <n v="8"/>
  </r>
  <r>
    <x v="0"/>
    <x v="0"/>
    <x v="1"/>
    <x v="0"/>
    <x v="1"/>
    <x v="3"/>
    <s v="220SE-0642"/>
    <n v="6.7887599999999999"/>
    <n v="6.7887599999999999"/>
    <n v="2.0999999999999999E-3"/>
    <x v="0"/>
    <n v="8"/>
  </r>
  <r>
    <x v="0"/>
    <x v="0"/>
    <x v="1"/>
    <x v="0"/>
    <x v="1"/>
    <x v="3"/>
    <s v="220SE-0677"/>
    <n v="5.0397699999999999"/>
    <n v="5.0397699999999999"/>
    <n v="0.66169999999999995"/>
    <x v="0"/>
    <n v="8"/>
  </r>
  <r>
    <x v="0"/>
    <x v="0"/>
    <x v="1"/>
    <x v="1"/>
    <x v="1"/>
    <x v="3"/>
    <s v="220SE-0682"/>
    <n v="5.9730400000000001"/>
    <n v="5.9730400000000001"/>
    <n v="0"/>
    <x v="0"/>
    <n v="8"/>
  </r>
  <r>
    <x v="0"/>
    <x v="0"/>
    <x v="1"/>
    <x v="1"/>
    <x v="1"/>
    <x v="3"/>
    <s v="220SE-0688"/>
    <n v="6.9102399999999999"/>
    <n v="6.9102399999999999"/>
    <n v="0"/>
    <x v="0"/>
    <n v="8"/>
  </r>
  <r>
    <x v="0"/>
    <x v="0"/>
    <x v="1"/>
    <x v="1"/>
    <x v="1"/>
    <x v="3"/>
    <s v="220SE-0700"/>
    <n v="6.3146300000000002"/>
    <n v="6.3146300000000002"/>
    <n v="0"/>
    <x v="0"/>
    <n v="8"/>
  </r>
  <r>
    <x v="0"/>
    <x v="0"/>
    <x v="1"/>
    <x v="1"/>
    <x v="1"/>
    <x v="3"/>
    <s v="220SE-0701"/>
    <n v="6.4119099999999998"/>
    <n v="6.4119099999999998"/>
    <n v="0"/>
    <x v="0"/>
    <n v="8"/>
  </r>
  <r>
    <x v="0"/>
    <x v="0"/>
    <x v="1"/>
    <x v="2"/>
    <x v="1"/>
    <x v="3"/>
    <s v="220SE-0708"/>
    <n v="7.04969"/>
    <n v="7.04969"/>
    <n v="0"/>
    <x v="0"/>
    <n v="8"/>
  </r>
  <r>
    <x v="0"/>
    <x v="0"/>
    <x v="1"/>
    <x v="1"/>
    <x v="1"/>
    <x v="3"/>
    <s v="220SE-0734"/>
    <n v="5.9869500000000002"/>
    <n v="5.9869500000000002"/>
    <n v="0"/>
    <x v="0"/>
    <n v="8"/>
  </r>
  <r>
    <x v="0"/>
    <x v="0"/>
    <x v="1"/>
    <x v="1"/>
    <x v="1"/>
    <x v="3"/>
    <s v="220SE-0737"/>
    <n v="8.0166900000000005"/>
    <n v="8.0166900000000005"/>
    <n v="0"/>
    <x v="0"/>
    <n v="8"/>
  </r>
  <r>
    <x v="0"/>
    <x v="0"/>
    <x v="1"/>
    <x v="1"/>
    <x v="1"/>
    <x v="3"/>
    <s v="220SE-0739"/>
    <n v="5.2874699999999999"/>
    <n v="5.2874699999999999"/>
    <n v="0"/>
    <x v="0"/>
    <n v="8"/>
  </r>
  <r>
    <x v="0"/>
    <x v="0"/>
    <x v="1"/>
    <x v="1"/>
    <x v="1"/>
    <x v="3"/>
    <s v="220SE-0748"/>
    <n v="2.17"/>
    <n v="2.17"/>
    <n v="0"/>
    <x v="0"/>
    <n v="4"/>
  </r>
  <r>
    <x v="0"/>
    <x v="0"/>
    <x v="1"/>
    <x v="2"/>
    <x v="1"/>
    <x v="3"/>
    <s v="220SE-0778"/>
    <n v="6.1204099999999997"/>
    <n v="6.1204099999999997"/>
    <n v="0"/>
    <x v="0"/>
    <n v="8"/>
  </r>
  <r>
    <x v="0"/>
    <x v="0"/>
    <x v="1"/>
    <x v="1"/>
    <x v="1"/>
    <x v="3"/>
    <s v="220SE-0786"/>
    <n v="7.8572899999999999"/>
    <n v="7.8572899999999999"/>
    <n v="0"/>
    <x v="0"/>
    <n v="8"/>
  </r>
  <r>
    <x v="0"/>
    <x v="0"/>
    <x v="1"/>
    <x v="0"/>
    <x v="1"/>
    <x v="3"/>
    <s v="220SE-0787"/>
    <n v="5.7480900000000004"/>
    <n v="5.7480900000000004"/>
    <n v="0"/>
    <x v="0"/>
    <n v="8"/>
  </r>
  <r>
    <x v="0"/>
    <x v="0"/>
    <x v="1"/>
    <x v="2"/>
    <x v="1"/>
    <x v="3"/>
    <s v="220SE-0795"/>
    <n v="5.3563599999999996"/>
    <n v="5.3563599999999996"/>
    <n v="0"/>
    <x v="0"/>
    <n v="8"/>
  </r>
  <r>
    <x v="0"/>
    <x v="0"/>
    <x v="1"/>
    <x v="1"/>
    <x v="1"/>
    <x v="3"/>
    <s v="220SE-0797"/>
    <n v="7.83148"/>
    <n v="7.83148"/>
    <n v="0"/>
    <x v="0"/>
    <n v="8"/>
  </r>
  <r>
    <x v="0"/>
    <x v="0"/>
    <x v="1"/>
    <x v="1"/>
    <x v="1"/>
    <x v="3"/>
    <s v="220SE-0800"/>
    <n v="5.8493500000000003"/>
    <n v="5.8493500000000003"/>
    <n v="0"/>
    <x v="0"/>
    <n v="8"/>
  </r>
  <r>
    <x v="0"/>
    <x v="0"/>
    <x v="1"/>
    <x v="2"/>
    <x v="1"/>
    <x v="3"/>
    <s v="220SE-0844"/>
    <n v="5.7203900000000001"/>
    <n v="5.7203900000000001"/>
    <n v="0"/>
    <x v="0"/>
    <n v="8"/>
  </r>
  <r>
    <x v="0"/>
    <x v="0"/>
    <x v="1"/>
    <x v="2"/>
    <x v="1"/>
    <x v="3"/>
    <s v="220SE-0901"/>
    <n v="4.65524"/>
    <n v="4.65524"/>
    <n v="0"/>
    <x v="0"/>
    <n v="8"/>
  </r>
  <r>
    <x v="0"/>
    <x v="0"/>
    <x v="1"/>
    <x v="1"/>
    <x v="1"/>
    <x v="3"/>
    <s v="220SE-0921"/>
    <n v="7.4599399999999996"/>
    <n v="7.4599399999999996"/>
    <n v="0"/>
    <x v="0"/>
    <n v="8"/>
  </r>
  <r>
    <x v="0"/>
    <x v="0"/>
    <x v="1"/>
    <x v="2"/>
    <x v="1"/>
    <x v="3"/>
    <s v="220SE-1045"/>
    <n v="8.4756099999999996"/>
    <n v="8.4756099999999996"/>
    <n v="0"/>
    <x v="0"/>
    <n v="8"/>
  </r>
  <r>
    <x v="0"/>
    <x v="0"/>
    <x v="1"/>
    <x v="2"/>
    <x v="1"/>
    <x v="3"/>
    <s v="220SE-1220"/>
    <n v="5.1122699999999996"/>
    <n v="5.1122699999999996"/>
    <n v="0.13650000000000001"/>
    <x v="0"/>
    <n v="7"/>
  </r>
  <r>
    <x v="0"/>
    <x v="0"/>
    <x v="1"/>
    <x v="1"/>
    <x v="1"/>
    <x v="3"/>
    <s v="220SE-1223"/>
    <n v="6.8045999999999998"/>
    <n v="6.8045999999999998"/>
    <n v="0"/>
    <x v="0"/>
    <n v="8"/>
  </r>
  <r>
    <x v="0"/>
    <x v="0"/>
    <x v="1"/>
    <x v="1"/>
    <x v="1"/>
    <x v="3"/>
    <s v="220SE-1286"/>
    <n v="5.5415400000000004"/>
    <n v="5.5415400000000004"/>
    <n v="0"/>
    <x v="0"/>
    <n v="8"/>
  </r>
  <r>
    <x v="0"/>
    <x v="0"/>
    <x v="1"/>
    <x v="2"/>
    <x v="1"/>
    <x v="3"/>
    <s v="220SE-1679"/>
    <n v="6.7971500000000002"/>
    <n v="6.7971500000000002"/>
    <n v="0"/>
    <x v="0"/>
    <n v="8"/>
  </r>
  <r>
    <x v="0"/>
    <x v="0"/>
    <x v="1"/>
    <x v="1"/>
    <x v="1"/>
    <x v="3"/>
    <s v="220SE-1689"/>
    <n v="4.8865769999999999"/>
    <n v="4.8865769999999999"/>
    <n v="0.18759999999999999"/>
    <x v="0"/>
    <n v="8"/>
  </r>
  <r>
    <x v="0"/>
    <x v="0"/>
    <x v="1"/>
    <x v="2"/>
    <x v="1"/>
    <x v="3"/>
    <s v="220SE-1695"/>
    <n v="6.8629499999999997"/>
    <n v="6.8629499999999997"/>
    <n v="0"/>
    <x v="0"/>
    <n v="8"/>
  </r>
  <r>
    <x v="0"/>
    <x v="0"/>
    <x v="1"/>
    <x v="2"/>
    <x v="1"/>
    <x v="3"/>
    <s v="220SE-1696"/>
    <n v="6.8207700000000004"/>
    <n v="6.8207700000000004"/>
    <n v="0"/>
    <x v="0"/>
    <n v="8"/>
  </r>
  <r>
    <x v="0"/>
    <x v="0"/>
    <x v="1"/>
    <x v="2"/>
    <x v="1"/>
    <x v="3"/>
    <s v="220SE-1883"/>
    <n v="6.4448499999999997"/>
    <n v="6.4448499999999997"/>
    <n v="0"/>
    <x v="0"/>
    <n v="8"/>
  </r>
  <r>
    <x v="0"/>
    <x v="0"/>
    <x v="1"/>
    <x v="2"/>
    <x v="1"/>
    <x v="3"/>
    <s v="220SE-2036"/>
    <n v="6.2235199999999997"/>
    <n v="6.2235199999999997"/>
    <n v="0"/>
    <x v="0"/>
    <n v="8"/>
  </r>
  <r>
    <x v="0"/>
    <x v="0"/>
    <x v="1"/>
    <x v="1"/>
    <x v="1"/>
    <x v="3"/>
    <s v="220SE-2102"/>
    <n v="5.8772799999999998"/>
    <n v="5.8772799999999998"/>
    <n v="0"/>
    <x v="0"/>
    <n v="8"/>
  </r>
  <r>
    <x v="0"/>
    <x v="0"/>
    <x v="1"/>
    <x v="0"/>
    <x v="1"/>
    <x v="3"/>
    <s v="220SE-2103"/>
    <n v="5.9470200000000002"/>
    <n v="5.9470200000000002"/>
    <n v="0.15759999999999999"/>
    <x v="0"/>
    <n v="8"/>
  </r>
  <r>
    <x v="0"/>
    <x v="0"/>
    <x v="1"/>
    <x v="2"/>
    <x v="1"/>
    <x v="3"/>
    <s v="220SE-2104"/>
    <n v="8.1410300000000007"/>
    <n v="8.1410300000000007"/>
    <n v="0"/>
    <x v="0"/>
    <n v="8"/>
  </r>
  <r>
    <x v="0"/>
    <x v="0"/>
    <x v="1"/>
    <x v="2"/>
    <x v="1"/>
    <x v="3"/>
    <s v="220SE-2118"/>
    <n v="6.1423699999999997"/>
    <n v="6.1423699999999997"/>
    <n v="0"/>
    <x v="0"/>
    <n v="8"/>
  </r>
  <r>
    <x v="0"/>
    <x v="0"/>
    <x v="1"/>
    <x v="1"/>
    <x v="1"/>
    <x v="3"/>
    <s v="220SE-2350"/>
    <n v="8.1739700000000006"/>
    <n v="8.1739700000000006"/>
    <n v="5.4999999999999997E-3"/>
    <x v="0"/>
    <n v="8"/>
  </r>
  <r>
    <x v="0"/>
    <x v="0"/>
    <x v="1"/>
    <x v="1"/>
    <x v="1"/>
    <x v="3"/>
    <s v="220SE-2353"/>
    <n v="7.6482700000000001"/>
    <n v="7.6482700000000001"/>
    <n v="0"/>
    <x v="0"/>
    <n v="8"/>
  </r>
  <r>
    <x v="0"/>
    <x v="0"/>
    <x v="1"/>
    <x v="2"/>
    <x v="1"/>
    <x v="3"/>
    <s v="220SE-2454"/>
    <n v="5.4742600000000001"/>
    <n v="5.4742600000000001"/>
    <n v="0"/>
    <x v="0"/>
    <n v="8"/>
  </r>
  <r>
    <x v="0"/>
    <x v="0"/>
    <x v="1"/>
    <x v="1"/>
    <x v="1"/>
    <x v="3"/>
    <s v="220SE-2455"/>
    <n v="6.3070599999999999"/>
    <n v="6.3070599999999999"/>
    <n v="0.158"/>
    <x v="0"/>
    <n v="8"/>
  </r>
  <r>
    <x v="0"/>
    <x v="0"/>
    <x v="1"/>
    <x v="1"/>
    <x v="1"/>
    <x v="3"/>
    <s v="220SE-2553"/>
    <n v="6.8003"/>
    <n v="6.8003"/>
    <n v="0"/>
    <x v="0"/>
    <n v="8"/>
  </r>
  <r>
    <x v="0"/>
    <x v="0"/>
    <x v="1"/>
    <x v="1"/>
    <x v="1"/>
    <x v="3"/>
    <s v="220SE-2775"/>
    <n v="6.9365399999999999"/>
    <n v="6.9365399999999999"/>
    <n v="0"/>
    <x v="0"/>
    <n v="8"/>
  </r>
  <r>
    <x v="0"/>
    <x v="0"/>
    <x v="1"/>
    <x v="1"/>
    <x v="1"/>
    <x v="3"/>
    <s v="220SE-2818"/>
    <n v="5.58453"/>
    <n v="5.58453"/>
    <n v="0"/>
    <x v="0"/>
    <n v="8"/>
  </r>
  <r>
    <x v="0"/>
    <x v="0"/>
    <x v="1"/>
    <x v="2"/>
    <x v="1"/>
    <x v="3"/>
    <s v="220SE-2841"/>
    <n v="6.9353400000000001"/>
    <n v="6.9353400000000001"/>
    <n v="0"/>
    <x v="0"/>
    <n v="8"/>
  </r>
  <r>
    <x v="0"/>
    <x v="0"/>
    <x v="1"/>
    <x v="1"/>
    <x v="1"/>
    <x v="3"/>
    <s v="220SE-2842"/>
    <n v="5.7271700000000001"/>
    <n v="5.7271700000000001"/>
    <n v="0"/>
    <x v="0"/>
    <n v="8"/>
  </r>
  <r>
    <x v="0"/>
    <x v="0"/>
    <x v="1"/>
    <x v="1"/>
    <x v="1"/>
    <x v="3"/>
    <s v="220SE-2893"/>
    <n v="5.2887399999999998"/>
    <n v="5.2887399999999998"/>
    <n v="0"/>
    <x v="0"/>
    <n v="8"/>
  </r>
  <r>
    <x v="0"/>
    <x v="0"/>
    <x v="1"/>
    <x v="0"/>
    <x v="1"/>
    <x v="3"/>
    <s v="220SE-2918"/>
    <n v="6.0475199999999996"/>
    <n v="6.0475199999999996"/>
    <n v="8.5000000000000006E-3"/>
    <x v="0"/>
    <n v="8"/>
  </r>
  <r>
    <x v="0"/>
    <x v="0"/>
    <x v="1"/>
    <x v="2"/>
    <x v="1"/>
    <x v="3"/>
    <s v="220SE-2926"/>
    <n v="3.3773599999999999"/>
    <n v="3.3773599999999999"/>
    <n v="0"/>
    <x v="0"/>
    <n v="4"/>
  </r>
  <r>
    <x v="0"/>
    <x v="0"/>
    <x v="1"/>
    <x v="2"/>
    <x v="1"/>
    <x v="3"/>
    <s v="220SE-3073"/>
    <n v="7.5541400000000003"/>
    <n v="7.5541400000000003"/>
    <n v="0"/>
    <x v="0"/>
    <n v="8"/>
  </r>
  <r>
    <x v="0"/>
    <x v="0"/>
    <x v="1"/>
    <x v="2"/>
    <x v="1"/>
    <x v="3"/>
    <s v="220SE-3261"/>
    <n v="7.4183700000000004"/>
    <n v="7.4183700000000004"/>
    <n v="0"/>
    <x v="0"/>
    <n v="8"/>
  </r>
  <r>
    <x v="0"/>
    <x v="0"/>
    <x v="1"/>
    <x v="2"/>
    <x v="1"/>
    <x v="3"/>
    <s v="220SE-3445"/>
    <n v="8.2949800000000007"/>
    <n v="8.2949800000000007"/>
    <n v="0"/>
    <x v="0"/>
    <n v="8"/>
  </r>
  <r>
    <x v="0"/>
    <x v="0"/>
    <x v="1"/>
    <x v="2"/>
    <x v="1"/>
    <x v="3"/>
    <s v="220SE-3447"/>
    <n v="5.4051400000000003"/>
    <n v="5.4051400000000003"/>
    <n v="9.4000000000000004E-3"/>
    <x v="0"/>
    <n v="8"/>
  </r>
  <r>
    <x v="0"/>
    <x v="0"/>
    <x v="1"/>
    <x v="2"/>
    <x v="1"/>
    <x v="3"/>
    <s v="220SE-3462"/>
    <n v="5.1004100000000001"/>
    <n v="5.1004100000000001"/>
    <n v="0"/>
    <x v="0"/>
    <n v="8"/>
  </r>
  <r>
    <x v="0"/>
    <x v="0"/>
    <x v="1"/>
    <x v="2"/>
    <x v="1"/>
    <x v="3"/>
    <s v="220SE-3468"/>
    <n v="5.4083699999999997"/>
    <n v="5.4083699999999997"/>
    <n v="0"/>
    <x v="0"/>
    <n v="8"/>
  </r>
  <r>
    <x v="0"/>
    <x v="0"/>
    <x v="1"/>
    <x v="1"/>
    <x v="1"/>
    <x v="3"/>
    <s v="220SE-3633"/>
    <n v="5.7570800000000002"/>
    <n v="5.7570800000000002"/>
    <n v="0"/>
    <x v="0"/>
    <n v="8"/>
  </r>
  <r>
    <x v="0"/>
    <x v="0"/>
    <x v="1"/>
    <x v="1"/>
    <x v="1"/>
    <x v="3"/>
    <s v="220SE-3840"/>
    <n v="6.5429899999999996"/>
    <n v="6.5429899999999996"/>
    <n v="0"/>
    <x v="0"/>
    <n v="8"/>
  </r>
  <r>
    <x v="0"/>
    <x v="0"/>
    <x v="1"/>
    <x v="1"/>
    <x v="2"/>
    <x v="4"/>
    <s v="300OI-01-B"/>
    <n v="44.839199999999998"/>
    <n v="44.839199999999998"/>
    <n v="0"/>
    <x v="0"/>
    <n v="32"/>
  </r>
  <r>
    <x v="0"/>
    <x v="0"/>
    <x v="1"/>
    <x v="2"/>
    <x v="2"/>
    <x v="4"/>
    <s v="300OI-01-C"/>
    <n v="44.198999999999998"/>
    <n v="44.198999999999998"/>
    <n v="0"/>
    <x v="0"/>
    <n v="30"/>
  </r>
  <r>
    <x v="0"/>
    <x v="0"/>
    <x v="1"/>
    <x v="1"/>
    <x v="2"/>
    <x v="5"/>
    <s v="300OS-01-B"/>
    <n v="9.3350000000000009"/>
    <n v="9.3350000000000009"/>
    <n v="0"/>
    <x v="0"/>
    <n v="8"/>
  </r>
  <r>
    <x v="0"/>
    <x v="0"/>
    <x v="1"/>
    <x v="2"/>
    <x v="2"/>
    <x v="5"/>
    <s v="300OS-01-C"/>
    <n v="6.0550449999999998"/>
    <n v="6.0550449999999998"/>
    <n v="0"/>
    <x v="0"/>
    <n v="12"/>
  </r>
  <r>
    <x v="0"/>
    <x v="0"/>
    <x v="1"/>
    <x v="2"/>
    <x v="3"/>
    <x v="6"/>
    <s v="410MO-01-C"/>
    <n v="15.97166"/>
    <n v="15.97166"/>
    <n v="0"/>
    <x v="0"/>
    <n v="18.66"/>
  </r>
  <r>
    <x v="0"/>
    <x v="0"/>
    <x v="1"/>
    <x v="2"/>
    <x v="3"/>
    <x v="6"/>
    <s v="410MO-02-C"/>
    <n v="9.3669200000000004"/>
    <n v="9.3669200000000004"/>
    <n v="0"/>
    <x v="0"/>
    <n v="10.66"/>
  </r>
  <r>
    <x v="0"/>
    <x v="0"/>
    <x v="1"/>
    <x v="2"/>
    <x v="3"/>
    <x v="6"/>
    <s v="410MO-03-C"/>
    <n v="9.9283300000000008"/>
    <n v="9.9283300000000008"/>
    <n v="0"/>
    <x v="0"/>
    <n v="10.66"/>
  </r>
  <r>
    <x v="0"/>
    <x v="0"/>
    <x v="1"/>
    <x v="2"/>
    <x v="3"/>
    <x v="6"/>
    <s v="410MO-04-C"/>
    <n v="9.1040200000000002"/>
    <n v="9.1040200000000002"/>
    <n v="0"/>
    <x v="0"/>
    <n v="10.68"/>
  </r>
  <r>
    <x v="0"/>
    <x v="0"/>
    <x v="1"/>
    <x v="2"/>
    <x v="3"/>
    <x v="6"/>
    <s v="410MO-05-C"/>
    <n v="9.44163"/>
    <n v="9.44163"/>
    <n v="0"/>
    <x v="0"/>
    <n v="10.66"/>
  </r>
  <r>
    <x v="0"/>
    <x v="0"/>
    <x v="1"/>
    <x v="2"/>
    <x v="3"/>
    <x v="6"/>
    <s v="410MO-06-C"/>
    <n v="8.8081999999999994"/>
    <n v="8.8081999999999994"/>
    <n v="0"/>
    <x v="0"/>
    <n v="10.68"/>
  </r>
  <r>
    <x v="0"/>
    <x v="0"/>
    <x v="1"/>
    <x v="2"/>
    <x v="3"/>
    <x v="7"/>
    <s v="420TW-01-C"/>
    <n v="7.1044999999999998"/>
    <n v="7.1044999999999998"/>
    <n v="0"/>
    <x v="0"/>
    <n v="8.5"/>
  </r>
  <r>
    <x v="0"/>
    <x v="0"/>
    <x v="1"/>
    <x v="2"/>
    <x v="3"/>
    <x v="7"/>
    <s v="420TW-02-C"/>
    <n v="6.89"/>
    <n v="6.89"/>
    <n v="0"/>
    <x v="0"/>
    <n v="7.5"/>
  </r>
  <r>
    <x v="0"/>
    <x v="0"/>
    <x v="1"/>
    <x v="2"/>
    <x v="3"/>
    <x v="7"/>
    <s v="420TW-03-C"/>
    <n v="7.2416700000000001"/>
    <n v="7.2416700000000001"/>
    <n v="0"/>
    <x v="0"/>
    <n v="8.5"/>
  </r>
  <r>
    <x v="0"/>
    <x v="0"/>
    <x v="1"/>
    <x v="2"/>
    <x v="3"/>
    <x v="7"/>
    <s v="420TW-04-C"/>
    <n v="7.7099700000000002"/>
    <n v="7.7099700000000002"/>
    <n v="0"/>
    <x v="0"/>
    <n v="8.5"/>
  </r>
  <r>
    <x v="0"/>
    <x v="0"/>
    <x v="1"/>
    <x v="2"/>
    <x v="3"/>
    <x v="7"/>
    <s v="420TW-05-C"/>
    <n v="4.29101"/>
    <n v="4.29101"/>
    <n v="0"/>
    <x v="0"/>
    <n v="5"/>
  </r>
  <r>
    <x v="0"/>
    <x v="0"/>
    <x v="1"/>
    <x v="2"/>
    <x v="3"/>
    <x v="7"/>
    <s v="420TW-06-C"/>
    <n v="7.4700100000000003"/>
    <n v="7.4700100000000003"/>
    <n v="0"/>
    <x v="0"/>
    <n v="8.5"/>
  </r>
  <r>
    <x v="0"/>
    <x v="0"/>
    <x v="1"/>
    <x v="2"/>
    <x v="3"/>
    <x v="7"/>
    <s v="420TW-07-C"/>
    <n v="7.8450300000000004"/>
    <n v="7.8450300000000004"/>
    <n v="0"/>
    <x v="0"/>
    <n v="8.5"/>
  </r>
  <r>
    <x v="0"/>
    <x v="0"/>
    <x v="1"/>
    <x v="2"/>
    <x v="3"/>
    <x v="8"/>
    <s v="430TT-01-C"/>
    <n v="22.036639999999998"/>
    <n v="22.036639999999998"/>
    <n v="0"/>
    <x v="0"/>
    <n v="25"/>
  </r>
  <r>
    <x v="0"/>
    <x v="0"/>
    <x v="1"/>
    <x v="2"/>
    <x v="3"/>
    <x v="8"/>
    <s v="430TT-02-C"/>
    <n v="22.993500000000001"/>
    <n v="22.993500000000001"/>
    <n v="0"/>
    <x v="0"/>
    <n v="26"/>
  </r>
  <r>
    <x v="0"/>
    <x v="0"/>
    <x v="1"/>
    <x v="2"/>
    <x v="3"/>
    <x v="8"/>
    <s v="430TT-03-C"/>
    <n v="27.983809999999998"/>
    <n v="27.983809999999998"/>
    <n v="0"/>
    <x v="0"/>
    <n v="33"/>
  </r>
  <r>
    <x v="0"/>
    <x v="0"/>
    <x v="1"/>
    <x v="2"/>
    <x v="3"/>
    <x v="8"/>
    <s v="430TT-04-C"/>
    <n v="20.42334"/>
    <n v="20.42334"/>
    <n v="0"/>
    <x v="0"/>
    <n v="24"/>
  </r>
  <r>
    <x v="0"/>
    <x v="0"/>
    <x v="1"/>
    <x v="2"/>
    <x v="3"/>
    <x v="9"/>
    <s v="440TP-01-C"/>
    <n v="20.060009999999998"/>
    <n v="20.060009999999998"/>
    <n v="0"/>
    <x v="0"/>
    <n v="25"/>
  </r>
  <r>
    <x v="0"/>
    <x v="0"/>
    <x v="1"/>
    <x v="1"/>
    <x v="4"/>
    <x v="10"/>
    <s v="510L1-B"/>
    <n v="148.15867"/>
    <n v="128.15867"/>
    <n v="0"/>
    <x v="0"/>
    <n v="218.01"/>
  </r>
  <r>
    <x v="0"/>
    <x v="0"/>
    <x v="1"/>
    <x v="1"/>
    <x v="4"/>
    <x v="11"/>
    <s v="510L2-B"/>
    <n v="211.8006"/>
    <n v="211.8006"/>
    <n v="0"/>
    <x v="0"/>
    <n v="186.01"/>
  </r>
  <r>
    <x v="0"/>
    <x v="0"/>
    <x v="1"/>
    <x v="2"/>
    <x v="4"/>
    <x v="11"/>
    <s v="510L2-C"/>
    <n v="173.30699999999999"/>
    <n v="173.30699999999999"/>
    <n v="0"/>
    <x v="0"/>
    <n v="214.01"/>
  </r>
  <r>
    <x v="0"/>
    <x v="0"/>
    <x v="1"/>
    <x v="2"/>
    <x v="4"/>
    <x v="12"/>
    <s v="510L3-C"/>
    <n v="111.09978"/>
    <n v="111.09978"/>
    <n v="0"/>
    <x v="0"/>
    <n v="158.02000000000001"/>
  </r>
  <r>
    <x v="0"/>
    <x v="0"/>
    <x v="1"/>
    <x v="1"/>
    <x v="4"/>
    <x v="13"/>
    <s v="510L4-B"/>
    <n v="49.065899999999999"/>
    <n v="49.065899999999999"/>
    <n v="0"/>
    <x v="0"/>
    <n v="50"/>
  </r>
  <r>
    <x v="0"/>
    <x v="0"/>
    <x v="1"/>
    <x v="2"/>
    <x v="4"/>
    <x v="13"/>
    <s v="510L4-C"/>
    <n v="103.90284"/>
    <n v="103.90284"/>
    <n v="0"/>
    <x v="0"/>
    <n v="97.61"/>
  </r>
  <r>
    <x v="0"/>
    <x v="0"/>
    <x v="1"/>
    <x v="1"/>
    <x v="4"/>
    <x v="14"/>
    <s v="510L5-B"/>
    <n v="103.48112"/>
    <n v="103.48112"/>
    <n v="0"/>
    <x v="0"/>
    <n v="153.01"/>
  </r>
  <r>
    <x v="0"/>
    <x v="0"/>
    <x v="1"/>
    <x v="2"/>
    <x v="4"/>
    <x v="14"/>
    <s v="510L5-C"/>
    <n v="170.09954999999999"/>
    <n v="170.09954999999999"/>
    <n v="0"/>
    <x v="0"/>
    <n v="172.01"/>
  </r>
  <r>
    <x v="0"/>
    <x v="0"/>
    <x v="1"/>
    <x v="1"/>
    <x v="4"/>
    <x v="15"/>
    <s v="510L6-B"/>
    <n v="145"/>
    <n v="145"/>
    <n v="0"/>
    <x v="0"/>
    <n v="149"/>
  </r>
  <r>
    <x v="0"/>
    <x v="0"/>
    <x v="1"/>
    <x v="1"/>
    <x v="4"/>
    <x v="16"/>
    <s v="510L8-B"/>
    <n v="41.58"/>
    <n v="41.58"/>
    <n v="0"/>
    <x v="0"/>
    <n v="32.01"/>
  </r>
  <r>
    <x v="0"/>
    <x v="0"/>
    <x v="1"/>
    <x v="2"/>
    <x v="4"/>
    <x v="16"/>
    <s v="510L8-C"/>
    <n v="29.061959999999999"/>
    <n v="29.061959999999999"/>
    <n v="0"/>
    <x v="0"/>
    <n v="24.01"/>
  </r>
  <r>
    <x v="0"/>
    <x v="0"/>
    <x v="1"/>
    <x v="2"/>
    <x v="4"/>
    <x v="17"/>
    <s v="520WP-01-C"/>
    <n v="13.400399999999999"/>
    <n v="13.400399999999999"/>
    <n v="0"/>
    <x v="0"/>
    <n v="16"/>
  </r>
  <r>
    <x v="0"/>
    <x v="0"/>
    <x v="1"/>
    <x v="1"/>
    <x v="4"/>
    <x v="18"/>
    <s v="530NP-01-B"/>
    <n v="43.327800000000003"/>
    <n v="43.327800000000003"/>
    <n v="0"/>
    <x v="0"/>
    <n v="40"/>
  </r>
  <r>
    <x v="0"/>
    <x v="0"/>
    <x v="1"/>
    <x v="2"/>
    <x v="4"/>
    <x v="18"/>
    <s v="530NP-01-C"/>
    <n v="52.50526"/>
    <n v="52.50526"/>
    <n v="0"/>
    <x v="0"/>
    <n v="48"/>
  </r>
  <r>
    <x v="0"/>
    <x v="0"/>
    <x v="1"/>
    <x v="1"/>
    <x v="4"/>
    <x v="19"/>
    <s v="550LP-01-B"/>
    <n v="24.1663"/>
    <n v="24.1663"/>
    <n v="0"/>
    <x v="0"/>
    <n v="28"/>
  </r>
  <r>
    <x v="0"/>
    <x v="0"/>
    <x v="1"/>
    <x v="1"/>
    <x v="5"/>
    <x v="20"/>
    <s v="600WZ-01-B"/>
    <n v="4.0865799999999997"/>
    <n v="4.0865799999999997"/>
    <n v="0"/>
    <x v="0"/>
    <n v="8"/>
  </r>
  <r>
    <x v="0"/>
    <x v="0"/>
    <x v="1"/>
    <x v="2"/>
    <x v="5"/>
    <x v="20"/>
    <s v="600WZ-01-C"/>
    <n v="0.55664999999999998"/>
    <n v="0.55664999999999998"/>
    <n v="0"/>
    <x v="0"/>
    <n v="8"/>
  </r>
  <r>
    <x v="0"/>
    <x v="0"/>
    <x v="2"/>
    <x v="1"/>
    <x v="2"/>
    <x v="5"/>
    <s v="300OS-01-B"/>
    <n v="4.3070199999999996"/>
    <n v="4.3070199999999996"/>
    <n v="0"/>
    <x v="0"/>
    <n v="24"/>
  </r>
  <r>
    <x v="0"/>
    <x v="1"/>
    <x v="3"/>
    <x v="0"/>
    <x v="0"/>
    <x v="0"/>
    <s v="100KT-01-A"/>
    <n v="6.6481399999999997"/>
    <n v="6.6481399999999997"/>
    <n v="0"/>
    <x v="0"/>
    <n v="32"/>
  </r>
  <r>
    <x v="0"/>
    <x v="1"/>
    <x v="3"/>
    <x v="1"/>
    <x v="0"/>
    <x v="0"/>
    <s v="100KT-01-B"/>
    <n v="4.3292999999999999"/>
    <n v="4.3292999999999999"/>
    <n v="0"/>
    <x v="0"/>
    <n v="16"/>
  </r>
  <r>
    <x v="0"/>
    <x v="1"/>
    <x v="3"/>
    <x v="2"/>
    <x v="0"/>
    <x v="0"/>
    <s v="100KT-01-C"/>
    <n v="5.8233350000000002"/>
    <n v="5.8233350000000002"/>
    <n v="0"/>
    <x v="0"/>
    <n v="24"/>
  </r>
  <r>
    <x v="0"/>
    <x v="1"/>
    <x v="3"/>
    <x v="0"/>
    <x v="0"/>
    <x v="0"/>
    <s v="100KT-02-A"/>
    <n v="22.264520000000001"/>
    <n v="22.264520000000001"/>
    <n v="0"/>
    <x v="0"/>
    <n v="32"/>
  </r>
  <r>
    <x v="0"/>
    <x v="1"/>
    <x v="3"/>
    <x v="1"/>
    <x v="0"/>
    <x v="0"/>
    <s v="100KT-02-B"/>
    <n v="24.90157"/>
    <n v="24.90157"/>
    <n v="0"/>
    <x v="0"/>
    <n v="48"/>
  </r>
  <r>
    <x v="0"/>
    <x v="1"/>
    <x v="3"/>
    <x v="2"/>
    <x v="0"/>
    <x v="0"/>
    <s v="100KT-02-C"/>
    <n v="20.28876"/>
    <n v="20.28876"/>
    <n v="0"/>
    <x v="0"/>
    <n v="48"/>
  </r>
  <r>
    <x v="0"/>
    <x v="1"/>
    <x v="3"/>
    <x v="0"/>
    <x v="0"/>
    <x v="0"/>
    <s v="100KT-03-A"/>
    <n v="16.200099999999999"/>
    <n v="16.200099999999999"/>
    <n v="0"/>
    <x v="0"/>
    <n v="40"/>
  </r>
  <r>
    <x v="0"/>
    <x v="1"/>
    <x v="3"/>
    <x v="1"/>
    <x v="0"/>
    <x v="0"/>
    <s v="100KT-03-B"/>
    <n v="13.90011"/>
    <n v="13.90011"/>
    <n v="0"/>
    <x v="0"/>
    <n v="32"/>
  </r>
  <r>
    <x v="0"/>
    <x v="1"/>
    <x v="3"/>
    <x v="2"/>
    <x v="0"/>
    <x v="0"/>
    <s v="100KT-03-C"/>
    <n v="12.86885"/>
    <n v="12.86885"/>
    <n v="0"/>
    <x v="0"/>
    <n v="22"/>
  </r>
  <r>
    <x v="0"/>
    <x v="1"/>
    <x v="3"/>
    <x v="0"/>
    <x v="0"/>
    <x v="0"/>
    <s v="100KT-04-A"/>
    <n v="11.42503"/>
    <n v="11.42503"/>
    <n v="0"/>
    <x v="0"/>
    <n v="16"/>
  </r>
  <r>
    <x v="0"/>
    <x v="1"/>
    <x v="3"/>
    <x v="1"/>
    <x v="0"/>
    <x v="0"/>
    <s v="100KT-04-B"/>
    <n v="13.741849999999999"/>
    <n v="13.741849999999999"/>
    <n v="0"/>
    <x v="0"/>
    <n v="16"/>
  </r>
  <r>
    <x v="0"/>
    <x v="1"/>
    <x v="3"/>
    <x v="2"/>
    <x v="0"/>
    <x v="0"/>
    <s v="100KT-04-C"/>
    <n v="10.677009999999999"/>
    <n v="10.677009999999999"/>
    <n v="0"/>
    <x v="0"/>
    <n v="8"/>
  </r>
  <r>
    <x v="0"/>
    <x v="1"/>
    <x v="3"/>
    <x v="0"/>
    <x v="0"/>
    <x v="0"/>
    <s v="100KT-05-A"/>
    <n v="1.49332"/>
    <n v="1.49332"/>
    <n v="0"/>
    <x v="0"/>
    <n v="16"/>
  </r>
  <r>
    <x v="0"/>
    <x v="1"/>
    <x v="3"/>
    <x v="2"/>
    <x v="0"/>
    <x v="0"/>
    <s v="100KT-05-C"/>
    <n v="0.61167000000000005"/>
    <n v="0.61167000000000005"/>
    <n v="0"/>
    <x v="0"/>
    <n v="16"/>
  </r>
  <r>
    <x v="0"/>
    <x v="1"/>
    <x v="3"/>
    <x v="0"/>
    <x v="0"/>
    <x v="0"/>
    <s v="100KT-06-A"/>
    <n v="0.38667000000000001"/>
    <n v="0.38667000000000001"/>
    <n v="0"/>
    <x v="0"/>
    <n v="16"/>
  </r>
  <r>
    <x v="0"/>
    <x v="1"/>
    <x v="3"/>
    <x v="0"/>
    <x v="0"/>
    <x v="0"/>
    <s v="100KT-07-A"/>
    <n v="12.12101"/>
    <n v="12.12101"/>
    <n v="0"/>
    <x v="0"/>
    <n v="16"/>
  </r>
  <r>
    <x v="0"/>
    <x v="1"/>
    <x v="3"/>
    <x v="1"/>
    <x v="0"/>
    <x v="0"/>
    <s v="100KT-07-B"/>
    <n v="12.640359999999999"/>
    <n v="12.640359999999999"/>
    <n v="0"/>
    <x v="0"/>
    <n v="8"/>
  </r>
  <r>
    <x v="0"/>
    <x v="1"/>
    <x v="3"/>
    <x v="2"/>
    <x v="0"/>
    <x v="0"/>
    <s v="100KT-07-C"/>
    <n v="12.807840000000001"/>
    <n v="12.807840000000001"/>
    <n v="0"/>
    <x v="0"/>
    <n v="8"/>
  </r>
  <r>
    <x v="0"/>
    <x v="1"/>
    <x v="3"/>
    <x v="0"/>
    <x v="0"/>
    <x v="1"/>
    <s v="110KS-01-A"/>
    <n v="10.680199999999999"/>
    <n v="10.680199999999999"/>
    <n v="0"/>
    <x v="0"/>
    <n v="16"/>
  </r>
  <r>
    <x v="0"/>
    <x v="1"/>
    <x v="3"/>
    <x v="1"/>
    <x v="0"/>
    <x v="1"/>
    <s v="110KS-01-B"/>
    <n v="7.04"/>
    <n v="7.04"/>
    <n v="0"/>
    <x v="0"/>
    <n v="16"/>
  </r>
  <r>
    <x v="0"/>
    <x v="1"/>
    <x v="3"/>
    <x v="0"/>
    <x v="0"/>
    <x v="1"/>
    <s v="110KS-02-A"/>
    <n v="9.68"/>
    <n v="9.68"/>
    <n v="0"/>
    <x v="0"/>
    <n v="16"/>
  </r>
  <r>
    <x v="0"/>
    <x v="1"/>
    <x v="3"/>
    <x v="1"/>
    <x v="0"/>
    <x v="1"/>
    <s v="110KS-02-B"/>
    <n v="4.4000000000000004"/>
    <n v="4.4000000000000004"/>
    <n v="0"/>
    <x v="0"/>
    <n v="8"/>
  </r>
  <r>
    <x v="0"/>
    <x v="1"/>
    <x v="3"/>
    <x v="2"/>
    <x v="0"/>
    <x v="1"/>
    <s v="110KS-02-C"/>
    <n v="6.16"/>
    <n v="6.16"/>
    <n v="0"/>
    <x v="0"/>
    <n v="10"/>
  </r>
  <r>
    <x v="0"/>
    <x v="1"/>
    <x v="3"/>
    <x v="0"/>
    <x v="0"/>
    <x v="1"/>
    <s v="110KS-03-A"/>
    <n v="1.9591700000000001"/>
    <n v="1.9591700000000001"/>
    <n v="0"/>
    <x v="0"/>
    <n v="8"/>
  </r>
  <r>
    <x v="0"/>
    <x v="1"/>
    <x v="3"/>
    <x v="1"/>
    <x v="0"/>
    <x v="1"/>
    <s v="110KS-03-B"/>
    <n v="2.1378499999999998"/>
    <n v="2.1378499999999998"/>
    <n v="0"/>
    <x v="0"/>
    <n v="8"/>
  </r>
  <r>
    <x v="0"/>
    <x v="1"/>
    <x v="3"/>
    <x v="0"/>
    <x v="1"/>
    <x v="2"/>
    <s v="210SL-01-A"/>
    <n v="20.899979999999999"/>
    <n v="20.899979999999999"/>
    <n v="0"/>
    <x v="0"/>
    <n v="24"/>
  </r>
  <r>
    <x v="0"/>
    <x v="1"/>
    <x v="3"/>
    <x v="1"/>
    <x v="1"/>
    <x v="2"/>
    <s v="210SL-01-B"/>
    <n v="14.56597"/>
    <n v="14.56597"/>
    <n v="0"/>
    <x v="0"/>
    <n v="15"/>
  </r>
  <r>
    <x v="0"/>
    <x v="1"/>
    <x v="3"/>
    <x v="2"/>
    <x v="1"/>
    <x v="2"/>
    <s v="210SL-01-C"/>
    <n v="42.39996"/>
    <n v="42.39996"/>
    <n v="0"/>
    <x v="0"/>
    <n v="48"/>
  </r>
  <r>
    <x v="0"/>
    <x v="1"/>
    <x v="3"/>
    <x v="0"/>
    <x v="1"/>
    <x v="2"/>
    <s v="210SL-02-A"/>
    <n v="35.333300000000001"/>
    <n v="35.333300000000001"/>
    <n v="0"/>
    <x v="0"/>
    <n v="40"/>
  </r>
  <r>
    <x v="0"/>
    <x v="1"/>
    <x v="3"/>
    <x v="1"/>
    <x v="1"/>
    <x v="2"/>
    <s v="210SL-02-B"/>
    <n v="28.266639999999999"/>
    <n v="28.266639999999999"/>
    <n v="0"/>
    <x v="0"/>
    <n v="32"/>
  </r>
  <r>
    <x v="0"/>
    <x v="1"/>
    <x v="3"/>
    <x v="0"/>
    <x v="1"/>
    <x v="3"/>
    <s v="220SE-0009"/>
    <n v="7.5967799999999999"/>
    <n v="7.5967799999999999"/>
    <n v="4.3E-3"/>
    <x v="0"/>
    <n v="8"/>
  </r>
  <r>
    <x v="0"/>
    <x v="1"/>
    <x v="3"/>
    <x v="2"/>
    <x v="1"/>
    <x v="3"/>
    <s v="220SE-0079"/>
    <n v="6.08371"/>
    <n v="6.08371"/>
    <n v="1.6999999999999999E-3"/>
    <x v="0"/>
    <n v="8"/>
  </r>
  <r>
    <x v="0"/>
    <x v="1"/>
    <x v="3"/>
    <x v="2"/>
    <x v="1"/>
    <x v="3"/>
    <s v="220SE-0081"/>
    <n v="6.5463300000000002"/>
    <n v="6.5463300000000002"/>
    <n v="0"/>
    <x v="0"/>
    <n v="8"/>
  </r>
  <r>
    <x v="0"/>
    <x v="1"/>
    <x v="3"/>
    <x v="2"/>
    <x v="1"/>
    <x v="3"/>
    <s v="220SE-0114"/>
    <n v="6.7225900000000003"/>
    <n v="6.7225900000000003"/>
    <n v="0"/>
    <x v="0"/>
    <n v="8"/>
  </r>
  <r>
    <x v="0"/>
    <x v="1"/>
    <x v="3"/>
    <x v="0"/>
    <x v="1"/>
    <x v="3"/>
    <s v="220SE-0121"/>
    <n v="6.3192000000000004"/>
    <n v="6.3192000000000004"/>
    <n v="0.01"/>
    <x v="0"/>
    <n v="8"/>
  </r>
  <r>
    <x v="0"/>
    <x v="1"/>
    <x v="3"/>
    <x v="0"/>
    <x v="1"/>
    <x v="3"/>
    <s v="220SE-0133"/>
    <n v="6.31616"/>
    <n v="6.31616"/>
    <n v="0"/>
    <x v="0"/>
    <n v="8"/>
  </r>
  <r>
    <x v="0"/>
    <x v="1"/>
    <x v="3"/>
    <x v="1"/>
    <x v="1"/>
    <x v="3"/>
    <s v="220SE-0150"/>
    <n v="7.1204799999999997"/>
    <n v="7.1204799999999997"/>
    <n v="0"/>
    <x v="0"/>
    <n v="8"/>
  </r>
  <r>
    <x v="0"/>
    <x v="1"/>
    <x v="3"/>
    <x v="1"/>
    <x v="1"/>
    <x v="3"/>
    <s v="220SE-0202"/>
    <n v="6.4214500000000001"/>
    <n v="6.4214500000000001"/>
    <n v="0"/>
    <x v="0"/>
    <n v="8"/>
  </r>
  <r>
    <x v="0"/>
    <x v="1"/>
    <x v="3"/>
    <x v="2"/>
    <x v="1"/>
    <x v="3"/>
    <s v="220SE-0227"/>
    <n v="7.59633"/>
    <n v="7.59633"/>
    <n v="3.8E-3"/>
    <x v="0"/>
    <n v="8"/>
  </r>
  <r>
    <x v="0"/>
    <x v="1"/>
    <x v="3"/>
    <x v="1"/>
    <x v="1"/>
    <x v="3"/>
    <s v="220SE-0233"/>
    <n v="5.7223899999999999"/>
    <n v="5.7223899999999999"/>
    <n v="0"/>
    <x v="0"/>
    <n v="8"/>
  </r>
  <r>
    <x v="0"/>
    <x v="1"/>
    <x v="3"/>
    <x v="1"/>
    <x v="1"/>
    <x v="3"/>
    <s v="220SE-0281"/>
    <n v="6.09328"/>
    <n v="6.09328"/>
    <n v="0"/>
    <x v="0"/>
    <n v="8"/>
  </r>
  <r>
    <x v="0"/>
    <x v="1"/>
    <x v="3"/>
    <x v="2"/>
    <x v="1"/>
    <x v="3"/>
    <s v="220SE-0294"/>
    <n v="5.7182899999999997"/>
    <n v="5.7182899999999997"/>
    <n v="0"/>
    <x v="0"/>
    <n v="7"/>
  </r>
  <r>
    <x v="0"/>
    <x v="1"/>
    <x v="3"/>
    <x v="1"/>
    <x v="1"/>
    <x v="3"/>
    <s v="220SE-0315"/>
    <n v="8.1372999999999998"/>
    <n v="8.1372999999999998"/>
    <n v="0"/>
    <x v="0"/>
    <n v="8"/>
  </r>
  <r>
    <x v="0"/>
    <x v="1"/>
    <x v="3"/>
    <x v="0"/>
    <x v="1"/>
    <x v="3"/>
    <s v="220SE-0350"/>
    <n v="4.8267100000000003"/>
    <n v="4.8267100000000003"/>
    <n v="2.5000000000000001E-3"/>
    <x v="0"/>
    <n v="8"/>
  </r>
  <r>
    <x v="0"/>
    <x v="1"/>
    <x v="3"/>
    <x v="2"/>
    <x v="1"/>
    <x v="3"/>
    <s v="220SE-0359"/>
    <n v="7.1904000000000003"/>
    <n v="7.1904000000000003"/>
    <n v="3.3E-3"/>
    <x v="0"/>
    <n v="8"/>
  </r>
  <r>
    <x v="0"/>
    <x v="1"/>
    <x v="3"/>
    <x v="2"/>
    <x v="1"/>
    <x v="3"/>
    <s v="220SE-0386"/>
    <n v="7.2863600000000002"/>
    <n v="7.2863600000000002"/>
    <n v="0"/>
    <x v="0"/>
    <n v="8"/>
  </r>
  <r>
    <x v="0"/>
    <x v="1"/>
    <x v="3"/>
    <x v="0"/>
    <x v="1"/>
    <x v="3"/>
    <s v="220SE-0409"/>
    <n v="6.2854299999999999"/>
    <n v="6.2854299999999999"/>
    <n v="0"/>
    <x v="0"/>
    <n v="8"/>
  </r>
  <r>
    <x v="0"/>
    <x v="1"/>
    <x v="3"/>
    <x v="1"/>
    <x v="1"/>
    <x v="3"/>
    <s v="220SE-0504"/>
    <n v="4.88626"/>
    <n v="4.88626"/>
    <n v="0"/>
    <x v="0"/>
    <n v="8"/>
  </r>
  <r>
    <x v="0"/>
    <x v="1"/>
    <x v="3"/>
    <x v="0"/>
    <x v="1"/>
    <x v="3"/>
    <s v="220SE-0639"/>
    <n v="6.7301900000000003"/>
    <n v="6.7301900000000003"/>
    <n v="1.9599999999999999E-2"/>
    <x v="0"/>
    <n v="8"/>
  </r>
  <r>
    <x v="0"/>
    <x v="1"/>
    <x v="3"/>
    <x v="1"/>
    <x v="1"/>
    <x v="3"/>
    <s v="220SE-0640"/>
    <n v="4.4471600000000002"/>
    <n v="4.4471600000000002"/>
    <n v="0"/>
    <x v="0"/>
    <n v="8"/>
  </r>
  <r>
    <x v="0"/>
    <x v="1"/>
    <x v="3"/>
    <x v="0"/>
    <x v="1"/>
    <x v="3"/>
    <s v="220SE-0642"/>
    <n v="5.0954600000000001"/>
    <n v="5.0954600000000001"/>
    <n v="0"/>
    <x v="0"/>
    <n v="8"/>
  </r>
  <r>
    <x v="0"/>
    <x v="1"/>
    <x v="3"/>
    <x v="0"/>
    <x v="1"/>
    <x v="3"/>
    <s v="220SE-0677"/>
    <n v="2.0526"/>
    <n v="2.0526"/>
    <n v="5.7656000000000001"/>
    <x v="0"/>
    <n v="8"/>
  </r>
  <r>
    <x v="0"/>
    <x v="1"/>
    <x v="3"/>
    <x v="1"/>
    <x v="1"/>
    <x v="3"/>
    <s v="220SE-0682"/>
    <n v="6.2599200000000002"/>
    <n v="6.2599200000000002"/>
    <n v="0"/>
    <x v="0"/>
    <n v="8"/>
  </r>
  <r>
    <x v="0"/>
    <x v="1"/>
    <x v="3"/>
    <x v="0"/>
    <x v="1"/>
    <x v="3"/>
    <s v="220SE-0694"/>
    <n v="5.5083399999999996"/>
    <n v="5.5083399999999996"/>
    <n v="2.8E-3"/>
    <x v="0"/>
    <n v="8"/>
  </r>
  <r>
    <x v="0"/>
    <x v="1"/>
    <x v="3"/>
    <x v="1"/>
    <x v="1"/>
    <x v="3"/>
    <s v="220SE-0700"/>
    <n v="5.9282199999999996"/>
    <n v="5.9282199999999996"/>
    <n v="0"/>
    <x v="0"/>
    <n v="8"/>
  </r>
  <r>
    <x v="0"/>
    <x v="1"/>
    <x v="3"/>
    <x v="2"/>
    <x v="1"/>
    <x v="3"/>
    <s v="220SE-0708"/>
    <n v="6.1229300000000002"/>
    <n v="6.1229300000000002"/>
    <n v="0"/>
    <x v="0"/>
    <n v="8"/>
  </r>
  <r>
    <x v="0"/>
    <x v="1"/>
    <x v="3"/>
    <x v="1"/>
    <x v="1"/>
    <x v="3"/>
    <s v="220SE-0734"/>
    <n v="5.8617499999999998"/>
    <n v="5.8617499999999998"/>
    <n v="0"/>
    <x v="0"/>
    <n v="8"/>
  </r>
  <r>
    <x v="0"/>
    <x v="1"/>
    <x v="3"/>
    <x v="1"/>
    <x v="1"/>
    <x v="3"/>
    <s v="220SE-0737"/>
    <n v="7.6621800000000002"/>
    <n v="7.6621800000000002"/>
    <n v="0"/>
    <x v="0"/>
    <n v="8"/>
  </r>
  <r>
    <x v="0"/>
    <x v="1"/>
    <x v="3"/>
    <x v="1"/>
    <x v="1"/>
    <x v="3"/>
    <s v="220SE-0739"/>
    <n v="6.4337600000000004"/>
    <n v="6.4337600000000004"/>
    <n v="0"/>
    <x v="0"/>
    <n v="8"/>
  </r>
  <r>
    <x v="0"/>
    <x v="1"/>
    <x v="3"/>
    <x v="1"/>
    <x v="1"/>
    <x v="3"/>
    <s v="220SE-0748"/>
    <n v="2.10297"/>
    <n v="2.10297"/>
    <n v="0"/>
    <x v="0"/>
    <n v="4"/>
  </r>
  <r>
    <x v="0"/>
    <x v="1"/>
    <x v="3"/>
    <x v="2"/>
    <x v="1"/>
    <x v="3"/>
    <s v="220SE-0754"/>
    <n v="6.4510699999999996"/>
    <n v="6.4510699999999996"/>
    <n v="0"/>
    <x v="0"/>
    <n v="8"/>
  </r>
  <r>
    <x v="0"/>
    <x v="1"/>
    <x v="3"/>
    <x v="2"/>
    <x v="1"/>
    <x v="3"/>
    <s v="220SE-0778"/>
    <n v="6.3193299999999999"/>
    <n v="6.3193299999999999"/>
    <n v="0"/>
    <x v="0"/>
    <n v="8"/>
  </r>
  <r>
    <x v="0"/>
    <x v="1"/>
    <x v="3"/>
    <x v="1"/>
    <x v="1"/>
    <x v="3"/>
    <s v="220SE-0786"/>
    <n v="4.6890099999999997"/>
    <n v="4.6890099999999997"/>
    <n v="0"/>
    <x v="0"/>
    <n v="6.5"/>
  </r>
  <r>
    <x v="0"/>
    <x v="1"/>
    <x v="3"/>
    <x v="0"/>
    <x v="1"/>
    <x v="3"/>
    <s v="220SE-0787"/>
    <n v="7.1021000000000001"/>
    <n v="7.1021000000000001"/>
    <n v="0"/>
    <x v="0"/>
    <n v="8"/>
  </r>
  <r>
    <x v="0"/>
    <x v="1"/>
    <x v="3"/>
    <x v="2"/>
    <x v="1"/>
    <x v="3"/>
    <s v="220SE-0795"/>
    <n v="6.5595600000000003"/>
    <n v="6.5595600000000003"/>
    <n v="0"/>
    <x v="0"/>
    <n v="8"/>
  </r>
  <r>
    <x v="0"/>
    <x v="1"/>
    <x v="3"/>
    <x v="1"/>
    <x v="1"/>
    <x v="3"/>
    <s v="220SE-0797"/>
    <n v="7.1832900000000004"/>
    <n v="7.1832900000000004"/>
    <n v="5.0000000000000001E-4"/>
    <x v="0"/>
    <n v="8"/>
  </r>
  <r>
    <x v="0"/>
    <x v="1"/>
    <x v="3"/>
    <x v="1"/>
    <x v="1"/>
    <x v="3"/>
    <s v="220SE-0800"/>
    <n v="6.57559"/>
    <n v="6.57559"/>
    <n v="0"/>
    <x v="0"/>
    <n v="8"/>
  </r>
  <r>
    <x v="0"/>
    <x v="1"/>
    <x v="3"/>
    <x v="2"/>
    <x v="1"/>
    <x v="3"/>
    <s v="220SE-0844"/>
    <n v="8.3536999999999999"/>
    <n v="8.3536999999999999"/>
    <n v="0"/>
    <x v="0"/>
    <n v="8"/>
  </r>
  <r>
    <x v="0"/>
    <x v="1"/>
    <x v="3"/>
    <x v="2"/>
    <x v="1"/>
    <x v="3"/>
    <s v="220SE-0901"/>
    <n v="4.9735639999999997"/>
    <n v="4.9735639999999997"/>
    <n v="0"/>
    <x v="0"/>
    <n v="8"/>
  </r>
  <r>
    <x v="0"/>
    <x v="1"/>
    <x v="3"/>
    <x v="1"/>
    <x v="1"/>
    <x v="3"/>
    <s v="220SE-0921"/>
    <n v="6.7514000000000003"/>
    <n v="6.7514000000000003"/>
    <n v="0"/>
    <x v="0"/>
    <n v="8"/>
  </r>
  <r>
    <x v="0"/>
    <x v="1"/>
    <x v="3"/>
    <x v="0"/>
    <x v="1"/>
    <x v="3"/>
    <s v="220SE-0923"/>
    <n v="6.2609000000000004"/>
    <n v="6.2609000000000004"/>
    <n v="2.2100000000000002E-2"/>
    <x v="0"/>
    <n v="8"/>
  </r>
  <r>
    <x v="0"/>
    <x v="1"/>
    <x v="3"/>
    <x v="2"/>
    <x v="1"/>
    <x v="3"/>
    <s v="220SE-1045"/>
    <n v="8.2580600000000004"/>
    <n v="8.2580600000000004"/>
    <n v="2.2000000000000001E-3"/>
    <x v="0"/>
    <n v="8"/>
  </r>
  <r>
    <x v="0"/>
    <x v="1"/>
    <x v="3"/>
    <x v="0"/>
    <x v="1"/>
    <x v="3"/>
    <s v="220SE-1218"/>
    <n v="6.6757299999999997"/>
    <n v="6.6757299999999997"/>
    <n v="0.14380000000000001"/>
    <x v="0"/>
    <n v="8"/>
  </r>
  <r>
    <x v="0"/>
    <x v="1"/>
    <x v="3"/>
    <x v="0"/>
    <x v="1"/>
    <x v="3"/>
    <s v="220SE-1219"/>
    <n v="6.3422200000000002"/>
    <n v="6.3422200000000002"/>
    <n v="0"/>
    <x v="0"/>
    <n v="8"/>
  </r>
  <r>
    <x v="0"/>
    <x v="1"/>
    <x v="3"/>
    <x v="2"/>
    <x v="1"/>
    <x v="3"/>
    <s v="220SE-1220"/>
    <n v="5.2923499999999999"/>
    <n v="5.2923499999999999"/>
    <n v="1.38E-2"/>
    <x v="0"/>
    <n v="7.5"/>
  </r>
  <r>
    <x v="0"/>
    <x v="1"/>
    <x v="3"/>
    <x v="1"/>
    <x v="1"/>
    <x v="3"/>
    <s v="220SE-1223"/>
    <n v="6.5411599999999996"/>
    <n v="6.5411599999999996"/>
    <n v="0.34279999999999999"/>
    <x v="0"/>
    <n v="8"/>
  </r>
  <r>
    <x v="0"/>
    <x v="1"/>
    <x v="3"/>
    <x v="1"/>
    <x v="1"/>
    <x v="3"/>
    <s v="220SE-1286"/>
    <n v="7.3839499999999996"/>
    <n v="7.3839499999999996"/>
    <n v="0"/>
    <x v="0"/>
    <n v="8"/>
  </r>
  <r>
    <x v="0"/>
    <x v="1"/>
    <x v="3"/>
    <x v="0"/>
    <x v="1"/>
    <x v="3"/>
    <s v="220SE-1290"/>
    <n v="6.99749"/>
    <n v="6.99749"/>
    <n v="1.0699999999999999E-2"/>
    <x v="0"/>
    <n v="8"/>
  </r>
  <r>
    <x v="0"/>
    <x v="1"/>
    <x v="3"/>
    <x v="2"/>
    <x v="1"/>
    <x v="3"/>
    <s v="220SE-1679"/>
    <n v="7.8431899999999999"/>
    <n v="7.8431899999999999"/>
    <n v="0"/>
    <x v="0"/>
    <n v="8"/>
  </r>
  <r>
    <x v="0"/>
    <x v="1"/>
    <x v="3"/>
    <x v="1"/>
    <x v="1"/>
    <x v="3"/>
    <s v="220SE-1689"/>
    <n v="4.2972229999999998"/>
    <n v="4.2972229999999998"/>
    <n v="4.5999999999999999E-3"/>
    <x v="0"/>
    <n v="6"/>
  </r>
  <r>
    <x v="0"/>
    <x v="1"/>
    <x v="3"/>
    <x v="2"/>
    <x v="1"/>
    <x v="3"/>
    <s v="220SE-1695"/>
    <n v="8.8305900000000008"/>
    <n v="8.8305900000000008"/>
    <n v="0"/>
    <x v="0"/>
    <n v="8"/>
  </r>
  <r>
    <x v="0"/>
    <x v="1"/>
    <x v="3"/>
    <x v="2"/>
    <x v="1"/>
    <x v="3"/>
    <s v="220SE-1696"/>
    <n v="6.0771499999999996"/>
    <n v="6.0771499999999996"/>
    <n v="1.18E-2"/>
    <x v="0"/>
    <n v="8"/>
  </r>
  <r>
    <x v="0"/>
    <x v="1"/>
    <x v="3"/>
    <x v="0"/>
    <x v="1"/>
    <x v="3"/>
    <s v="220SE-1747"/>
    <n v="5.9236300000000002"/>
    <n v="5.9236300000000002"/>
    <n v="0.34410000000000002"/>
    <x v="0"/>
    <n v="7.5"/>
  </r>
  <r>
    <x v="0"/>
    <x v="1"/>
    <x v="3"/>
    <x v="2"/>
    <x v="1"/>
    <x v="3"/>
    <s v="220SE-1883"/>
    <n v="6.4922000000000004"/>
    <n v="6.4922000000000004"/>
    <n v="0"/>
    <x v="0"/>
    <n v="8"/>
  </r>
  <r>
    <x v="0"/>
    <x v="1"/>
    <x v="3"/>
    <x v="1"/>
    <x v="1"/>
    <x v="3"/>
    <s v="220SE-2033"/>
    <n v="5.9122000000000003"/>
    <n v="5.9122000000000003"/>
    <n v="0"/>
    <x v="0"/>
    <n v="8"/>
  </r>
  <r>
    <x v="0"/>
    <x v="1"/>
    <x v="3"/>
    <x v="0"/>
    <x v="1"/>
    <x v="3"/>
    <s v="220SE-2035"/>
    <n v="10.49586"/>
    <n v="10.49586"/>
    <n v="1E-3"/>
    <x v="0"/>
    <n v="8"/>
  </r>
  <r>
    <x v="0"/>
    <x v="1"/>
    <x v="3"/>
    <x v="2"/>
    <x v="1"/>
    <x v="3"/>
    <s v="220SE-2036"/>
    <n v="6.7424799999999996"/>
    <n v="6.7424799999999996"/>
    <n v="0"/>
    <x v="0"/>
    <n v="8"/>
  </r>
  <r>
    <x v="0"/>
    <x v="1"/>
    <x v="3"/>
    <x v="0"/>
    <x v="1"/>
    <x v="3"/>
    <s v="220SE-2037"/>
    <n v="5.9593100000000003"/>
    <n v="5.9593100000000003"/>
    <n v="0"/>
    <x v="0"/>
    <n v="8"/>
  </r>
  <r>
    <x v="0"/>
    <x v="1"/>
    <x v="3"/>
    <x v="0"/>
    <x v="1"/>
    <x v="3"/>
    <s v="220SE-2038"/>
    <n v="8.1545000000000005"/>
    <n v="8.1545000000000005"/>
    <n v="0"/>
    <x v="0"/>
    <n v="8"/>
  </r>
  <r>
    <x v="0"/>
    <x v="1"/>
    <x v="3"/>
    <x v="1"/>
    <x v="1"/>
    <x v="3"/>
    <s v="220SE-2102"/>
    <n v="5.0276899999999998"/>
    <n v="5.0276899999999998"/>
    <n v="0"/>
    <x v="0"/>
    <n v="8"/>
  </r>
  <r>
    <x v="0"/>
    <x v="1"/>
    <x v="3"/>
    <x v="0"/>
    <x v="1"/>
    <x v="3"/>
    <s v="220SE-2103"/>
    <n v="4.8988100000000001"/>
    <n v="4.8988100000000001"/>
    <n v="8.0000000000000004E-4"/>
    <x v="0"/>
    <n v="8"/>
  </r>
  <r>
    <x v="0"/>
    <x v="1"/>
    <x v="3"/>
    <x v="2"/>
    <x v="1"/>
    <x v="3"/>
    <s v="220SE-2104"/>
    <n v="8.3010099999999998"/>
    <n v="8.3010099999999998"/>
    <n v="0"/>
    <x v="0"/>
    <n v="8"/>
  </r>
  <r>
    <x v="0"/>
    <x v="1"/>
    <x v="3"/>
    <x v="0"/>
    <x v="1"/>
    <x v="3"/>
    <s v="220SE-2110"/>
    <n v="5.15449"/>
    <n v="5.15449"/>
    <n v="0"/>
    <x v="0"/>
    <n v="8"/>
  </r>
  <r>
    <x v="0"/>
    <x v="1"/>
    <x v="3"/>
    <x v="2"/>
    <x v="1"/>
    <x v="3"/>
    <s v="220SE-2118"/>
    <n v="7.5957100000000004"/>
    <n v="7.5957100000000004"/>
    <n v="0"/>
    <x v="0"/>
    <n v="8"/>
  </r>
  <r>
    <x v="0"/>
    <x v="1"/>
    <x v="3"/>
    <x v="0"/>
    <x v="1"/>
    <x v="3"/>
    <s v="220SE-2125"/>
    <n v="7.7111000000000001"/>
    <n v="7.7111000000000001"/>
    <n v="0"/>
    <x v="0"/>
    <n v="8"/>
  </r>
  <r>
    <x v="0"/>
    <x v="1"/>
    <x v="3"/>
    <x v="0"/>
    <x v="1"/>
    <x v="3"/>
    <s v="220SE-2295"/>
    <n v="6.2902899999999997"/>
    <n v="6.2902899999999997"/>
    <n v="0"/>
    <x v="0"/>
    <n v="8"/>
  </r>
  <r>
    <x v="0"/>
    <x v="1"/>
    <x v="3"/>
    <x v="0"/>
    <x v="1"/>
    <x v="3"/>
    <s v="220SE-2349"/>
    <n v="7.2458299999999998"/>
    <n v="7.2458299999999998"/>
    <n v="0"/>
    <x v="0"/>
    <n v="8"/>
  </r>
  <r>
    <x v="0"/>
    <x v="1"/>
    <x v="3"/>
    <x v="1"/>
    <x v="1"/>
    <x v="3"/>
    <s v="220SE-2350"/>
    <n v="2.86564"/>
    <n v="2.86564"/>
    <n v="0"/>
    <x v="0"/>
    <n v="3.5"/>
  </r>
  <r>
    <x v="0"/>
    <x v="1"/>
    <x v="3"/>
    <x v="1"/>
    <x v="1"/>
    <x v="3"/>
    <s v="220SE-2353"/>
    <n v="5.8928399999999996"/>
    <n v="5.8928399999999996"/>
    <n v="0"/>
    <x v="0"/>
    <n v="8"/>
  </r>
  <r>
    <x v="0"/>
    <x v="1"/>
    <x v="3"/>
    <x v="0"/>
    <x v="1"/>
    <x v="3"/>
    <s v="220SE-2415"/>
    <n v="5.2601100000000001"/>
    <n v="5.2601100000000001"/>
    <n v="2E-3"/>
    <x v="0"/>
    <n v="8"/>
  </r>
  <r>
    <x v="0"/>
    <x v="1"/>
    <x v="3"/>
    <x v="2"/>
    <x v="1"/>
    <x v="3"/>
    <s v="220SE-2454"/>
    <n v="6.13307"/>
    <n v="6.13307"/>
    <n v="0"/>
    <x v="0"/>
    <n v="8"/>
  </r>
  <r>
    <x v="0"/>
    <x v="1"/>
    <x v="3"/>
    <x v="1"/>
    <x v="1"/>
    <x v="3"/>
    <s v="220SE-2455"/>
    <n v="5.99465"/>
    <n v="5.99465"/>
    <n v="0"/>
    <x v="0"/>
    <n v="8"/>
  </r>
  <r>
    <x v="0"/>
    <x v="1"/>
    <x v="3"/>
    <x v="1"/>
    <x v="1"/>
    <x v="3"/>
    <s v="220SE-2553"/>
    <n v="6.1887499999999998"/>
    <n v="6.1887499999999998"/>
    <n v="0"/>
    <x v="0"/>
    <n v="8"/>
  </r>
  <r>
    <x v="0"/>
    <x v="1"/>
    <x v="3"/>
    <x v="2"/>
    <x v="1"/>
    <x v="3"/>
    <s v="220SE-2769"/>
    <n v="6.7433399999999999"/>
    <n v="6.7433399999999999"/>
    <n v="0"/>
    <x v="0"/>
    <n v="8"/>
  </r>
  <r>
    <x v="0"/>
    <x v="1"/>
    <x v="3"/>
    <x v="0"/>
    <x v="1"/>
    <x v="3"/>
    <s v="220SE-2771"/>
    <n v="6.8753200000000003"/>
    <n v="6.8753200000000003"/>
    <n v="2.2499999999999999E-2"/>
    <x v="0"/>
    <n v="8"/>
  </r>
  <r>
    <x v="0"/>
    <x v="1"/>
    <x v="3"/>
    <x v="1"/>
    <x v="1"/>
    <x v="3"/>
    <s v="220SE-2775"/>
    <n v="5.8521099999999997"/>
    <n v="5.8521099999999997"/>
    <n v="0"/>
    <x v="0"/>
    <n v="8"/>
  </r>
  <r>
    <x v="0"/>
    <x v="1"/>
    <x v="3"/>
    <x v="2"/>
    <x v="1"/>
    <x v="3"/>
    <s v="220SE-2841"/>
    <n v="7.1571800000000003"/>
    <n v="7.1571800000000003"/>
    <n v="0"/>
    <x v="0"/>
    <n v="8"/>
  </r>
  <r>
    <x v="0"/>
    <x v="1"/>
    <x v="3"/>
    <x v="1"/>
    <x v="1"/>
    <x v="3"/>
    <s v="220SE-2842"/>
    <n v="5.3894000000000002"/>
    <n v="5.3894000000000002"/>
    <n v="0"/>
    <x v="0"/>
    <n v="8"/>
  </r>
  <r>
    <x v="0"/>
    <x v="1"/>
    <x v="3"/>
    <x v="0"/>
    <x v="1"/>
    <x v="3"/>
    <s v="220SE-2848"/>
    <n v="6.7129799999999999"/>
    <n v="6.7129799999999999"/>
    <n v="0"/>
    <x v="0"/>
    <n v="8"/>
  </r>
  <r>
    <x v="0"/>
    <x v="1"/>
    <x v="3"/>
    <x v="0"/>
    <x v="1"/>
    <x v="3"/>
    <s v="220SE-2892"/>
    <n v="5.7737699999999998"/>
    <n v="5.7737699999999998"/>
    <n v="0"/>
    <x v="0"/>
    <n v="8"/>
  </r>
  <r>
    <x v="0"/>
    <x v="1"/>
    <x v="3"/>
    <x v="1"/>
    <x v="1"/>
    <x v="3"/>
    <s v="220SE-2893"/>
    <n v="4.1775700000000002"/>
    <n v="4.1775700000000002"/>
    <n v="0"/>
    <x v="0"/>
    <n v="8"/>
  </r>
  <r>
    <x v="0"/>
    <x v="1"/>
    <x v="3"/>
    <x v="1"/>
    <x v="1"/>
    <x v="3"/>
    <s v="220SE-2897"/>
    <n v="5.9230400000000003"/>
    <n v="5.9230400000000003"/>
    <n v="0"/>
    <x v="0"/>
    <n v="8"/>
  </r>
  <r>
    <x v="0"/>
    <x v="1"/>
    <x v="3"/>
    <x v="0"/>
    <x v="1"/>
    <x v="3"/>
    <s v="220SE-2918"/>
    <n v="5.6271399999999998"/>
    <n v="5.6271399999999998"/>
    <n v="0"/>
    <x v="0"/>
    <n v="8"/>
  </r>
  <r>
    <x v="0"/>
    <x v="1"/>
    <x v="3"/>
    <x v="0"/>
    <x v="1"/>
    <x v="3"/>
    <s v="220SE-2924"/>
    <n v="5.6883499999999998"/>
    <n v="5.6883499999999998"/>
    <n v="0"/>
    <x v="0"/>
    <n v="8"/>
  </r>
  <r>
    <x v="0"/>
    <x v="1"/>
    <x v="3"/>
    <x v="2"/>
    <x v="1"/>
    <x v="3"/>
    <s v="220SE-2926"/>
    <n v="7.55037"/>
    <n v="7.55037"/>
    <n v="0"/>
    <x v="0"/>
    <n v="8"/>
  </r>
  <r>
    <x v="0"/>
    <x v="1"/>
    <x v="3"/>
    <x v="0"/>
    <x v="1"/>
    <x v="3"/>
    <s v="220SE-2931"/>
    <n v="6.6651800000000003"/>
    <n v="6.6651800000000003"/>
    <n v="0"/>
    <x v="0"/>
    <n v="8"/>
  </r>
  <r>
    <x v="0"/>
    <x v="1"/>
    <x v="3"/>
    <x v="0"/>
    <x v="1"/>
    <x v="3"/>
    <s v="220SE-2983"/>
    <n v="5.7447900000000001"/>
    <n v="5.7447900000000001"/>
    <n v="1.2999999999999999E-3"/>
    <x v="0"/>
    <n v="8"/>
  </r>
  <r>
    <x v="0"/>
    <x v="1"/>
    <x v="3"/>
    <x v="2"/>
    <x v="1"/>
    <x v="3"/>
    <s v="220SE-3073"/>
    <n v="6.9306299999999998"/>
    <n v="6.9306299999999998"/>
    <n v="0"/>
    <x v="0"/>
    <n v="8"/>
  </r>
  <r>
    <x v="0"/>
    <x v="1"/>
    <x v="3"/>
    <x v="2"/>
    <x v="1"/>
    <x v="3"/>
    <s v="220SE-3261"/>
    <n v="7.87704"/>
    <n v="7.87704"/>
    <n v="0"/>
    <x v="0"/>
    <n v="8"/>
  </r>
  <r>
    <x v="0"/>
    <x v="1"/>
    <x v="3"/>
    <x v="2"/>
    <x v="1"/>
    <x v="3"/>
    <s v="220SE-3332"/>
    <n v="8.7294900000000002"/>
    <n v="8.7294900000000002"/>
    <n v="0"/>
    <x v="0"/>
    <n v="8"/>
  </r>
  <r>
    <x v="0"/>
    <x v="1"/>
    <x v="3"/>
    <x v="2"/>
    <x v="1"/>
    <x v="3"/>
    <s v="220SE-3445"/>
    <n v="9.6468100000000003"/>
    <n v="9.6468100000000003"/>
    <n v="0"/>
    <x v="0"/>
    <n v="8"/>
  </r>
  <r>
    <x v="0"/>
    <x v="1"/>
    <x v="3"/>
    <x v="2"/>
    <x v="1"/>
    <x v="3"/>
    <s v="220SE-3447"/>
    <n v="7.2782299999999998"/>
    <n v="7.2782299999999998"/>
    <n v="5.6599999999999998E-2"/>
    <x v="0"/>
    <n v="8"/>
  </r>
  <r>
    <x v="0"/>
    <x v="1"/>
    <x v="3"/>
    <x v="2"/>
    <x v="1"/>
    <x v="3"/>
    <s v="220SE-3468"/>
    <n v="6.8572800000000003"/>
    <n v="6.8572800000000003"/>
    <n v="0"/>
    <x v="0"/>
    <n v="8"/>
  </r>
  <r>
    <x v="0"/>
    <x v="1"/>
    <x v="3"/>
    <x v="0"/>
    <x v="1"/>
    <x v="3"/>
    <s v="220SE-3566"/>
    <n v="9.4535300000000007"/>
    <n v="9.4535300000000007"/>
    <n v="0"/>
    <x v="0"/>
    <n v="8"/>
  </r>
  <r>
    <x v="0"/>
    <x v="1"/>
    <x v="3"/>
    <x v="1"/>
    <x v="1"/>
    <x v="3"/>
    <s v="220SE-3633"/>
    <n v="5.2749699999999997"/>
    <n v="5.2749699999999997"/>
    <n v="0"/>
    <x v="0"/>
    <n v="8"/>
  </r>
  <r>
    <x v="0"/>
    <x v="1"/>
    <x v="3"/>
    <x v="0"/>
    <x v="1"/>
    <x v="3"/>
    <s v="220SE-3678"/>
    <n v="6.4790000000000001"/>
    <n v="6.4790000000000001"/>
    <n v="0"/>
    <x v="0"/>
    <n v="8"/>
  </r>
  <r>
    <x v="0"/>
    <x v="1"/>
    <x v="3"/>
    <x v="1"/>
    <x v="1"/>
    <x v="3"/>
    <s v="220SE-3840"/>
    <n v="5.3581300000000001"/>
    <n v="5.3581300000000001"/>
    <n v="0"/>
    <x v="0"/>
    <n v="8"/>
  </r>
  <r>
    <x v="0"/>
    <x v="1"/>
    <x v="3"/>
    <x v="0"/>
    <x v="2"/>
    <x v="4"/>
    <s v="300OI-01-A"/>
    <n v="73.903329999999997"/>
    <n v="73.903329999999997"/>
    <n v="0"/>
    <x v="0"/>
    <n v="40"/>
  </r>
  <r>
    <x v="0"/>
    <x v="1"/>
    <x v="3"/>
    <x v="2"/>
    <x v="2"/>
    <x v="4"/>
    <s v="300OI-01-C"/>
    <n v="54.466000000000001"/>
    <n v="54.466000000000001"/>
    <n v="0"/>
    <x v="0"/>
    <n v="40"/>
  </r>
  <r>
    <x v="0"/>
    <x v="1"/>
    <x v="3"/>
    <x v="0"/>
    <x v="2"/>
    <x v="5"/>
    <s v="300OS-01-A"/>
    <n v="12.08597"/>
    <n v="12.08597"/>
    <n v="0"/>
    <x v="0"/>
    <n v="24"/>
  </r>
  <r>
    <x v="0"/>
    <x v="1"/>
    <x v="3"/>
    <x v="1"/>
    <x v="2"/>
    <x v="5"/>
    <s v="300OS-01-B"/>
    <n v="6.9922199999999997"/>
    <n v="6.9922199999999997"/>
    <n v="0"/>
    <x v="0"/>
    <n v="24"/>
  </r>
  <r>
    <x v="0"/>
    <x v="1"/>
    <x v="3"/>
    <x v="2"/>
    <x v="2"/>
    <x v="5"/>
    <s v="300OS-01-C"/>
    <n v="7.9858000000000002"/>
    <n v="7.9858000000000002"/>
    <n v="0"/>
    <x v="0"/>
    <n v="16"/>
  </r>
  <r>
    <x v="0"/>
    <x v="1"/>
    <x v="3"/>
    <x v="0"/>
    <x v="3"/>
    <x v="6"/>
    <s v="410MO-01-A"/>
    <n v="15.99187"/>
    <n v="15.99187"/>
    <n v="0"/>
    <x v="0"/>
    <n v="20.8"/>
  </r>
  <r>
    <x v="0"/>
    <x v="1"/>
    <x v="3"/>
    <x v="1"/>
    <x v="3"/>
    <x v="6"/>
    <s v="410MO-01-B"/>
    <n v="14.67994"/>
    <n v="14.67994"/>
    <n v="0"/>
    <x v="0"/>
    <n v="18.68"/>
  </r>
  <r>
    <x v="0"/>
    <x v="1"/>
    <x v="3"/>
    <x v="2"/>
    <x v="3"/>
    <x v="6"/>
    <s v="410MO-01-C"/>
    <n v="10.170360000000001"/>
    <n v="10.170360000000001"/>
    <n v="0"/>
    <x v="0"/>
    <n v="13.56"/>
  </r>
  <r>
    <x v="0"/>
    <x v="1"/>
    <x v="3"/>
    <x v="0"/>
    <x v="3"/>
    <x v="6"/>
    <s v="410MO-02-A"/>
    <n v="17.707139999999999"/>
    <n v="17.707139999999999"/>
    <n v="0"/>
    <x v="0"/>
    <n v="23.2"/>
  </r>
  <r>
    <x v="0"/>
    <x v="1"/>
    <x v="3"/>
    <x v="1"/>
    <x v="3"/>
    <x v="6"/>
    <s v="410MO-02-B"/>
    <n v="8.1806699999999992"/>
    <n v="8.1806699999999992"/>
    <n v="0"/>
    <x v="0"/>
    <n v="10.68"/>
  </r>
  <r>
    <x v="0"/>
    <x v="1"/>
    <x v="3"/>
    <x v="2"/>
    <x v="3"/>
    <x v="6"/>
    <s v="410MO-02-C"/>
    <n v="8.33432"/>
    <n v="8.33432"/>
    <n v="0"/>
    <x v="0"/>
    <n v="10.66"/>
  </r>
  <r>
    <x v="0"/>
    <x v="1"/>
    <x v="3"/>
    <x v="1"/>
    <x v="3"/>
    <x v="6"/>
    <s v="410MO-03-B"/>
    <n v="8.0445100000000007"/>
    <n v="8.0445100000000007"/>
    <n v="0"/>
    <x v="0"/>
    <n v="10.68"/>
  </r>
  <r>
    <x v="0"/>
    <x v="1"/>
    <x v="3"/>
    <x v="2"/>
    <x v="3"/>
    <x v="6"/>
    <s v="410MO-03-C"/>
    <n v="8.3640799999999995"/>
    <n v="8.3640799999999995"/>
    <n v="0"/>
    <x v="0"/>
    <n v="10.66"/>
  </r>
  <r>
    <x v="0"/>
    <x v="1"/>
    <x v="3"/>
    <x v="0"/>
    <x v="3"/>
    <x v="6"/>
    <s v="410MO-04-A"/>
    <n v="15.6585"/>
    <n v="15.6585"/>
    <n v="0"/>
    <x v="0"/>
    <n v="20.8"/>
  </r>
  <r>
    <x v="0"/>
    <x v="1"/>
    <x v="3"/>
    <x v="1"/>
    <x v="3"/>
    <x v="6"/>
    <s v="410MO-04-B"/>
    <n v="14.00797"/>
    <n v="14.00797"/>
    <n v="0"/>
    <x v="0"/>
    <n v="18.68"/>
  </r>
  <r>
    <x v="0"/>
    <x v="1"/>
    <x v="3"/>
    <x v="2"/>
    <x v="3"/>
    <x v="6"/>
    <s v="410MO-04-C"/>
    <n v="8.48001"/>
    <n v="8.48001"/>
    <n v="0"/>
    <x v="0"/>
    <n v="10.68"/>
  </r>
  <r>
    <x v="0"/>
    <x v="1"/>
    <x v="3"/>
    <x v="0"/>
    <x v="3"/>
    <x v="6"/>
    <s v="410MO-05-A"/>
    <n v="20.942990000000002"/>
    <n v="20.942990000000002"/>
    <n v="0"/>
    <x v="0"/>
    <n v="27.2"/>
  </r>
  <r>
    <x v="0"/>
    <x v="1"/>
    <x v="3"/>
    <x v="1"/>
    <x v="3"/>
    <x v="6"/>
    <s v="410MO-05-B"/>
    <n v="14.140140000000001"/>
    <n v="14.140140000000001"/>
    <n v="0"/>
    <x v="0"/>
    <n v="18.68"/>
  </r>
  <r>
    <x v="0"/>
    <x v="1"/>
    <x v="3"/>
    <x v="2"/>
    <x v="3"/>
    <x v="6"/>
    <s v="410MO-05-C"/>
    <n v="14.10033"/>
    <n v="14.10033"/>
    <n v="0"/>
    <x v="0"/>
    <n v="18.66"/>
  </r>
  <r>
    <x v="0"/>
    <x v="1"/>
    <x v="3"/>
    <x v="0"/>
    <x v="3"/>
    <x v="6"/>
    <s v="410MO-06-A"/>
    <n v="19.31654"/>
    <n v="19.31654"/>
    <n v="0"/>
    <x v="0"/>
    <n v="25.2"/>
  </r>
  <r>
    <x v="0"/>
    <x v="1"/>
    <x v="3"/>
    <x v="2"/>
    <x v="3"/>
    <x v="6"/>
    <s v="410MO-06-C"/>
    <n v="11.080640000000001"/>
    <n v="11.080640000000001"/>
    <n v="0"/>
    <x v="0"/>
    <n v="14.68"/>
  </r>
  <r>
    <x v="0"/>
    <x v="1"/>
    <x v="3"/>
    <x v="1"/>
    <x v="3"/>
    <x v="6"/>
    <s v="410MO-07-B"/>
    <n v="8.0575100000000006"/>
    <n v="8.0575100000000006"/>
    <n v="0"/>
    <x v="0"/>
    <n v="10.68"/>
  </r>
  <r>
    <x v="0"/>
    <x v="1"/>
    <x v="3"/>
    <x v="0"/>
    <x v="3"/>
    <x v="7"/>
    <s v="420TW-01-A"/>
    <n v="6.5266400000000004"/>
    <n v="6.5266400000000004"/>
    <n v="0"/>
    <x v="0"/>
    <n v="8.5"/>
  </r>
  <r>
    <x v="0"/>
    <x v="1"/>
    <x v="3"/>
    <x v="2"/>
    <x v="3"/>
    <x v="7"/>
    <s v="420TW-01-C"/>
    <n v="6.5080200000000001"/>
    <n v="6.5080200000000001"/>
    <n v="0"/>
    <x v="0"/>
    <n v="8.6"/>
  </r>
  <r>
    <x v="0"/>
    <x v="1"/>
    <x v="3"/>
    <x v="0"/>
    <x v="3"/>
    <x v="7"/>
    <s v="420TW-02-A"/>
    <n v="6.7346399999999997"/>
    <n v="6.7346399999999997"/>
    <n v="0"/>
    <x v="0"/>
    <n v="8.5"/>
  </r>
  <r>
    <x v="0"/>
    <x v="1"/>
    <x v="3"/>
    <x v="2"/>
    <x v="3"/>
    <x v="7"/>
    <s v="420TW-02-C"/>
    <n v="6.4649700000000001"/>
    <n v="6.4649700000000001"/>
    <n v="0"/>
    <x v="0"/>
    <n v="8.6"/>
  </r>
  <r>
    <x v="0"/>
    <x v="1"/>
    <x v="3"/>
    <x v="0"/>
    <x v="3"/>
    <x v="7"/>
    <s v="420TW-03-A"/>
    <n v="7.2255500000000001"/>
    <n v="7.2255500000000001"/>
    <n v="0"/>
    <x v="0"/>
    <n v="9"/>
  </r>
  <r>
    <x v="0"/>
    <x v="1"/>
    <x v="3"/>
    <x v="0"/>
    <x v="3"/>
    <x v="7"/>
    <s v="420TW-04-A"/>
    <n v="7.9571500000000004"/>
    <n v="7.9571500000000004"/>
    <n v="0"/>
    <x v="0"/>
    <n v="10"/>
  </r>
  <r>
    <x v="0"/>
    <x v="1"/>
    <x v="3"/>
    <x v="1"/>
    <x v="3"/>
    <x v="7"/>
    <s v="420TW-04-B"/>
    <n v="6.9326400000000001"/>
    <n v="6.9326400000000001"/>
    <n v="0"/>
    <x v="0"/>
    <n v="8.75"/>
  </r>
  <r>
    <x v="0"/>
    <x v="1"/>
    <x v="3"/>
    <x v="2"/>
    <x v="3"/>
    <x v="7"/>
    <s v="420TW-04-C"/>
    <n v="6.73881"/>
    <n v="6.73881"/>
    <n v="0"/>
    <x v="0"/>
    <n v="8.6"/>
  </r>
  <r>
    <x v="0"/>
    <x v="1"/>
    <x v="3"/>
    <x v="0"/>
    <x v="3"/>
    <x v="7"/>
    <s v="420TW-05-A"/>
    <n v="7.1043900000000004"/>
    <n v="7.1043900000000004"/>
    <n v="0"/>
    <x v="0"/>
    <n v="8.5"/>
  </r>
  <r>
    <x v="0"/>
    <x v="1"/>
    <x v="3"/>
    <x v="2"/>
    <x v="3"/>
    <x v="7"/>
    <s v="420TW-05-C"/>
    <n v="3.0615100000000002"/>
    <n v="3.0615100000000002"/>
    <n v="0"/>
    <x v="0"/>
    <n v="4"/>
  </r>
  <r>
    <x v="0"/>
    <x v="1"/>
    <x v="3"/>
    <x v="0"/>
    <x v="3"/>
    <x v="7"/>
    <s v="420TW-06-A"/>
    <n v="8.8079800000000006"/>
    <n v="8.8079800000000006"/>
    <n v="0"/>
    <x v="0"/>
    <n v="11.5"/>
  </r>
  <r>
    <x v="0"/>
    <x v="1"/>
    <x v="3"/>
    <x v="1"/>
    <x v="3"/>
    <x v="7"/>
    <s v="420TW-06-B"/>
    <n v="6.6808300000000003"/>
    <n v="6.6808300000000003"/>
    <n v="0"/>
    <x v="0"/>
    <n v="8.75"/>
  </r>
  <r>
    <x v="0"/>
    <x v="1"/>
    <x v="3"/>
    <x v="2"/>
    <x v="3"/>
    <x v="7"/>
    <s v="420TW-06-C"/>
    <n v="6.5300200000000004"/>
    <n v="6.5300200000000004"/>
    <n v="0"/>
    <x v="0"/>
    <n v="8.6"/>
  </r>
  <r>
    <x v="0"/>
    <x v="1"/>
    <x v="3"/>
    <x v="2"/>
    <x v="3"/>
    <x v="7"/>
    <s v="420TW-07-C"/>
    <n v="5.5658500000000002"/>
    <n v="5.5658500000000002"/>
    <n v="0"/>
    <x v="0"/>
    <n v="7.1"/>
  </r>
  <r>
    <x v="0"/>
    <x v="1"/>
    <x v="3"/>
    <x v="1"/>
    <x v="3"/>
    <x v="7"/>
    <s v="420TW-08-B"/>
    <n v="6.9516799999999996"/>
    <n v="6.9516799999999996"/>
    <n v="0"/>
    <x v="0"/>
    <n v="8.75"/>
  </r>
  <r>
    <x v="0"/>
    <x v="1"/>
    <x v="3"/>
    <x v="1"/>
    <x v="3"/>
    <x v="7"/>
    <s v="420TW-09-B"/>
    <n v="6.9667000000000003"/>
    <n v="6.9667000000000003"/>
    <n v="0"/>
    <x v="0"/>
    <n v="8.75"/>
  </r>
  <r>
    <x v="0"/>
    <x v="1"/>
    <x v="3"/>
    <x v="0"/>
    <x v="3"/>
    <x v="8"/>
    <s v="430TT-01-A"/>
    <n v="24.282869999999999"/>
    <n v="24.282869999999999"/>
    <n v="0"/>
    <x v="0"/>
    <n v="32"/>
  </r>
  <r>
    <x v="0"/>
    <x v="1"/>
    <x v="3"/>
    <x v="1"/>
    <x v="3"/>
    <x v="8"/>
    <s v="430TT-01-B"/>
    <n v="21.890370000000001"/>
    <n v="21.890370000000001"/>
    <n v="0"/>
    <x v="0"/>
    <n v="28.67"/>
  </r>
  <r>
    <x v="0"/>
    <x v="1"/>
    <x v="3"/>
    <x v="2"/>
    <x v="3"/>
    <x v="8"/>
    <s v="430TT-01-C"/>
    <n v="26.906120000000001"/>
    <n v="26.906120000000001"/>
    <n v="0"/>
    <x v="0"/>
    <n v="33.1"/>
  </r>
  <r>
    <x v="0"/>
    <x v="1"/>
    <x v="3"/>
    <x v="0"/>
    <x v="3"/>
    <x v="8"/>
    <s v="430TT-02-A"/>
    <n v="21.260619999999999"/>
    <n v="21.260619999999999"/>
    <n v="0"/>
    <x v="0"/>
    <n v="29"/>
  </r>
  <r>
    <x v="0"/>
    <x v="1"/>
    <x v="3"/>
    <x v="1"/>
    <x v="3"/>
    <x v="8"/>
    <s v="430TT-02-B"/>
    <n v="25.047509999999999"/>
    <n v="25.047509999999999"/>
    <n v="0"/>
    <x v="0"/>
    <n v="32.67"/>
  </r>
  <r>
    <x v="0"/>
    <x v="1"/>
    <x v="3"/>
    <x v="2"/>
    <x v="3"/>
    <x v="8"/>
    <s v="430TT-02-C"/>
    <n v="25.27065"/>
    <n v="25.27065"/>
    <n v="0"/>
    <x v="0"/>
    <n v="33.1"/>
  </r>
  <r>
    <x v="0"/>
    <x v="1"/>
    <x v="3"/>
    <x v="0"/>
    <x v="3"/>
    <x v="8"/>
    <s v="430TT-03-A"/>
    <n v="22.269919999999999"/>
    <n v="22.269919999999999"/>
    <n v="0"/>
    <x v="0"/>
    <n v="29"/>
  </r>
  <r>
    <x v="0"/>
    <x v="1"/>
    <x v="3"/>
    <x v="1"/>
    <x v="3"/>
    <x v="8"/>
    <s v="430TT-03-B"/>
    <n v="18.94331"/>
    <n v="18.94331"/>
    <n v="0"/>
    <x v="0"/>
    <n v="24.67"/>
  </r>
  <r>
    <x v="0"/>
    <x v="1"/>
    <x v="3"/>
    <x v="2"/>
    <x v="3"/>
    <x v="8"/>
    <s v="430TT-03-C"/>
    <n v="21.39753"/>
    <n v="21.39753"/>
    <n v="0"/>
    <x v="0"/>
    <n v="28.1"/>
  </r>
  <r>
    <x v="0"/>
    <x v="1"/>
    <x v="3"/>
    <x v="0"/>
    <x v="3"/>
    <x v="8"/>
    <s v="430TT-04-A"/>
    <n v="9.3416399999999999"/>
    <n v="9.3416399999999999"/>
    <n v="0"/>
    <x v="0"/>
    <n v="12.5"/>
  </r>
  <r>
    <x v="0"/>
    <x v="1"/>
    <x v="3"/>
    <x v="1"/>
    <x v="3"/>
    <x v="8"/>
    <s v="430TT-04-B"/>
    <n v="18.425660000000001"/>
    <n v="18.425660000000001"/>
    <n v="0"/>
    <x v="0"/>
    <n v="24.67"/>
  </r>
  <r>
    <x v="0"/>
    <x v="1"/>
    <x v="3"/>
    <x v="2"/>
    <x v="3"/>
    <x v="8"/>
    <s v="430TT-04-C"/>
    <n v="16.195730000000001"/>
    <n v="16.195730000000001"/>
    <n v="0"/>
    <x v="0"/>
    <n v="21.6"/>
  </r>
  <r>
    <x v="0"/>
    <x v="1"/>
    <x v="3"/>
    <x v="1"/>
    <x v="3"/>
    <x v="8"/>
    <s v="430TT-05-B"/>
    <n v="12.54116"/>
    <n v="12.54116"/>
    <n v="0"/>
    <x v="0"/>
    <n v="16.670000000000002"/>
  </r>
  <r>
    <x v="0"/>
    <x v="1"/>
    <x v="3"/>
    <x v="1"/>
    <x v="3"/>
    <x v="8"/>
    <s v="430TT-06-B"/>
    <n v="6.6713699999999996"/>
    <n v="6.6713699999999996"/>
    <n v="0"/>
    <x v="0"/>
    <n v="8.67"/>
  </r>
  <r>
    <x v="0"/>
    <x v="1"/>
    <x v="3"/>
    <x v="1"/>
    <x v="3"/>
    <x v="8"/>
    <s v="430TT-07-B"/>
    <n v="13.041650000000001"/>
    <n v="13.041650000000001"/>
    <n v="0"/>
    <x v="0"/>
    <n v="16.670000000000002"/>
  </r>
  <r>
    <x v="0"/>
    <x v="1"/>
    <x v="3"/>
    <x v="0"/>
    <x v="3"/>
    <x v="9"/>
    <s v="440TP-01-A"/>
    <n v="19.686720000000001"/>
    <n v="19.686720000000001"/>
    <n v="0"/>
    <x v="0"/>
    <n v="25.5"/>
  </r>
  <r>
    <x v="0"/>
    <x v="1"/>
    <x v="3"/>
    <x v="1"/>
    <x v="3"/>
    <x v="9"/>
    <s v="440TP-01-B"/>
    <n v="19.26342"/>
    <n v="19.26342"/>
    <n v="0"/>
    <x v="0"/>
    <n v="25"/>
  </r>
  <r>
    <x v="0"/>
    <x v="1"/>
    <x v="3"/>
    <x v="2"/>
    <x v="3"/>
    <x v="9"/>
    <s v="440TP-01-C"/>
    <n v="22.65164"/>
    <n v="22.65164"/>
    <n v="0"/>
    <x v="0"/>
    <n v="30.1"/>
  </r>
  <r>
    <x v="0"/>
    <x v="1"/>
    <x v="3"/>
    <x v="0"/>
    <x v="4"/>
    <x v="10"/>
    <s v="510L1-A"/>
    <n v="132.44862000000001"/>
    <n v="112.44862000000001"/>
    <n v="0"/>
    <x v="0"/>
    <n v="227.21"/>
  </r>
  <r>
    <x v="0"/>
    <x v="1"/>
    <x v="3"/>
    <x v="2"/>
    <x v="4"/>
    <x v="10"/>
    <s v="510L1-C"/>
    <n v="130.0411"/>
    <n v="110.0411"/>
    <n v="0"/>
    <x v="0"/>
    <n v="225.31"/>
  </r>
  <r>
    <x v="0"/>
    <x v="1"/>
    <x v="3"/>
    <x v="0"/>
    <x v="4"/>
    <x v="11"/>
    <s v="510L2-A"/>
    <n v="232.41380000000001"/>
    <n v="232.41380000000001"/>
    <n v="0"/>
    <x v="0"/>
    <n v="227.21"/>
  </r>
  <r>
    <x v="0"/>
    <x v="1"/>
    <x v="3"/>
    <x v="2"/>
    <x v="4"/>
    <x v="11"/>
    <s v="510L2-C"/>
    <n v="235.50720000000001"/>
    <n v="235.50720000000001"/>
    <n v="0"/>
    <x v="0"/>
    <n v="206.91"/>
  </r>
  <r>
    <x v="0"/>
    <x v="1"/>
    <x v="3"/>
    <x v="0"/>
    <x v="4"/>
    <x v="12"/>
    <s v="510L3-A"/>
    <n v="153.9992"/>
    <n v="153.9992"/>
    <n v="0"/>
    <x v="0"/>
    <n v="211.21"/>
  </r>
  <r>
    <x v="0"/>
    <x v="1"/>
    <x v="3"/>
    <x v="2"/>
    <x v="4"/>
    <x v="12"/>
    <s v="510L3-C"/>
    <n v="107.42400000000001"/>
    <n v="107.42400000000001"/>
    <n v="0"/>
    <x v="0"/>
    <n v="131.31"/>
  </r>
  <r>
    <x v="0"/>
    <x v="1"/>
    <x v="3"/>
    <x v="0"/>
    <x v="4"/>
    <x v="13"/>
    <s v="510L4-A"/>
    <n v="72.958860000000001"/>
    <n v="72.958860000000001"/>
    <n v="0"/>
    <x v="0"/>
    <n v="66.010000000000005"/>
  </r>
  <r>
    <x v="0"/>
    <x v="1"/>
    <x v="3"/>
    <x v="2"/>
    <x v="4"/>
    <x v="13"/>
    <s v="510L4-C"/>
    <n v="78.027180000000001"/>
    <n v="78.027180000000001"/>
    <n v="0"/>
    <x v="0"/>
    <n v="76.91"/>
  </r>
  <r>
    <x v="0"/>
    <x v="1"/>
    <x v="3"/>
    <x v="0"/>
    <x v="4"/>
    <x v="14"/>
    <s v="510L5-A"/>
    <n v="135.31994"/>
    <n v="135.31994"/>
    <n v="0"/>
    <x v="0"/>
    <n v="150.21"/>
  </r>
  <r>
    <x v="0"/>
    <x v="1"/>
    <x v="3"/>
    <x v="2"/>
    <x v="4"/>
    <x v="14"/>
    <s v="510L5-C"/>
    <n v="84.680059999999997"/>
    <n v="84.680059999999997"/>
    <n v="0"/>
    <x v="0"/>
    <n v="105.91"/>
  </r>
  <r>
    <x v="0"/>
    <x v="1"/>
    <x v="3"/>
    <x v="0"/>
    <x v="4"/>
    <x v="15"/>
    <s v="510L6-A"/>
    <n v="190.73"/>
    <n v="190.73"/>
    <n v="0"/>
    <x v="0"/>
    <n v="198.21"/>
  </r>
  <r>
    <x v="0"/>
    <x v="1"/>
    <x v="3"/>
    <x v="2"/>
    <x v="4"/>
    <x v="15"/>
    <s v="510L6-C"/>
    <n v="123.443"/>
    <n v="123.443"/>
    <n v="0"/>
    <x v="0"/>
    <n v="177.91"/>
  </r>
  <r>
    <x v="0"/>
    <x v="1"/>
    <x v="3"/>
    <x v="0"/>
    <x v="4"/>
    <x v="16"/>
    <s v="510L8-A"/>
    <n v="24.093720000000001"/>
    <n v="24.093720000000001"/>
    <n v="0"/>
    <x v="0"/>
    <n v="24.01"/>
  </r>
  <r>
    <x v="0"/>
    <x v="1"/>
    <x v="3"/>
    <x v="2"/>
    <x v="4"/>
    <x v="16"/>
    <s v="510L8-C"/>
    <n v="16.636140000000001"/>
    <n v="16.636140000000001"/>
    <n v="0"/>
    <x v="0"/>
    <n v="16"/>
  </r>
  <r>
    <x v="0"/>
    <x v="1"/>
    <x v="3"/>
    <x v="0"/>
    <x v="4"/>
    <x v="17"/>
    <s v="520WP-01-A"/>
    <n v="12.625349999999999"/>
    <n v="12.625349999999999"/>
    <n v="0"/>
    <x v="0"/>
    <n v="16"/>
  </r>
  <r>
    <x v="0"/>
    <x v="1"/>
    <x v="3"/>
    <x v="1"/>
    <x v="4"/>
    <x v="17"/>
    <s v="520WP-01-B"/>
    <n v="13.32555"/>
    <n v="13.32555"/>
    <n v="0"/>
    <x v="0"/>
    <n v="16"/>
  </r>
  <r>
    <x v="0"/>
    <x v="1"/>
    <x v="3"/>
    <x v="2"/>
    <x v="4"/>
    <x v="17"/>
    <s v="520WP-01-C"/>
    <n v="14.4"/>
    <n v="14.4"/>
    <n v="0"/>
    <x v="0"/>
    <n v="16"/>
  </r>
  <r>
    <x v="0"/>
    <x v="1"/>
    <x v="3"/>
    <x v="0"/>
    <x v="4"/>
    <x v="18"/>
    <s v="530NP-01-A"/>
    <n v="49.290399999999998"/>
    <n v="49.290399999999998"/>
    <n v="0"/>
    <x v="0"/>
    <n v="48"/>
  </r>
  <r>
    <x v="0"/>
    <x v="1"/>
    <x v="3"/>
    <x v="2"/>
    <x v="4"/>
    <x v="18"/>
    <s v="530NP-01-C"/>
    <n v="52.302399999999999"/>
    <n v="52.302399999999999"/>
    <n v="0"/>
    <x v="0"/>
    <n v="48"/>
  </r>
  <r>
    <x v="0"/>
    <x v="1"/>
    <x v="3"/>
    <x v="2"/>
    <x v="4"/>
    <x v="19"/>
    <s v="550LP-01-C"/>
    <n v="17.99982"/>
    <n v="17.99982"/>
    <n v="0"/>
    <x v="0"/>
    <n v="21"/>
  </r>
  <r>
    <x v="0"/>
    <x v="1"/>
    <x v="3"/>
    <x v="0"/>
    <x v="5"/>
    <x v="20"/>
    <s v="600WZ-01-A"/>
    <n v="1.7932699999999999"/>
    <n v="1.7932699999999999"/>
    <n v="0"/>
    <x v="0"/>
    <n v="23"/>
  </r>
  <r>
    <x v="0"/>
    <x v="1"/>
    <x v="3"/>
    <x v="1"/>
    <x v="5"/>
    <x v="20"/>
    <s v="600WZ-01-B"/>
    <n v="0.47998000000000002"/>
    <n v="0.47998000000000002"/>
    <n v="0"/>
    <x v="0"/>
    <n v="1"/>
  </r>
  <r>
    <x v="0"/>
    <x v="1"/>
    <x v="3"/>
    <x v="2"/>
    <x v="5"/>
    <x v="20"/>
    <s v="600WZ-01-C"/>
    <n v="0.55998000000000003"/>
    <n v="0.55998000000000003"/>
    <n v="0"/>
    <x v="0"/>
    <n v="8"/>
  </r>
  <r>
    <x v="0"/>
    <x v="1"/>
    <x v="4"/>
    <x v="0"/>
    <x v="0"/>
    <x v="0"/>
    <s v="100KT-01-A"/>
    <n v="5.8559099999999997"/>
    <n v="5.8559099999999997"/>
    <n v="0"/>
    <x v="0"/>
    <n v="40"/>
  </r>
  <r>
    <x v="0"/>
    <x v="1"/>
    <x v="4"/>
    <x v="1"/>
    <x v="0"/>
    <x v="0"/>
    <s v="100KT-01-B"/>
    <n v="3.04101"/>
    <n v="3.04101"/>
    <n v="0"/>
    <x v="0"/>
    <n v="16"/>
  </r>
  <r>
    <x v="0"/>
    <x v="1"/>
    <x v="4"/>
    <x v="2"/>
    <x v="0"/>
    <x v="0"/>
    <s v="100KT-01-C"/>
    <n v="3.9226899999999998"/>
    <n v="3.9226899999999998"/>
    <n v="0"/>
    <x v="0"/>
    <n v="24"/>
  </r>
  <r>
    <x v="0"/>
    <x v="1"/>
    <x v="4"/>
    <x v="0"/>
    <x v="0"/>
    <x v="0"/>
    <s v="100KT-02-A"/>
    <n v="25.07274"/>
    <n v="25.07274"/>
    <n v="0"/>
    <x v="0"/>
    <n v="32"/>
  </r>
  <r>
    <x v="0"/>
    <x v="1"/>
    <x v="4"/>
    <x v="1"/>
    <x v="0"/>
    <x v="0"/>
    <s v="100KT-02-B"/>
    <n v="21.653469999999999"/>
    <n v="21.653469999999999"/>
    <n v="0"/>
    <x v="0"/>
    <n v="48"/>
  </r>
  <r>
    <x v="0"/>
    <x v="1"/>
    <x v="4"/>
    <x v="2"/>
    <x v="0"/>
    <x v="0"/>
    <s v="100KT-02-C"/>
    <n v="12.985165"/>
    <n v="12.985165"/>
    <n v="0"/>
    <x v="0"/>
    <n v="48"/>
  </r>
  <r>
    <x v="0"/>
    <x v="1"/>
    <x v="4"/>
    <x v="0"/>
    <x v="0"/>
    <x v="0"/>
    <s v="100KT-03-A"/>
    <n v="17.20121"/>
    <n v="17.20121"/>
    <n v="0"/>
    <x v="0"/>
    <n v="48"/>
  </r>
  <r>
    <x v="0"/>
    <x v="1"/>
    <x v="4"/>
    <x v="1"/>
    <x v="0"/>
    <x v="0"/>
    <s v="100KT-03-B"/>
    <n v="13.19563"/>
    <n v="13.19563"/>
    <n v="0"/>
    <x v="0"/>
    <n v="40"/>
  </r>
  <r>
    <x v="0"/>
    <x v="1"/>
    <x v="4"/>
    <x v="2"/>
    <x v="0"/>
    <x v="0"/>
    <s v="100KT-03-C"/>
    <n v="13.613720000000001"/>
    <n v="13.613720000000001"/>
    <n v="0"/>
    <x v="0"/>
    <n v="24"/>
  </r>
  <r>
    <x v="0"/>
    <x v="1"/>
    <x v="4"/>
    <x v="0"/>
    <x v="0"/>
    <x v="0"/>
    <s v="100KT-04-A"/>
    <n v="11.593669999999999"/>
    <n v="11.593669999999999"/>
    <n v="0"/>
    <x v="0"/>
    <n v="16"/>
  </r>
  <r>
    <x v="0"/>
    <x v="1"/>
    <x v="4"/>
    <x v="1"/>
    <x v="0"/>
    <x v="0"/>
    <s v="100KT-04-B"/>
    <n v="15.66652"/>
    <n v="15.66652"/>
    <n v="0"/>
    <x v="0"/>
    <n v="16"/>
  </r>
  <r>
    <x v="0"/>
    <x v="1"/>
    <x v="4"/>
    <x v="2"/>
    <x v="0"/>
    <x v="0"/>
    <s v="100KT-04-C"/>
    <n v="10.55702"/>
    <n v="10.55702"/>
    <n v="0"/>
    <x v="0"/>
    <n v="8"/>
  </r>
  <r>
    <x v="0"/>
    <x v="1"/>
    <x v="4"/>
    <x v="0"/>
    <x v="0"/>
    <x v="0"/>
    <s v="100KT-05-A"/>
    <n v="1.0016700000000001"/>
    <n v="1.0016700000000001"/>
    <n v="0"/>
    <x v="0"/>
    <n v="31"/>
  </r>
  <r>
    <x v="0"/>
    <x v="1"/>
    <x v="4"/>
    <x v="1"/>
    <x v="0"/>
    <x v="0"/>
    <s v="100KT-05-B"/>
    <n v="3.0800100000000001"/>
    <n v="3.0800100000000001"/>
    <n v="0"/>
    <x v="0"/>
    <n v="10"/>
  </r>
  <r>
    <x v="0"/>
    <x v="1"/>
    <x v="4"/>
    <x v="2"/>
    <x v="0"/>
    <x v="0"/>
    <s v="100KT-05-C"/>
    <n v="0.15334"/>
    <n v="0.15334"/>
    <n v="0"/>
    <x v="0"/>
    <n v="16"/>
  </r>
  <r>
    <x v="0"/>
    <x v="1"/>
    <x v="4"/>
    <x v="0"/>
    <x v="0"/>
    <x v="0"/>
    <s v="100KT-07-A"/>
    <n v="14.28486"/>
    <n v="14.28486"/>
    <n v="0"/>
    <x v="0"/>
    <n v="16"/>
  </r>
  <r>
    <x v="0"/>
    <x v="1"/>
    <x v="4"/>
    <x v="1"/>
    <x v="0"/>
    <x v="0"/>
    <s v="100KT-07-B"/>
    <n v="10.53637"/>
    <n v="10.53637"/>
    <n v="0"/>
    <x v="0"/>
    <n v="16"/>
  </r>
  <r>
    <x v="0"/>
    <x v="1"/>
    <x v="4"/>
    <x v="2"/>
    <x v="0"/>
    <x v="0"/>
    <s v="100KT-07-C"/>
    <n v="13.54368"/>
    <n v="13.54368"/>
    <n v="0"/>
    <x v="0"/>
    <n v="16"/>
  </r>
  <r>
    <x v="0"/>
    <x v="1"/>
    <x v="4"/>
    <x v="0"/>
    <x v="0"/>
    <x v="1"/>
    <s v="110KS-01-A"/>
    <n v="9.68"/>
    <n v="9.68"/>
    <n v="0"/>
    <x v="0"/>
    <n v="16"/>
  </r>
  <r>
    <x v="0"/>
    <x v="1"/>
    <x v="4"/>
    <x v="1"/>
    <x v="0"/>
    <x v="1"/>
    <s v="110KS-01-B"/>
    <n v="8.8000000000000007"/>
    <n v="8.8000000000000007"/>
    <n v="0"/>
    <x v="0"/>
    <n v="16"/>
  </r>
  <r>
    <x v="0"/>
    <x v="1"/>
    <x v="4"/>
    <x v="0"/>
    <x v="0"/>
    <x v="1"/>
    <s v="110KS-02-A"/>
    <n v="9.68"/>
    <n v="9.68"/>
    <n v="0"/>
    <x v="0"/>
    <n v="16"/>
  </r>
  <r>
    <x v="0"/>
    <x v="1"/>
    <x v="4"/>
    <x v="1"/>
    <x v="0"/>
    <x v="1"/>
    <s v="110KS-02-B"/>
    <n v="4.4000000000000004"/>
    <n v="4.4000000000000004"/>
    <n v="0"/>
    <x v="0"/>
    <n v="16"/>
  </r>
  <r>
    <x v="0"/>
    <x v="1"/>
    <x v="4"/>
    <x v="2"/>
    <x v="0"/>
    <x v="1"/>
    <s v="110KS-02-C"/>
    <n v="5.28"/>
    <n v="5.28"/>
    <n v="0"/>
    <x v="0"/>
    <n v="8"/>
  </r>
  <r>
    <x v="0"/>
    <x v="1"/>
    <x v="4"/>
    <x v="0"/>
    <x v="0"/>
    <x v="1"/>
    <s v="110KS-03-A"/>
    <n v="3.73"/>
    <n v="3.73"/>
    <n v="0"/>
    <x v="0"/>
    <n v="8"/>
  </r>
  <r>
    <x v="0"/>
    <x v="1"/>
    <x v="4"/>
    <x v="1"/>
    <x v="0"/>
    <x v="1"/>
    <s v="110KS-03-B"/>
    <n v="2.4008400000000001"/>
    <n v="2.4008400000000001"/>
    <n v="0"/>
    <x v="0"/>
    <n v="8"/>
  </r>
  <r>
    <x v="0"/>
    <x v="1"/>
    <x v="4"/>
    <x v="0"/>
    <x v="1"/>
    <x v="2"/>
    <s v="210SL-01-A"/>
    <n v="22.273309999999999"/>
    <n v="22.273309999999999"/>
    <n v="0"/>
    <x v="0"/>
    <n v="24"/>
  </r>
  <r>
    <x v="0"/>
    <x v="1"/>
    <x v="4"/>
    <x v="1"/>
    <x v="1"/>
    <x v="2"/>
    <s v="210SL-01-B"/>
    <n v="22.484532000000002"/>
    <n v="22.484532000000002"/>
    <n v="0"/>
    <x v="0"/>
    <n v="28"/>
  </r>
  <r>
    <x v="0"/>
    <x v="1"/>
    <x v="4"/>
    <x v="2"/>
    <x v="1"/>
    <x v="2"/>
    <s v="210SL-01-C"/>
    <n v="40.423290000000001"/>
    <n v="40.423290000000001"/>
    <n v="0"/>
    <x v="0"/>
    <n v="48"/>
  </r>
  <r>
    <x v="0"/>
    <x v="1"/>
    <x v="4"/>
    <x v="0"/>
    <x v="1"/>
    <x v="2"/>
    <s v="210SL-02-A"/>
    <n v="35.333300000000001"/>
    <n v="35.333300000000001"/>
    <n v="0"/>
    <x v="0"/>
    <n v="40"/>
  </r>
  <r>
    <x v="0"/>
    <x v="1"/>
    <x v="4"/>
    <x v="1"/>
    <x v="1"/>
    <x v="2"/>
    <s v="210SL-02-B"/>
    <n v="45.93329"/>
    <n v="45.93329"/>
    <n v="0"/>
    <x v="0"/>
    <n v="52"/>
  </r>
  <r>
    <x v="0"/>
    <x v="1"/>
    <x v="4"/>
    <x v="3"/>
    <x v="1"/>
    <x v="3"/>
    <s v="220SE-0001"/>
    <n v="0.32119999999999999"/>
    <n v="0.32119999999999999"/>
    <n v="0"/>
    <x v="0"/>
    <n v="0.01"/>
  </r>
  <r>
    <x v="0"/>
    <x v="1"/>
    <x v="4"/>
    <x v="0"/>
    <x v="1"/>
    <x v="3"/>
    <s v="220SE-0009"/>
    <n v="7.99716"/>
    <n v="7.99716"/>
    <n v="4.1000000000000003E-3"/>
    <x v="0"/>
    <n v="8"/>
  </r>
  <r>
    <x v="0"/>
    <x v="1"/>
    <x v="4"/>
    <x v="2"/>
    <x v="1"/>
    <x v="3"/>
    <s v="220SE-0079"/>
    <n v="6.9472100000000001"/>
    <n v="6.9472100000000001"/>
    <n v="0"/>
    <x v="0"/>
    <n v="8"/>
  </r>
  <r>
    <x v="0"/>
    <x v="1"/>
    <x v="4"/>
    <x v="2"/>
    <x v="1"/>
    <x v="3"/>
    <s v="220SE-0081"/>
    <n v="6.6749099999999997"/>
    <n v="6.6749099999999997"/>
    <n v="0"/>
    <x v="0"/>
    <n v="8"/>
  </r>
  <r>
    <x v="0"/>
    <x v="1"/>
    <x v="4"/>
    <x v="0"/>
    <x v="1"/>
    <x v="3"/>
    <s v="220SE-0133"/>
    <n v="5.4017400000000002"/>
    <n v="5.4017400000000002"/>
    <n v="8.43E-2"/>
    <x v="0"/>
    <n v="8"/>
  </r>
  <r>
    <x v="0"/>
    <x v="1"/>
    <x v="4"/>
    <x v="1"/>
    <x v="1"/>
    <x v="3"/>
    <s v="220SE-0150"/>
    <n v="7.7863600000000002"/>
    <n v="7.7863600000000002"/>
    <n v="0"/>
    <x v="0"/>
    <n v="8"/>
  </r>
  <r>
    <x v="0"/>
    <x v="1"/>
    <x v="4"/>
    <x v="1"/>
    <x v="1"/>
    <x v="3"/>
    <s v="220SE-0202"/>
    <n v="6.9357699999999998"/>
    <n v="6.9357699999999998"/>
    <n v="0"/>
    <x v="0"/>
    <n v="8"/>
  </r>
  <r>
    <x v="0"/>
    <x v="1"/>
    <x v="4"/>
    <x v="2"/>
    <x v="1"/>
    <x v="3"/>
    <s v="220SE-0227"/>
    <n v="7.36653"/>
    <n v="7.36653"/>
    <n v="1.95E-2"/>
    <x v="0"/>
    <n v="8"/>
  </r>
  <r>
    <x v="0"/>
    <x v="1"/>
    <x v="4"/>
    <x v="1"/>
    <x v="1"/>
    <x v="3"/>
    <s v="220SE-0233"/>
    <n v="6.9970299999999996"/>
    <n v="6.9970299999999996"/>
    <n v="0"/>
    <x v="0"/>
    <n v="8"/>
  </r>
  <r>
    <x v="0"/>
    <x v="1"/>
    <x v="4"/>
    <x v="1"/>
    <x v="1"/>
    <x v="3"/>
    <s v="220SE-0281"/>
    <n v="5.9552300000000002"/>
    <n v="5.9552300000000002"/>
    <n v="0"/>
    <x v="0"/>
    <n v="8"/>
  </r>
  <r>
    <x v="0"/>
    <x v="1"/>
    <x v="4"/>
    <x v="2"/>
    <x v="1"/>
    <x v="3"/>
    <s v="220SE-0294"/>
    <n v="6.3319599999999996"/>
    <n v="6.3319599999999996"/>
    <n v="0"/>
    <x v="0"/>
    <n v="7"/>
  </r>
  <r>
    <x v="0"/>
    <x v="1"/>
    <x v="4"/>
    <x v="1"/>
    <x v="1"/>
    <x v="3"/>
    <s v="220SE-0315"/>
    <n v="8.6007400000000001"/>
    <n v="8.6007400000000001"/>
    <n v="0"/>
    <x v="0"/>
    <n v="8"/>
  </r>
  <r>
    <x v="0"/>
    <x v="1"/>
    <x v="4"/>
    <x v="0"/>
    <x v="1"/>
    <x v="3"/>
    <s v="220SE-0350"/>
    <n v="5.0140900000000004"/>
    <n v="5.0140900000000004"/>
    <n v="0"/>
    <x v="0"/>
    <n v="8"/>
  </r>
  <r>
    <x v="0"/>
    <x v="1"/>
    <x v="4"/>
    <x v="2"/>
    <x v="1"/>
    <x v="3"/>
    <s v="220SE-0359"/>
    <n v="6.16859"/>
    <n v="6.16859"/>
    <n v="3.3999999999999998E-3"/>
    <x v="0"/>
    <n v="8"/>
  </r>
  <r>
    <x v="0"/>
    <x v="1"/>
    <x v="4"/>
    <x v="2"/>
    <x v="1"/>
    <x v="3"/>
    <s v="220SE-0386"/>
    <n v="6.6827899999999998"/>
    <n v="6.6827899999999998"/>
    <n v="0"/>
    <x v="0"/>
    <n v="8"/>
  </r>
  <r>
    <x v="0"/>
    <x v="1"/>
    <x v="4"/>
    <x v="0"/>
    <x v="1"/>
    <x v="3"/>
    <s v="220SE-0409"/>
    <n v="6.3519500000000004"/>
    <n v="6.3519500000000004"/>
    <n v="0"/>
    <x v="0"/>
    <n v="8"/>
  </r>
  <r>
    <x v="0"/>
    <x v="1"/>
    <x v="4"/>
    <x v="1"/>
    <x v="1"/>
    <x v="3"/>
    <s v="220SE-0504"/>
    <n v="4.3963299999999998"/>
    <n v="4.3963299999999998"/>
    <n v="0"/>
    <x v="0"/>
    <n v="8"/>
  </r>
  <r>
    <x v="0"/>
    <x v="1"/>
    <x v="4"/>
    <x v="0"/>
    <x v="1"/>
    <x v="3"/>
    <s v="220SE-0639"/>
    <n v="3.3006600000000001"/>
    <n v="3.3006600000000001"/>
    <n v="0"/>
    <x v="0"/>
    <n v="8"/>
  </r>
  <r>
    <x v="0"/>
    <x v="1"/>
    <x v="4"/>
    <x v="1"/>
    <x v="1"/>
    <x v="3"/>
    <s v="220SE-0640"/>
    <n v="5.2837399999999999"/>
    <n v="5.2837399999999999"/>
    <n v="0"/>
    <x v="0"/>
    <n v="8"/>
  </r>
  <r>
    <x v="0"/>
    <x v="1"/>
    <x v="4"/>
    <x v="0"/>
    <x v="1"/>
    <x v="3"/>
    <s v="220SE-0642"/>
    <n v="6.8336899999999998"/>
    <n v="6.8336899999999998"/>
    <n v="0"/>
    <x v="0"/>
    <n v="8"/>
  </r>
  <r>
    <x v="0"/>
    <x v="1"/>
    <x v="4"/>
    <x v="0"/>
    <x v="1"/>
    <x v="3"/>
    <s v="220SE-0677"/>
    <n v="4.2520300000000004"/>
    <n v="4.2520300000000004"/>
    <n v="6.1999999999999998E-3"/>
    <x v="0"/>
    <n v="8"/>
  </r>
  <r>
    <x v="0"/>
    <x v="1"/>
    <x v="4"/>
    <x v="1"/>
    <x v="1"/>
    <x v="3"/>
    <s v="220SE-0682"/>
    <n v="6.3658099999999997"/>
    <n v="6.3658099999999997"/>
    <n v="0"/>
    <x v="0"/>
    <n v="8"/>
  </r>
  <r>
    <x v="0"/>
    <x v="1"/>
    <x v="4"/>
    <x v="1"/>
    <x v="1"/>
    <x v="3"/>
    <s v="220SE-0688"/>
    <n v="4.7174899999999997"/>
    <n v="4.7174899999999997"/>
    <n v="0"/>
    <x v="0"/>
    <n v="6"/>
  </r>
  <r>
    <x v="0"/>
    <x v="1"/>
    <x v="4"/>
    <x v="1"/>
    <x v="1"/>
    <x v="3"/>
    <s v="220SE-0690"/>
    <n v="7.4364299999999997"/>
    <n v="7.4364299999999997"/>
    <n v="0"/>
    <x v="0"/>
    <n v="8"/>
  </r>
  <r>
    <x v="0"/>
    <x v="1"/>
    <x v="4"/>
    <x v="0"/>
    <x v="1"/>
    <x v="3"/>
    <s v="220SE-0694"/>
    <n v="4.5968299999999997"/>
    <n v="4.5968299999999997"/>
    <n v="0"/>
    <x v="0"/>
    <n v="8"/>
  </r>
  <r>
    <x v="0"/>
    <x v="1"/>
    <x v="4"/>
    <x v="1"/>
    <x v="1"/>
    <x v="3"/>
    <s v="220SE-0700"/>
    <n v="6.3005199999999997"/>
    <n v="6.3005199999999997"/>
    <n v="0"/>
    <x v="0"/>
    <n v="8"/>
  </r>
  <r>
    <x v="0"/>
    <x v="1"/>
    <x v="4"/>
    <x v="1"/>
    <x v="1"/>
    <x v="3"/>
    <s v="220SE-0701"/>
    <n v="6.2214999999999998"/>
    <n v="6.2214999999999998"/>
    <n v="0"/>
    <x v="0"/>
    <n v="8"/>
  </r>
  <r>
    <x v="0"/>
    <x v="1"/>
    <x v="4"/>
    <x v="2"/>
    <x v="1"/>
    <x v="3"/>
    <s v="220SE-0708"/>
    <n v="5.5825300000000002"/>
    <n v="5.5825300000000002"/>
    <n v="0"/>
    <x v="0"/>
    <n v="8"/>
  </r>
  <r>
    <x v="0"/>
    <x v="1"/>
    <x v="4"/>
    <x v="1"/>
    <x v="1"/>
    <x v="3"/>
    <s v="220SE-0718"/>
    <n v="7.8848900000000004"/>
    <n v="7.8848900000000004"/>
    <n v="0"/>
    <x v="0"/>
    <n v="8"/>
  </r>
  <r>
    <x v="0"/>
    <x v="1"/>
    <x v="4"/>
    <x v="1"/>
    <x v="1"/>
    <x v="3"/>
    <s v="220SE-0734"/>
    <n v="6.7475199999999997"/>
    <n v="6.7475199999999997"/>
    <n v="0"/>
    <x v="0"/>
    <n v="8"/>
  </r>
  <r>
    <x v="0"/>
    <x v="1"/>
    <x v="4"/>
    <x v="1"/>
    <x v="1"/>
    <x v="3"/>
    <s v="220SE-0737"/>
    <n v="8.2308699999999995"/>
    <n v="8.2308699999999995"/>
    <n v="0"/>
    <x v="0"/>
    <n v="8"/>
  </r>
  <r>
    <x v="0"/>
    <x v="1"/>
    <x v="4"/>
    <x v="1"/>
    <x v="1"/>
    <x v="3"/>
    <s v="220SE-0739"/>
    <n v="5.1867999999999999"/>
    <n v="5.1867999999999999"/>
    <n v="0"/>
    <x v="0"/>
    <n v="8"/>
  </r>
  <r>
    <x v="0"/>
    <x v="1"/>
    <x v="4"/>
    <x v="1"/>
    <x v="1"/>
    <x v="3"/>
    <s v="220SE-0748"/>
    <n v="2.7789799999999998"/>
    <n v="2.7789799999999998"/>
    <n v="0"/>
    <x v="0"/>
    <n v="4"/>
  </r>
  <r>
    <x v="0"/>
    <x v="1"/>
    <x v="4"/>
    <x v="2"/>
    <x v="1"/>
    <x v="3"/>
    <s v="220SE-0754"/>
    <n v="6.2965400000000002"/>
    <n v="6.2965400000000002"/>
    <n v="0"/>
    <x v="0"/>
    <n v="8"/>
  </r>
  <r>
    <x v="0"/>
    <x v="1"/>
    <x v="4"/>
    <x v="2"/>
    <x v="1"/>
    <x v="3"/>
    <s v="220SE-0778"/>
    <n v="7.6327999999999996"/>
    <n v="7.6327999999999996"/>
    <n v="0"/>
    <x v="0"/>
    <n v="8"/>
  </r>
  <r>
    <x v="0"/>
    <x v="1"/>
    <x v="4"/>
    <x v="1"/>
    <x v="1"/>
    <x v="3"/>
    <s v="220SE-0786"/>
    <n v="6.8292299999999999"/>
    <n v="6.8292299999999999"/>
    <n v="0"/>
    <x v="0"/>
    <n v="8"/>
  </r>
  <r>
    <x v="0"/>
    <x v="1"/>
    <x v="4"/>
    <x v="0"/>
    <x v="1"/>
    <x v="3"/>
    <s v="220SE-0787"/>
    <n v="6.11639"/>
    <n v="6.11639"/>
    <n v="0"/>
    <x v="0"/>
    <n v="8"/>
  </r>
  <r>
    <x v="0"/>
    <x v="1"/>
    <x v="4"/>
    <x v="2"/>
    <x v="1"/>
    <x v="3"/>
    <s v="220SE-0795"/>
    <n v="5.7611999999999997"/>
    <n v="5.7611999999999997"/>
    <n v="0"/>
    <x v="0"/>
    <n v="8"/>
  </r>
  <r>
    <x v="0"/>
    <x v="1"/>
    <x v="4"/>
    <x v="1"/>
    <x v="1"/>
    <x v="3"/>
    <s v="220SE-0797"/>
    <n v="6.7698799999999997"/>
    <n v="6.7698799999999997"/>
    <n v="0"/>
    <x v="0"/>
    <n v="8"/>
  </r>
  <r>
    <x v="0"/>
    <x v="1"/>
    <x v="4"/>
    <x v="1"/>
    <x v="1"/>
    <x v="3"/>
    <s v="220SE-0800"/>
    <n v="7.8094400000000004"/>
    <n v="7.8094400000000004"/>
    <n v="0"/>
    <x v="0"/>
    <n v="8"/>
  </r>
  <r>
    <x v="0"/>
    <x v="1"/>
    <x v="4"/>
    <x v="2"/>
    <x v="1"/>
    <x v="3"/>
    <s v="220SE-0844"/>
    <n v="6.2312500000000002"/>
    <n v="6.2312500000000002"/>
    <n v="0"/>
    <x v="0"/>
    <n v="8"/>
  </r>
  <r>
    <x v="0"/>
    <x v="1"/>
    <x v="4"/>
    <x v="2"/>
    <x v="1"/>
    <x v="3"/>
    <s v="220SE-0901"/>
    <n v="4.2214200000000002"/>
    <n v="4.2214200000000002"/>
    <n v="0"/>
    <x v="0"/>
    <n v="8"/>
  </r>
  <r>
    <x v="0"/>
    <x v="1"/>
    <x v="4"/>
    <x v="1"/>
    <x v="1"/>
    <x v="3"/>
    <s v="220SE-0921"/>
    <n v="7.23177"/>
    <n v="7.23177"/>
    <n v="0"/>
    <x v="0"/>
    <n v="8"/>
  </r>
  <r>
    <x v="0"/>
    <x v="1"/>
    <x v="4"/>
    <x v="0"/>
    <x v="1"/>
    <x v="3"/>
    <s v="220SE-0923"/>
    <n v="5.3358999999999996"/>
    <n v="5.3358999999999996"/>
    <n v="8.3000000000000004E-2"/>
    <x v="0"/>
    <n v="8"/>
  </r>
  <r>
    <x v="0"/>
    <x v="1"/>
    <x v="4"/>
    <x v="2"/>
    <x v="1"/>
    <x v="3"/>
    <s v="220SE-1045"/>
    <n v="8.2350700000000003"/>
    <n v="8.2350700000000003"/>
    <n v="0.46339999999999998"/>
    <x v="0"/>
    <n v="8"/>
  </r>
  <r>
    <x v="0"/>
    <x v="1"/>
    <x v="4"/>
    <x v="0"/>
    <x v="1"/>
    <x v="3"/>
    <s v="220SE-1218"/>
    <n v="6.0971000000000002"/>
    <n v="6.0971000000000002"/>
    <n v="5.1000000000000004E-3"/>
    <x v="0"/>
    <n v="8"/>
  </r>
  <r>
    <x v="0"/>
    <x v="1"/>
    <x v="4"/>
    <x v="0"/>
    <x v="1"/>
    <x v="3"/>
    <s v="220SE-1219"/>
    <n v="7.0590799999999998"/>
    <n v="7.0590799999999998"/>
    <n v="0"/>
    <x v="0"/>
    <n v="8"/>
  </r>
  <r>
    <x v="0"/>
    <x v="1"/>
    <x v="4"/>
    <x v="2"/>
    <x v="1"/>
    <x v="3"/>
    <s v="220SE-1220"/>
    <n v="5.4018199999999998"/>
    <n v="5.4018199999999998"/>
    <n v="3.2899999999999999E-2"/>
    <x v="0"/>
    <n v="7.5"/>
  </r>
  <r>
    <x v="0"/>
    <x v="1"/>
    <x v="4"/>
    <x v="1"/>
    <x v="1"/>
    <x v="3"/>
    <s v="220SE-1223"/>
    <n v="6.71732"/>
    <n v="6.71732"/>
    <n v="0"/>
    <x v="0"/>
    <n v="8"/>
  </r>
  <r>
    <x v="0"/>
    <x v="1"/>
    <x v="4"/>
    <x v="1"/>
    <x v="1"/>
    <x v="3"/>
    <s v="220SE-1286"/>
    <n v="6.2163700000000004"/>
    <n v="6.2163700000000004"/>
    <n v="0"/>
    <x v="0"/>
    <n v="8"/>
  </r>
  <r>
    <x v="0"/>
    <x v="1"/>
    <x v="4"/>
    <x v="0"/>
    <x v="1"/>
    <x v="3"/>
    <s v="220SE-1290"/>
    <n v="7.8767899999999997"/>
    <n v="7.8767899999999997"/>
    <n v="1.6999999999999999E-3"/>
    <x v="0"/>
    <n v="8"/>
  </r>
  <r>
    <x v="0"/>
    <x v="1"/>
    <x v="4"/>
    <x v="2"/>
    <x v="1"/>
    <x v="3"/>
    <s v="220SE-1679"/>
    <n v="7.6393599999999999"/>
    <n v="7.6393599999999999"/>
    <n v="0"/>
    <x v="0"/>
    <n v="8"/>
  </r>
  <r>
    <x v="0"/>
    <x v="1"/>
    <x v="4"/>
    <x v="1"/>
    <x v="1"/>
    <x v="3"/>
    <s v="220SE-1689"/>
    <n v="5.2143870000000003"/>
    <n v="5.2143870000000003"/>
    <n v="0.17349999999999999"/>
    <x v="0"/>
    <n v="6.5"/>
  </r>
  <r>
    <x v="0"/>
    <x v="1"/>
    <x v="4"/>
    <x v="2"/>
    <x v="1"/>
    <x v="3"/>
    <s v="220SE-1695"/>
    <n v="6.41031"/>
    <n v="6.41031"/>
    <n v="0.58220000000000005"/>
    <x v="0"/>
    <n v="8"/>
  </r>
  <r>
    <x v="0"/>
    <x v="1"/>
    <x v="4"/>
    <x v="2"/>
    <x v="1"/>
    <x v="3"/>
    <s v="220SE-1696"/>
    <n v="5.8247299999999997"/>
    <n v="5.8247299999999997"/>
    <n v="0"/>
    <x v="0"/>
    <n v="8"/>
  </r>
  <r>
    <x v="0"/>
    <x v="1"/>
    <x v="4"/>
    <x v="0"/>
    <x v="1"/>
    <x v="3"/>
    <s v="220SE-1747"/>
    <n v="5.6822600000000003"/>
    <n v="5.6822600000000003"/>
    <n v="0.8014"/>
    <x v="0"/>
    <n v="6.5"/>
  </r>
  <r>
    <x v="0"/>
    <x v="1"/>
    <x v="4"/>
    <x v="2"/>
    <x v="1"/>
    <x v="3"/>
    <s v="220SE-1883"/>
    <n v="6.6663800000000002"/>
    <n v="6.6663800000000002"/>
    <n v="0"/>
    <x v="0"/>
    <n v="8"/>
  </r>
  <r>
    <x v="0"/>
    <x v="1"/>
    <x v="4"/>
    <x v="1"/>
    <x v="1"/>
    <x v="3"/>
    <s v="220SE-2033"/>
    <n v="6.2817499999999997"/>
    <n v="6.2817499999999997"/>
    <n v="0"/>
    <x v="0"/>
    <n v="8"/>
  </r>
  <r>
    <x v="0"/>
    <x v="1"/>
    <x v="4"/>
    <x v="0"/>
    <x v="1"/>
    <x v="3"/>
    <s v="220SE-2035"/>
    <n v="6.74092"/>
    <n v="6.74092"/>
    <n v="0"/>
    <x v="0"/>
    <n v="8"/>
  </r>
  <r>
    <x v="0"/>
    <x v="1"/>
    <x v="4"/>
    <x v="2"/>
    <x v="1"/>
    <x v="3"/>
    <s v="220SE-2036"/>
    <n v="6.2734899999999998"/>
    <n v="6.2734899999999998"/>
    <n v="0"/>
    <x v="0"/>
    <n v="8"/>
  </r>
  <r>
    <x v="0"/>
    <x v="1"/>
    <x v="4"/>
    <x v="0"/>
    <x v="1"/>
    <x v="3"/>
    <s v="220SE-2037"/>
    <n v="5.2217399999999996"/>
    <n v="5.2217399999999996"/>
    <n v="3.4500000000000003E-2"/>
    <x v="0"/>
    <n v="8"/>
  </r>
  <r>
    <x v="0"/>
    <x v="1"/>
    <x v="4"/>
    <x v="0"/>
    <x v="1"/>
    <x v="3"/>
    <s v="220SE-2038"/>
    <n v="7.5524199999999997"/>
    <n v="7.5524199999999997"/>
    <n v="0"/>
    <x v="0"/>
    <n v="8"/>
  </r>
  <r>
    <x v="0"/>
    <x v="1"/>
    <x v="4"/>
    <x v="1"/>
    <x v="1"/>
    <x v="3"/>
    <s v="220SE-2102"/>
    <n v="6.2643800000000001"/>
    <n v="6.2643800000000001"/>
    <n v="0"/>
    <x v="0"/>
    <n v="8"/>
  </r>
  <r>
    <x v="0"/>
    <x v="1"/>
    <x v="4"/>
    <x v="0"/>
    <x v="1"/>
    <x v="3"/>
    <s v="220SE-2103"/>
    <n v="5.5301499999999999"/>
    <n v="5.5301499999999999"/>
    <n v="5.7000000000000002E-3"/>
    <x v="0"/>
    <n v="8"/>
  </r>
  <r>
    <x v="0"/>
    <x v="1"/>
    <x v="4"/>
    <x v="2"/>
    <x v="1"/>
    <x v="3"/>
    <s v="220SE-2104"/>
    <n v="7.6635999999999997"/>
    <n v="7.6635999999999997"/>
    <n v="0"/>
    <x v="0"/>
    <n v="8"/>
  </r>
  <r>
    <x v="0"/>
    <x v="1"/>
    <x v="4"/>
    <x v="0"/>
    <x v="1"/>
    <x v="3"/>
    <s v="220SE-2110"/>
    <n v="6.87765"/>
    <n v="6.87765"/>
    <n v="0"/>
    <x v="0"/>
    <n v="8"/>
  </r>
  <r>
    <x v="0"/>
    <x v="1"/>
    <x v="4"/>
    <x v="2"/>
    <x v="1"/>
    <x v="3"/>
    <s v="220SE-2118"/>
    <n v="7.3075200000000002"/>
    <n v="7.3075200000000002"/>
    <n v="0"/>
    <x v="0"/>
    <n v="8"/>
  </r>
  <r>
    <x v="0"/>
    <x v="1"/>
    <x v="4"/>
    <x v="0"/>
    <x v="1"/>
    <x v="3"/>
    <s v="220SE-2125"/>
    <n v="7.2737400000000001"/>
    <n v="7.2737400000000001"/>
    <n v="0"/>
    <x v="0"/>
    <n v="8"/>
  </r>
  <r>
    <x v="0"/>
    <x v="1"/>
    <x v="4"/>
    <x v="0"/>
    <x v="1"/>
    <x v="3"/>
    <s v="220SE-2295"/>
    <n v="6.3311999999999999"/>
    <n v="6.3311999999999999"/>
    <n v="0"/>
    <x v="0"/>
    <n v="8"/>
  </r>
  <r>
    <x v="0"/>
    <x v="1"/>
    <x v="4"/>
    <x v="0"/>
    <x v="1"/>
    <x v="3"/>
    <s v="220SE-2349"/>
    <n v="6.1893599999999998"/>
    <n v="6.1893599999999998"/>
    <n v="3.5700000000000003E-2"/>
    <x v="0"/>
    <n v="8"/>
  </r>
  <r>
    <x v="0"/>
    <x v="1"/>
    <x v="4"/>
    <x v="1"/>
    <x v="1"/>
    <x v="3"/>
    <s v="220SE-2350"/>
    <n v="7.7844300000000004"/>
    <n v="7.7844300000000004"/>
    <n v="0"/>
    <x v="0"/>
    <n v="8"/>
  </r>
  <r>
    <x v="0"/>
    <x v="1"/>
    <x v="4"/>
    <x v="1"/>
    <x v="1"/>
    <x v="3"/>
    <s v="220SE-2353"/>
    <n v="7.9834199999999997"/>
    <n v="7.9834199999999997"/>
    <n v="0"/>
    <x v="0"/>
    <n v="8"/>
  </r>
  <r>
    <x v="0"/>
    <x v="1"/>
    <x v="4"/>
    <x v="0"/>
    <x v="1"/>
    <x v="3"/>
    <s v="220SE-2415"/>
    <n v="3.9845899999999999"/>
    <n v="3.9845899999999999"/>
    <n v="3.5000000000000001E-3"/>
    <x v="0"/>
    <n v="8"/>
  </r>
  <r>
    <x v="0"/>
    <x v="1"/>
    <x v="4"/>
    <x v="2"/>
    <x v="1"/>
    <x v="3"/>
    <s v="220SE-2454"/>
    <n v="5.2911599999999996"/>
    <n v="5.2911599999999996"/>
    <n v="0"/>
    <x v="0"/>
    <n v="8"/>
  </r>
  <r>
    <x v="0"/>
    <x v="1"/>
    <x v="4"/>
    <x v="1"/>
    <x v="1"/>
    <x v="3"/>
    <s v="220SE-2455"/>
    <n v="9.1676800000000007"/>
    <n v="9.1676800000000007"/>
    <n v="0"/>
    <x v="0"/>
    <n v="8"/>
  </r>
  <r>
    <x v="0"/>
    <x v="1"/>
    <x v="4"/>
    <x v="1"/>
    <x v="1"/>
    <x v="3"/>
    <s v="220SE-2553"/>
    <n v="5.8519699999999997"/>
    <n v="5.8519699999999997"/>
    <n v="0"/>
    <x v="0"/>
    <n v="8"/>
  </r>
  <r>
    <x v="0"/>
    <x v="1"/>
    <x v="4"/>
    <x v="2"/>
    <x v="1"/>
    <x v="3"/>
    <s v="220SE-2769"/>
    <n v="6.5603199999999999"/>
    <n v="6.5603199999999999"/>
    <n v="0"/>
    <x v="0"/>
    <n v="8"/>
  </r>
  <r>
    <x v="0"/>
    <x v="1"/>
    <x v="4"/>
    <x v="0"/>
    <x v="1"/>
    <x v="3"/>
    <s v="220SE-2771"/>
    <n v="7.0384000000000002"/>
    <n v="7.0384000000000002"/>
    <n v="0"/>
    <x v="0"/>
    <n v="8"/>
  </r>
  <r>
    <x v="0"/>
    <x v="1"/>
    <x v="4"/>
    <x v="1"/>
    <x v="1"/>
    <x v="3"/>
    <s v="220SE-2775"/>
    <n v="5.1896300000000002"/>
    <n v="5.1896300000000002"/>
    <n v="0"/>
    <x v="0"/>
    <n v="8"/>
  </r>
  <r>
    <x v="0"/>
    <x v="1"/>
    <x v="4"/>
    <x v="2"/>
    <x v="1"/>
    <x v="3"/>
    <s v="220SE-2841"/>
    <n v="7.1270899999999999"/>
    <n v="7.1270899999999999"/>
    <n v="0"/>
    <x v="0"/>
    <n v="8"/>
  </r>
  <r>
    <x v="0"/>
    <x v="1"/>
    <x v="4"/>
    <x v="1"/>
    <x v="1"/>
    <x v="3"/>
    <s v="220SE-2842"/>
    <n v="6.1230200000000004"/>
    <n v="6.1230200000000004"/>
    <n v="0"/>
    <x v="0"/>
    <n v="8"/>
  </r>
  <r>
    <x v="0"/>
    <x v="1"/>
    <x v="4"/>
    <x v="0"/>
    <x v="1"/>
    <x v="3"/>
    <s v="220SE-2848"/>
    <n v="5.3004600000000002"/>
    <n v="5.3004600000000002"/>
    <n v="2.1000000000000001E-2"/>
    <x v="0"/>
    <n v="8"/>
  </r>
  <r>
    <x v="0"/>
    <x v="1"/>
    <x v="4"/>
    <x v="0"/>
    <x v="1"/>
    <x v="3"/>
    <s v="220SE-2892"/>
    <n v="5.6172300000000002"/>
    <n v="5.6172300000000002"/>
    <n v="0.38250000000000001"/>
    <x v="0"/>
    <n v="8"/>
  </r>
  <r>
    <x v="0"/>
    <x v="1"/>
    <x v="4"/>
    <x v="1"/>
    <x v="1"/>
    <x v="3"/>
    <s v="220SE-2893"/>
    <n v="4.6795099999999996"/>
    <n v="4.6795099999999996"/>
    <n v="0"/>
    <x v="0"/>
    <n v="8"/>
  </r>
  <r>
    <x v="0"/>
    <x v="1"/>
    <x v="4"/>
    <x v="1"/>
    <x v="1"/>
    <x v="3"/>
    <s v="220SE-2897"/>
    <n v="6.4887499999999996"/>
    <n v="6.4887499999999996"/>
    <n v="1.6999999999999999E-3"/>
    <x v="0"/>
    <n v="8"/>
  </r>
  <r>
    <x v="0"/>
    <x v="1"/>
    <x v="4"/>
    <x v="0"/>
    <x v="1"/>
    <x v="3"/>
    <s v="220SE-2918"/>
    <n v="6.1914199999999999"/>
    <n v="6.1914199999999999"/>
    <n v="3.2000000000000002E-3"/>
    <x v="0"/>
    <n v="8"/>
  </r>
  <r>
    <x v="0"/>
    <x v="1"/>
    <x v="4"/>
    <x v="0"/>
    <x v="1"/>
    <x v="3"/>
    <s v="220SE-2924"/>
    <n v="5.3972499999999997"/>
    <n v="5.3972499999999997"/>
    <n v="0"/>
    <x v="0"/>
    <n v="8"/>
  </r>
  <r>
    <x v="0"/>
    <x v="1"/>
    <x v="4"/>
    <x v="2"/>
    <x v="1"/>
    <x v="3"/>
    <s v="220SE-2926"/>
    <n v="6.0116300000000003"/>
    <n v="6.0116300000000003"/>
    <n v="0"/>
    <x v="0"/>
    <n v="8"/>
  </r>
  <r>
    <x v="0"/>
    <x v="1"/>
    <x v="4"/>
    <x v="0"/>
    <x v="1"/>
    <x v="3"/>
    <s v="220SE-2931"/>
    <n v="6.8429200000000003"/>
    <n v="6.8429200000000003"/>
    <n v="0"/>
    <x v="0"/>
    <n v="8"/>
  </r>
  <r>
    <x v="0"/>
    <x v="1"/>
    <x v="4"/>
    <x v="0"/>
    <x v="1"/>
    <x v="3"/>
    <s v="220SE-2983"/>
    <n v="6.5133900000000002"/>
    <n v="6.5133900000000002"/>
    <n v="8.0000000000000002E-3"/>
    <x v="0"/>
    <n v="8"/>
  </r>
  <r>
    <x v="0"/>
    <x v="1"/>
    <x v="4"/>
    <x v="2"/>
    <x v="1"/>
    <x v="3"/>
    <s v="220SE-3073"/>
    <n v="6.8772900000000003"/>
    <n v="6.8772900000000003"/>
    <n v="0"/>
    <x v="0"/>
    <n v="8"/>
  </r>
  <r>
    <x v="0"/>
    <x v="1"/>
    <x v="4"/>
    <x v="2"/>
    <x v="1"/>
    <x v="3"/>
    <s v="220SE-3261"/>
    <n v="7.1391999999999998"/>
    <n v="7.1391999999999998"/>
    <n v="0"/>
    <x v="0"/>
    <n v="8"/>
  </r>
  <r>
    <x v="0"/>
    <x v="1"/>
    <x v="4"/>
    <x v="2"/>
    <x v="1"/>
    <x v="3"/>
    <s v="220SE-3332"/>
    <n v="4.97241"/>
    <n v="4.97241"/>
    <n v="1.77E-2"/>
    <x v="0"/>
    <n v="8"/>
  </r>
  <r>
    <x v="0"/>
    <x v="1"/>
    <x v="4"/>
    <x v="2"/>
    <x v="1"/>
    <x v="3"/>
    <s v="220SE-3445"/>
    <n v="7.8866699999999996"/>
    <n v="7.8866699999999996"/>
    <n v="0"/>
    <x v="0"/>
    <n v="8"/>
  </r>
  <r>
    <x v="0"/>
    <x v="1"/>
    <x v="4"/>
    <x v="2"/>
    <x v="1"/>
    <x v="3"/>
    <s v="220SE-3447"/>
    <n v="5.2295499999999997"/>
    <n v="5.2295499999999997"/>
    <n v="9.1300000000000006E-2"/>
    <x v="0"/>
    <n v="8"/>
  </r>
  <r>
    <x v="0"/>
    <x v="1"/>
    <x v="4"/>
    <x v="2"/>
    <x v="1"/>
    <x v="3"/>
    <s v="220SE-3462"/>
    <n v="6.2296199999999997"/>
    <n v="6.2296199999999997"/>
    <n v="0"/>
    <x v="0"/>
    <n v="8"/>
  </r>
  <r>
    <x v="0"/>
    <x v="1"/>
    <x v="4"/>
    <x v="2"/>
    <x v="1"/>
    <x v="3"/>
    <s v="220SE-3468"/>
    <n v="4.9296800000000003"/>
    <n v="4.9296800000000003"/>
    <n v="0.94430000000000003"/>
    <x v="0"/>
    <n v="8"/>
  </r>
  <r>
    <x v="0"/>
    <x v="1"/>
    <x v="4"/>
    <x v="0"/>
    <x v="1"/>
    <x v="3"/>
    <s v="220SE-3566"/>
    <n v="6.0045599999999997"/>
    <n v="6.0045599999999997"/>
    <n v="2.5000000000000001E-3"/>
    <x v="0"/>
    <n v="8"/>
  </r>
  <r>
    <x v="0"/>
    <x v="1"/>
    <x v="4"/>
    <x v="1"/>
    <x v="1"/>
    <x v="3"/>
    <s v="220SE-3633"/>
    <n v="7.05145"/>
    <n v="7.05145"/>
    <n v="0"/>
    <x v="0"/>
    <n v="8"/>
  </r>
  <r>
    <x v="0"/>
    <x v="1"/>
    <x v="4"/>
    <x v="0"/>
    <x v="1"/>
    <x v="3"/>
    <s v="220SE-3678"/>
    <n v="4.5800799999999997"/>
    <n v="4.5800799999999997"/>
    <n v="1.6999999999999999E-3"/>
    <x v="0"/>
    <n v="8"/>
  </r>
  <r>
    <x v="0"/>
    <x v="1"/>
    <x v="4"/>
    <x v="1"/>
    <x v="1"/>
    <x v="3"/>
    <s v="220SE-3840"/>
    <n v="6.1920799999999998"/>
    <n v="6.1920799999999998"/>
    <n v="0"/>
    <x v="0"/>
    <n v="8"/>
  </r>
  <r>
    <x v="0"/>
    <x v="1"/>
    <x v="4"/>
    <x v="0"/>
    <x v="2"/>
    <x v="4"/>
    <s v="300OI-01-A"/>
    <n v="55.572000000000003"/>
    <n v="55.572000000000003"/>
    <n v="0"/>
    <x v="0"/>
    <n v="32"/>
  </r>
  <r>
    <x v="0"/>
    <x v="1"/>
    <x v="4"/>
    <x v="1"/>
    <x v="2"/>
    <x v="4"/>
    <s v="300OI-01-B"/>
    <n v="41.206000000000003"/>
    <n v="41.206000000000003"/>
    <n v="0"/>
    <x v="0"/>
    <n v="24"/>
  </r>
  <r>
    <x v="0"/>
    <x v="1"/>
    <x v="4"/>
    <x v="2"/>
    <x v="2"/>
    <x v="4"/>
    <s v="300OI-01-C"/>
    <n v="55.562600000000003"/>
    <n v="55.562600000000003"/>
    <n v="0"/>
    <x v="0"/>
    <n v="32"/>
  </r>
  <r>
    <x v="0"/>
    <x v="1"/>
    <x v="4"/>
    <x v="0"/>
    <x v="2"/>
    <x v="5"/>
    <s v="300OS-01-A"/>
    <n v="12.84783"/>
    <n v="12.84783"/>
    <n v="0"/>
    <x v="0"/>
    <n v="24"/>
  </r>
  <r>
    <x v="0"/>
    <x v="1"/>
    <x v="4"/>
    <x v="1"/>
    <x v="2"/>
    <x v="5"/>
    <s v="300OS-01-B"/>
    <n v="13.82342"/>
    <n v="13.82342"/>
    <n v="0"/>
    <x v="0"/>
    <n v="24"/>
  </r>
  <r>
    <x v="0"/>
    <x v="1"/>
    <x v="4"/>
    <x v="2"/>
    <x v="2"/>
    <x v="5"/>
    <s v="300OS-01-C"/>
    <n v="9.8170079999999995"/>
    <n v="9.8170079999999995"/>
    <n v="0"/>
    <x v="0"/>
    <n v="24"/>
  </r>
  <r>
    <x v="0"/>
    <x v="1"/>
    <x v="4"/>
    <x v="0"/>
    <x v="3"/>
    <x v="6"/>
    <s v="410MO-01-A"/>
    <n v="15.42628"/>
    <n v="15.42628"/>
    <n v="0"/>
    <x v="0"/>
    <n v="19.989999999999998"/>
  </r>
  <r>
    <x v="0"/>
    <x v="1"/>
    <x v="4"/>
    <x v="1"/>
    <x v="3"/>
    <x v="6"/>
    <s v="410MO-01-B"/>
    <n v="14.04002"/>
    <n v="14.04002"/>
    <n v="0"/>
    <x v="0"/>
    <n v="18.68"/>
  </r>
  <r>
    <x v="0"/>
    <x v="1"/>
    <x v="4"/>
    <x v="2"/>
    <x v="3"/>
    <x v="6"/>
    <s v="410MO-01-C"/>
    <n v="10.454929999999999"/>
    <n v="10.454929999999999"/>
    <n v="0"/>
    <x v="0"/>
    <n v="13.86"/>
  </r>
  <r>
    <x v="0"/>
    <x v="1"/>
    <x v="4"/>
    <x v="0"/>
    <x v="3"/>
    <x v="6"/>
    <s v="410MO-02-A"/>
    <n v="20.105"/>
    <n v="20.105"/>
    <n v="0"/>
    <x v="0"/>
    <n v="23.99"/>
  </r>
  <r>
    <x v="0"/>
    <x v="1"/>
    <x v="4"/>
    <x v="1"/>
    <x v="3"/>
    <x v="6"/>
    <s v="410MO-02-B"/>
    <n v="8.0049899999999994"/>
    <n v="8.0049899999999994"/>
    <n v="0"/>
    <x v="0"/>
    <n v="10.68"/>
  </r>
  <r>
    <x v="0"/>
    <x v="1"/>
    <x v="4"/>
    <x v="2"/>
    <x v="3"/>
    <x v="6"/>
    <s v="410MO-02-C"/>
    <n v="8.3411299999999997"/>
    <n v="8.3411299999999997"/>
    <n v="0"/>
    <x v="0"/>
    <n v="10.66"/>
  </r>
  <r>
    <x v="0"/>
    <x v="1"/>
    <x v="4"/>
    <x v="0"/>
    <x v="3"/>
    <x v="6"/>
    <s v="410MO-03-A"/>
    <n v="15.0245"/>
    <n v="15.0245"/>
    <n v="0"/>
    <x v="0"/>
    <n v="19.989999999999998"/>
  </r>
  <r>
    <x v="0"/>
    <x v="1"/>
    <x v="4"/>
    <x v="1"/>
    <x v="3"/>
    <x v="6"/>
    <s v="410MO-03-B"/>
    <n v="14.221679999999999"/>
    <n v="14.221679999999999"/>
    <n v="0"/>
    <x v="0"/>
    <n v="18.68"/>
  </r>
  <r>
    <x v="0"/>
    <x v="1"/>
    <x v="4"/>
    <x v="2"/>
    <x v="3"/>
    <x v="6"/>
    <s v="410MO-03-C"/>
    <n v="7.5614699999999999"/>
    <n v="7.5614699999999999"/>
    <n v="0"/>
    <x v="0"/>
    <n v="10.06"/>
  </r>
  <r>
    <x v="0"/>
    <x v="1"/>
    <x v="4"/>
    <x v="0"/>
    <x v="3"/>
    <x v="6"/>
    <s v="410MO-04-A"/>
    <n v="17.205770000000001"/>
    <n v="17.205770000000001"/>
    <n v="0"/>
    <x v="0"/>
    <n v="21.32"/>
  </r>
  <r>
    <x v="0"/>
    <x v="1"/>
    <x v="4"/>
    <x v="1"/>
    <x v="3"/>
    <x v="6"/>
    <s v="410MO-04-B"/>
    <n v="14.188549999999999"/>
    <n v="14.188549999999999"/>
    <n v="0"/>
    <x v="0"/>
    <n v="18.68"/>
  </r>
  <r>
    <x v="0"/>
    <x v="1"/>
    <x v="4"/>
    <x v="2"/>
    <x v="3"/>
    <x v="6"/>
    <s v="410MO-04-C"/>
    <n v="14.213649999999999"/>
    <n v="14.213649999999999"/>
    <n v="0"/>
    <x v="0"/>
    <n v="18.68"/>
  </r>
  <r>
    <x v="0"/>
    <x v="1"/>
    <x v="4"/>
    <x v="0"/>
    <x v="3"/>
    <x v="6"/>
    <s v="410MO-05-A"/>
    <n v="14.96467"/>
    <n v="14.96467"/>
    <n v="0"/>
    <x v="0"/>
    <n v="19.989999999999998"/>
  </r>
  <r>
    <x v="0"/>
    <x v="1"/>
    <x v="4"/>
    <x v="1"/>
    <x v="3"/>
    <x v="6"/>
    <s v="410MO-05-B"/>
    <n v="14.132009999999999"/>
    <n v="14.132009999999999"/>
    <n v="0"/>
    <x v="0"/>
    <n v="18.68"/>
  </r>
  <r>
    <x v="0"/>
    <x v="1"/>
    <x v="4"/>
    <x v="2"/>
    <x v="3"/>
    <x v="6"/>
    <s v="410MO-05-C"/>
    <n v="7.9286799999999999"/>
    <n v="7.9286799999999999"/>
    <n v="0"/>
    <x v="0"/>
    <n v="10.56"/>
  </r>
  <r>
    <x v="0"/>
    <x v="1"/>
    <x v="4"/>
    <x v="0"/>
    <x v="3"/>
    <x v="6"/>
    <s v="410MO-06-A"/>
    <n v="21.198419999999999"/>
    <n v="21.198419999999999"/>
    <n v="0"/>
    <x v="0"/>
    <n v="26.66"/>
  </r>
  <r>
    <x v="0"/>
    <x v="1"/>
    <x v="4"/>
    <x v="2"/>
    <x v="3"/>
    <x v="6"/>
    <s v="410MO-06-C"/>
    <n v="10.898490000000001"/>
    <n v="10.898490000000001"/>
    <n v="0"/>
    <x v="0"/>
    <n v="14.48"/>
  </r>
  <r>
    <x v="0"/>
    <x v="1"/>
    <x v="4"/>
    <x v="1"/>
    <x v="3"/>
    <x v="6"/>
    <s v="410MO-07-B"/>
    <n v="14.4565"/>
    <n v="14.4565"/>
    <n v="0"/>
    <x v="0"/>
    <n v="18.68"/>
  </r>
  <r>
    <x v="0"/>
    <x v="1"/>
    <x v="4"/>
    <x v="0"/>
    <x v="3"/>
    <x v="7"/>
    <s v="420TW-01-A"/>
    <n v="6.6523199999999996"/>
    <n v="6.6523199999999996"/>
    <n v="0"/>
    <x v="0"/>
    <n v="8.5"/>
  </r>
  <r>
    <x v="0"/>
    <x v="1"/>
    <x v="4"/>
    <x v="2"/>
    <x v="3"/>
    <x v="7"/>
    <s v="420TW-01-C"/>
    <n v="6.5429700000000004"/>
    <n v="6.5429700000000004"/>
    <n v="0"/>
    <x v="0"/>
    <n v="8.5"/>
  </r>
  <r>
    <x v="0"/>
    <x v="1"/>
    <x v="4"/>
    <x v="0"/>
    <x v="3"/>
    <x v="7"/>
    <s v="420TW-02-A"/>
    <n v="6.62012"/>
    <n v="6.62012"/>
    <n v="0"/>
    <x v="0"/>
    <n v="8.5"/>
  </r>
  <r>
    <x v="0"/>
    <x v="1"/>
    <x v="4"/>
    <x v="2"/>
    <x v="3"/>
    <x v="7"/>
    <s v="420TW-02-C"/>
    <n v="6.3468"/>
    <n v="6.3468"/>
    <n v="0"/>
    <x v="0"/>
    <n v="8.5"/>
  </r>
  <r>
    <x v="0"/>
    <x v="1"/>
    <x v="4"/>
    <x v="0"/>
    <x v="3"/>
    <x v="7"/>
    <s v="420TW-03-A"/>
    <n v="6.3970099999999999"/>
    <n v="6.3970099999999999"/>
    <n v="0"/>
    <x v="0"/>
    <n v="8.5"/>
  </r>
  <r>
    <x v="0"/>
    <x v="1"/>
    <x v="4"/>
    <x v="2"/>
    <x v="3"/>
    <x v="7"/>
    <s v="420TW-03-C"/>
    <n v="6.8160499999999997"/>
    <n v="6.8160499999999997"/>
    <n v="0"/>
    <x v="0"/>
    <n v="8.5"/>
  </r>
  <r>
    <x v="0"/>
    <x v="1"/>
    <x v="4"/>
    <x v="0"/>
    <x v="3"/>
    <x v="7"/>
    <s v="420TW-04-A"/>
    <n v="6.8355600000000001"/>
    <n v="6.8355600000000001"/>
    <n v="0"/>
    <x v="0"/>
    <n v="8.5"/>
  </r>
  <r>
    <x v="0"/>
    <x v="1"/>
    <x v="4"/>
    <x v="1"/>
    <x v="3"/>
    <x v="7"/>
    <s v="420TW-04-B"/>
    <n v="6.4235600000000002"/>
    <n v="6.4235600000000002"/>
    <n v="0"/>
    <x v="0"/>
    <n v="8.6"/>
  </r>
  <r>
    <x v="0"/>
    <x v="1"/>
    <x v="4"/>
    <x v="2"/>
    <x v="3"/>
    <x v="7"/>
    <s v="420TW-04-C"/>
    <n v="6.4372100000000003"/>
    <n v="6.4372100000000003"/>
    <n v="0"/>
    <x v="0"/>
    <n v="8.5"/>
  </r>
  <r>
    <x v="0"/>
    <x v="1"/>
    <x v="4"/>
    <x v="0"/>
    <x v="3"/>
    <x v="7"/>
    <s v="420TW-05-A"/>
    <n v="6.4710400000000003"/>
    <n v="6.4710400000000003"/>
    <n v="0"/>
    <x v="0"/>
    <n v="8.5"/>
  </r>
  <r>
    <x v="0"/>
    <x v="1"/>
    <x v="4"/>
    <x v="2"/>
    <x v="3"/>
    <x v="7"/>
    <s v="420TW-05-C"/>
    <n v="3.0233300000000001"/>
    <n v="3.0233300000000001"/>
    <n v="0"/>
    <x v="0"/>
    <n v="4"/>
  </r>
  <r>
    <x v="0"/>
    <x v="1"/>
    <x v="4"/>
    <x v="0"/>
    <x v="3"/>
    <x v="7"/>
    <s v="420TW-06-A"/>
    <n v="6.4157500000000001"/>
    <n v="6.4157500000000001"/>
    <n v="0"/>
    <x v="0"/>
    <n v="8.5"/>
  </r>
  <r>
    <x v="0"/>
    <x v="1"/>
    <x v="4"/>
    <x v="1"/>
    <x v="3"/>
    <x v="7"/>
    <s v="420TW-06-B"/>
    <n v="6.5147899999999996"/>
    <n v="6.5147899999999996"/>
    <n v="0"/>
    <x v="0"/>
    <n v="8.6"/>
  </r>
  <r>
    <x v="0"/>
    <x v="1"/>
    <x v="4"/>
    <x v="2"/>
    <x v="3"/>
    <x v="7"/>
    <s v="420TW-06-C"/>
    <n v="6.4403199999999998"/>
    <n v="6.4403199999999998"/>
    <n v="0"/>
    <x v="0"/>
    <n v="8.5"/>
  </r>
  <r>
    <x v="0"/>
    <x v="1"/>
    <x v="4"/>
    <x v="1"/>
    <x v="3"/>
    <x v="7"/>
    <s v="420TW-07-B"/>
    <n v="6.5916600000000001"/>
    <n v="6.5916600000000001"/>
    <n v="0"/>
    <x v="0"/>
    <n v="8.6"/>
  </r>
  <r>
    <x v="0"/>
    <x v="1"/>
    <x v="4"/>
    <x v="2"/>
    <x v="3"/>
    <x v="7"/>
    <s v="420TW-07-C"/>
    <n v="6.1150200000000003"/>
    <n v="6.1150200000000003"/>
    <n v="0"/>
    <x v="0"/>
    <n v="8.5"/>
  </r>
  <r>
    <x v="0"/>
    <x v="1"/>
    <x v="4"/>
    <x v="1"/>
    <x v="3"/>
    <x v="7"/>
    <s v="420TW-08-B"/>
    <n v="6.6424000000000003"/>
    <n v="6.6424000000000003"/>
    <n v="0"/>
    <x v="0"/>
    <n v="8.6"/>
  </r>
  <r>
    <x v="0"/>
    <x v="1"/>
    <x v="4"/>
    <x v="1"/>
    <x v="3"/>
    <x v="7"/>
    <s v="420TW-09-B"/>
    <n v="6.5142899999999999"/>
    <n v="6.5142899999999999"/>
    <n v="0"/>
    <x v="0"/>
    <n v="8.6"/>
  </r>
  <r>
    <x v="0"/>
    <x v="1"/>
    <x v="4"/>
    <x v="0"/>
    <x v="3"/>
    <x v="8"/>
    <s v="430TT-01-A"/>
    <n v="30.789680000000001"/>
    <n v="30.789680000000001"/>
    <n v="0"/>
    <x v="0"/>
    <n v="33"/>
  </r>
  <r>
    <x v="0"/>
    <x v="1"/>
    <x v="4"/>
    <x v="1"/>
    <x v="3"/>
    <x v="8"/>
    <s v="430TT-01-B"/>
    <n v="21.805009999999999"/>
    <n v="21.805009999999999"/>
    <n v="0"/>
    <x v="0"/>
    <n v="28.67"/>
  </r>
  <r>
    <x v="0"/>
    <x v="1"/>
    <x v="4"/>
    <x v="2"/>
    <x v="3"/>
    <x v="8"/>
    <s v="430TT-01-C"/>
    <n v="29.09956"/>
    <n v="29.09956"/>
    <n v="0"/>
    <x v="0"/>
    <n v="39"/>
  </r>
  <r>
    <x v="0"/>
    <x v="1"/>
    <x v="4"/>
    <x v="0"/>
    <x v="3"/>
    <x v="8"/>
    <s v="430TT-02-A"/>
    <n v="26.650919999999999"/>
    <n v="26.650919999999999"/>
    <n v="0"/>
    <x v="0"/>
    <n v="33"/>
  </r>
  <r>
    <x v="0"/>
    <x v="1"/>
    <x v="4"/>
    <x v="1"/>
    <x v="3"/>
    <x v="8"/>
    <s v="430TT-02-B"/>
    <n v="24.988980000000002"/>
    <n v="24.988980000000002"/>
    <n v="0"/>
    <x v="0"/>
    <n v="32.67"/>
  </r>
  <r>
    <x v="0"/>
    <x v="1"/>
    <x v="4"/>
    <x v="2"/>
    <x v="3"/>
    <x v="8"/>
    <s v="430TT-02-C"/>
    <n v="24.365680000000001"/>
    <n v="24.365680000000001"/>
    <n v="0"/>
    <x v="0"/>
    <n v="32"/>
  </r>
  <r>
    <x v="0"/>
    <x v="1"/>
    <x v="4"/>
    <x v="0"/>
    <x v="3"/>
    <x v="8"/>
    <s v="430TT-03-A"/>
    <n v="25.310690000000001"/>
    <n v="25.310690000000001"/>
    <n v="0"/>
    <x v="0"/>
    <n v="33"/>
  </r>
  <r>
    <x v="0"/>
    <x v="1"/>
    <x v="4"/>
    <x v="1"/>
    <x v="3"/>
    <x v="8"/>
    <s v="430TT-03-B"/>
    <n v="18.540140000000001"/>
    <n v="18.540140000000001"/>
    <n v="0"/>
    <x v="0"/>
    <n v="24.67"/>
  </r>
  <r>
    <x v="0"/>
    <x v="1"/>
    <x v="4"/>
    <x v="2"/>
    <x v="3"/>
    <x v="8"/>
    <s v="430TT-03-C"/>
    <n v="22.0367"/>
    <n v="22.0367"/>
    <n v="0"/>
    <x v="0"/>
    <n v="29"/>
  </r>
  <r>
    <x v="0"/>
    <x v="1"/>
    <x v="4"/>
    <x v="0"/>
    <x v="3"/>
    <x v="8"/>
    <s v="430TT-04-A"/>
    <n v="12.37804"/>
    <n v="12.37804"/>
    <n v="0"/>
    <x v="0"/>
    <n v="16.5"/>
  </r>
  <r>
    <x v="0"/>
    <x v="1"/>
    <x v="4"/>
    <x v="1"/>
    <x v="3"/>
    <x v="8"/>
    <s v="430TT-04-B"/>
    <n v="17.233339999999998"/>
    <n v="17.233339999999998"/>
    <n v="0"/>
    <x v="0"/>
    <n v="23"/>
  </r>
  <r>
    <x v="0"/>
    <x v="1"/>
    <x v="4"/>
    <x v="2"/>
    <x v="3"/>
    <x v="8"/>
    <s v="430TT-04-C"/>
    <n v="22.74812"/>
    <n v="22.74812"/>
    <n v="0"/>
    <x v="0"/>
    <n v="30.5"/>
  </r>
  <r>
    <x v="0"/>
    <x v="1"/>
    <x v="4"/>
    <x v="1"/>
    <x v="3"/>
    <x v="8"/>
    <s v="430TT-05-B"/>
    <n v="12.83239"/>
    <n v="12.83239"/>
    <n v="0"/>
    <x v="0"/>
    <n v="16.670000000000002"/>
  </r>
  <r>
    <x v="0"/>
    <x v="1"/>
    <x v="4"/>
    <x v="1"/>
    <x v="3"/>
    <x v="8"/>
    <s v="430TT-06-B"/>
    <n v="6.29732"/>
    <n v="6.29732"/>
    <n v="0"/>
    <x v="0"/>
    <n v="8.67"/>
  </r>
  <r>
    <x v="0"/>
    <x v="1"/>
    <x v="4"/>
    <x v="1"/>
    <x v="3"/>
    <x v="8"/>
    <s v="430TT-07-B"/>
    <n v="13.457750000000001"/>
    <n v="13.457750000000001"/>
    <n v="0"/>
    <x v="0"/>
    <n v="17"/>
  </r>
  <r>
    <x v="0"/>
    <x v="1"/>
    <x v="4"/>
    <x v="0"/>
    <x v="3"/>
    <x v="9"/>
    <s v="440TP-01-A"/>
    <n v="26.90334"/>
    <n v="26.90334"/>
    <n v="0"/>
    <x v="0"/>
    <n v="33.5"/>
  </r>
  <r>
    <x v="0"/>
    <x v="1"/>
    <x v="4"/>
    <x v="1"/>
    <x v="3"/>
    <x v="9"/>
    <s v="440TP-01-B"/>
    <n v="25.55677"/>
    <n v="25.55677"/>
    <n v="0"/>
    <x v="0"/>
    <n v="33"/>
  </r>
  <r>
    <x v="0"/>
    <x v="1"/>
    <x v="4"/>
    <x v="2"/>
    <x v="3"/>
    <x v="9"/>
    <s v="440TP-01-C"/>
    <n v="26.65005"/>
    <n v="26.65005"/>
    <n v="0"/>
    <x v="0"/>
    <n v="34"/>
  </r>
  <r>
    <x v="0"/>
    <x v="1"/>
    <x v="4"/>
    <x v="0"/>
    <x v="4"/>
    <x v="10"/>
    <s v="510L1-A"/>
    <n v="122.36152"/>
    <n v="102.36152"/>
    <n v="0"/>
    <x v="0"/>
    <n v="219.21"/>
  </r>
  <r>
    <x v="0"/>
    <x v="1"/>
    <x v="4"/>
    <x v="1"/>
    <x v="4"/>
    <x v="10"/>
    <s v="510L1-B"/>
    <n v="119.13441"/>
    <n v="99.134410000000003"/>
    <n v="0"/>
    <x v="0"/>
    <n v="242.81"/>
  </r>
  <r>
    <x v="0"/>
    <x v="1"/>
    <x v="4"/>
    <x v="2"/>
    <x v="4"/>
    <x v="10"/>
    <s v="510L1-C"/>
    <n v="135.23527999999999"/>
    <n v="115.23528"/>
    <n v="0"/>
    <x v="0"/>
    <n v="225.31"/>
  </r>
  <r>
    <x v="0"/>
    <x v="1"/>
    <x v="4"/>
    <x v="0"/>
    <x v="4"/>
    <x v="11"/>
    <s v="510L2-A"/>
    <n v="219.36675"/>
    <n v="219.36675"/>
    <n v="0"/>
    <x v="0"/>
    <n v="183.21"/>
  </r>
  <r>
    <x v="0"/>
    <x v="1"/>
    <x v="4"/>
    <x v="1"/>
    <x v="4"/>
    <x v="11"/>
    <s v="510L2-B"/>
    <n v="218.601"/>
    <n v="218.601"/>
    <n v="0"/>
    <x v="0"/>
    <n v="210.81"/>
  </r>
  <r>
    <x v="0"/>
    <x v="1"/>
    <x v="4"/>
    <x v="2"/>
    <x v="4"/>
    <x v="11"/>
    <s v="510L2-C"/>
    <n v="211.82085000000001"/>
    <n v="211.82085000000001"/>
    <n v="0"/>
    <x v="0"/>
    <n v="214.91"/>
  </r>
  <r>
    <x v="0"/>
    <x v="1"/>
    <x v="4"/>
    <x v="0"/>
    <x v="4"/>
    <x v="12"/>
    <s v="510L3-A"/>
    <n v="194.60249999999999"/>
    <n v="194.60249999999999"/>
    <n v="0"/>
    <x v="0"/>
    <n v="227.21"/>
  </r>
  <r>
    <x v="0"/>
    <x v="1"/>
    <x v="4"/>
    <x v="1"/>
    <x v="4"/>
    <x v="12"/>
    <s v="510L3-B"/>
    <n v="114.8349"/>
    <n v="114.8349"/>
    <n v="0"/>
    <x v="0"/>
    <n v="158.81"/>
  </r>
  <r>
    <x v="0"/>
    <x v="1"/>
    <x v="4"/>
    <x v="2"/>
    <x v="4"/>
    <x v="12"/>
    <s v="510L3-C"/>
    <n v="157.26689999999999"/>
    <n v="157.26689999999999"/>
    <n v="0"/>
    <x v="0"/>
    <n v="198.91"/>
  </r>
  <r>
    <x v="0"/>
    <x v="1"/>
    <x v="4"/>
    <x v="0"/>
    <x v="4"/>
    <x v="13"/>
    <s v="510L4-A"/>
    <n v="64.976759999999999"/>
    <n v="64.976759999999999"/>
    <n v="0"/>
    <x v="0"/>
    <n v="58.01"/>
  </r>
  <r>
    <x v="0"/>
    <x v="1"/>
    <x v="4"/>
    <x v="1"/>
    <x v="4"/>
    <x v="13"/>
    <s v="510L4-B"/>
    <n v="78.310199999999995"/>
    <n v="78.310199999999995"/>
    <n v="0"/>
    <x v="0"/>
    <n v="67.010000000000005"/>
  </r>
  <r>
    <x v="0"/>
    <x v="1"/>
    <x v="4"/>
    <x v="2"/>
    <x v="4"/>
    <x v="13"/>
    <s v="510L4-C"/>
    <n v="42.836640000000003"/>
    <n v="42.836640000000003"/>
    <n v="0"/>
    <x v="0"/>
    <n v="60.91"/>
  </r>
  <r>
    <x v="0"/>
    <x v="1"/>
    <x v="4"/>
    <x v="0"/>
    <x v="4"/>
    <x v="14"/>
    <s v="510L5-A"/>
    <n v="114.93156"/>
    <n v="114.93156"/>
    <n v="0"/>
    <x v="0"/>
    <n v="134.21"/>
  </r>
  <r>
    <x v="0"/>
    <x v="1"/>
    <x v="4"/>
    <x v="1"/>
    <x v="4"/>
    <x v="14"/>
    <s v="510L5-B"/>
    <n v="112.87963999999999"/>
    <n v="112.87963999999999"/>
    <n v="0"/>
    <x v="0"/>
    <n v="149.81"/>
  </r>
  <r>
    <x v="0"/>
    <x v="1"/>
    <x v="4"/>
    <x v="2"/>
    <x v="4"/>
    <x v="14"/>
    <s v="510L5-C"/>
    <n v="46.098559999999999"/>
    <n v="46.098559999999999"/>
    <n v="0"/>
    <x v="0"/>
    <n v="97.91"/>
  </r>
  <r>
    <x v="0"/>
    <x v="1"/>
    <x v="4"/>
    <x v="0"/>
    <x v="4"/>
    <x v="15"/>
    <s v="510L6-A"/>
    <n v="171.566"/>
    <n v="171.566"/>
    <n v="0"/>
    <x v="0"/>
    <n v="198.21"/>
  </r>
  <r>
    <x v="0"/>
    <x v="1"/>
    <x v="4"/>
    <x v="1"/>
    <x v="4"/>
    <x v="15"/>
    <s v="510L6-B"/>
    <n v="144.352"/>
    <n v="144.352"/>
    <n v="0"/>
    <x v="0"/>
    <n v="181.81"/>
  </r>
  <r>
    <x v="0"/>
    <x v="1"/>
    <x v="4"/>
    <x v="2"/>
    <x v="4"/>
    <x v="15"/>
    <s v="510L6-C"/>
    <n v="146.81950000000001"/>
    <n v="146.81950000000001"/>
    <n v="0"/>
    <x v="0"/>
    <n v="169.91"/>
  </r>
  <r>
    <x v="0"/>
    <x v="1"/>
    <x v="4"/>
    <x v="0"/>
    <x v="4"/>
    <x v="16"/>
    <s v="510L8-A"/>
    <n v="24.093720000000001"/>
    <n v="24.093720000000001"/>
    <n v="0"/>
    <x v="0"/>
    <n v="24.01"/>
  </r>
  <r>
    <x v="0"/>
    <x v="1"/>
    <x v="4"/>
    <x v="1"/>
    <x v="4"/>
    <x v="16"/>
    <s v="510L8-B"/>
    <n v="25.814699999999998"/>
    <n v="25.814699999999998"/>
    <n v="0"/>
    <x v="0"/>
    <n v="25.01"/>
  </r>
  <r>
    <x v="0"/>
    <x v="1"/>
    <x v="4"/>
    <x v="2"/>
    <x v="4"/>
    <x v="16"/>
    <s v="510L8-C"/>
    <n v="24.613040000000002"/>
    <n v="24.613040000000002"/>
    <n v="0"/>
    <x v="0"/>
    <n v="24.01"/>
  </r>
  <r>
    <x v="0"/>
    <x v="1"/>
    <x v="4"/>
    <x v="0"/>
    <x v="4"/>
    <x v="17"/>
    <s v="520WP-01-A"/>
    <n v="13.400399999999999"/>
    <n v="13.400399999999999"/>
    <n v="0"/>
    <x v="0"/>
    <n v="16"/>
  </r>
  <r>
    <x v="0"/>
    <x v="1"/>
    <x v="4"/>
    <x v="1"/>
    <x v="4"/>
    <x v="17"/>
    <s v="520WP-01-B"/>
    <n v="13.400399999999999"/>
    <n v="13.400399999999999"/>
    <n v="0"/>
    <x v="0"/>
    <n v="16"/>
  </r>
  <r>
    <x v="0"/>
    <x v="1"/>
    <x v="4"/>
    <x v="2"/>
    <x v="4"/>
    <x v="17"/>
    <s v="520WP-01-C"/>
    <n v="12.6"/>
    <n v="12.6"/>
    <n v="0"/>
    <x v="0"/>
    <n v="16"/>
  </r>
  <r>
    <x v="0"/>
    <x v="1"/>
    <x v="4"/>
    <x v="0"/>
    <x v="4"/>
    <x v="18"/>
    <s v="530NP-01-A"/>
    <n v="44.274459999999998"/>
    <n v="44.274459999999998"/>
    <n v="0"/>
    <x v="0"/>
    <n v="48"/>
  </r>
  <r>
    <x v="0"/>
    <x v="1"/>
    <x v="4"/>
    <x v="1"/>
    <x v="4"/>
    <x v="18"/>
    <s v="530NP-01-B"/>
    <n v="52.184199999999997"/>
    <n v="52.184199999999997"/>
    <n v="0"/>
    <x v="0"/>
    <n v="48"/>
  </r>
  <r>
    <x v="0"/>
    <x v="1"/>
    <x v="4"/>
    <x v="2"/>
    <x v="4"/>
    <x v="18"/>
    <s v="530NP-01-C"/>
    <n v="44.930999999999997"/>
    <n v="44.930999999999997"/>
    <n v="0"/>
    <x v="0"/>
    <n v="40"/>
  </r>
  <r>
    <x v="0"/>
    <x v="1"/>
    <x v="4"/>
    <x v="0"/>
    <x v="4"/>
    <x v="19"/>
    <s v="550LP-01-A"/>
    <n v="16.499700000000001"/>
    <n v="16.499700000000001"/>
    <n v="0"/>
    <x v="0"/>
    <n v="18"/>
  </r>
  <r>
    <x v="0"/>
    <x v="1"/>
    <x v="4"/>
    <x v="1"/>
    <x v="4"/>
    <x v="19"/>
    <s v="550LP-01-B"/>
    <n v="25.832879999999999"/>
    <n v="25.832879999999999"/>
    <n v="0"/>
    <x v="0"/>
    <n v="28"/>
  </r>
  <r>
    <x v="0"/>
    <x v="1"/>
    <x v="4"/>
    <x v="2"/>
    <x v="4"/>
    <x v="19"/>
    <s v="550LP-01-C"/>
    <n v="16.499700000000001"/>
    <n v="16.499700000000001"/>
    <n v="0"/>
    <x v="0"/>
    <n v="19"/>
  </r>
  <r>
    <x v="0"/>
    <x v="1"/>
    <x v="4"/>
    <x v="0"/>
    <x v="5"/>
    <x v="20"/>
    <s v="600WZ-01-A"/>
    <n v="1.1332899999999999"/>
    <n v="1.1332899999999999"/>
    <n v="0"/>
    <x v="0"/>
    <n v="16"/>
  </r>
  <r>
    <x v="0"/>
    <x v="1"/>
    <x v="4"/>
    <x v="1"/>
    <x v="5"/>
    <x v="20"/>
    <s v="600WZ-01-B"/>
    <n v="2.8290950000000001"/>
    <n v="2.8290950000000001"/>
    <n v="0"/>
    <x v="0"/>
    <n v="8"/>
  </r>
  <r>
    <x v="0"/>
    <x v="1"/>
    <x v="4"/>
    <x v="2"/>
    <x v="5"/>
    <x v="20"/>
    <s v="600WZ-01-C"/>
    <n v="0.76331000000000004"/>
    <n v="0.76331000000000004"/>
    <n v="0"/>
    <x v="0"/>
    <n v="8"/>
  </r>
  <r>
    <x v="0"/>
    <x v="1"/>
    <x v="5"/>
    <x v="0"/>
    <x v="0"/>
    <x v="0"/>
    <s v="100KT-01-A"/>
    <n v="5.6560199999999998"/>
    <n v="5.6560199999999998"/>
    <n v="0"/>
    <x v="0"/>
    <n v="40"/>
  </r>
  <r>
    <x v="0"/>
    <x v="1"/>
    <x v="5"/>
    <x v="1"/>
    <x v="0"/>
    <x v="0"/>
    <s v="100KT-01-B"/>
    <n v="2.54467"/>
    <n v="2.54467"/>
    <n v="0"/>
    <x v="0"/>
    <n v="16"/>
  </r>
  <r>
    <x v="0"/>
    <x v="1"/>
    <x v="5"/>
    <x v="2"/>
    <x v="0"/>
    <x v="0"/>
    <s v="100KT-01-C"/>
    <n v="4.9933550000000002"/>
    <n v="4.9933550000000002"/>
    <n v="0"/>
    <x v="0"/>
    <n v="24"/>
  </r>
  <r>
    <x v="0"/>
    <x v="1"/>
    <x v="5"/>
    <x v="0"/>
    <x v="0"/>
    <x v="0"/>
    <s v="100KT-02-A"/>
    <n v="21.53275"/>
    <n v="21.53275"/>
    <n v="0"/>
    <x v="0"/>
    <n v="32"/>
  </r>
  <r>
    <x v="0"/>
    <x v="1"/>
    <x v="5"/>
    <x v="1"/>
    <x v="0"/>
    <x v="0"/>
    <s v="100KT-02-B"/>
    <n v="20.01989"/>
    <n v="20.01989"/>
    <n v="0"/>
    <x v="0"/>
    <n v="48"/>
  </r>
  <r>
    <x v="0"/>
    <x v="1"/>
    <x v="5"/>
    <x v="2"/>
    <x v="0"/>
    <x v="0"/>
    <s v="100KT-02-C"/>
    <n v="22.512779999999999"/>
    <n v="22.512779999999999"/>
    <n v="0"/>
    <x v="0"/>
    <n v="48"/>
  </r>
  <r>
    <x v="0"/>
    <x v="1"/>
    <x v="5"/>
    <x v="0"/>
    <x v="0"/>
    <x v="0"/>
    <s v="100KT-03-A"/>
    <n v="19.475560000000002"/>
    <n v="19.475560000000002"/>
    <n v="0"/>
    <x v="0"/>
    <n v="40"/>
  </r>
  <r>
    <x v="0"/>
    <x v="1"/>
    <x v="5"/>
    <x v="1"/>
    <x v="0"/>
    <x v="0"/>
    <s v="100KT-03-B"/>
    <n v="12.91621"/>
    <n v="12.91621"/>
    <n v="0"/>
    <x v="0"/>
    <n v="40"/>
  </r>
  <r>
    <x v="0"/>
    <x v="1"/>
    <x v="5"/>
    <x v="2"/>
    <x v="0"/>
    <x v="0"/>
    <s v="100KT-03-C"/>
    <n v="23.273285000000001"/>
    <n v="23.273285000000001"/>
    <n v="0"/>
    <x v="0"/>
    <n v="24"/>
  </r>
  <r>
    <x v="0"/>
    <x v="1"/>
    <x v="5"/>
    <x v="0"/>
    <x v="0"/>
    <x v="0"/>
    <s v="100KT-04-A"/>
    <n v="9.7755299999999998"/>
    <n v="9.7755299999999998"/>
    <n v="0"/>
    <x v="0"/>
    <n v="16"/>
  </r>
  <r>
    <x v="0"/>
    <x v="1"/>
    <x v="5"/>
    <x v="1"/>
    <x v="0"/>
    <x v="0"/>
    <s v="100KT-04-B"/>
    <n v="11.170019999999999"/>
    <n v="11.170019999999999"/>
    <n v="0"/>
    <x v="0"/>
    <n v="16"/>
  </r>
  <r>
    <x v="0"/>
    <x v="1"/>
    <x v="5"/>
    <x v="2"/>
    <x v="0"/>
    <x v="0"/>
    <s v="100KT-04-C"/>
    <n v="7.8620700000000001"/>
    <n v="7.8620700000000001"/>
    <n v="0"/>
    <x v="0"/>
    <n v="8"/>
  </r>
  <r>
    <x v="0"/>
    <x v="1"/>
    <x v="5"/>
    <x v="0"/>
    <x v="0"/>
    <x v="0"/>
    <s v="100KT-05-A"/>
    <n v="0.25833"/>
    <n v="0.25833"/>
    <n v="0"/>
    <x v="0"/>
    <n v="31"/>
  </r>
  <r>
    <x v="0"/>
    <x v="1"/>
    <x v="5"/>
    <x v="1"/>
    <x v="0"/>
    <x v="0"/>
    <s v="100KT-05-B"/>
    <n v="0.90000999999999998"/>
    <n v="0.90000999999999998"/>
    <n v="0"/>
    <x v="0"/>
    <n v="23.5"/>
  </r>
  <r>
    <x v="0"/>
    <x v="1"/>
    <x v="5"/>
    <x v="0"/>
    <x v="0"/>
    <x v="0"/>
    <s v="100KT-06-A"/>
    <n v="5.5329999999999997E-2"/>
    <n v="5.5329999999999997E-2"/>
    <n v="0"/>
    <x v="0"/>
    <n v="8"/>
  </r>
  <r>
    <x v="0"/>
    <x v="1"/>
    <x v="5"/>
    <x v="0"/>
    <x v="0"/>
    <x v="0"/>
    <s v="100KT-07-A"/>
    <n v="13.11585"/>
    <n v="13.11585"/>
    <n v="0"/>
    <x v="0"/>
    <n v="16"/>
  </r>
  <r>
    <x v="0"/>
    <x v="1"/>
    <x v="5"/>
    <x v="1"/>
    <x v="0"/>
    <x v="0"/>
    <s v="100KT-07-B"/>
    <n v="17.243839999999999"/>
    <n v="17.243839999999999"/>
    <n v="0"/>
    <x v="0"/>
    <n v="16"/>
  </r>
  <r>
    <x v="0"/>
    <x v="1"/>
    <x v="5"/>
    <x v="2"/>
    <x v="0"/>
    <x v="0"/>
    <s v="100KT-07-C"/>
    <n v="9.9956600000000009"/>
    <n v="9.9956600000000009"/>
    <n v="0"/>
    <x v="0"/>
    <n v="8"/>
  </r>
  <r>
    <x v="0"/>
    <x v="1"/>
    <x v="5"/>
    <x v="0"/>
    <x v="0"/>
    <x v="1"/>
    <s v="110KS-01-A"/>
    <n v="8.8000000000000007"/>
    <n v="8.8000000000000007"/>
    <n v="0"/>
    <x v="0"/>
    <n v="16"/>
  </r>
  <r>
    <x v="0"/>
    <x v="1"/>
    <x v="5"/>
    <x v="1"/>
    <x v="0"/>
    <x v="1"/>
    <s v="110KS-01-B"/>
    <n v="8.8000000000000007"/>
    <n v="8.8000000000000007"/>
    <n v="0"/>
    <x v="0"/>
    <n v="16"/>
  </r>
  <r>
    <x v="0"/>
    <x v="1"/>
    <x v="5"/>
    <x v="0"/>
    <x v="0"/>
    <x v="1"/>
    <s v="110KS-02-A"/>
    <n v="8.8000000000000007"/>
    <n v="8.8000000000000007"/>
    <n v="0"/>
    <x v="0"/>
    <n v="16"/>
  </r>
  <r>
    <x v="0"/>
    <x v="1"/>
    <x v="5"/>
    <x v="1"/>
    <x v="0"/>
    <x v="1"/>
    <s v="110KS-02-B"/>
    <n v="10.314"/>
    <n v="10.314"/>
    <n v="0"/>
    <x v="0"/>
    <n v="16"/>
  </r>
  <r>
    <x v="0"/>
    <x v="1"/>
    <x v="5"/>
    <x v="2"/>
    <x v="0"/>
    <x v="1"/>
    <s v="110KS-02-C"/>
    <n v="9.68"/>
    <n v="9.68"/>
    <n v="0"/>
    <x v="0"/>
    <n v="16"/>
  </r>
  <r>
    <x v="0"/>
    <x v="1"/>
    <x v="5"/>
    <x v="0"/>
    <x v="0"/>
    <x v="1"/>
    <s v="110KS-03-A"/>
    <n v="2.2666599999999999"/>
    <n v="2.2666599999999999"/>
    <n v="0"/>
    <x v="0"/>
    <n v="16"/>
  </r>
  <r>
    <x v="0"/>
    <x v="1"/>
    <x v="5"/>
    <x v="2"/>
    <x v="0"/>
    <x v="1"/>
    <s v="110KS-03-C"/>
    <n v="1.1850000000000001"/>
    <n v="1.1850000000000001"/>
    <n v="0"/>
    <x v="0"/>
    <n v="8"/>
  </r>
  <r>
    <x v="0"/>
    <x v="1"/>
    <x v="5"/>
    <x v="0"/>
    <x v="1"/>
    <x v="2"/>
    <s v="210SL-01-A"/>
    <n v="20.606660000000002"/>
    <n v="20.606660000000002"/>
    <n v="0"/>
    <x v="0"/>
    <n v="24"/>
  </r>
  <r>
    <x v="0"/>
    <x v="1"/>
    <x v="5"/>
    <x v="1"/>
    <x v="1"/>
    <x v="2"/>
    <s v="210SL-01-B"/>
    <n v="22.710426999999999"/>
    <n v="22.710426999999999"/>
    <n v="0"/>
    <x v="0"/>
    <n v="28"/>
  </r>
  <r>
    <x v="0"/>
    <x v="1"/>
    <x v="5"/>
    <x v="2"/>
    <x v="1"/>
    <x v="2"/>
    <s v="210SL-01-C"/>
    <n v="42.344670000000001"/>
    <n v="42.344670000000001"/>
    <n v="0"/>
    <x v="0"/>
    <n v="48"/>
  </r>
  <r>
    <x v="0"/>
    <x v="1"/>
    <x v="5"/>
    <x v="0"/>
    <x v="1"/>
    <x v="2"/>
    <s v="210SL-02-A"/>
    <n v="35.333300000000001"/>
    <n v="35.333300000000001"/>
    <n v="0"/>
    <x v="0"/>
    <n v="40"/>
  </r>
  <r>
    <x v="0"/>
    <x v="1"/>
    <x v="5"/>
    <x v="1"/>
    <x v="1"/>
    <x v="2"/>
    <s v="210SL-02-B"/>
    <n v="45.93329"/>
    <n v="45.93329"/>
    <n v="0"/>
    <x v="0"/>
    <n v="50"/>
  </r>
  <r>
    <x v="0"/>
    <x v="1"/>
    <x v="5"/>
    <x v="0"/>
    <x v="1"/>
    <x v="3"/>
    <s v="220SE-0009"/>
    <n v="6.0352199999999998"/>
    <n v="6.0352199999999998"/>
    <n v="0"/>
    <x v="0"/>
    <n v="8"/>
  </r>
  <r>
    <x v="0"/>
    <x v="1"/>
    <x v="5"/>
    <x v="2"/>
    <x v="1"/>
    <x v="3"/>
    <s v="220SE-0079"/>
    <n v="6.4292800000000003"/>
    <n v="6.4292800000000003"/>
    <n v="0"/>
    <x v="0"/>
    <n v="8"/>
  </r>
  <r>
    <x v="0"/>
    <x v="1"/>
    <x v="5"/>
    <x v="2"/>
    <x v="1"/>
    <x v="3"/>
    <s v="220SE-0081"/>
    <n v="6.8333000000000004"/>
    <n v="6.8333000000000004"/>
    <n v="0"/>
    <x v="0"/>
    <n v="8"/>
  </r>
  <r>
    <x v="0"/>
    <x v="1"/>
    <x v="5"/>
    <x v="2"/>
    <x v="1"/>
    <x v="3"/>
    <s v="220SE-0114"/>
    <n v="6.7773000000000003"/>
    <n v="6.7773000000000003"/>
    <n v="0"/>
    <x v="0"/>
    <n v="8"/>
  </r>
  <r>
    <x v="0"/>
    <x v="1"/>
    <x v="5"/>
    <x v="0"/>
    <x v="1"/>
    <x v="3"/>
    <s v="220SE-0121"/>
    <n v="5.1093700000000002"/>
    <n v="5.1093700000000002"/>
    <n v="0.4304"/>
    <x v="0"/>
    <n v="8"/>
  </r>
  <r>
    <x v="0"/>
    <x v="1"/>
    <x v="5"/>
    <x v="0"/>
    <x v="1"/>
    <x v="3"/>
    <s v="220SE-0133"/>
    <n v="5.8261099999999999"/>
    <n v="5.8261099999999999"/>
    <n v="2.5000000000000001E-3"/>
    <x v="0"/>
    <n v="8"/>
  </r>
  <r>
    <x v="0"/>
    <x v="1"/>
    <x v="5"/>
    <x v="1"/>
    <x v="1"/>
    <x v="3"/>
    <s v="220SE-0150"/>
    <n v="7.7751200000000003"/>
    <n v="7.7751200000000003"/>
    <n v="0"/>
    <x v="0"/>
    <n v="8"/>
  </r>
  <r>
    <x v="0"/>
    <x v="1"/>
    <x v="5"/>
    <x v="1"/>
    <x v="1"/>
    <x v="3"/>
    <s v="220SE-0202"/>
    <n v="6.3598400000000002"/>
    <n v="6.3598400000000002"/>
    <n v="0"/>
    <x v="0"/>
    <n v="8"/>
  </r>
  <r>
    <x v="0"/>
    <x v="1"/>
    <x v="5"/>
    <x v="2"/>
    <x v="1"/>
    <x v="3"/>
    <s v="220SE-0212"/>
    <n v="7.7500600000000004"/>
    <n v="7.7500600000000004"/>
    <n v="0"/>
    <x v="0"/>
    <n v="8"/>
  </r>
  <r>
    <x v="0"/>
    <x v="1"/>
    <x v="5"/>
    <x v="2"/>
    <x v="1"/>
    <x v="3"/>
    <s v="220SE-0227"/>
    <n v="7.1626799999999999"/>
    <n v="7.1626799999999999"/>
    <n v="5.0000000000000001E-4"/>
    <x v="0"/>
    <n v="8"/>
  </r>
  <r>
    <x v="0"/>
    <x v="1"/>
    <x v="5"/>
    <x v="1"/>
    <x v="1"/>
    <x v="3"/>
    <s v="220SE-0233"/>
    <n v="4.7916400000000001"/>
    <n v="4.7916400000000001"/>
    <n v="0"/>
    <x v="0"/>
    <n v="8"/>
  </r>
  <r>
    <x v="0"/>
    <x v="1"/>
    <x v="5"/>
    <x v="1"/>
    <x v="1"/>
    <x v="3"/>
    <s v="220SE-0281"/>
    <n v="5.6478999999999999"/>
    <n v="5.6478999999999999"/>
    <n v="0"/>
    <x v="0"/>
    <n v="8"/>
  </r>
  <r>
    <x v="0"/>
    <x v="1"/>
    <x v="5"/>
    <x v="2"/>
    <x v="1"/>
    <x v="3"/>
    <s v="220SE-0294"/>
    <n v="5.8687300000000002"/>
    <n v="5.8687300000000002"/>
    <n v="0"/>
    <x v="0"/>
    <n v="7"/>
  </r>
  <r>
    <x v="0"/>
    <x v="1"/>
    <x v="5"/>
    <x v="1"/>
    <x v="1"/>
    <x v="3"/>
    <s v="220SE-0315"/>
    <n v="8.4277700000000006"/>
    <n v="8.4277700000000006"/>
    <n v="0"/>
    <x v="0"/>
    <n v="8"/>
  </r>
  <r>
    <x v="0"/>
    <x v="1"/>
    <x v="5"/>
    <x v="2"/>
    <x v="1"/>
    <x v="3"/>
    <s v="220SE-0359"/>
    <n v="7.5664199999999999"/>
    <n v="7.5664199999999999"/>
    <n v="0.01"/>
    <x v="0"/>
    <n v="8"/>
  </r>
  <r>
    <x v="0"/>
    <x v="1"/>
    <x v="5"/>
    <x v="2"/>
    <x v="1"/>
    <x v="3"/>
    <s v="220SE-0386"/>
    <n v="6.2447900000000001"/>
    <n v="6.2447900000000001"/>
    <n v="0"/>
    <x v="0"/>
    <n v="8"/>
  </r>
  <r>
    <x v="0"/>
    <x v="1"/>
    <x v="5"/>
    <x v="0"/>
    <x v="1"/>
    <x v="3"/>
    <s v="220SE-0409"/>
    <n v="6.2426599999999999"/>
    <n v="6.2426599999999999"/>
    <n v="0"/>
    <x v="0"/>
    <n v="8"/>
  </r>
  <r>
    <x v="0"/>
    <x v="1"/>
    <x v="5"/>
    <x v="1"/>
    <x v="1"/>
    <x v="3"/>
    <s v="220SE-0504"/>
    <n v="4.7408999999999999"/>
    <n v="4.7408999999999999"/>
    <n v="0"/>
    <x v="0"/>
    <n v="8"/>
  </r>
  <r>
    <x v="0"/>
    <x v="1"/>
    <x v="5"/>
    <x v="0"/>
    <x v="1"/>
    <x v="3"/>
    <s v="220SE-0639"/>
    <n v="6.3615899999999996"/>
    <n v="6.3615899999999996"/>
    <n v="3.3E-3"/>
    <x v="0"/>
    <n v="8"/>
  </r>
  <r>
    <x v="0"/>
    <x v="1"/>
    <x v="5"/>
    <x v="1"/>
    <x v="1"/>
    <x v="3"/>
    <s v="220SE-0640"/>
    <n v="5.7224599999999999"/>
    <n v="5.7224599999999999"/>
    <n v="0"/>
    <x v="0"/>
    <n v="8"/>
  </r>
  <r>
    <x v="0"/>
    <x v="1"/>
    <x v="5"/>
    <x v="0"/>
    <x v="1"/>
    <x v="3"/>
    <s v="220SE-0642"/>
    <n v="7.3433200000000003"/>
    <n v="7.3433200000000003"/>
    <n v="0"/>
    <x v="0"/>
    <n v="8"/>
  </r>
  <r>
    <x v="0"/>
    <x v="1"/>
    <x v="5"/>
    <x v="0"/>
    <x v="1"/>
    <x v="3"/>
    <s v="220SE-0677"/>
    <n v="4.5524800000000001"/>
    <n v="4.5524800000000001"/>
    <n v="6.3E-3"/>
    <x v="0"/>
    <n v="8"/>
  </r>
  <r>
    <x v="0"/>
    <x v="1"/>
    <x v="5"/>
    <x v="1"/>
    <x v="1"/>
    <x v="3"/>
    <s v="220SE-0682"/>
    <n v="6.5811900000000003"/>
    <n v="6.5811900000000003"/>
    <n v="0"/>
    <x v="0"/>
    <n v="8"/>
  </r>
  <r>
    <x v="0"/>
    <x v="1"/>
    <x v="5"/>
    <x v="1"/>
    <x v="1"/>
    <x v="3"/>
    <s v="220SE-0688"/>
    <n v="8.2767499999999998"/>
    <n v="8.2767499999999998"/>
    <n v="0"/>
    <x v="0"/>
    <n v="8"/>
  </r>
  <r>
    <x v="0"/>
    <x v="1"/>
    <x v="5"/>
    <x v="1"/>
    <x v="1"/>
    <x v="3"/>
    <s v="220SE-0690"/>
    <n v="6.5332299999999996"/>
    <n v="6.5332299999999996"/>
    <n v="0"/>
    <x v="0"/>
    <n v="8"/>
  </r>
  <r>
    <x v="0"/>
    <x v="1"/>
    <x v="5"/>
    <x v="0"/>
    <x v="1"/>
    <x v="3"/>
    <s v="220SE-0694"/>
    <n v="5.8126899999999999"/>
    <n v="5.8126899999999999"/>
    <n v="0"/>
    <x v="0"/>
    <n v="8"/>
  </r>
  <r>
    <x v="0"/>
    <x v="1"/>
    <x v="5"/>
    <x v="1"/>
    <x v="1"/>
    <x v="3"/>
    <s v="220SE-0700"/>
    <n v="5.8220700000000001"/>
    <n v="5.8220700000000001"/>
    <n v="0"/>
    <x v="0"/>
    <n v="8"/>
  </r>
  <r>
    <x v="0"/>
    <x v="1"/>
    <x v="5"/>
    <x v="1"/>
    <x v="1"/>
    <x v="3"/>
    <s v="220SE-0701"/>
    <n v="6.5551000000000004"/>
    <n v="6.5551000000000004"/>
    <n v="0"/>
    <x v="0"/>
    <n v="8"/>
  </r>
  <r>
    <x v="0"/>
    <x v="1"/>
    <x v="5"/>
    <x v="2"/>
    <x v="1"/>
    <x v="3"/>
    <s v="220SE-0708"/>
    <n v="6.9169499999999999"/>
    <n v="6.9169499999999999"/>
    <n v="0"/>
    <x v="0"/>
    <n v="8"/>
  </r>
  <r>
    <x v="0"/>
    <x v="1"/>
    <x v="5"/>
    <x v="1"/>
    <x v="1"/>
    <x v="3"/>
    <s v="220SE-0718"/>
    <n v="8.6493199999999995"/>
    <n v="8.6493199999999995"/>
    <n v="0"/>
    <x v="0"/>
    <n v="8"/>
  </r>
  <r>
    <x v="0"/>
    <x v="1"/>
    <x v="5"/>
    <x v="1"/>
    <x v="1"/>
    <x v="3"/>
    <s v="220SE-0734"/>
    <n v="7.0359100000000003"/>
    <n v="7.0359100000000003"/>
    <n v="0"/>
    <x v="0"/>
    <n v="8"/>
  </r>
  <r>
    <x v="0"/>
    <x v="1"/>
    <x v="5"/>
    <x v="1"/>
    <x v="1"/>
    <x v="3"/>
    <s v="220SE-0737"/>
    <n v="8.4662699999999997"/>
    <n v="8.4662699999999997"/>
    <n v="0"/>
    <x v="0"/>
    <n v="8"/>
  </r>
  <r>
    <x v="0"/>
    <x v="1"/>
    <x v="5"/>
    <x v="1"/>
    <x v="1"/>
    <x v="3"/>
    <s v="220SE-0739"/>
    <n v="5.3740199999999998"/>
    <n v="5.3740199999999998"/>
    <n v="0"/>
    <x v="0"/>
    <n v="8"/>
  </r>
  <r>
    <x v="0"/>
    <x v="1"/>
    <x v="5"/>
    <x v="1"/>
    <x v="1"/>
    <x v="3"/>
    <s v="220SE-0748"/>
    <n v="2.7028699999999999"/>
    <n v="2.7028699999999999"/>
    <n v="0"/>
    <x v="0"/>
    <n v="4"/>
  </r>
  <r>
    <x v="0"/>
    <x v="1"/>
    <x v="5"/>
    <x v="2"/>
    <x v="1"/>
    <x v="3"/>
    <s v="220SE-0754"/>
    <n v="5.7986199999999997"/>
    <n v="5.7986199999999997"/>
    <n v="0"/>
    <x v="0"/>
    <n v="8"/>
  </r>
  <r>
    <x v="0"/>
    <x v="1"/>
    <x v="5"/>
    <x v="2"/>
    <x v="1"/>
    <x v="3"/>
    <s v="220SE-0778"/>
    <n v="5.4354300000000002"/>
    <n v="5.4354300000000002"/>
    <n v="0"/>
    <x v="0"/>
    <n v="8"/>
  </r>
  <r>
    <x v="0"/>
    <x v="1"/>
    <x v="5"/>
    <x v="1"/>
    <x v="1"/>
    <x v="3"/>
    <s v="220SE-0786"/>
    <n v="1.1748700000000001"/>
    <n v="1.1748700000000001"/>
    <n v="0"/>
    <x v="0"/>
    <n v="0.5"/>
  </r>
  <r>
    <x v="0"/>
    <x v="1"/>
    <x v="5"/>
    <x v="0"/>
    <x v="1"/>
    <x v="3"/>
    <s v="220SE-0787"/>
    <n v="4.9327500000000004"/>
    <n v="4.9327500000000004"/>
    <n v="0"/>
    <x v="0"/>
    <n v="8"/>
  </r>
  <r>
    <x v="0"/>
    <x v="1"/>
    <x v="5"/>
    <x v="2"/>
    <x v="1"/>
    <x v="3"/>
    <s v="220SE-0795"/>
    <n v="5.9082600000000003"/>
    <n v="5.9082600000000003"/>
    <n v="0"/>
    <x v="0"/>
    <n v="8"/>
  </r>
  <r>
    <x v="0"/>
    <x v="1"/>
    <x v="5"/>
    <x v="1"/>
    <x v="1"/>
    <x v="3"/>
    <s v="220SE-0797"/>
    <n v="7.6367099999999999"/>
    <n v="7.6367099999999999"/>
    <n v="0"/>
    <x v="0"/>
    <n v="8"/>
  </r>
  <r>
    <x v="0"/>
    <x v="1"/>
    <x v="5"/>
    <x v="1"/>
    <x v="1"/>
    <x v="3"/>
    <s v="220SE-0800"/>
    <n v="6.8354499999999998"/>
    <n v="6.8354499999999998"/>
    <n v="0"/>
    <x v="0"/>
    <n v="8"/>
  </r>
  <r>
    <x v="0"/>
    <x v="1"/>
    <x v="5"/>
    <x v="2"/>
    <x v="1"/>
    <x v="3"/>
    <s v="220SE-0844"/>
    <n v="6.4444299999999997"/>
    <n v="6.4444299999999997"/>
    <n v="0"/>
    <x v="0"/>
    <n v="8"/>
  </r>
  <r>
    <x v="0"/>
    <x v="1"/>
    <x v="5"/>
    <x v="2"/>
    <x v="1"/>
    <x v="3"/>
    <s v="220SE-0901"/>
    <n v="4.4253299999999998"/>
    <n v="4.4253299999999998"/>
    <n v="0"/>
    <x v="0"/>
    <n v="8"/>
  </r>
  <r>
    <x v="0"/>
    <x v="1"/>
    <x v="5"/>
    <x v="1"/>
    <x v="1"/>
    <x v="3"/>
    <s v="220SE-0921"/>
    <n v="7.2290200000000002"/>
    <n v="7.2290200000000002"/>
    <n v="0"/>
    <x v="0"/>
    <n v="8"/>
  </r>
  <r>
    <x v="0"/>
    <x v="1"/>
    <x v="5"/>
    <x v="0"/>
    <x v="1"/>
    <x v="3"/>
    <s v="220SE-0923"/>
    <n v="6.2524499999999996"/>
    <n v="6.2524499999999996"/>
    <n v="0"/>
    <x v="0"/>
    <n v="8"/>
  </r>
  <r>
    <x v="0"/>
    <x v="1"/>
    <x v="5"/>
    <x v="2"/>
    <x v="1"/>
    <x v="3"/>
    <s v="220SE-1045"/>
    <n v="9.0389300000000006"/>
    <n v="9.0389300000000006"/>
    <n v="0"/>
    <x v="0"/>
    <n v="8"/>
  </r>
  <r>
    <x v="0"/>
    <x v="1"/>
    <x v="5"/>
    <x v="0"/>
    <x v="1"/>
    <x v="3"/>
    <s v="220SE-1218"/>
    <n v="6.4121600000000001"/>
    <n v="6.4121600000000001"/>
    <n v="2.24E-2"/>
    <x v="0"/>
    <n v="8"/>
  </r>
  <r>
    <x v="0"/>
    <x v="1"/>
    <x v="5"/>
    <x v="0"/>
    <x v="1"/>
    <x v="3"/>
    <s v="220SE-1219"/>
    <n v="6.8022"/>
    <n v="6.8022"/>
    <n v="2E-3"/>
    <x v="0"/>
    <n v="8"/>
  </r>
  <r>
    <x v="0"/>
    <x v="1"/>
    <x v="5"/>
    <x v="2"/>
    <x v="1"/>
    <x v="3"/>
    <s v="220SE-1220"/>
    <n v="5.4961200000000003"/>
    <n v="5.4961200000000003"/>
    <n v="2.2000000000000001E-3"/>
    <x v="0"/>
    <n v="7.5"/>
  </r>
  <r>
    <x v="0"/>
    <x v="1"/>
    <x v="5"/>
    <x v="1"/>
    <x v="1"/>
    <x v="3"/>
    <s v="220SE-1223"/>
    <n v="7.339556"/>
    <n v="7.339556"/>
    <n v="1.0800000000000001E-2"/>
    <x v="0"/>
    <n v="8"/>
  </r>
  <r>
    <x v="0"/>
    <x v="1"/>
    <x v="5"/>
    <x v="1"/>
    <x v="1"/>
    <x v="3"/>
    <s v="220SE-1282"/>
    <n v="5.5521099999999999"/>
    <n v="5.5521099999999999"/>
    <n v="0"/>
    <x v="0"/>
    <n v="8"/>
  </r>
  <r>
    <x v="0"/>
    <x v="1"/>
    <x v="5"/>
    <x v="1"/>
    <x v="1"/>
    <x v="3"/>
    <s v="220SE-1286"/>
    <n v="6.8020100000000001"/>
    <n v="6.8020100000000001"/>
    <n v="0"/>
    <x v="0"/>
    <n v="8"/>
  </r>
  <r>
    <x v="0"/>
    <x v="1"/>
    <x v="5"/>
    <x v="0"/>
    <x v="1"/>
    <x v="3"/>
    <s v="220SE-1290"/>
    <n v="7.5800799999999997"/>
    <n v="7.5800799999999997"/>
    <n v="0.41749999999999998"/>
    <x v="0"/>
    <n v="8"/>
  </r>
  <r>
    <x v="0"/>
    <x v="1"/>
    <x v="5"/>
    <x v="2"/>
    <x v="1"/>
    <x v="3"/>
    <s v="220SE-1679"/>
    <n v="6.9941899999999997"/>
    <n v="6.9941899999999997"/>
    <n v="0"/>
    <x v="0"/>
    <n v="8"/>
  </r>
  <r>
    <x v="0"/>
    <x v="1"/>
    <x v="5"/>
    <x v="1"/>
    <x v="1"/>
    <x v="3"/>
    <s v="220SE-1689"/>
    <n v="4.9043939999999999"/>
    <n v="4.9043939999999999"/>
    <n v="0.2422"/>
    <x v="0"/>
    <n v="7"/>
  </r>
  <r>
    <x v="0"/>
    <x v="1"/>
    <x v="5"/>
    <x v="2"/>
    <x v="1"/>
    <x v="3"/>
    <s v="220SE-1695"/>
    <n v="6.3349099999999998"/>
    <n v="6.3349099999999998"/>
    <n v="0"/>
    <x v="0"/>
    <n v="8"/>
  </r>
  <r>
    <x v="0"/>
    <x v="1"/>
    <x v="5"/>
    <x v="2"/>
    <x v="1"/>
    <x v="3"/>
    <s v="220SE-1696"/>
    <n v="5.9706400000000004"/>
    <n v="5.9706400000000004"/>
    <n v="0"/>
    <x v="0"/>
    <n v="8"/>
  </r>
  <r>
    <x v="0"/>
    <x v="1"/>
    <x v="5"/>
    <x v="0"/>
    <x v="1"/>
    <x v="3"/>
    <s v="220SE-1747"/>
    <n v="6.1112799999999998"/>
    <n v="6.1112799999999998"/>
    <n v="0.39400000000000002"/>
    <x v="0"/>
    <n v="7.5"/>
  </r>
  <r>
    <x v="0"/>
    <x v="1"/>
    <x v="5"/>
    <x v="2"/>
    <x v="1"/>
    <x v="3"/>
    <s v="220SE-1883"/>
    <n v="6.4585100000000004"/>
    <n v="6.4585100000000004"/>
    <n v="0"/>
    <x v="0"/>
    <n v="8"/>
  </r>
  <r>
    <x v="0"/>
    <x v="1"/>
    <x v="5"/>
    <x v="1"/>
    <x v="1"/>
    <x v="3"/>
    <s v="220SE-2033"/>
    <n v="6.4942099999999998"/>
    <n v="6.4942099999999998"/>
    <n v="0"/>
    <x v="0"/>
    <n v="8"/>
  </r>
  <r>
    <x v="0"/>
    <x v="1"/>
    <x v="5"/>
    <x v="0"/>
    <x v="1"/>
    <x v="3"/>
    <s v="220SE-2035"/>
    <n v="6.7964200000000003"/>
    <n v="6.7964200000000003"/>
    <n v="0"/>
    <x v="0"/>
    <n v="8"/>
  </r>
  <r>
    <x v="0"/>
    <x v="1"/>
    <x v="5"/>
    <x v="2"/>
    <x v="1"/>
    <x v="3"/>
    <s v="220SE-2036"/>
    <n v="9.9213100000000001"/>
    <n v="9.9213100000000001"/>
    <n v="0"/>
    <x v="0"/>
    <n v="12"/>
  </r>
  <r>
    <x v="0"/>
    <x v="1"/>
    <x v="5"/>
    <x v="0"/>
    <x v="1"/>
    <x v="3"/>
    <s v="220SE-2037"/>
    <n v="5.5219699999999996"/>
    <n v="5.5219699999999996"/>
    <n v="5.0000000000000001E-4"/>
    <x v="0"/>
    <n v="8"/>
  </r>
  <r>
    <x v="0"/>
    <x v="1"/>
    <x v="5"/>
    <x v="0"/>
    <x v="1"/>
    <x v="3"/>
    <s v="220SE-2038"/>
    <n v="6.8707900000000004"/>
    <n v="6.8707900000000004"/>
    <n v="0"/>
    <x v="0"/>
    <n v="8"/>
  </r>
  <r>
    <x v="0"/>
    <x v="1"/>
    <x v="5"/>
    <x v="1"/>
    <x v="1"/>
    <x v="3"/>
    <s v="220SE-2102"/>
    <n v="5.6890000000000001"/>
    <n v="5.6890000000000001"/>
    <n v="0"/>
    <x v="0"/>
    <n v="8"/>
  </r>
  <r>
    <x v="0"/>
    <x v="1"/>
    <x v="5"/>
    <x v="0"/>
    <x v="1"/>
    <x v="3"/>
    <s v="220SE-2103"/>
    <n v="5.6707599999999996"/>
    <n v="5.6707599999999996"/>
    <n v="4.3E-3"/>
    <x v="0"/>
    <n v="8"/>
  </r>
  <r>
    <x v="0"/>
    <x v="1"/>
    <x v="5"/>
    <x v="2"/>
    <x v="1"/>
    <x v="3"/>
    <s v="220SE-2104"/>
    <n v="7.2408400000000004"/>
    <n v="7.2408400000000004"/>
    <n v="0"/>
    <x v="0"/>
    <n v="8"/>
  </r>
  <r>
    <x v="0"/>
    <x v="1"/>
    <x v="5"/>
    <x v="0"/>
    <x v="1"/>
    <x v="3"/>
    <s v="220SE-2110"/>
    <n v="6.1485799999999999"/>
    <n v="6.1485799999999999"/>
    <n v="0"/>
    <x v="0"/>
    <n v="8"/>
  </r>
  <r>
    <x v="0"/>
    <x v="1"/>
    <x v="5"/>
    <x v="1"/>
    <x v="1"/>
    <x v="3"/>
    <s v="220SE-2116"/>
    <n v="6.30985"/>
    <n v="6.30985"/>
    <n v="0"/>
    <x v="0"/>
    <n v="8"/>
  </r>
  <r>
    <x v="0"/>
    <x v="1"/>
    <x v="5"/>
    <x v="2"/>
    <x v="1"/>
    <x v="3"/>
    <s v="220SE-2118"/>
    <n v="7.1596399999999996"/>
    <n v="7.1596399999999996"/>
    <n v="0"/>
    <x v="0"/>
    <n v="8"/>
  </r>
  <r>
    <x v="0"/>
    <x v="1"/>
    <x v="5"/>
    <x v="0"/>
    <x v="1"/>
    <x v="3"/>
    <s v="220SE-2125"/>
    <n v="6.7794100000000004"/>
    <n v="6.7794100000000004"/>
    <n v="0"/>
    <x v="0"/>
    <n v="8"/>
  </r>
  <r>
    <x v="0"/>
    <x v="1"/>
    <x v="5"/>
    <x v="0"/>
    <x v="1"/>
    <x v="3"/>
    <s v="220SE-2295"/>
    <n v="5.6689600000000002"/>
    <n v="5.6689600000000002"/>
    <n v="0"/>
    <x v="0"/>
    <n v="8"/>
  </r>
  <r>
    <x v="0"/>
    <x v="1"/>
    <x v="5"/>
    <x v="0"/>
    <x v="1"/>
    <x v="3"/>
    <s v="220SE-2349"/>
    <n v="5.4014300000000004"/>
    <n v="5.4014300000000004"/>
    <n v="0"/>
    <x v="0"/>
    <n v="8"/>
  </r>
  <r>
    <x v="0"/>
    <x v="1"/>
    <x v="5"/>
    <x v="1"/>
    <x v="1"/>
    <x v="3"/>
    <s v="220SE-2350"/>
    <n v="8.0322010000000006"/>
    <n v="8.0322010000000006"/>
    <n v="0"/>
    <x v="0"/>
    <n v="8"/>
  </r>
  <r>
    <x v="0"/>
    <x v="1"/>
    <x v="5"/>
    <x v="1"/>
    <x v="1"/>
    <x v="3"/>
    <s v="220SE-2353"/>
    <n v="7.2226900000000001"/>
    <n v="7.2226900000000001"/>
    <n v="0"/>
    <x v="0"/>
    <n v="8"/>
  </r>
  <r>
    <x v="0"/>
    <x v="1"/>
    <x v="5"/>
    <x v="2"/>
    <x v="1"/>
    <x v="3"/>
    <s v="220SE-2454"/>
    <n v="6.5422099999999999"/>
    <n v="6.5422099999999999"/>
    <n v="0"/>
    <x v="0"/>
    <n v="8"/>
  </r>
  <r>
    <x v="0"/>
    <x v="1"/>
    <x v="5"/>
    <x v="1"/>
    <x v="1"/>
    <x v="3"/>
    <s v="220SE-2455"/>
    <n v="7.7562800000000003"/>
    <n v="7.7562800000000003"/>
    <n v="0"/>
    <x v="0"/>
    <n v="8"/>
  </r>
  <r>
    <x v="0"/>
    <x v="1"/>
    <x v="5"/>
    <x v="1"/>
    <x v="1"/>
    <x v="3"/>
    <s v="220SE-2553"/>
    <n v="6.4287299999999998"/>
    <n v="6.4287299999999998"/>
    <n v="0"/>
    <x v="0"/>
    <n v="8"/>
  </r>
  <r>
    <x v="0"/>
    <x v="1"/>
    <x v="5"/>
    <x v="2"/>
    <x v="1"/>
    <x v="3"/>
    <s v="220SE-2769"/>
    <n v="5.9231800000000003"/>
    <n v="5.9231800000000003"/>
    <n v="5.1700000000000003E-2"/>
    <x v="0"/>
    <n v="8"/>
  </r>
  <r>
    <x v="0"/>
    <x v="1"/>
    <x v="5"/>
    <x v="0"/>
    <x v="1"/>
    <x v="3"/>
    <s v="220SE-2771"/>
    <n v="5.7162499999999996"/>
    <n v="5.7162499999999996"/>
    <n v="0"/>
    <x v="0"/>
    <n v="8"/>
  </r>
  <r>
    <x v="0"/>
    <x v="1"/>
    <x v="5"/>
    <x v="1"/>
    <x v="1"/>
    <x v="3"/>
    <s v="220SE-2775"/>
    <n v="5.2646800000000002"/>
    <n v="5.2646800000000002"/>
    <n v="0"/>
    <x v="0"/>
    <n v="8"/>
  </r>
  <r>
    <x v="0"/>
    <x v="1"/>
    <x v="5"/>
    <x v="2"/>
    <x v="1"/>
    <x v="3"/>
    <s v="220SE-2841"/>
    <n v="7.2658399999999999"/>
    <n v="7.2658399999999999"/>
    <n v="0"/>
    <x v="0"/>
    <n v="8"/>
  </r>
  <r>
    <x v="0"/>
    <x v="1"/>
    <x v="5"/>
    <x v="1"/>
    <x v="1"/>
    <x v="3"/>
    <s v="220SE-2842"/>
    <n v="6.04176"/>
    <n v="6.04176"/>
    <n v="0"/>
    <x v="0"/>
    <n v="8"/>
  </r>
  <r>
    <x v="0"/>
    <x v="1"/>
    <x v="5"/>
    <x v="0"/>
    <x v="1"/>
    <x v="3"/>
    <s v="220SE-2848"/>
    <n v="6.0668300000000004"/>
    <n v="6.0668300000000004"/>
    <n v="6.0000000000000001E-3"/>
    <x v="0"/>
    <n v="8"/>
  </r>
  <r>
    <x v="0"/>
    <x v="1"/>
    <x v="5"/>
    <x v="0"/>
    <x v="1"/>
    <x v="3"/>
    <s v="220SE-2892"/>
    <n v="4.8376999999999999"/>
    <n v="4.8376999999999999"/>
    <n v="0"/>
    <x v="0"/>
    <n v="8"/>
  </r>
  <r>
    <x v="0"/>
    <x v="1"/>
    <x v="5"/>
    <x v="1"/>
    <x v="1"/>
    <x v="3"/>
    <s v="220SE-2893"/>
    <n v="4.7046999999999999"/>
    <n v="4.7046999999999999"/>
    <n v="0"/>
    <x v="0"/>
    <n v="8"/>
  </r>
  <r>
    <x v="0"/>
    <x v="1"/>
    <x v="5"/>
    <x v="1"/>
    <x v="1"/>
    <x v="3"/>
    <s v="220SE-2897"/>
    <n v="5.8051199999999996"/>
    <n v="5.8051199999999996"/>
    <n v="0"/>
    <x v="0"/>
    <n v="8"/>
  </r>
  <r>
    <x v="0"/>
    <x v="1"/>
    <x v="5"/>
    <x v="0"/>
    <x v="1"/>
    <x v="3"/>
    <s v="220SE-2918"/>
    <n v="6.3739999999999997"/>
    <n v="6.3739999999999997"/>
    <n v="0"/>
    <x v="0"/>
    <n v="8"/>
  </r>
  <r>
    <x v="0"/>
    <x v="1"/>
    <x v="5"/>
    <x v="0"/>
    <x v="1"/>
    <x v="3"/>
    <s v="220SE-2924"/>
    <n v="6.6498600000000003"/>
    <n v="6.6498600000000003"/>
    <n v="1.29E-2"/>
    <x v="0"/>
    <n v="8"/>
  </r>
  <r>
    <x v="0"/>
    <x v="1"/>
    <x v="5"/>
    <x v="2"/>
    <x v="1"/>
    <x v="3"/>
    <s v="220SE-2926"/>
    <n v="6.4080700000000004"/>
    <n v="6.4080700000000004"/>
    <n v="0"/>
    <x v="0"/>
    <n v="8"/>
  </r>
  <r>
    <x v="0"/>
    <x v="1"/>
    <x v="5"/>
    <x v="0"/>
    <x v="1"/>
    <x v="3"/>
    <s v="220SE-2931"/>
    <n v="4.9391999999999996"/>
    <n v="4.9391999999999996"/>
    <n v="0"/>
    <x v="0"/>
    <n v="8"/>
  </r>
  <r>
    <x v="0"/>
    <x v="1"/>
    <x v="5"/>
    <x v="0"/>
    <x v="1"/>
    <x v="3"/>
    <s v="220SE-2983"/>
    <n v="7.0385400000000002"/>
    <n v="7.0385400000000002"/>
    <n v="0"/>
    <x v="0"/>
    <n v="8"/>
  </r>
  <r>
    <x v="0"/>
    <x v="1"/>
    <x v="5"/>
    <x v="2"/>
    <x v="1"/>
    <x v="3"/>
    <s v="220SE-3073"/>
    <n v="6.84626"/>
    <n v="6.84626"/>
    <n v="0"/>
    <x v="0"/>
    <n v="8"/>
  </r>
  <r>
    <x v="0"/>
    <x v="1"/>
    <x v="5"/>
    <x v="2"/>
    <x v="1"/>
    <x v="3"/>
    <s v="220SE-3261"/>
    <n v="6.68703"/>
    <n v="6.68703"/>
    <n v="1.06E-2"/>
    <x v="0"/>
    <n v="8"/>
  </r>
  <r>
    <x v="0"/>
    <x v="1"/>
    <x v="5"/>
    <x v="2"/>
    <x v="1"/>
    <x v="3"/>
    <s v="220SE-3332"/>
    <n v="6.89642"/>
    <n v="6.89642"/>
    <n v="3.1600000000000003E-2"/>
    <x v="0"/>
    <n v="8"/>
  </r>
  <r>
    <x v="0"/>
    <x v="1"/>
    <x v="5"/>
    <x v="2"/>
    <x v="1"/>
    <x v="3"/>
    <s v="220SE-3445"/>
    <n v="6.6794799999999999"/>
    <n v="6.6794799999999999"/>
    <n v="0"/>
    <x v="0"/>
    <n v="8"/>
  </r>
  <r>
    <x v="0"/>
    <x v="1"/>
    <x v="5"/>
    <x v="2"/>
    <x v="1"/>
    <x v="3"/>
    <s v="220SE-3447"/>
    <n v="5.5642500000000004"/>
    <n v="5.5642500000000004"/>
    <n v="1.83E-2"/>
    <x v="0"/>
    <n v="8"/>
  </r>
  <r>
    <x v="0"/>
    <x v="1"/>
    <x v="5"/>
    <x v="2"/>
    <x v="1"/>
    <x v="3"/>
    <s v="220SE-3462"/>
    <n v="5.6269499999999999"/>
    <n v="5.6269499999999999"/>
    <n v="0.23350000000000001"/>
    <x v="0"/>
    <n v="8"/>
  </r>
  <r>
    <x v="0"/>
    <x v="1"/>
    <x v="5"/>
    <x v="2"/>
    <x v="1"/>
    <x v="3"/>
    <s v="220SE-3468"/>
    <n v="5.2170500000000004"/>
    <n v="5.2170500000000004"/>
    <n v="0.91969999999999996"/>
    <x v="0"/>
    <n v="8"/>
  </r>
  <r>
    <x v="0"/>
    <x v="1"/>
    <x v="5"/>
    <x v="0"/>
    <x v="1"/>
    <x v="3"/>
    <s v="220SE-3566"/>
    <n v="6.0350900000000003"/>
    <n v="6.0350900000000003"/>
    <n v="7.9500000000000001E-2"/>
    <x v="0"/>
    <n v="8"/>
  </r>
  <r>
    <x v="0"/>
    <x v="1"/>
    <x v="5"/>
    <x v="1"/>
    <x v="1"/>
    <x v="3"/>
    <s v="220SE-3633"/>
    <n v="6.44529"/>
    <n v="6.44529"/>
    <n v="0"/>
    <x v="0"/>
    <n v="8"/>
  </r>
  <r>
    <x v="0"/>
    <x v="1"/>
    <x v="5"/>
    <x v="0"/>
    <x v="1"/>
    <x v="3"/>
    <s v="220SE-3678"/>
    <n v="3.8658899999999998"/>
    <n v="3.8658899999999998"/>
    <n v="0"/>
    <x v="0"/>
    <n v="8"/>
  </r>
  <r>
    <x v="0"/>
    <x v="1"/>
    <x v="5"/>
    <x v="1"/>
    <x v="1"/>
    <x v="3"/>
    <s v="220SE-3840"/>
    <n v="5.8042199999999999"/>
    <n v="5.8042199999999999"/>
    <n v="0"/>
    <x v="0"/>
    <n v="8"/>
  </r>
  <r>
    <x v="0"/>
    <x v="1"/>
    <x v="5"/>
    <x v="0"/>
    <x v="2"/>
    <x v="4"/>
    <s v="300OI-01-A"/>
    <n v="65.793199999999999"/>
    <n v="65.793199999999999"/>
    <n v="0"/>
    <x v="0"/>
    <n v="40"/>
  </r>
  <r>
    <x v="0"/>
    <x v="1"/>
    <x v="5"/>
    <x v="1"/>
    <x v="2"/>
    <x v="4"/>
    <s v="300OI-01-B"/>
    <n v="44.9694"/>
    <n v="44.9694"/>
    <n v="0"/>
    <x v="0"/>
    <n v="24"/>
  </r>
  <r>
    <x v="0"/>
    <x v="1"/>
    <x v="5"/>
    <x v="2"/>
    <x v="2"/>
    <x v="4"/>
    <s v="300OI-01-C"/>
    <n v="54.260399999999997"/>
    <n v="54.260399999999997"/>
    <n v="0"/>
    <x v="0"/>
    <n v="40"/>
  </r>
  <r>
    <x v="0"/>
    <x v="1"/>
    <x v="5"/>
    <x v="0"/>
    <x v="2"/>
    <x v="5"/>
    <s v="300OS-01-A"/>
    <n v="12.872450000000001"/>
    <n v="12.872450000000001"/>
    <n v="0"/>
    <x v="0"/>
    <n v="24"/>
  </r>
  <r>
    <x v="0"/>
    <x v="1"/>
    <x v="5"/>
    <x v="1"/>
    <x v="2"/>
    <x v="5"/>
    <s v="300OS-01-B"/>
    <n v="13.34971"/>
    <n v="13.34971"/>
    <n v="0"/>
    <x v="0"/>
    <n v="24"/>
  </r>
  <r>
    <x v="0"/>
    <x v="1"/>
    <x v="5"/>
    <x v="2"/>
    <x v="2"/>
    <x v="5"/>
    <s v="300OS-01-C"/>
    <n v="10.350009999999999"/>
    <n v="10.350009999999999"/>
    <n v="0"/>
    <x v="0"/>
    <n v="24"/>
  </r>
  <r>
    <x v="0"/>
    <x v="1"/>
    <x v="5"/>
    <x v="0"/>
    <x v="3"/>
    <x v="6"/>
    <s v="410MO-01-A"/>
    <n v="18.436679999999999"/>
    <n v="18.436679999999999"/>
    <n v="0"/>
    <x v="0"/>
    <n v="19.989999999999998"/>
  </r>
  <r>
    <x v="0"/>
    <x v="1"/>
    <x v="5"/>
    <x v="1"/>
    <x v="3"/>
    <x v="6"/>
    <s v="410MO-01-B"/>
    <n v="14.14385"/>
    <n v="14.14385"/>
    <n v="0"/>
    <x v="0"/>
    <n v="18.68"/>
  </r>
  <r>
    <x v="0"/>
    <x v="1"/>
    <x v="5"/>
    <x v="2"/>
    <x v="3"/>
    <x v="6"/>
    <s v="410MO-01-C"/>
    <n v="8.7660800000000005"/>
    <n v="8.7660800000000005"/>
    <n v="0"/>
    <x v="0"/>
    <n v="11.66"/>
  </r>
  <r>
    <x v="0"/>
    <x v="1"/>
    <x v="5"/>
    <x v="0"/>
    <x v="3"/>
    <x v="6"/>
    <s v="410MO-02-A"/>
    <n v="12.44516"/>
    <n v="12.44516"/>
    <n v="0"/>
    <x v="0"/>
    <n v="15.99"/>
  </r>
  <r>
    <x v="0"/>
    <x v="1"/>
    <x v="5"/>
    <x v="1"/>
    <x v="3"/>
    <x v="6"/>
    <s v="410MO-02-B"/>
    <n v="14.45696"/>
    <n v="14.45696"/>
    <n v="0"/>
    <x v="0"/>
    <n v="19.02"/>
  </r>
  <r>
    <x v="0"/>
    <x v="1"/>
    <x v="5"/>
    <x v="2"/>
    <x v="3"/>
    <x v="6"/>
    <s v="410MO-02-C"/>
    <n v="7.7511999999999999"/>
    <n v="7.7511999999999999"/>
    <n v="0"/>
    <x v="0"/>
    <n v="10.36"/>
  </r>
  <r>
    <x v="0"/>
    <x v="1"/>
    <x v="5"/>
    <x v="0"/>
    <x v="3"/>
    <x v="6"/>
    <s v="410MO-03-A"/>
    <n v="15.72668"/>
    <n v="15.72668"/>
    <n v="0"/>
    <x v="0"/>
    <n v="19.989999999999998"/>
  </r>
  <r>
    <x v="0"/>
    <x v="1"/>
    <x v="5"/>
    <x v="1"/>
    <x v="3"/>
    <x v="6"/>
    <s v="410MO-03-B"/>
    <n v="13.74254"/>
    <n v="13.74254"/>
    <n v="0"/>
    <x v="0"/>
    <n v="18.34"/>
  </r>
  <r>
    <x v="0"/>
    <x v="1"/>
    <x v="5"/>
    <x v="2"/>
    <x v="3"/>
    <x v="6"/>
    <s v="410MO-03-C"/>
    <n v="7.9966299999999997"/>
    <n v="7.9966299999999997"/>
    <n v="0"/>
    <x v="0"/>
    <n v="10.66"/>
  </r>
  <r>
    <x v="0"/>
    <x v="1"/>
    <x v="5"/>
    <x v="0"/>
    <x v="3"/>
    <x v="6"/>
    <s v="410MO-04-A"/>
    <n v="15.23255"/>
    <n v="15.23255"/>
    <n v="0"/>
    <x v="0"/>
    <n v="19.989999999999998"/>
  </r>
  <r>
    <x v="0"/>
    <x v="1"/>
    <x v="5"/>
    <x v="1"/>
    <x v="3"/>
    <x v="6"/>
    <s v="410MO-04-B"/>
    <n v="14.27833"/>
    <n v="14.27833"/>
    <n v="0"/>
    <x v="0"/>
    <n v="18.68"/>
  </r>
  <r>
    <x v="0"/>
    <x v="1"/>
    <x v="5"/>
    <x v="2"/>
    <x v="3"/>
    <x v="6"/>
    <s v="410MO-04-C"/>
    <n v="14.137230000000001"/>
    <n v="14.137230000000001"/>
    <n v="0"/>
    <x v="0"/>
    <n v="18.68"/>
  </r>
  <r>
    <x v="0"/>
    <x v="1"/>
    <x v="5"/>
    <x v="0"/>
    <x v="3"/>
    <x v="6"/>
    <s v="410MO-05-A"/>
    <n v="15.16868"/>
    <n v="15.16868"/>
    <n v="0"/>
    <x v="0"/>
    <n v="19.989999999999998"/>
  </r>
  <r>
    <x v="0"/>
    <x v="1"/>
    <x v="5"/>
    <x v="1"/>
    <x v="3"/>
    <x v="6"/>
    <s v="410MO-05-B"/>
    <n v="14.315340000000001"/>
    <n v="14.315340000000001"/>
    <n v="0"/>
    <x v="0"/>
    <n v="18.68"/>
  </r>
  <r>
    <x v="0"/>
    <x v="1"/>
    <x v="5"/>
    <x v="2"/>
    <x v="3"/>
    <x v="6"/>
    <s v="410MO-05-C"/>
    <n v="8.1103799999999993"/>
    <n v="8.1103799999999993"/>
    <n v="0"/>
    <x v="0"/>
    <n v="10.66"/>
  </r>
  <r>
    <x v="0"/>
    <x v="1"/>
    <x v="5"/>
    <x v="0"/>
    <x v="3"/>
    <x v="6"/>
    <s v="410MO-06-A"/>
    <n v="9.1515799999999992"/>
    <n v="9.1515799999999992"/>
    <n v="0"/>
    <x v="0"/>
    <n v="11.99"/>
  </r>
  <r>
    <x v="0"/>
    <x v="1"/>
    <x v="5"/>
    <x v="2"/>
    <x v="3"/>
    <x v="6"/>
    <s v="410MO-06-C"/>
    <n v="11.076499999999999"/>
    <n v="11.076499999999999"/>
    <n v="0"/>
    <x v="0"/>
    <n v="14.68"/>
  </r>
  <r>
    <x v="0"/>
    <x v="1"/>
    <x v="5"/>
    <x v="1"/>
    <x v="3"/>
    <x v="6"/>
    <s v="410MO-07-B"/>
    <n v="14.20546"/>
    <n v="14.20546"/>
    <n v="0"/>
    <x v="0"/>
    <n v="18.68"/>
  </r>
  <r>
    <x v="0"/>
    <x v="1"/>
    <x v="5"/>
    <x v="0"/>
    <x v="3"/>
    <x v="7"/>
    <s v="420TW-01-A"/>
    <n v="6.7631199999999998"/>
    <n v="6.7631199999999998"/>
    <n v="0"/>
    <x v="0"/>
    <n v="8.5"/>
  </r>
  <r>
    <x v="0"/>
    <x v="1"/>
    <x v="5"/>
    <x v="2"/>
    <x v="3"/>
    <x v="7"/>
    <s v="420TW-01-C"/>
    <n v="6.3581000000000003"/>
    <n v="6.3581000000000003"/>
    <n v="0"/>
    <x v="0"/>
    <n v="8.5"/>
  </r>
  <r>
    <x v="0"/>
    <x v="1"/>
    <x v="5"/>
    <x v="0"/>
    <x v="3"/>
    <x v="7"/>
    <s v="420TW-03-A"/>
    <n v="6.6417000000000002"/>
    <n v="6.6417000000000002"/>
    <n v="0"/>
    <x v="0"/>
    <n v="8.5"/>
  </r>
  <r>
    <x v="0"/>
    <x v="1"/>
    <x v="5"/>
    <x v="2"/>
    <x v="3"/>
    <x v="7"/>
    <s v="420TW-03-C"/>
    <n v="6.4566800000000004"/>
    <n v="6.4566800000000004"/>
    <n v="0"/>
    <x v="0"/>
    <n v="8.5"/>
  </r>
  <r>
    <x v="0"/>
    <x v="1"/>
    <x v="5"/>
    <x v="0"/>
    <x v="3"/>
    <x v="7"/>
    <s v="420TW-04-A"/>
    <n v="6.6013500000000001"/>
    <n v="6.6013500000000001"/>
    <n v="0"/>
    <x v="0"/>
    <n v="8.5"/>
  </r>
  <r>
    <x v="0"/>
    <x v="1"/>
    <x v="5"/>
    <x v="1"/>
    <x v="3"/>
    <x v="7"/>
    <s v="420TW-04-B"/>
    <n v="6.4908599999999996"/>
    <n v="6.4908599999999996"/>
    <n v="0"/>
    <x v="0"/>
    <n v="8.6"/>
  </r>
  <r>
    <x v="0"/>
    <x v="1"/>
    <x v="5"/>
    <x v="2"/>
    <x v="3"/>
    <x v="7"/>
    <s v="420TW-04-C"/>
    <n v="6.4471100000000003"/>
    <n v="6.4471100000000003"/>
    <n v="0"/>
    <x v="0"/>
    <n v="8.5"/>
  </r>
  <r>
    <x v="0"/>
    <x v="1"/>
    <x v="5"/>
    <x v="0"/>
    <x v="3"/>
    <x v="7"/>
    <s v="420TW-05-A"/>
    <n v="12.486560000000001"/>
    <n v="12.486560000000001"/>
    <n v="0"/>
    <x v="0"/>
    <n v="16.5"/>
  </r>
  <r>
    <x v="0"/>
    <x v="1"/>
    <x v="5"/>
    <x v="2"/>
    <x v="3"/>
    <x v="7"/>
    <s v="420TW-05-C"/>
    <n v="3.0150299999999999"/>
    <n v="3.0150299999999999"/>
    <n v="0"/>
    <x v="0"/>
    <n v="4"/>
  </r>
  <r>
    <x v="0"/>
    <x v="1"/>
    <x v="5"/>
    <x v="0"/>
    <x v="3"/>
    <x v="7"/>
    <s v="420TW-06-A"/>
    <n v="7.4783400000000002"/>
    <n v="7.4783400000000002"/>
    <n v="0"/>
    <x v="0"/>
    <n v="8.5"/>
  </r>
  <r>
    <x v="0"/>
    <x v="1"/>
    <x v="5"/>
    <x v="1"/>
    <x v="3"/>
    <x v="7"/>
    <s v="420TW-06-B"/>
    <n v="6.5314800000000002"/>
    <n v="6.5314800000000002"/>
    <n v="0"/>
    <x v="0"/>
    <n v="8.6"/>
  </r>
  <r>
    <x v="0"/>
    <x v="1"/>
    <x v="5"/>
    <x v="2"/>
    <x v="3"/>
    <x v="7"/>
    <s v="420TW-06-C"/>
    <n v="6.3993200000000003"/>
    <n v="6.3993200000000003"/>
    <n v="0"/>
    <x v="0"/>
    <n v="8.5"/>
  </r>
  <r>
    <x v="0"/>
    <x v="1"/>
    <x v="5"/>
    <x v="1"/>
    <x v="3"/>
    <x v="7"/>
    <s v="420TW-07-B"/>
    <n v="6.4126399999999997"/>
    <n v="6.4126399999999997"/>
    <n v="0"/>
    <x v="0"/>
    <n v="8.6"/>
  </r>
  <r>
    <x v="0"/>
    <x v="1"/>
    <x v="5"/>
    <x v="2"/>
    <x v="3"/>
    <x v="7"/>
    <s v="420TW-07-C"/>
    <n v="5.7450200000000002"/>
    <n v="5.7450200000000002"/>
    <n v="0"/>
    <x v="0"/>
    <n v="7.5"/>
  </r>
  <r>
    <x v="0"/>
    <x v="1"/>
    <x v="5"/>
    <x v="1"/>
    <x v="3"/>
    <x v="7"/>
    <s v="420TW-08-B"/>
    <n v="6.6516500000000001"/>
    <n v="6.6516500000000001"/>
    <n v="0"/>
    <x v="0"/>
    <n v="8.6"/>
  </r>
  <r>
    <x v="0"/>
    <x v="1"/>
    <x v="5"/>
    <x v="1"/>
    <x v="3"/>
    <x v="7"/>
    <s v="420TW-09-B"/>
    <n v="6.4650100000000004"/>
    <n v="6.4650100000000004"/>
    <n v="0"/>
    <x v="0"/>
    <n v="8.6"/>
  </r>
  <r>
    <x v="0"/>
    <x v="1"/>
    <x v="5"/>
    <x v="0"/>
    <x v="3"/>
    <x v="8"/>
    <s v="430TT-01-A"/>
    <n v="42.976149999999997"/>
    <n v="42.976149999999997"/>
    <n v="0"/>
    <x v="0"/>
    <n v="47.9"/>
  </r>
  <r>
    <x v="0"/>
    <x v="1"/>
    <x v="5"/>
    <x v="1"/>
    <x v="3"/>
    <x v="8"/>
    <s v="430TT-01-B"/>
    <n v="21.468440000000001"/>
    <n v="21.468440000000001"/>
    <n v="0"/>
    <x v="0"/>
    <n v="28.8"/>
  </r>
  <r>
    <x v="0"/>
    <x v="1"/>
    <x v="5"/>
    <x v="2"/>
    <x v="3"/>
    <x v="8"/>
    <s v="430TT-01-C"/>
    <n v="21.72062"/>
    <n v="21.72062"/>
    <n v="0"/>
    <x v="0"/>
    <n v="29"/>
  </r>
  <r>
    <x v="0"/>
    <x v="1"/>
    <x v="5"/>
    <x v="0"/>
    <x v="3"/>
    <x v="8"/>
    <s v="430TT-02-A"/>
    <n v="22.519860000000001"/>
    <n v="22.519860000000001"/>
    <n v="0"/>
    <x v="0"/>
    <n v="27.3"/>
  </r>
  <r>
    <x v="0"/>
    <x v="1"/>
    <x v="5"/>
    <x v="1"/>
    <x v="3"/>
    <x v="8"/>
    <s v="430TT-02-B"/>
    <n v="25.266010000000001"/>
    <n v="25.266010000000001"/>
    <n v="0"/>
    <x v="0"/>
    <n v="32.799999999999997"/>
  </r>
  <r>
    <x v="0"/>
    <x v="1"/>
    <x v="5"/>
    <x v="2"/>
    <x v="3"/>
    <x v="8"/>
    <s v="430TT-02-C"/>
    <n v="24.626390000000001"/>
    <n v="24.626390000000001"/>
    <n v="0"/>
    <x v="0"/>
    <n v="33"/>
  </r>
  <r>
    <x v="0"/>
    <x v="1"/>
    <x v="5"/>
    <x v="0"/>
    <x v="3"/>
    <x v="8"/>
    <s v="430TT-03-A"/>
    <n v="24.94436"/>
    <n v="24.94436"/>
    <n v="0"/>
    <x v="0"/>
    <n v="29.3"/>
  </r>
  <r>
    <x v="0"/>
    <x v="1"/>
    <x v="5"/>
    <x v="1"/>
    <x v="3"/>
    <x v="8"/>
    <s v="430TT-03-B"/>
    <n v="18.78134"/>
    <n v="18.78134"/>
    <n v="0"/>
    <x v="0"/>
    <n v="24.8"/>
  </r>
  <r>
    <x v="0"/>
    <x v="1"/>
    <x v="5"/>
    <x v="2"/>
    <x v="3"/>
    <x v="8"/>
    <s v="430TT-03-C"/>
    <n v="21.757919999999999"/>
    <n v="21.757919999999999"/>
    <n v="0"/>
    <x v="0"/>
    <n v="29"/>
  </r>
  <r>
    <x v="0"/>
    <x v="1"/>
    <x v="5"/>
    <x v="1"/>
    <x v="3"/>
    <x v="8"/>
    <s v="430TT-04-B"/>
    <n v="24.993839999999999"/>
    <n v="24.993839999999999"/>
    <n v="0"/>
    <x v="0"/>
    <n v="32.799999999999997"/>
  </r>
  <r>
    <x v="0"/>
    <x v="1"/>
    <x v="5"/>
    <x v="2"/>
    <x v="3"/>
    <x v="8"/>
    <s v="430TT-04-C"/>
    <n v="22.861789999999999"/>
    <n v="22.861789999999999"/>
    <n v="0"/>
    <x v="0"/>
    <n v="30"/>
  </r>
  <r>
    <x v="0"/>
    <x v="1"/>
    <x v="5"/>
    <x v="1"/>
    <x v="3"/>
    <x v="8"/>
    <s v="430TT-05-B"/>
    <n v="12.69979"/>
    <n v="12.69979"/>
    <n v="0"/>
    <x v="0"/>
    <n v="16.8"/>
  </r>
  <r>
    <x v="0"/>
    <x v="1"/>
    <x v="5"/>
    <x v="0"/>
    <x v="3"/>
    <x v="9"/>
    <s v="440TP-01-A"/>
    <n v="22.87499"/>
    <n v="22.87499"/>
    <n v="0"/>
    <x v="0"/>
    <n v="29"/>
  </r>
  <r>
    <x v="0"/>
    <x v="1"/>
    <x v="5"/>
    <x v="1"/>
    <x v="3"/>
    <x v="9"/>
    <s v="440TP-01-B"/>
    <n v="24.91996"/>
    <n v="24.91996"/>
    <n v="0"/>
    <x v="0"/>
    <n v="33"/>
  </r>
  <r>
    <x v="0"/>
    <x v="1"/>
    <x v="5"/>
    <x v="2"/>
    <x v="3"/>
    <x v="9"/>
    <s v="440TP-01-C"/>
    <n v="25.673359999999999"/>
    <n v="25.673359999999999"/>
    <n v="0"/>
    <x v="0"/>
    <n v="33"/>
  </r>
  <r>
    <x v="0"/>
    <x v="1"/>
    <x v="5"/>
    <x v="0"/>
    <x v="4"/>
    <x v="10"/>
    <s v="510L1-A"/>
    <n v="159.78360000000001"/>
    <n v="139.78360000000001"/>
    <n v="0"/>
    <x v="0"/>
    <n v="235.21"/>
  </r>
  <r>
    <x v="0"/>
    <x v="1"/>
    <x v="5"/>
    <x v="1"/>
    <x v="4"/>
    <x v="10"/>
    <s v="510L1-B"/>
    <n v="140.25417999999999"/>
    <n v="120.25418000000001"/>
    <n v="0"/>
    <x v="0"/>
    <n v="226.81"/>
  </r>
  <r>
    <x v="0"/>
    <x v="1"/>
    <x v="5"/>
    <x v="2"/>
    <x v="4"/>
    <x v="10"/>
    <s v="510L1-C"/>
    <n v="124.75997"/>
    <n v="104.75997"/>
    <n v="0"/>
    <x v="0"/>
    <n v="201.31"/>
  </r>
  <r>
    <x v="0"/>
    <x v="1"/>
    <x v="5"/>
    <x v="0"/>
    <x v="4"/>
    <x v="11"/>
    <s v="510L2-A"/>
    <n v="155.0429"/>
    <n v="155.0429"/>
    <n v="0"/>
    <x v="0"/>
    <n v="195.21"/>
  </r>
  <r>
    <x v="0"/>
    <x v="1"/>
    <x v="5"/>
    <x v="1"/>
    <x v="4"/>
    <x v="11"/>
    <s v="510L2-B"/>
    <n v="207.66749999999999"/>
    <n v="207.66749999999999"/>
    <n v="0"/>
    <x v="0"/>
    <n v="202.81"/>
  </r>
  <r>
    <x v="0"/>
    <x v="1"/>
    <x v="5"/>
    <x v="2"/>
    <x v="4"/>
    <x v="11"/>
    <s v="510L2-C"/>
    <n v="156.934"/>
    <n v="156.934"/>
    <n v="0"/>
    <x v="0"/>
    <n v="190.91"/>
  </r>
  <r>
    <x v="0"/>
    <x v="1"/>
    <x v="5"/>
    <x v="0"/>
    <x v="4"/>
    <x v="12"/>
    <s v="510L3-A"/>
    <n v="137.1541"/>
    <n v="137.1541"/>
    <n v="0"/>
    <x v="0"/>
    <n v="203.21"/>
  </r>
  <r>
    <x v="0"/>
    <x v="1"/>
    <x v="5"/>
    <x v="1"/>
    <x v="4"/>
    <x v="12"/>
    <s v="510L3-B"/>
    <n v="149.83080000000001"/>
    <n v="149.83080000000001"/>
    <n v="0"/>
    <x v="0"/>
    <n v="182.81"/>
  </r>
  <r>
    <x v="0"/>
    <x v="1"/>
    <x v="5"/>
    <x v="2"/>
    <x v="4"/>
    <x v="12"/>
    <s v="510L3-C"/>
    <n v="130.50102000000001"/>
    <n v="130.50102000000001"/>
    <n v="0"/>
    <x v="0"/>
    <n v="182.91"/>
  </r>
  <r>
    <x v="0"/>
    <x v="1"/>
    <x v="5"/>
    <x v="0"/>
    <x v="4"/>
    <x v="13"/>
    <s v="510L4-A"/>
    <n v="72.311679999999996"/>
    <n v="72.311679999999996"/>
    <n v="0"/>
    <x v="0"/>
    <n v="74.010000000000005"/>
  </r>
  <r>
    <x v="0"/>
    <x v="1"/>
    <x v="5"/>
    <x v="1"/>
    <x v="4"/>
    <x v="13"/>
    <s v="510L4-B"/>
    <n v="45.523800000000001"/>
    <n v="45.523800000000001"/>
    <n v="0"/>
    <x v="0"/>
    <n v="59.01"/>
  </r>
  <r>
    <x v="0"/>
    <x v="1"/>
    <x v="5"/>
    <x v="2"/>
    <x v="4"/>
    <x v="13"/>
    <s v="510L4-C"/>
    <n v="77.493740000000003"/>
    <n v="77.493740000000003"/>
    <n v="0"/>
    <x v="0"/>
    <n v="76.91"/>
  </r>
  <r>
    <x v="0"/>
    <x v="1"/>
    <x v="5"/>
    <x v="0"/>
    <x v="4"/>
    <x v="14"/>
    <s v="510L5-A"/>
    <n v="97.959440000000001"/>
    <n v="97.959440000000001"/>
    <n v="0"/>
    <x v="0"/>
    <n v="126.21"/>
  </r>
  <r>
    <x v="0"/>
    <x v="1"/>
    <x v="5"/>
    <x v="1"/>
    <x v="4"/>
    <x v="14"/>
    <s v="510L5-B"/>
    <n v="129.65219999999999"/>
    <n v="129.65219999999999"/>
    <n v="0"/>
    <x v="0"/>
    <n v="157.81"/>
  </r>
  <r>
    <x v="0"/>
    <x v="1"/>
    <x v="5"/>
    <x v="2"/>
    <x v="4"/>
    <x v="14"/>
    <s v="510L5-C"/>
    <n v="87.646420000000006"/>
    <n v="87.646420000000006"/>
    <n v="0"/>
    <x v="0"/>
    <n v="113.91"/>
  </r>
  <r>
    <x v="0"/>
    <x v="1"/>
    <x v="5"/>
    <x v="0"/>
    <x v="4"/>
    <x v="15"/>
    <s v="510L6-A"/>
    <n v="162.95000999999999"/>
    <n v="162.95000999999999"/>
    <n v="0"/>
    <x v="0"/>
    <n v="190.21"/>
  </r>
  <r>
    <x v="0"/>
    <x v="1"/>
    <x v="5"/>
    <x v="1"/>
    <x v="4"/>
    <x v="15"/>
    <s v="510L6-B"/>
    <n v="129.85369"/>
    <n v="129.85369"/>
    <n v="0"/>
    <x v="0"/>
    <n v="173.81"/>
  </r>
  <r>
    <x v="0"/>
    <x v="1"/>
    <x v="5"/>
    <x v="2"/>
    <x v="4"/>
    <x v="15"/>
    <s v="510L6-C"/>
    <n v="134.07499999999999"/>
    <n v="134.07499999999999"/>
    <n v="0"/>
    <x v="0"/>
    <n v="161.9"/>
  </r>
  <r>
    <x v="0"/>
    <x v="1"/>
    <x v="5"/>
    <x v="0"/>
    <x v="4"/>
    <x v="16"/>
    <s v="510L8-A"/>
    <n v="24.093720000000001"/>
    <n v="24.093720000000001"/>
    <n v="0"/>
    <x v="0"/>
    <n v="24.01"/>
  </r>
  <r>
    <x v="0"/>
    <x v="1"/>
    <x v="5"/>
    <x v="1"/>
    <x v="4"/>
    <x v="16"/>
    <s v="510L8-B"/>
    <n v="28.586680000000001"/>
    <n v="28.586680000000001"/>
    <n v="0"/>
    <x v="0"/>
    <n v="25.01"/>
  </r>
  <r>
    <x v="0"/>
    <x v="1"/>
    <x v="5"/>
    <x v="2"/>
    <x v="4"/>
    <x v="16"/>
    <s v="510L8-C"/>
    <n v="16.636140000000001"/>
    <n v="16.636140000000001"/>
    <n v="0"/>
    <x v="0"/>
    <n v="20"/>
  </r>
  <r>
    <x v="0"/>
    <x v="1"/>
    <x v="5"/>
    <x v="0"/>
    <x v="4"/>
    <x v="17"/>
    <s v="520WP-01-A"/>
    <n v="12.8"/>
    <n v="12.8"/>
    <n v="0"/>
    <x v="0"/>
    <n v="16"/>
  </r>
  <r>
    <x v="0"/>
    <x v="1"/>
    <x v="5"/>
    <x v="1"/>
    <x v="4"/>
    <x v="17"/>
    <s v="520WP-01-B"/>
    <n v="12.6"/>
    <n v="12.6"/>
    <n v="0"/>
    <x v="0"/>
    <n v="16"/>
  </r>
  <r>
    <x v="0"/>
    <x v="1"/>
    <x v="5"/>
    <x v="2"/>
    <x v="4"/>
    <x v="17"/>
    <s v="520WP-01-C"/>
    <n v="14.8"/>
    <n v="14.8"/>
    <n v="0"/>
    <x v="0"/>
    <n v="16"/>
  </r>
  <r>
    <x v="0"/>
    <x v="1"/>
    <x v="5"/>
    <x v="0"/>
    <x v="4"/>
    <x v="18"/>
    <s v="530NP-01-A"/>
    <n v="49.684919999999998"/>
    <n v="49.684919999999998"/>
    <n v="0"/>
    <x v="0"/>
    <n v="40"/>
  </r>
  <r>
    <x v="0"/>
    <x v="1"/>
    <x v="5"/>
    <x v="1"/>
    <x v="4"/>
    <x v="18"/>
    <s v="530NP-01-B"/>
    <n v="43.704079999999998"/>
    <n v="43.704079999999998"/>
    <n v="0"/>
    <x v="0"/>
    <n v="40"/>
  </r>
  <r>
    <x v="0"/>
    <x v="1"/>
    <x v="5"/>
    <x v="2"/>
    <x v="4"/>
    <x v="18"/>
    <s v="530NP-01-C"/>
    <n v="44.7102"/>
    <n v="44.7102"/>
    <n v="0"/>
    <x v="0"/>
    <n v="40"/>
  </r>
  <r>
    <x v="0"/>
    <x v="1"/>
    <x v="5"/>
    <x v="0"/>
    <x v="4"/>
    <x v="19"/>
    <s v="550LP-01-A"/>
    <n v="17.166360000000001"/>
    <n v="17.166360000000001"/>
    <n v="0"/>
    <x v="0"/>
    <n v="20"/>
  </r>
  <r>
    <x v="0"/>
    <x v="1"/>
    <x v="5"/>
    <x v="1"/>
    <x v="4"/>
    <x v="19"/>
    <s v="550LP-01-B"/>
    <n v="23.999639999999999"/>
    <n v="23.999639999999999"/>
    <n v="0"/>
    <x v="0"/>
    <n v="28"/>
  </r>
  <r>
    <x v="0"/>
    <x v="1"/>
    <x v="5"/>
    <x v="2"/>
    <x v="4"/>
    <x v="19"/>
    <s v="550LP-01-C"/>
    <n v="17.333159999999999"/>
    <n v="17.333159999999999"/>
    <n v="0"/>
    <x v="0"/>
    <n v="20"/>
  </r>
  <r>
    <x v="0"/>
    <x v="1"/>
    <x v="5"/>
    <x v="0"/>
    <x v="5"/>
    <x v="20"/>
    <s v="600WZ-01-A"/>
    <n v="1.11998"/>
    <n v="1.11998"/>
    <n v="0"/>
    <x v="0"/>
    <n v="8"/>
  </r>
  <r>
    <x v="0"/>
    <x v="1"/>
    <x v="5"/>
    <x v="1"/>
    <x v="5"/>
    <x v="20"/>
    <s v="600WZ-01-B"/>
    <n v="2.1603780000000001"/>
    <n v="2.1603780000000001"/>
    <n v="0"/>
    <x v="0"/>
    <n v="8"/>
  </r>
  <r>
    <x v="0"/>
    <x v="1"/>
    <x v="5"/>
    <x v="2"/>
    <x v="5"/>
    <x v="20"/>
    <s v="600WZ-01-C"/>
    <n v="3.02651"/>
    <n v="3.02651"/>
    <n v="0"/>
    <x v="0"/>
    <n v="8"/>
  </r>
  <r>
    <x v="0"/>
    <x v="1"/>
    <x v="6"/>
    <x v="0"/>
    <x v="0"/>
    <x v="0"/>
    <s v="100KT-01-A"/>
    <n v="4.98271"/>
    <n v="4.98271"/>
    <n v="0"/>
    <x v="0"/>
    <n v="40"/>
  </r>
  <r>
    <x v="0"/>
    <x v="1"/>
    <x v="6"/>
    <x v="1"/>
    <x v="0"/>
    <x v="0"/>
    <s v="100KT-01-B"/>
    <n v="3.5758299999999998"/>
    <n v="3.5758299999999998"/>
    <n v="0"/>
    <x v="0"/>
    <n v="16"/>
  </r>
  <r>
    <x v="0"/>
    <x v="1"/>
    <x v="6"/>
    <x v="2"/>
    <x v="0"/>
    <x v="0"/>
    <s v="100KT-01-C"/>
    <n v="4.9982199999999999"/>
    <n v="4.9982199999999999"/>
    <n v="0"/>
    <x v="0"/>
    <n v="24"/>
  </r>
  <r>
    <x v="0"/>
    <x v="1"/>
    <x v="6"/>
    <x v="0"/>
    <x v="0"/>
    <x v="0"/>
    <s v="100KT-02-A"/>
    <n v="18.354749999999999"/>
    <n v="18.354749999999999"/>
    <n v="0"/>
    <x v="0"/>
    <n v="32"/>
  </r>
  <r>
    <x v="0"/>
    <x v="1"/>
    <x v="6"/>
    <x v="1"/>
    <x v="0"/>
    <x v="0"/>
    <s v="100KT-02-B"/>
    <n v="20.08418"/>
    <n v="20.08418"/>
    <n v="0"/>
    <x v="0"/>
    <n v="48"/>
  </r>
  <r>
    <x v="0"/>
    <x v="1"/>
    <x v="6"/>
    <x v="2"/>
    <x v="0"/>
    <x v="0"/>
    <s v="100KT-02-C"/>
    <n v="13.586080000000001"/>
    <n v="13.586080000000001"/>
    <n v="0"/>
    <x v="0"/>
    <n v="48"/>
  </r>
  <r>
    <x v="0"/>
    <x v="1"/>
    <x v="6"/>
    <x v="0"/>
    <x v="0"/>
    <x v="0"/>
    <s v="100KT-03-A"/>
    <n v="14.809519999999999"/>
    <n v="14.809519999999999"/>
    <n v="0"/>
    <x v="0"/>
    <n v="40"/>
  </r>
  <r>
    <x v="0"/>
    <x v="1"/>
    <x v="6"/>
    <x v="1"/>
    <x v="0"/>
    <x v="0"/>
    <s v="100KT-03-B"/>
    <n v="12.994999999999999"/>
    <n v="12.994999999999999"/>
    <n v="0"/>
    <x v="0"/>
    <n v="40"/>
  </r>
  <r>
    <x v="0"/>
    <x v="1"/>
    <x v="6"/>
    <x v="2"/>
    <x v="0"/>
    <x v="0"/>
    <s v="100KT-03-C"/>
    <n v="13.874700000000001"/>
    <n v="13.874700000000001"/>
    <n v="0"/>
    <x v="0"/>
    <n v="24"/>
  </r>
  <r>
    <x v="0"/>
    <x v="1"/>
    <x v="6"/>
    <x v="0"/>
    <x v="0"/>
    <x v="0"/>
    <s v="100KT-04-A"/>
    <n v="12.91822"/>
    <n v="12.91822"/>
    <n v="0"/>
    <x v="0"/>
    <n v="16"/>
  </r>
  <r>
    <x v="0"/>
    <x v="1"/>
    <x v="6"/>
    <x v="1"/>
    <x v="0"/>
    <x v="0"/>
    <s v="100KT-04-B"/>
    <n v="14.788489999999999"/>
    <n v="14.788489999999999"/>
    <n v="0"/>
    <x v="0"/>
    <n v="16"/>
  </r>
  <r>
    <x v="0"/>
    <x v="1"/>
    <x v="6"/>
    <x v="2"/>
    <x v="0"/>
    <x v="0"/>
    <s v="100KT-04-C"/>
    <n v="9.7346699999999995"/>
    <n v="9.7346699999999995"/>
    <n v="0"/>
    <x v="0"/>
    <n v="8"/>
  </r>
  <r>
    <x v="0"/>
    <x v="1"/>
    <x v="6"/>
    <x v="0"/>
    <x v="0"/>
    <x v="0"/>
    <s v="100KT-05-A"/>
    <n v="6.0670000000000002E-2"/>
    <n v="6.0670000000000002E-2"/>
    <n v="0"/>
    <x v="0"/>
    <n v="31"/>
  </r>
  <r>
    <x v="0"/>
    <x v="1"/>
    <x v="6"/>
    <x v="1"/>
    <x v="0"/>
    <x v="0"/>
    <s v="100KT-05-B"/>
    <n v="7.0000000000000007E-2"/>
    <n v="7.0000000000000007E-2"/>
    <n v="0"/>
    <x v="0"/>
    <n v="16"/>
  </r>
  <r>
    <x v="0"/>
    <x v="1"/>
    <x v="6"/>
    <x v="2"/>
    <x v="0"/>
    <x v="0"/>
    <s v="100KT-05-C"/>
    <n v="6.8330000000000002E-2"/>
    <n v="6.8330000000000002E-2"/>
    <n v="0"/>
    <x v="0"/>
    <n v="16"/>
  </r>
  <r>
    <x v="0"/>
    <x v="1"/>
    <x v="6"/>
    <x v="0"/>
    <x v="0"/>
    <x v="0"/>
    <s v="100KT-06-A"/>
    <n v="0.7"/>
    <n v="0.7"/>
    <n v="0"/>
    <x v="0"/>
    <n v="16"/>
  </r>
  <r>
    <x v="0"/>
    <x v="1"/>
    <x v="6"/>
    <x v="0"/>
    <x v="0"/>
    <x v="0"/>
    <s v="100KT-07-A"/>
    <n v="11.205500000000001"/>
    <n v="11.205500000000001"/>
    <n v="0"/>
    <x v="0"/>
    <n v="16"/>
  </r>
  <r>
    <x v="0"/>
    <x v="1"/>
    <x v="6"/>
    <x v="1"/>
    <x v="0"/>
    <x v="0"/>
    <s v="100KT-07-B"/>
    <n v="12.67334"/>
    <n v="12.67334"/>
    <n v="0"/>
    <x v="0"/>
    <n v="16"/>
  </r>
  <r>
    <x v="0"/>
    <x v="1"/>
    <x v="6"/>
    <x v="2"/>
    <x v="0"/>
    <x v="0"/>
    <s v="100KT-07-C"/>
    <n v="13.730700000000001"/>
    <n v="13.730700000000001"/>
    <n v="0"/>
    <x v="0"/>
    <n v="8"/>
  </r>
  <r>
    <x v="0"/>
    <x v="1"/>
    <x v="6"/>
    <x v="0"/>
    <x v="0"/>
    <x v="1"/>
    <s v="110KS-01-A"/>
    <n v="8.8000000000000007"/>
    <n v="8.8000000000000007"/>
    <n v="0"/>
    <x v="0"/>
    <n v="16"/>
  </r>
  <r>
    <x v="0"/>
    <x v="1"/>
    <x v="6"/>
    <x v="1"/>
    <x v="0"/>
    <x v="1"/>
    <s v="110KS-01-B"/>
    <n v="8.8000000000000007"/>
    <n v="8.8000000000000007"/>
    <n v="0"/>
    <x v="0"/>
    <n v="16"/>
  </r>
  <r>
    <x v="0"/>
    <x v="1"/>
    <x v="6"/>
    <x v="0"/>
    <x v="0"/>
    <x v="1"/>
    <s v="110KS-02-A"/>
    <n v="8.8000000000000007"/>
    <n v="8.8000000000000007"/>
    <n v="0"/>
    <x v="0"/>
    <n v="16"/>
  </r>
  <r>
    <x v="0"/>
    <x v="1"/>
    <x v="6"/>
    <x v="1"/>
    <x v="0"/>
    <x v="1"/>
    <s v="110KS-02-B"/>
    <n v="8.8000000000000007"/>
    <n v="8.8000000000000007"/>
    <n v="0"/>
    <x v="0"/>
    <n v="16"/>
  </r>
  <r>
    <x v="0"/>
    <x v="1"/>
    <x v="6"/>
    <x v="2"/>
    <x v="0"/>
    <x v="1"/>
    <s v="110KS-02-C"/>
    <n v="8.8000000000000007"/>
    <n v="8.8000000000000007"/>
    <n v="0"/>
    <x v="0"/>
    <n v="16"/>
  </r>
  <r>
    <x v="0"/>
    <x v="1"/>
    <x v="6"/>
    <x v="0"/>
    <x v="0"/>
    <x v="1"/>
    <s v="110KS-03-A"/>
    <n v="1.97333"/>
    <n v="1.97333"/>
    <n v="0"/>
    <x v="0"/>
    <n v="16"/>
  </r>
  <r>
    <x v="0"/>
    <x v="1"/>
    <x v="6"/>
    <x v="1"/>
    <x v="0"/>
    <x v="1"/>
    <s v="110KS-03-B"/>
    <n v="0.8"/>
    <n v="0.8"/>
    <n v="0"/>
    <x v="0"/>
    <n v="8"/>
  </r>
  <r>
    <x v="0"/>
    <x v="1"/>
    <x v="6"/>
    <x v="2"/>
    <x v="0"/>
    <x v="1"/>
    <s v="110KS-03-C"/>
    <n v="1.64"/>
    <n v="1.64"/>
    <n v="0"/>
    <x v="0"/>
    <n v="8"/>
  </r>
  <r>
    <x v="0"/>
    <x v="1"/>
    <x v="6"/>
    <x v="0"/>
    <x v="1"/>
    <x v="2"/>
    <s v="210SL-01-A"/>
    <n v="21.583320000000001"/>
    <n v="21.583320000000001"/>
    <n v="0"/>
    <x v="0"/>
    <n v="24"/>
  </r>
  <r>
    <x v="0"/>
    <x v="1"/>
    <x v="6"/>
    <x v="1"/>
    <x v="1"/>
    <x v="2"/>
    <s v="210SL-01-B"/>
    <n v="23.55838"/>
    <n v="23.55838"/>
    <n v="0"/>
    <x v="0"/>
    <n v="28"/>
  </r>
  <r>
    <x v="0"/>
    <x v="1"/>
    <x v="6"/>
    <x v="2"/>
    <x v="1"/>
    <x v="2"/>
    <s v="210SL-01-C"/>
    <n v="43.306640000000002"/>
    <n v="43.306640000000002"/>
    <n v="0"/>
    <x v="0"/>
    <n v="48"/>
  </r>
  <r>
    <x v="0"/>
    <x v="1"/>
    <x v="6"/>
    <x v="0"/>
    <x v="1"/>
    <x v="2"/>
    <s v="210SL-02-A"/>
    <n v="20.86665"/>
    <n v="20.86665"/>
    <n v="0"/>
    <x v="0"/>
    <n v="24"/>
  </r>
  <r>
    <x v="0"/>
    <x v="1"/>
    <x v="6"/>
    <x v="1"/>
    <x v="1"/>
    <x v="2"/>
    <s v="210SL-02-B"/>
    <n v="41.7333"/>
    <n v="41.7333"/>
    <n v="0"/>
    <x v="0"/>
    <n v="52"/>
  </r>
  <r>
    <x v="0"/>
    <x v="1"/>
    <x v="6"/>
    <x v="3"/>
    <x v="1"/>
    <x v="3"/>
    <s v="220SE-0001"/>
    <n v="0.11559999999999999"/>
    <n v="0.11559999999999999"/>
    <n v="0"/>
    <x v="0"/>
    <n v="0.01"/>
  </r>
  <r>
    <x v="0"/>
    <x v="1"/>
    <x v="6"/>
    <x v="0"/>
    <x v="1"/>
    <x v="3"/>
    <s v="220SE-0009"/>
    <n v="6.8694100000000002"/>
    <n v="6.8694100000000002"/>
    <n v="2.5000000000000001E-3"/>
    <x v="0"/>
    <n v="8"/>
  </r>
  <r>
    <x v="0"/>
    <x v="1"/>
    <x v="6"/>
    <x v="2"/>
    <x v="1"/>
    <x v="3"/>
    <s v="220SE-0079"/>
    <n v="6.1036700000000002"/>
    <n v="6.1036700000000002"/>
    <n v="1.2999999999999999E-3"/>
    <x v="0"/>
    <n v="8"/>
  </r>
  <r>
    <x v="0"/>
    <x v="1"/>
    <x v="6"/>
    <x v="2"/>
    <x v="1"/>
    <x v="3"/>
    <s v="220SE-0081"/>
    <n v="6.6682699999999997"/>
    <n v="6.6682699999999997"/>
    <n v="0"/>
    <x v="0"/>
    <n v="8"/>
  </r>
  <r>
    <x v="0"/>
    <x v="1"/>
    <x v="6"/>
    <x v="2"/>
    <x v="1"/>
    <x v="3"/>
    <s v="220SE-0114"/>
    <n v="5.4988999999999999"/>
    <n v="5.4988999999999999"/>
    <n v="0"/>
    <x v="0"/>
    <n v="8"/>
  </r>
  <r>
    <x v="0"/>
    <x v="1"/>
    <x v="6"/>
    <x v="0"/>
    <x v="1"/>
    <x v="3"/>
    <s v="220SE-0121"/>
    <n v="5.5175299999999998"/>
    <n v="5.5175299999999998"/>
    <n v="0"/>
    <x v="0"/>
    <n v="8"/>
  </r>
  <r>
    <x v="0"/>
    <x v="1"/>
    <x v="6"/>
    <x v="0"/>
    <x v="1"/>
    <x v="3"/>
    <s v="220SE-0133"/>
    <n v="4.1828000000000003"/>
    <n v="4.1828000000000003"/>
    <n v="0"/>
    <x v="0"/>
    <n v="8"/>
  </r>
  <r>
    <x v="0"/>
    <x v="1"/>
    <x v="6"/>
    <x v="1"/>
    <x v="1"/>
    <x v="3"/>
    <s v="220SE-0150"/>
    <n v="6.6669700000000001"/>
    <n v="6.6669700000000001"/>
    <n v="0"/>
    <x v="0"/>
    <n v="8"/>
  </r>
  <r>
    <x v="0"/>
    <x v="1"/>
    <x v="6"/>
    <x v="1"/>
    <x v="1"/>
    <x v="3"/>
    <s v="220SE-0202"/>
    <n v="6.5194099999999997"/>
    <n v="6.5194099999999997"/>
    <n v="0"/>
    <x v="0"/>
    <n v="8"/>
  </r>
  <r>
    <x v="0"/>
    <x v="1"/>
    <x v="6"/>
    <x v="2"/>
    <x v="1"/>
    <x v="3"/>
    <s v="220SE-0212"/>
    <n v="8.7097899999999999"/>
    <n v="8.7097899999999999"/>
    <n v="1.0800000000000001E-2"/>
    <x v="0"/>
    <n v="8"/>
  </r>
  <r>
    <x v="0"/>
    <x v="1"/>
    <x v="6"/>
    <x v="2"/>
    <x v="1"/>
    <x v="3"/>
    <s v="220SE-0227"/>
    <n v="6.87826"/>
    <n v="6.87826"/>
    <n v="4.0000000000000001E-3"/>
    <x v="0"/>
    <n v="8"/>
  </r>
  <r>
    <x v="0"/>
    <x v="1"/>
    <x v="6"/>
    <x v="1"/>
    <x v="1"/>
    <x v="3"/>
    <s v="220SE-0233"/>
    <n v="4.8624200000000002"/>
    <n v="4.8624200000000002"/>
    <n v="0"/>
    <x v="0"/>
    <n v="8"/>
  </r>
  <r>
    <x v="0"/>
    <x v="1"/>
    <x v="6"/>
    <x v="1"/>
    <x v="1"/>
    <x v="3"/>
    <s v="220SE-0281"/>
    <n v="5.0390300000000003"/>
    <n v="5.0390300000000003"/>
    <n v="0"/>
    <x v="0"/>
    <n v="8"/>
  </r>
  <r>
    <x v="0"/>
    <x v="1"/>
    <x v="6"/>
    <x v="2"/>
    <x v="1"/>
    <x v="3"/>
    <s v="220SE-0294"/>
    <n v="5.3483700000000001"/>
    <n v="5.3483700000000001"/>
    <n v="0"/>
    <x v="0"/>
    <n v="7"/>
  </r>
  <r>
    <x v="0"/>
    <x v="1"/>
    <x v="6"/>
    <x v="1"/>
    <x v="1"/>
    <x v="3"/>
    <s v="220SE-0315"/>
    <n v="7.8789699999999998"/>
    <n v="7.8789699999999998"/>
    <n v="0"/>
    <x v="0"/>
    <n v="8"/>
  </r>
  <r>
    <x v="0"/>
    <x v="1"/>
    <x v="6"/>
    <x v="0"/>
    <x v="1"/>
    <x v="3"/>
    <s v="220SE-0350"/>
    <n v="4.3494000000000002"/>
    <n v="4.3494000000000002"/>
    <n v="0"/>
    <x v="0"/>
    <n v="8"/>
  </r>
  <r>
    <x v="0"/>
    <x v="1"/>
    <x v="6"/>
    <x v="2"/>
    <x v="1"/>
    <x v="3"/>
    <s v="220SE-0359"/>
    <n v="6.7941099999999999"/>
    <n v="6.7941099999999999"/>
    <n v="2E-3"/>
    <x v="0"/>
    <n v="8"/>
  </r>
  <r>
    <x v="0"/>
    <x v="1"/>
    <x v="6"/>
    <x v="2"/>
    <x v="1"/>
    <x v="3"/>
    <s v="220SE-0386"/>
    <n v="9.0324600000000004"/>
    <n v="9.0324600000000004"/>
    <n v="6.7000000000000002E-3"/>
    <x v="0"/>
    <n v="12"/>
  </r>
  <r>
    <x v="0"/>
    <x v="1"/>
    <x v="6"/>
    <x v="0"/>
    <x v="1"/>
    <x v="3"/>
    <s v="220SE-0409"/>
    <n v="5.5437200000000004"/>
    <n v="5.5437200000000004"/>
    <n v="0"/>
    <x v="0"/>
    <n v="8"/>
  </r>
  <r>
    <x v="0"/>
    <x v="1"/>
    <x v="6"/>
    <x v="1"/>
    <x v="1"/>
    <x v="3"/>
    <s v="220SE-0504"/>
    <n v="5.2095599999999997"/>
    <n v="5.2095599999999997"/>
    <n v="0"/>
    <x v="0"/>
    <n v="8"/>
  </r>
  <r>
    <x v="0"/>
    <x v="1"/>
    <x v="6"/>
    <x v="0"/>
    <x v="1"/>
    <x v="3"/>
    <s v="220SE-0639"/>
    <n v="5.4401299999999999"/>
    <n v="5.4401299999999999"/>
    <n v="0"/>
    <x v="0"/>
    <n v="8"/>
  </r>
  <r>
    <x v="0"/>
    <x v="1"/>
    <x v="6"/>
    <x v="1"/>
    <x v="1"/>
    <x v="3"/>
    <s v="220SE-0640"/>
    <n v="5.1505599999999996"/>
    <n v="5.1505599999999996"/>
    <n v="0"/>
    <x v="0"/>
    <n v="8"/>
  </r>
  <r>
    <x v="0"/>
    <x v="1"/>
    <x v="6"/>
    <x v="0"/>
    <x v="1"/>
    <x v="3"/>
    <s v="220SE-0642"/>
    <n v="5.4870400000000004"/>
    <n v="5.4870400000000004"/>
    <n v="0"/>
    <x v="0"/>
    <n v="8"/>
  </r>
  <r>
    <x v="0"/>
    <x v="1"/>
    <x v="6"/>
    <x v="0"/>
    <x v="1"/>
    <x v="3"/>
    <s v="220SE-0677"/>
    <n v="4.0310699999999997"/>
    <n v="4.0310699999999997"/>
    <n v="0"/>
    <x v="0"/>
    <n v="8"/>
  </r>
  <r>
    <x v="0"/>
    <x v="1"/>
    <x v="6"/>
    <x v="1"/>
    <x v="1"/>
    <x v="3"/>
    <s v="220SE-0682"/>
    <n v="5.5860300000000001"/>
    <n v="5.5860300000000001"/>
    <n v="0"/>
    <x v="0"/>
    <n v="8"/>
  </r>
  <r>
    <x v="0"/>
    <x v="1"/>
    <x v="6"/>
    <x v="1"/>
    <x v="1"/>
    <x v="3"/>
    <s v="220SE-0688"/>
    <n v="7.8075700000000001"/>
    <n v="7.8075700000000001"/>
    <n v="0"/>
    <x v="0"/>
    <n v="8"/>
  </r>
  <r>
    <x v="0"/>
    <x v="1"/>
    <x v="6"/>
    <x v="1"/>
    <x v="1"/>
    <x v="3"/>
    <s v="220SE-0690"/>
    <n v="4.9374500000000001"/>
    <n v="4.9374500000000001"/>
    <n v="0"/>
    <x v="0"/>
    <n v="8"/>
  </r>
  <r>
    <x v="0"/>
    <x v="1"/>
    <x v="6"/>
    <x v="0"/>
    <x v="1"/>
    <x v="3"/>
    <s v="220SE-0694"/>
    <n v="5.96"/>
    <n v="5.96"/>
    <n v="0"/>
    <x v="0"/>
    <n v="8"/>
  </r>
  <r>
    <x v="0"/>
    <x v="1"/>
    <x v="6"/>
    <x v="1"/>
    <x v="1"/>
    <x v="3"/>
    <s v="220SE-0701"/>
    <n v="6.0371199999999998"/>
    <n v="6.0371199999999998"/>
    <n v="0"/>
    <x v="0"/>
    <n v="8"/>
  </r>
  <r>
    <x v="0"/>
    <x v="1"/>
    <x v="6"/>
    <x v="2"/>
    <x v="1"/>
    <x v="3"/>
    <s v="220SE-0708"/>
    <n v="6.0920399999999999"/>
    <n v="6.0920399999999999"/>
    <n v="0"/>
    <x v="0"/>
    <n v="8"/>
  </r>
  <r>
    <x v="0"/>
    <x v="1"/>
    <x v="6"/>
    <x v="1"/>
    <x v="1"/>
    <x v="3"/>
    <s v="220SE-0718"/>
    <n v="7.1483400000000001"/>
    <n v="7.1483400000000001"/>
    <n v="0"/>
    <x v="0"/>
    <n v="8"/>
  </r>
  <r>
    <x v="0"/>
    <x v="1"/>
    <x v="6"/>
    <x v="1"/>
    <x v="1"/>
    <x v="3"/>
    <s v="220SE-0734"/>
    <n v="7.5977300000000003"/>
    <n v="7.5977300000000003"/>
    <n v="0"/>
    <x v="0"/>
    <n v="8"/>
  </r>
  <r>
    <x v="0"/>
    <x v="1"/>
    <x v="6"/>
    <x v="1"/>
    <x v="1"/>
    <x v="3"/>
    <s v="220SE-0737"/>
    <n v="7.36639"/>
    <n v="7.36639"/>
    <n v="0"/>
    <x v="0"/>
    <n v="8"/>
  </r>
  <r>
    <x v="0"/>
    <x v="1"/>
    <x v="6"/>
    <x v="1"/>
    <x v="1"/>
    <x v="3"/>
    <s v="220SE-0739"/>
    <n v="5.7092099999999997"/>
    <n v="5.7092099999999997"/>
    <n v="0"/>
    <x v="0"/>
    <n v="8"/>
  </r>
  <r>
    <x v="0"/>
    <x v="1"/>
    <x v="6"/>
    <x v="1"/>
    <x v="1"/>
    <x v="3"/>
    <s v="220SE-0748"/>
    <n v="2.45573"/>
    <n v="2.45573"/>
    <n v="0"/>
    <x v="0"/>
    <n v="4"/>
  </r>
  <r>
    <x v="0"/>
    <x v="1"/>
    <x v="6"/>
    <x v="2"/>
    <x v="1"/>
    <x v="3"/>
    <s v="220SE-0754"/>
    <n v="5.9987199999999996"/>
    <n v="5.9987199999999996"/>
    <n v="0"/>
    <x v="0"/>
    <n v="8"/>
  </r>
  <r>
    <x v="0"/>
    <x v="1"/>
    <x v="6"/>
    <x v="2"/>
    <x v="1"/>
    <x v="3"/>
    <s v="220SE-0778"/>
    <n v="6.3912800000000001"/>
    <n v="6.3912800000000001"/>
    <n v="0"/>
    <x v="0"/>
    <n v="8"/>
  </r>
  <r>
    <x v="0"/>
    <x v="1"/>
    <x v="6"/>
    <x v="1"/>
    <x v="1"/>
    <x v="3"/>
    <s v="220SE-0786"/>
    <n v="7.10562"/>
    <n v="7.10562"/>
    <n v="0"/>
    <x v="0"/>
    <n v="8"/>
  </r>
  <r>
    <x v="0"/>
    <x v="1"/>
    <x v="6"/>
    <x v="0"/>
    <x v="1"/>
    <x v="3"/>
    <s v="220SE-0787"/>
    <n v="6.5373400000000004"/>
    <n v="6.5373400000000004"/>
    <n v="0"/>
    <x v="0"/>
    <n v="8"/>
  </r>
  <r>
    <x v="0"/>
    <x v="1"/>
    <x v="6"/>
    <x v="2"/>
    <x v="1"/>
    <x v="3"/>
    <s v="220SE-0795"/>
    <n v="4.1066099999999999"/>
    <n v="4.1066099999999999"/>
    <n v="0"/>
    <x v="0"/>
    <n v="8"/>
  </r>
  <r>
    <x v="0"/>
    <x v="1"/>
    <x v="6"/>
    <x v="1"/>
    <x v="1"/>
    <x v="3"/>
    <s v="220SE-0797"/>
    <n v="6.92164"/>
    <n v="6.92164"/>
    <n v="0"/>
    <x v="0"/>
    <n v="8"/>
  </r>
  <r>
    <x v="0"/>
    <x v="1"/>
    <x v="6"/>
    <x v="1"/>
    <x v="1"/>
    <x v="3"/>
    <s v="220SE-0800"/>
    <n v="6.8432000000000004"/>
    <n v="6.8432000000000004"/>
    <n v="0"/>
    <x v="0"/>
    <n v="8"/>
  </r>
  <r>
    <x v="0"/>
    <x v="1"/>
    <x v="6"/>
    <x v="2"/>
    <x v="1"/>
    <x v="3"/>
    <s v="220SE-0844"/>
    <n v="7.6707999999999998"/>
    <n v="7.6707999999999998"/>
    <n v="0"/>
    <x v="0"/>
    <n v="8"/>
  </r>
  <r>
    <x v="0"/>
    <x v="1"/>
    <x v="6"/>
    <x v="2"/>
    <x v="1"/>
    <x v="3"/>
    <s v="220SE-0901"/>
    <n v="4.7022000000000004"/>
    <n v="4.7022000000000004"/>
    <n v="0"/>
    <x v="0"/>
    <n v="8"/>
  </r>
  <r>
    <x v="0"/>
    <x v="1"/>
    <x v="6"/>
    <x v="1"/>
    <x v="1"/>
    <x v="3"/>
    <s v="220SE-0921"/>
    <n v="5.8223900000000004"/>
    <n v="5.8223900000000004"/>
    <n v="0"/>
    <x v="0"/>
    <n v="8"/>
  </r>
  <r>
    <x v="0"/>
    <x v="1"/>
    <x v="6"/>
    <x v="0"/>
    <x v="1"/>
    <x v="3"/>
    <s v="220SE-0923"/>
    <n v="5.0934400000000002"/>
    <n v="5.0934400000000002"/>
    <n v="0"/>
    <x v="0"/>
    <n v="8"/>
  </r>
  <r>
    <x v="0"/>
    <x v="1"/>
    <x v="6"/>
    <x v="2"/>
    <x v="1"/>
    <x v="3"/>
    <s v="220SE-1045"/>
    <n v="8.1736500000000003"/>
    <n v="8.1736500000000003"/>
    <n v="0"/>
    <x v="0"/>
    <n v="8"/>
  </r>
  <r>
    <x v="0"/>
    <x v="1"/>
    <x v="6"/>
    <x v="0"/>
    <x v="1"/>
    <x v="3"/>
    <s v="220SE-1218"/>
    <n v="5.9279500000000001"/>
    <n v="5.9279500000000001"/>
    <n v="0"/>
    <x v="0"/>
    <n v="8"/>
  </r>
  <r>
    <x v="0"/>
    <x v="1"/>
    <x v="6"/>
    <x v="0"/>
    <x v="1"/>
    <x v="3"/>
    <s v="220SE-1219"/>
    <n v="5.3893599999999999"/>
    <n v="5.3893599999999999"/>
    <n v="0"/>
    <x v="0"/>
    <n v="8"/>
  </r>
  <r>
    <x v="0"/>
    <x v="1"/>
    <x v="6"/>
    <x v="2"/>
    <x v="1"/>
    <x v="3"/>
    <s v="220SE-1220"/>
    <n v="5.2645470000000003"/>
    <n v="5.2645470000000003"/>
    <n v="4.4000000000000003E-3"/>
    <x v="0"/>
    <n v="7.5"/>
  </r>
  <r>
    <x v="0"/>
    <x v="1"/>
    <x v="6"/>
    <x v="1"/>
    <x v="1"/>
    <x v="3"/>
    <s v="220SE-1223"/>
    <n v="6.9663000000000004"/>
    <n v="6.9663000000000004"/>
    <n v="0"/>
    <x v="0"/>
    <n v="8"/>
  </r>
  <r>
    <x v="0"/>
    <x v="1"/>
    <x v="6"/>
    <x v="1"/>
    <x v="1"/>
    <x v="3"/>
    <s v="220SE-1286"/>
    <n v="6.5125599999999997"/>
    <n v="6.5125599999999997"/>
    <n v="0"/>
    <x v="0"/>
    <n v="8"/>
  </r>
  <r>
    <x v="0"/>
    <x v="1"/>
    <x v="6"/>
    <x v="0"/>
    <x v="1"/>
    <x v="3"/>
    <s v="220SE-1290"/>
    <n v="7.3541600000000003"/>
    <n v="7.3541600000000003"/>
    <n v="5.0000000000000001E-4"/>
    <x v="0"/>
    <n v="8"/>
  </r>
  <r>
    <x v="0"/>
    <x v="1"/>
    <x v="6"/>
    <x v="2"/>
    <x v="1"/>
    <x v="3"/>
    <s v="220SE-1679"/>
    <n v="7.2545500000000001"/>
    <n v="7.2545500000000001"/>
    <n v="0"/>
    <x v="0"/>
    <n v="8"/>
  </r>
  <r>
    <x v="0"/>
    <x v="1"/>
    <x v="6"/>
    <x v="1"/>
    <x v="1"/>
    <x v="3"/>
    <s v="220SE-1689"/>
    <n v="4.9838500000000003"/>
    <n v="4.9838500000000003"/>
    <n v="0.45619999999999999"/>
    <x v="0"/>
    <n v="7"/>
  </r>
  <r>
    <x v="0"/>
    <x v="1"/>
    <x v="6"/>
    <x v="2"/>
    <x v="1"/>
    <x v="3"/>
    <s v="220SE-1695"/>
    <n v="6.9833699999999999"/>
    <n v="6.9833699999999999"/>
    <n v="0"/>
    <x v="0"/>
    <n v="8"/>
  </r>
  <r>
    <x v="0"/>
    <x v="1"/>
    <x v="6"/>
    <x v="2"/>
    <x v="1"/>
    <x v="3"/>
    <s v="220SE-1696"/>
    <n v="6.2186000000000003"/>
    <n v="6.2186000000000003"/>
    <n v="0"/>
    <x v="0"/>
    <n v="8"/>
  </r>
  <r>
    <x v="0"/>
    <x v="1"/>
    <x v="6"/>
    <x v="0"/>
    <x v="1"/>
    <x v="3"/>
    <s v="220SE-1747"/>
    <n v="5.5026000000000002"/>
    <n v="5.5026000000000002"/>
    <n v="1.2904"/>
    <x v="0"/>
    <n v="6.5"/>
  </r>
  <r>
    <x v="0"/>
    <x v="1"/>
    <x v="6"/>
    <x v="2"/>
    <x v="1"/>
    <x v="3"/>
    <s v="220SE-1883"/>
    <n v="6.6617499999999996"/>
    <n v="6.6617499999999996"/>
    <n v="0"/>
    <x v="0"/>
    <n v="8"/>
  </r>
  <r>
    <x v="0"/>
    <x v="1"/>
    <x v="6"/>
    <x v="1"/>
    <x v="1"/>
    <x v="3"/>
    <s v="220SE-2033"/>
    <n v="6.2131800000000004"/>
    <n v="6.2131800000000004"/>
    <n v="0"/>
    <x v="0"/>
    <n v="8"/>
  </r>
  <r>
    <x v="0"/>
    <x v="1"/>
    <x v="6"/>
    <x v="2"/>
    <x v="1"/>
    <x v="3"/>
    <s v="220SE-2036"/>
    <n v="8.5322399999999998"/>
    <n v="8.5322399999999998"/>
    <n v="0"/>
    <x v="0"/>
    <n v="12"/>
  </r>
  <r>
    <x v="0"/>
    <x v="1"/>
    <x v="6"/>
    <x v="0"/>
    <x v="1"/>
    <x v="3"/>
    <s v="220SE-2037"/>
    <n v="5.6597299999999997"/>
    <n v="5.6597299999999997"/>
    <n v="0"/>
    <x v="0"/>
    <n v="8"/>
  </r>
  <r>
    <x v="0"/>
    <x v="1"/>
    <x v="6"/>
    <x v="0"/>
    <x v="1"/>
    <x v="3"/>
    <s v="220SE-2038"/>
    <n v="7.24397"/>
    <n v="7.24397"/>
    <n v="0"/>
    <x v="0"/>
    <n v="8"/>
  </r>
  <r>
    <x v="0"/>
    <x v="1"/>
    <x v="6"/>
    <x v="1"/>
    <x v="1"/>
    <x v="3"/>
    <s v="220SE-2102"/>
    <n v="6.03904"/>
    <n v="6.03904"/>
    <n v="0"/>
    <x v="0"/>
    <n v="8"/>
  </r>
  <r>
    <x v="0"/>
    <x v="1"/>
    <x v="6"/>
    <x v="0"/>
    <x v="1"/>
    <x v="3"/>
    <s v="220SE-2103"/>
    <n v="5.0786199999999999"/>
    <n v="5.0786199999999999"/>
    <n v="0"/>
    <x v="0"/>
    <n v="8"/>
  </r>
  <r>
    <x v="0"/>
    <x v="1"/>
    <x v="6"/>
    <x v="2"/>
    <x v="1"/>
    <x v="3"/>
    <s v="220SE-2104"/>
    <n v="7.91716"/>
    <n v="7.91716"/>
    <n v="0"/>
    <x v="0"/>
    <n v="8"/>
  </r>
  <r>
    <x v="0"/>
    <x v="1"/>
    <x v="6"/>
    <x v="0"/>
    <x v="1"/>
    <x v="3"/>
    <s v="220SE-2110"/>
    <n v="6.0221999999999998"/>
    <n v="6.0221999999999998"/>
    <n v="0"/>
    <x v="0"/>
    <n v="8"/>
  </r>
  <r>
    <x v="0"/>
    <x v="1"/>
    <x v="6"/>
    <x v="1"/>
    <x v="1"/>
    <x v="3"/>
    <s v="220SE-2116"/>
    <n v="7.0233100000000004"/>
    <n v="7.0233100000000004"/>
    <n v="0"/>
    <x v="0"/>
    <n v="8"/>
  </r>
  <r>
    <x v="0"/>
    <x v="1"/>
    <x v="6"/>
    <x v="2"/>
    <x v="1"/>
    <x v="3"/>
    <s v="220SE-2118"/>
    <n v="7.4433800000000003"/>
    <n v="7.4433800000000003"/>
    <n v="0"/>
    <x v="0"/>
    <n v="8"/>
  </r>
  <r>
    <x v="0"/>
    <x v="1"/>
    <x v="6"/>
    <x v="0"/>
    <x v="1"/>
    <x v="3"/>
    <s v="220SE-2125"/>
    <n v="6.2439600000000004"/>
    <n v="6.2439600000000004"/>
    <n v="0"/>
    <x v="0"/>
    <n v="8"/>
  </r>
  <r>
    <x v="0"/>
    <x v="1"/>
    <x v="6"/>
    <x v="0"/>
    <x v="1"/>
    <x v="3"/>
    <s v="220SE-2295"/>
    <n v="5.5206200000000001"/>
    <n v="5.5206200000000001"/>
    <n v="0"/>
    <x v="0"/>
    <n v="8"/>
  </r>
  <r>
    <x v="0"/>
    <x v="1"/>
    <x v="6"/>
    <x v="0"/>
    <x v="1"/>
    <x v="3"/>
    <s v="220SE-2349"/>
    <n v="5.3871799999999999"/>
    <n v="5.3871799999999999"/>
    <n v="0"/>
    <x v="0"/>
    <n v="8"/>
  </r>
  <r>
    <x v="0"/>
    <x v="1"/>
    <x v="6"/>
    <x v="1"/>
    <x v="1"/>
    <x v="3"/>
    <s v="220SE-2350"/>
    <n v="6.8372799999999998"/>
    <n v="6.8372799999999998"/>
    <n v="4.1999999999999997E-3"/>
    <x v="0"/>
    <n v="8"/>
  </r>
  <r>
    <x v="0"/>
    <x v="1"/>
    <x v="6"/>
    <x v="1"/>
    <x v="1"/>
    <x v="3"/>
    <s v="220SE-2353"/>
    <n v="7.2993199999999998"/>
    <n v="7.2993199999999998"/>
    <n v="0"/>
    <x v="0"/>
    <n v="8"/>
  </r>
  <r>
    <x v="0"/>
    <x v="1"/>
    <x v="6"/>
    <x v="0"/>
    <x v="1"/>
    <x v="3"/>
    <s v="220SE-2415"/>
    <n v="3.6196100000000002"/>
    <n v="3.6196100000000002"/>
    <n v="1.46E-2"/>
    <x v="0"/>
    <n v="8"/>
  </r>
  <r>
    <x v="0"/>
    <x v="1"/>
    <x v="6"/>
    <x v="2"/>
    <x v="1"/>
    <x v="3"/>
    <s v="220SE-2454"/>
    <n v="5.0313800000000004"/>
    <n v="5.0313800000000004"/>
    <n v="0"/>
    <x v="0"/>
    <n v="8"/>
  </r>
  <r>
    <x v="0"/>
    <x v="1"/>
    <x v="6"/>
    <x v="1"/>
    <x v="1"/>
    <x v="3"/>
    <s v="220SE-2455"/>
    <n v="7.9789899999999996"/>
    <n v="7.9789899999999996"/>
    <n v="0"/>
    <x v="0"/>
    <n v="8"/>
  </r>
  <r>
    <x v="0"/>
    <x v="1"/>
    <x v="6"/>
    <x v="1"/>
    <x v="1"/>
    <x v="3"/>
    <s v="220SE-2553"/>
    <n v="6.2716099999999999"/>
    <n v="6.2716099999999999"/>
    <n v="0"/>
    <x v="0"/>
    <n v="8"/>
  </r>
  <r>
    <x v="0"/>
    <x v="1"/>
    <x v="6"/>
    <x v="2"/>
    <x v="1"/>
    <x v="3"/>
    <s v="220SE-2769"/>
    <n v="7.0725899999999999"/>
    <n v="7.0725899999999999"/>
    <n v="0"/>
    <x v="0"/>
    <n v="8"/>
  </r>
  <r>
    <x v="0"/>
    <x v="1"/>
    <x v="6"/>
    <x v="0"/>
    <x v="1"/>
    <x v="3"/>
    <s v="220SE-2771"/>
    <n v="6.6934100000000001"/>
    <n v="6.6934100000000001"/>
    <n v="3.3E-3"/>
    <x v="0"/>
    <n v="8"/>
  </r>
  <r>
    <x v="0"/>
    <x v="1"/>
    <x v="6"/>
    <x v="1"/>
    <x v="1"/>
    <x v="3"/>
    <s v="220SE-2775"/>
    <n v="5.8906200000000002"/>
    <n v="5.8906200000000002"/>
    <n v="0"/>
    <x v="0"/>
    <n v="8"/>
  </r>
  <r>
    <x v="0"/>
    <x v="1"/>
    <x v="6"/>
    <x v="2"/>
    <x v="1"/>
    <x v="3"/>
    <s v="220SE-2841"/>
    <n v="7.4532800000000003"/>
    <n v="7.4532800000000003"/>
    <n v="0"/>
    <x v="0"/>
    <n v="8"/>
  </r>
  <r>
    <x v="0"/>
    <x v="1"/>
    <x v="6"/>
    <x v="1"/>
    <x v="1"/>
    <x v="3"/>
    <s v="220SE-2842"/>
    <n v="4.80253"/>
    <n v="4.80253"/>
    <n v="0"/>
    <x v="0"/>
    <n v="8"/>
  </r>
  <r>
    <x v="0"/>
    <x v="1"/>
    <x v="6"/>
    <x v="0"/>
    <x v="1"/>
    <x v="3"/>
    <s v="220SE-2848"/>
    <n v="6.5048199999999996"/>
    <n v="6.5048199999999996"/>
    <n v="0"/>
    <x v="0"/>
    <n v="8"/>
  </r>
  <r>
    <x v="0"/>
    <x v="1"/>
    <x v="6"/>
    <x v="0"/>
    <x v="1"/>
    <x v="3"/>
    <s v="220SE-2892"/>
    <n v="5.2550400000000002"/>
    <n v="5.2550400000000002"/>
    <n v="0"/>
    <x v="0"/>
    <n v="8"/>
  </r>
  <r>
    <x v="0"/>
    <x v="1"/>
    <x v="6"/>
    <x v="1"/>
    <x v="1"/>
    <x v="3"/>
    <s v="220SE-2893"/>
    <n v="4.6439269999999997"/>
    <n v="4.6439269999999997"/>
    <n v="0"/>
    <x v="0"/>
    <n v="8"/>
  </r>
  <r>
    <x v="0"/>
    <x v="1"/>
    <x v="6"/>
    <x v="1"/>
    <x v="1"/>
    <x v="3"/>
    <s v="220SE-2897"/>
    <n v="5.5157699999999998"/>
    <n v="5.5157699999999998"/>
    <n v="0"/>
    <x v="0"/>
    <n v="8"/>
  </r>
  <r>
    <x v="0"/>
    <x v="1"/>
    <x v="6"/>
    <x v="0"/>
    <x v="1"/>
    <x v="3"/>
    <s v="220SE-2918"/>
    <n v="6.2773899999999996"/>
    <n v="6.2773899999999996"/>
    <n v="0"/>
    <x v="0"/>
    <n v="8"/>
  </r>
  <r>
    <x v="0"/>
    <x v="1"/>
    <x v="6"/>
    <x v="2"/>
    <x v="1"/>
    <x v="3"/>
    <s v="220SE-2926"/>
    <n v="6.5633059999999999"/>
    <n v="6.5633059999999999"/>
    <n v="1.3599999999999999E-2"/>
    <x v="0"/>
    <n v="8"/>
  </r>
  <r>
    <x v="0"/>
    <x v="1"/>
    <x v="6"/>
    <x v="0"/>
    <x v="1"/>
    <x v="3"/>
    <s v="220SE-2931"/>
    <n v="5.97363"/>
    <n v="5.97363"/>
    <n v="0"/>
    <x v="0"/>
    <n v="8"/>
  </r>
  <r>
    <x v="0"/>
    <x v="1"/>
    <x v="6"/>
    <x v="0"/>
    <x v="1"/>
    <x v="3"/>
    <s v="220SE-2983"/>
    <n v="6.3017399999999997"/>
    <n v="6.3017399999999997"/>
    <n v="0"/>
    <x v="0"/>
    <n v="8"/>
  </r>
  <r>
    <x v="0"/>
    <x v="1"/>
    <x v="6"/>
    <x v="2"/>
    <x v="1"/>
    <x v="3"/>
    <s v="220SE-3073"/>
    <n v="6.9819500000000003"/>
    <n v="6.9819500000000003"/>
    <n v="0"/>
    <x v="0"/>
    <n v="8"/>
  </r>
  <r>
    <x v="0"/>
    <x v="1"/>
    <x v="6"/>
    <x v="2"/>
    <x v="1"/>
    <x v="3"/>
    <s v="220SE-3261"/>
    <n v="6.7155699999999996"/>
    <n v="6.7155699999999996"/>
    <n v="5.0000000000000001E-3"/>
    <x v="0"/>
    <n v="8"/>
  </r>
  <r>
    <x v="0"/>
    <x v="1"/>
    <x v="6"/>
    <x v="2"/>
    <x v="1"/>
    <x v="3"/>
    <s v="220SE-3332"/>
    <n v="8.6590199999999999"/>
    <n v="8.6590199999999999"/>
    <n v="0"/>
    <x v="0"/>
    <n v="8"/>
  </r>
  <r>
    <x v="0"/>
    <x v="1"/>
    <x v="6"/>
    <x v="2"/>
    <x v="1"/>
    <x v="3"/>
    <s v="220SE-3445"/>
    <n v="7.7340999999999998"/>
    <n v="7.7340999999999998"/>
    <n v="0"/>
    <x v="0"/>
    <n v="8"/>
  </r>
  <r>
    <x v="0"/>
    <x v="1"/>
    <x v="6"/>
    <x v="2"/>
    <x v="1"/>
    <x v="3"/>
    <s v="220SE-3447"/>
    <n v="5.8352000000000004"/>
    <n v="5.8352000000000004"/>
    <n v="0.1173"/>
    <x v="0"/>
    <n v="8"/>
  </r>
  <r>
    <x v="0"/>
    <x v="1"/>
    <x v="6"/>
    <x v="2"/>
    <x v="1"/>
    <x v="3"/>
    <s v="220SE-3462"/>
    <n v="4.7979599999999998"/>
    <n v="4.7979599999999998"/>
    <n v="0"/>
    <x v="0"/>
    <n v="8"/>
  </r>
  <r>
    <x v="0"/>
    <x v="1"/>
    <x v="6"/>
    <x v="2"/>
    <x v="1"/>
    <x v="3"/>
    <s v="220SE-3468"/>
    <n v="5.3016300000000003"/>
    <n v="5.3016300000000003"/>
    <n v="0"/>
    <x v="0"/>
    <n v="8"/>
  </r>
  <r>
    <x v="0"/>
    <x v="1"/>
    <x v="6"/>
    <x v="1"/>
    <x v="1"/>
    <x v="3"/>
    <s v="220SE-3633"/>
    <n v="5.0915999999999997"/>
    <n v="5.0915999999999997"/>
    <n v="0"/>
    <x v="0"/>
    <n v="8"/>
  </r>
  <r>
    <x v="0"/>
    <x v="1"/>
    <x v="6"/>
    <x v="0"/>
    <x v="1"/>
    <x v="3"/>
    <s v="220SE-3678"/>
    <n v="3.3810899999999999"/>
    <n v="3.3810899999999999"/>
    <n v="0"/>
    <x v="0"/>
    <n v="8"/>
  </r>
  <r>
    <x v="0"/>
    <x v="1"/>
    <x v="6"/>
    <x v="1"/>
    <x v="1"/>
    <x v="3"/>
    <s v="220SE-3840"/>
    <n v="4.9723300000000004"/>
    <n v="4.9723300000000004"/>
    <n v="0"/>
    <x v="0"/>
    <n v="8"/>
  </r>
  <r>
    <x v="0"/>
    <x v="1"/>
    <x v="6"/>
    <x v="0"/>
    <x v="2"/>
    <x v="4"/>
    <s v="300OI-01-A"/>
    <n v="67.2"/>
    <n v="67.2"/>
    <n v="0"/>
    <x v="0"/>
    <n v="48"/>
  </r>
  <r>
    <x v="0"/>
    <x v="1"/>
    <x v="6"/>
    <x v="1"/>
    <x v="2"/>
    <x v="4"/>
    <s v="300OI-01-B"/>
    <n v="33.2502"/>
    <n v="33.2502"/>
    <n v="0"/>
    <x v="0"/>
    <n v="24"/>
  </r>
  <r>
    <x v="0"/>
    <x v="1"/>
    <x v="6"/>
    <x v="2"/>
    <x v="2"/>
    <x v="4"/>
    <s v="300OI-01-C"/>
    <n v="45.189579999999999"/>
    <n v="45.189579999999999"/>
    <n v="0"/>
    <x v="0"/>
    <n v="40"/>
  </r>
  <r>
    <x v="0"/>
    <x v="1"/>
    <x v="6"/>
    <x v="0"/>
    <x v="2"/>
    <x v="5"/>
    <s v="300OS-01-A"/>
    <n v="13.10167"/>
    <n v="13.10167"/>
    <n v="0"/>
    <x v="0"/>
    <n v="24"/>
  </r>
  <r>
    <x v="0"/>
    <x v="1"/>
    <x v="6"/>
    <x v="1"/>
    <x v="2"/>
    <x v="5"/>
    <s v="300OS-01-B"/>
    <n v="17.413910000000001"/>
    <n v="17.413910000000001"/>
    <n v="0"/>
    <x v="0"/>
    <n v="24"/>
  </r>
  <r>
    <x v="0"/>
    <x v="1"/>
    <x v="6"/>
    <x v="2"/>
    <x v="2"/>
    <x v="5"/>
    <s v="300OS-01-C"/>
    <n v="10.351129999999999"/>
    <n v="10.351129999999999"/>
    <n v="0"/>
    <x v="0"/>
    <n v="24"/>
  </r>
  <r>
    <x v="0"/>
    <x v="1"/>
    <x v="6"/>
    <x v="0"/>
    <x v="3"/>
    <x v="6"/>
    <s v="410MO-01-A"/>
    <n v="15.291679999999999"/>
    <n v="15.291679999999999"/>
    <n v="0"/>
    <x v="0"/>
    <n v="19.989999999999998"/>
  </r>
  <r>
    <x v="0"/>
    <x v="1"/>
    <x v="6"/>
    <x v="1"/>
    <x v="3"/>
    <x v="6"/>
    <s v="410MO-01-B"/>
    <n v="14.063129999999999"/>
    <n v="14.063129999999999"/>
    <n v="0"/>
    <x v="0"/>
    <n v="18.68"/>
  </r>
  <r>
    <x v="0"/>
    <x v="1"/>
    <x v="6"/>
    <x v="2"/>
    <x v="3"/>
    <x v="6"/>
    <s v="410MO-01-C"/>
    <n v="11.375220000000001"/>
    <n v="11.375220000000001"/>
    <n v="0"/>
    <x v="0"/>
    <n v="14.66"/>
  </r>
  <r>
    <x v="0"/>
    <x v="1"/>
    <x v="6"/>
    <x v="0"/>
    <x v="3"/>
    <x v="6"/>
    <s v="410MO-02-A"/>
    <n v="12.18139"/>
    <n v="12.18139"/>
    <n v="0"/>
    <x v="0"/>
    <n v="15.99"/>
  </r>
  <r>
    <x v="0"/>
    <x v="1"/>
    <x v="6"/>
    <x v="1"/>
    <x v="3"/>
    <x v="6"/>
    <s v="410MO-02-B"/>
    <n v="14.014570000000001"/>
    <n v="14.014570000000001"/>
    <n v="0"/>
    <x v="0"/>
    <n v="18.68"/>
  </r>
  <r>
    <x v="0"/>
    <x v="1"/>
    <x v="6"/>
    <x v="2"/>
    <x v="3"/>
    <x v="6"/>
    <s v="410MO-02-C"/>
    <n v="7.3733399999999998"/>
    <n v="7.3733399999999998"/>
    <n v="0"/>
    <x v="0"/>
    <n v="9.86"/>
  </r>
  <r>
    <x v="0"/>
    <x v="1"/>
    <x v="6"/>
    <x v="0"/>
    <x v="3"/>
    <x v="6"/>
    <s v="410MO-03-A"/>
    <n v="15.10834"/>
    <n v="15.10834"/>
    <n v="0"/>
    <x v="0"/>
    <n v="19.989999999999998"/>
  </r>
  <r>
    <x v="0"/>
    <x v="1"/>
    <x v="6"/>
    <x v="1"/>
    <x v="3"/>
    <x v="6"/>
    <s v="410MO-03-B"/>
    <n v="13.92422"/>
    <n v="13.92422"/>
    <n v="0"/>
    <x v="0"/>
    <n v="18.54"/>
  </r>
  <r>
    <x v="0"/>
    <x v="1"/>
    <x v="6"/>
    <x v="2"/>
    <x v="3"/>
    <x v="6"/>
    <s v="410MO-03-C"/>
    <n v="8.0113599999999998"/>
    <n v="8.0113599999999998"/>
    <n v="0"/>
    <x v="0"/>
    <n v="10.66"/>
  </r>
  <r>
    <x v="0"/>
    <x v="1"/>
    <x v="6"/>
    <x v="0"/>
    <x v="3"/>
    <x v="6"/>
    <s v="410MO-04-A"/>
    <n v="15.29171"/>
    <n v="15.29171"/>
    <n v="0"/>
    <x v="0"/>
    <n v="19.989999999999998"/>
  </r>
  <r>
    <x v="0"/>
    <x v="1"/>
    <x v="6"/>
    <x v="1"/>
    <x v="3"/>
    <x v="6"/>
    <s v="410MO-04-B"/>
    <n v="14.301920000000001"/>
    <n v="14.301920000000001"/>
    <n v="0"/>
    <x v="0"/>
    <n v="18.68"/>
  </r>
  <r>
    <x v="0"/>
    <x v="1"/>
    <x v="6"/>
    <x v="2"/>
    <x v="3"/>
    <x v="6"/>
    <s v="410MO-04-C"/>
    <n v="14.91534"/>
    <n v="14.91534"/>
    <n v="0"/>
    <x v="0"/>
    <n v="18.68"/>
  </r>
  <r>
    <x v="0"/>
    <x v="1"/>
    <x v="6"/>
    <x v="0"/>
    <x v="3"/>
    <x v="6"/>
    <s v="410MO-05-A"/>
    <n v="15.302899999999999"/>
    <n v="15.302899999999999"/>
    <n v="0"/>
    <x v="0"/>
    <n v="19.989999999999998"/>
  </r>
  <r>
    <x v="0"/>
    <x v="1"/>
    <x v="6"/>
    <x v="1"/>
    <x v="3"/>
    <x v="6"/>
    <s v="410MO-05-B"/>
    <n v="14.18108"/>
    <n v="14.18108"/>
    <n v="0"/>
    <x v="0"/>
    <n v="18.82"/>
  </r>
  <r>
    <x v="0"/>
    <x v="1"/>
    <x v="6"/>
    <x v="2"/>
    <x v="3"/>
    <x v="6"/>
    <s v="410MO-05-C"/>
    <n v="8.1242000000000001"/>
    <n v="8.1242000000000001"/>
    <n v="0"/>
    <x v="0"/>
    <n v="10.66"/>
  </r>
  <r>
    <x v="0"/>
    <x v="1"/>
    <x v="6"/>
    <x v="0"/>
    <x v="3"/>
    <x v="6"/>
    <s v="410MO-06-A"/>
    <n v="15.98321"/>
    <n v="15.98321"/>
    <n v="0"/>
    <x v="0"/>
    <n v="19.989999999999998"/>
  </r>
  <r>
    <x v="0"/>
    <x v="1"/>
    <x v="6"/>
    <x v="2"/>
    <x v="3"/>
    <x v="6"/>
    <s v="410MO-06-C"/>
    <n v="11.431319999999999"/>
    <n v="11.431319999999999"/>
    <n v="0"/>
    <x v="0"/>
    <n v="14.68"/>
  </r>
  <r>
    <x v="0"/>
    <x v="1"/>
    <x v="6"/>
    <x v="1"/>
    <x v="3"/>
    <x v="6"/>
    <s v="410MO-07-B"/>
    <n v="14.184089999999999"/>
    <n v="14.184089999999999"/>
    <n v="0"/>
    <x v="0"/>
    <n v="18.68"/>
  </r>
  <r>
    <x v="0"/>
    <x v="1"/>
    <x v="6"/>
    <x v="0"/>
    <x v="3"/>
    <x v="7"/>
    <s v="420TW-01-A"/>
    <n v="6.5598200000000002"/>
    <n v="6.5598200000000002"/>
    <n v="0"/>
    <x v="0"/>
    <n v="8.5"/>
  </r>
  <r>
    <x v="0"/>
    <x v="1"/>
    <x v="6"/>
    <x v="2"/>
    <x v="3"/>
    <x v="7"/>
    <s v="420TW-01-C"/>
    <n v="6.4123599999999996"/>
    <n v="6.4123599999999996"/>
    <n v="0"/>
    <x v="0"/>
    <n v="8.5"/>
  </r>
  <r>
    <x v="0"/>
    <x v="1"/>
    <x v="6"/>
    <x v="0"/>
    <x v="3"/>
    <x v="7"/>
    <s v="420TW-02-A"/>
    <n v="6.5943399999999999"/>
    <n v="6.5943399999999999"/>
    <n v="0"/>
    <x v="0"/>
    <n v="8.5"/>
  </r>
  <r>
    <x v="0"/>
    <x v="1"/>
    <x v="6"/>
    <x v="0"/>
    <x v="3"/>
    <x v="7"/>
    <s v="420TW-03-A"/>
    <n v="6.5032899999999998"/>
    <n v="6.5032899999999998"/>
    <n v="0"/>
    <x v="0"/>
    <n v="8.5"/>
  </r>
  <r>
    <x v="0"/>
    <x v="1"/>
    <x v="6"/>
    <x v="2"/>
    <x v="3"/>
    <x v="7"/>
    <s v="420TW-03-C"/>
    <n v="6.3606699999999998"/>
    <n v="6.3606699999999998"/>
    <n v="0"/>
    <x v="0"/>
    <n v="8.5"/>
  </r>
  <r>
    <x v="0"/>
    <x v="1"/>
    <x v="6"/>
    <x v="0"/>
    <x v="3"/>
    <x v="7"/>
    <s v="420TW-04-A"/>
    <n v="6.4460199999999999"/>
    <n v="6.4460199999999999"/>
    <n v="0"/>
    <x v="0"/>
    <n v="8.5"/>
  </r>
  <r>
    <x v="0"/>
    <x v="1"/>
    <x v="6"/>
    <x v="1"/>
    <x v="3"/>
    <x v="7"/>
    <s v="420TW-04-B"/>
    <n v="6.4293199999999997"/>
    <n v="6.4293199999999997"/>
    <n v="0"/>
    <x v="0"/>
    <n v="8.6"/>
  </r>
  <r>
    <x v="0"/>
    <x v="1"/>
    <x v="6"/>
    <x v="2"/>
    <x v="3"/>
    <x v="7"/>
    <s v="420TW-04-C"/>
    <n v="6.4661600000000004"/>
    <n v="6.4661600000000004"/>
    <n v="0"/>
    <x v="0"/>
    <n v="8.5"/>
  </r>
  <r>
    <x v="0"/>
    <x v="1"/>
    <x v="6"/>
    <x v="0"/>
    <x v="3"/>
    <x v="7"/>
    <s v="420TW-05-A"/>
    <n v="6.5204399999999998"/>
    <n v="6.5204399999999998"/>
    <n v="0"/>
    <x v="0"/>
    <n v="8.5"/>
  </r>
  <r>
    <x v="0"/>
    <x v="1"/>
    <x v="6"/>
    <x v="2"/>
    <x v="3"/>
    <x v="7"/>
    <s v="420TW-05-C"/>
    <n v="3.02813"/>
    <n v="3.02813"/>
    <n v="0"/>
    <x v="0"/>
    <n v="4"/>
  </r>
  <r>
    <x v="0"/>
    <x v="1"/>
    <x v="6"/>
    <x v="0"/>
    <x v="3"/>
    <x v="7"/>
    <s v="420TW-06-A"/>
    <n v="6.5946999999999996"/>
    <n v="6.5946999999999996"/>
    <n v="0"/>
    <x v="0"/>
    <n v="8.5"/>
  </r>
  <r>
    <x v="0"/>
    <x v="1"/>
    <x v="6"/>
    <x v="1"/>
    <x v="3"/>
    <x v="7"/>
    <s v="420TW-06-B"/>
    <n v="6.49519"/>
    <n v="6.49519"/>
    <n v="0"/>
    <x v="0"/>
    <n v="8.6"/>
  </r>
  <r>
    <x v="0"/>
    <x v="1"/>
    <x v="6"/>
    <x v="2"/>
    <x v="3"/>
    <x v="7"/>
    <s v="420TW-06-C"/>
    <n v="6.4933300000000003"/>
    <n v="6.4933300000000003"/>
    <n v="0"/>
    <x v="0"/>
    <n v="8.5"/>
  </r>
  <r>
    <x v="0"/>
    <x v="1"/>
    <x v="6"/>
    <x v="1"/>
    <x v="3"/>
    <x v="7"/>
    <s v="420TW-07-B"/>
    <n v="6.66594"/>
    <n v="6.66594"/>
    <n v="0"/>
    <x v="0"/>
    <n v="8.6"/>
  </r>
  <r>
    <x v="0"/>
    <x v="1"/>
    <x v="6"/>
    <x v="2"/>
    <x v="3"/>
    <x v="7"/>
    <s v="420TW-07-C"/>
    <n v="5.5850200000000001"/>
    <n v="5.5850200000000001"/>
    <n v="0"/>
    <x v="0"/>
    <n v="7.5"/>
  </r>
  <r>
    <x v="0"/>
    <x v="1"/>
    <x v="6"/>
    <x v="1"/>
    <x v="3"/>
    <x v="7"/>
    <s v="420TW-08-B"/>
    <n v="6.6168500000000003"/>
    <n v="6.6168500000000003"/>
    <n v="0"/>
    <x v="0"/>
    <n v="8.6"/>
  </r>
  <r>
    <x v="0"/>
    <x v="1"/>
    <x v="6"/>
    <x v="1"/>
    <x v="3"/>
    <x v="7"/>
    <s v="420TW-09-B"/>
    <n v="6.8066199999999997"/>
    <n v="6.8066199999999997"/>
    <n v="0"/>
    <x v="0"/>
    <n v="8.6"/>
  </r>
  <r>
    <x v="0"/>
    <x v="1"/>
    <x v="6"/>
    <x v="0"/>
    <x v="3"/>
    <x v="8"/>
    <s v="430TT-01-A"/>
    <n v="38.327559999999998"/>
    <n v="38.327559999999998"/>
    <n v="0"/>
    <x v="0"/>
    <n v="45.25"/>
  </r>
  <r>
    <x v="0"/>
    <x v="1"/>
    <x v="6"/>
    <x v="1"/>
    <x v="3"/>
    <x v="8"/>
    <s v="430TT-01-B"/>
    <n v="21.584299999999999"/>
    <n v="21.584299999999999"/>
    <n v="0"/>
    <x v="0"/>
    <n v="28.8"/>
  </r>
  <r>
    <x v="0"/>
    <x v="1"/>
    <x v="6"/>
    <x v="2"/>
    <x v="3"/>
    <x v="8"/>
    <s v="430TT-01-C"/>
    <n v="23.064"/>
    <n v="23.064"/>
    <n v="0"/>
    <x v="0"/>
    <n v="29"/>
  </r>
  <r>
    <x v="0"/>
    <x v="1"/>
    <x v="6"/>
    <x v="0"/>
    <x v="3"/>
    <x v="8"/>
    <s v="430TT-02-A"/>
    <n v="29.557220000000001"/>
    <n v="29.557220000000001"/>
    <n v="0"/>
    <x v="0"/>
    <n v="37.25"/>
  </r>
  <r>
    <x v="0"/>
    <x v="1"/>
    <x v="6"/>
    <x v="1"/>
    <x v="3"/>
    <x v="8"/>
    <s v="430TT-02-B"/>
    <n v="24.949179999999998"/>
    <n v="24.949179999999998"/>
    <n v="0"/>
    <x v="0"/>
    <n v="32.799999999999997"/>
  </r>
  <r>
    <x v="0"/>
    <x v="1"/>
    <x v="6"/>
    <x v="2"/>
    <x v="3"/>
    <x v="8"/>
    <s v="430TT-02-C"/>
    <n v="24.970030000000001"/>
    <n v="24.970030000000001"/>
    <n v="0"/>
    <x v="0"/>
    <n v="33"/>
  </r>
  <r>
    <x v="0"/>
    <x v="1"/>
    <x v="6"/>
    <x v="0"/>
    <x v="3"/>
    <x v="8"/>
    <s v="430TT-03-A"/>
    <n v="24.73489"/>
    <n v="24.73489"/>
    <n v="0"/>
    <x v="0"/>
    <n v="29.25"/>
  </r>
  <r>
    <x v="0"/>
    <x v="1"/>
    <x v="6"/>
    <x v="1"/>
    <x v="3"/>
    <x v="8"/>
    <s v="430TT-03-B"/>
    <n v="18.6113"/>
    <n v="18.6113"/>
    <n v="0"/>
    <x v="0"/>
    <n v="24.8"/>
  </r>
  <r>
    <x v="0"/>
    <x v="1"/>
    <x v="6"/>
    <x v="2"/>
    <x v="3"/>
    <x v="8"/>
    <s v="430TT-03-C"/>
    <n v="21.65333"/>
    <n v="21.65333"/>
    <n v="0"/>
    <x v="0"/>
    <n v="29"/>
  </r>
  <r>
    <x v="0"/>
    <x v="1"/>
    <x v="6"/>
    <x v="1"/>
    <x v="3"/>
    <x v="8"/>
    <s v="430TT-04-B"/>
    <n v="12.671670000000001"/>
    <n v="12.671670000000001"/>
    <n v="0"/>
    <x v="0"/>
    <n v="16.8"/>
  </r>
  <r>
    <x v="0"/>
    <x v="1"/>
    <x v="6"/>
    <x v="2"/>
    <x v="3"/>
    <x v="8"/>
    <s v="430TT-04-C"/>
    <n v="21.408349999999999"/>
    <n v="21.408349999999999"/>
    <n v="0"/>
    <x v="0"/>
    <n v="28.5"/>
  </r>
  <r>
    <x v="0"/>
    <x v="1"/>
    <x v="6"/>
    <x v="1"/>
    <x v="3"/>
    <x v="8"/>
    <s v="430TT-05-B"/>
    <n v="12.713329999999999"/>
    <n v="12.713329999999999"/>
    <n v="0"/>
    <x v="0"/>
    <n v="16.8"/>
  </r>
  <r>
    <x v="0"/>
    <x v="1"/>
    <x v="6"/>
    <x v="1"/>
    <x v="3"/>
    <x v="8"/>
    <s v="430TT-07-B"/>
    <n v="12.923069999999999"/>
    <n v="12.923069999999999"/>
    <n v="0"/>
    <x v="0"/>
    <n v="17"/>
  </r>
  <r>
    <x v="0"/>
    <x v="1"/>
    <x v="6"/>
    <x v="0"/>
    <x v="3"/>
    <x v="9"/>
    <s v="440TP-01-A"/>
    <n v="23.143319999999999"/>
    <n v="23.143319999999999"/>
    <n v="0"/>
    <x v="0"/>
    <n v="29.25"/>
  </r>
  <r>
    <x v="0"/>
    <x v="1"/>
    <x v="6"/>
    <x v="1"/>
    <x v="3"/>
    <x v="9"/>
    <s v="440TP-01-B"/>
    <n v="25.096589999999999"/>
    <n v="25.096589999999999"/>
    <n v="0"/>
    <x v="0"/>
    <n v="33"/>
  </r>
  <r>
    <x v="0"/>
    <x v="1"/>
    <x v="6"/>
    <x v="2"/>
    <x v="3"/>
    <x v="9"/>
    <s v="440TP-01-C"/>
    <n v="19.189830000000001"/>
    <n v="19.189830000000001"/>
    <n v="0"/>
    <x v="0"/>
    <n v="25"/>
  </r>
  <r>
    <x v="0"/>
    <x v="1"/>
    <x v="6"/>
    <x v="0"/>
    <x v="4"/>
    <x v="10"/>
    <s v="510L1-A"/>
    <n v="165.69399999999999"/>
    <n v="149.02733000000001"/>
    <n v="0"/>
    <x v="0"/>
    <n v="243.21"/>
  </r>
  <r>
    <x v="0"/>
    <x v="1"/>
    <x v="6"/>
    <x v="1"/>
    <x v="4"/>
    <x v="10"/>
    <s v="510L1-B"/>
    <n v="94.663629999999998"/>
    <n v="74.663629999999998"/>
    <n v="0"/>
    <x v="0"/>
    <n v="210.81"/>
  </r>
  <r>
    <x v="0"/>
    <x v="1"/>
    <x v="6"/>
    <x v="2"/>
    <x v="4"/>
    <x v="10"/>
    <s v="510L1-C"/>
    <n v="109.88549"/>
    <n v="89.885490000000004"/>
    <n v="0"/>
    <x v="0"/>
    <n v="197.31"/>
  </r>
  <r>
    <x v="0"/>
    <x v="1"/>
    <x v="6"/>
    <x v="0"/>
    <x v="4"/>
    <x v="11"/>
    <s v="510L2-A"/>
    <n v="210.73050000000001"/>
    <n v="210.73050000000001"/>
    <n v="0"/>
    <x v="0"/>
    <n v="203.21"/>
  </r>
  <r>
    <x v="0"/>
    <x v="1"/>
    <x v="6"/>
    <x v="1"/>
    <x v="4"/>
    <x v="11"/>
    <s v="510L2-B"/>
    <n v="243.54"/>
    <n v="243.54"/>
    <n v="0"/>
    <x v="0"/>
    <n v="202.81"/>
  </r>
  <r>
    <x v="0"/>
    <x v="1"/>
    <x v="6"/>
    <x v="2"/>
    <x v="4"/>
    <x v="11"/>
    <s v="510L2-C"/>
    <n v="232.60050000000001"/>
    <n v="232.60050000000001"/>
    <n v="0"/>
    <x v="0"/>
    <n v="206.91"/>
  </r>
  <r>
    <x v="0"/>
    <x v="1"/>
    <x v="6"/>
    <x v="0"/>
    <x v="4"/>
    <x v="12"/>
    <s v="510L3-A"/>
    <n v="142.28726"/>
    <n v="142.28726"/>
    <n v="0"/>
    <x v="0"/>
    <n v="175.21"/>
  </r>
  <r>
    <x v="0"/>
    <x v="1"/>
    <x v="6"/>
    <x v="1"/>
    <x v="4"/>
    <x v="12"/>
    <s v="510L3-B"/>
    <n v="131.001"/>
    <n v="131.001"/>
    <n v="0"/>
    <x v="0"/>
    <n v="162.81"/>
  </r>
  <r>
    <x v="0"/>
    <x v="1"/>
    <x v="6"/>
    <x v="2"/>
    <x v="4"/>
    <x v="12"/>
    <s v="510L3-C"/>
    <n v="102.65783999999999"/>
    <n v="102.65783999999999"/>
    <n v="0"/>
    <x v="0"/>
    <n v="162.91"/>
  </r>
  <r>
    <x v="0"/>
    <x v="1"/>
    <x v="6"/>
    <x v="0"/>
    <x v="4"/>
    <x v="13"/>
    <s v="510L4-A"/>
    <n v="70.669600000000003"/>
    <n v="70.669600000000003"/>
    <n v="0"/>
    <x v="0"/>
    <n v="66.010000000000005"/>
  </r>
  <r>
    <x v="0"/>
    <x v="1"/>
    <x v="6"/>
    <x v="1"/>
    <x v="4"/>
    <x v="13"/>
    <s v="510L4-B"/>
    <n v="38.523099999999999"/>
    <n v="38.523099999999999"/>
    <n v="0"/>
    <x v="0"/>
    <n v="43"/>
  </r>
  <r>
    <x v="0"/>
    <x v="1"/>
    <x v="6"/>
    <x v="2"/>
    <x v="4"/>
    <x v="13"/>
    <s v="510L4-C"/>
    <n v="47.006900000000002"/>
    <n v="47.006900000000002"/>
    <n v="0"/>
    <x v="0"/>
    <n v="44.91"/>
  </r>
  <r>
    <x v="0"/>
    <x v="1"/>
    <x v="6"/>
    <x v="0"/>
    <x v="4"/>
    <x v="14"/>
    <s v="510L5-A"/>
    <n v="121.86174"/>
    <n v="121.86174"/>
    <n v="0"/>
    <x v="0"/>
    <n v="130.21"/>
  </r>
  <r>
    <x v="0"/>
    <x v="1"/>
    <x v="6"/>
    <x v="1"/>
    <x v="4"/>
    <x v="14"/>
    <s v="510L5-B"/>
    <n v="131.71824000000001"/>
    <n v="131.71824000000001"/>
    <n v="0"/>
    <x v="0"/>
    <n v="161.81"/>
  </r>
  <r>
    <x v="0"/>
    <x v="1"/>
    <x v="6"/>
    <x v="2"/>
    <x v="4"/>
    <x v="14"/>
    <s v="510L5-C"/>
    <n v="107.47911999999999"/>
    <n v="107.47911999999999"/>
    <n v="0"/>
    <x v="0"/>
    <n v="133.91"/>
  </r>
  <r>
    <x v="0"/>
    <x v="1"/>
    <x v="6"/>
    <x v="0"/>
    <x v="4"/>
    <x v="15"/>
    <s v="510L6-A"/>
    <n v="174"/>
    <n v="174"/>
    <n v="0"/>
    <x v="0"/>
    <n v="198.21"/>
  </r>
  <r>
    <x v="0"/>
    <x v="1"/>
    <x v="6"/>
    <x v="1"/>
    <x v="4"/>
    <x v="15"/>
    <s v="510L6-B"/>
    <n v="156.8382"/>
    <n v="156.8382"/>
    <n v="0"/>
    <x v="0"/>
    <n v="181.81"/>
  </r>
  <r>
    <x v="0"/>
    <x v="1"/>
    <x v="6"/>
    <x v="2"/>
    <x v="4"/>
    <x v="15"/>
    <s v="510L6-C"/>
    <n v="133.90799999999999"/>
    <n v="133.90799999999999"/>
    <n v="0"/>
    <x v="0"/>
    <n v="153.9"/>
  </r>
  <r>
    <x v="0"/>
    <x v="1"/>
    <x v="6"/>
    <x v="0"/>
    <x v="4"/>
    <x v="16"/>
    <s v="510L8-A"/>
    <n v="24.093720000000001"/>
    <n v="24.093720000000001"/>
    <n v="0"/>
    <x v="0"/>
    <n v="24.01"/>
  </r>
  <r>
    <x v="0"/>
    <x v="1"/>
    <x v="6"/>
    <x v="1"/>
    <x v="4"/>
    <x v="16"/>
    <s v="510L8-B"/>
    <n v="25.814699999999998"/>
    <n v="25.814699999999998"/>
    <n v="0"/>
    <x v="0"/>
    <n v="25.01"/>
  </r>
  <r>
    <x v="0"/>
    <x v="1"/>
    <x v="6"/>
    <x v="2"/>
    <x v="4"/>
    <x v="16"/>
    <s v="510L8-C"/>
    <n v="27.006789999999999"/>
    <n v="27.006789999999999"/>
    <n v="0"/>
    <x v="0"/>
    <n v="24.01"/>
  </r>
  <r>
    <x v="0"/>
    <x v="1"/>
    <x v="6"/>
    <x v="0"/>
    <x v="4"/>
    <x v="17"/>
    <s v="520WP-01-A"/>
    <n v="12"/>
    <n v="12"/>
    <n v="0"/>
    <x v="0"/>
    <n v="16"/>
  </r>
  <r>
    <x v="0"/>
    <x v="1"/>
    <x v="6"/>
    <x v="1"/>
    <x v="4"/>
    <x v="17"/>
    <s v="520WP-01-B"/>
    <n v="14.4"/>
    <n v="14.4"/>
    <n v="0"/>
    <x v="0"/>
    <n v="16"/>
  </r>
  <r>
    <x v="0"/>
    <x v="1"/>
    <x v="6"/>
    <x v="2"/>
    <x v="4"/>
    <x v="17"/>
    <s v="520WP-01-C"/>
    <n v="14.4"/>
    <n v="14.4"/>
    <n v="0"/>
    <x v="0"/>
    <n v="16"/>
  </r>
  <r>
    <x v="0"/>
    <x v="1"/>
    <x v="6"/>
    <x v="0"/>
    <x v="4"/>
    <x v="18"/>
    <s v="530NP-01-A"/>
    <n v="52.672400000000003"/>
    <n v="52.672400000000003"/>
    <n v="0"/>
    <x v="0"/>
    <n v="48"/>
  </r>
  <r>
    <x v="0"/>
    <x v="1"/>
    <x v="6"/>
    <x v="1"/>
    <x v="4"/>
    <x v="18"/>
    <s v="530NP-01-B"/>
    <n v="43.184199999999997"/>
    <n v="43.184199999999997"/>
    <n v="0"/>
    <x v="0"/>
    <n v="40"/>
  </r>
  <r>
    <x v="0"/>
    <x v="1"/>
    <x v="6"/>
    <x v="2"/>
    <x v="4"/>
    <x v="18"/>
    <s v="530NP-01-C"/>
    <n v="45.234000000000002"/>
    <n v="45.234000000000002"/>
    <n v="0"/>
    <x v="0"/>
    <n v="40"/>
  </r>
  <r>
    <x v="0"/>
    <x v="1"/>
    <x v="6"/>
    <x v="0"/>
    <x v="4"/>
    <x v="19"/>
    <s v="550LP-01-A"/>
    <n v="28.453959999999999"/>
    <n v="28.453959999999999"/>
    <n v="0"/>
    <x v="0"/>
    <n v="32"/>
  </r>
  <r>
    <x v="0"/>
    <x v="1"/>
    <x v="6"/>
    <x v="1"/>
    <x v="4"/>
    <x v="19"/>
    <s v="550LP-01-B"/>
    <n v="27.332940000000001"/>
    <n v="27.332940000000001"/>
    <n v="0"/>
    <x v="0"/>
    <n v="28"/>
  </r>
  <r>
    <x v="0"/>
    <x v="1"/>
    <x v="6"/>
    <x v="2"/>
    <x v="4"/>
    <x v="19"/>
    <s v="550LP-01-C"/>
    <n v="13.493399999999999"/>
    <n v="13.493399999999999"/>
    <n v="0"/>
    <x v="0"/>
    <n v="16"/>
  </r>
  <r>
    <x v="0"/>
    <x v="1"/>
    <x v="6"/>
    <x v="0"/>
    <x v="5"/>
    <x v="20"/>
    <s v="600WZ-01-A"/>
    <n v="0.70999000000000001"/>
    <n v="0.70999000000000001"/>
    <n v="0"/>
    <x v="0"/>
    <n v="8"/>
  </r>
  <r>
    <x v="0"/>
    <x v="1"/>
    <x v="6"/>
    <x v="1"/>
    <x v="5"/>
    <x v="20"/>
    <s v="600WZ-01-B"/>
    <n v="2.4599799999999998"/>
    <n v="2.4599799999999998"/>
    <n v="0"/>
    <x v="0"/>
    <n v="8"/>
  </r>
  <r>
    <x v="0"/>
    <x v="1"/>
    <x v="6"/>
    <x v="2"/>
    <x v="5"/>
    <x v="20"/>
    <s v="600WZ-01-C"/>
    <n v="0.85331999999999997"/>
    <n v="0.85331999999999997"/>
    <n v="0"/>
    <x v="0"/>
    <n v="8"/>
  </r>
  <r>
    <x v="0"/>
    <x v="1"/>
    <x v="7"/>
    <x v="0"/>
    <x v="0"/>
    <x v="0"/>
    <s v="100KT-01-A"/>
    <n v="6.7783899999999999"/>
    <n v="6.7783899999999999"/>
    <n v="0"/>
    <x v="0"/>
    <n v="40"/>
  </r>
  <r>
    <x v="0"/>
    <x v="1"/>
    <x v="7"/>
    <x v="1"/>
    <x v="0"/>
    <x v="0"/>
    <s v="100KT-01-B"/>
    <n v="3.12202"/>
    <n v="3.12202"/>
    <n v="0"/>
    <x v="0"/>
    <n v="16"/>
  </r>
  <r>
    <x v="0"/>
    <x v="1"/>
    <x v="7"/>
    <x v="2"/>
    <x v="0"/>
    <x v="0"/>
    <s v="100KT-01-C"/>
    <n v="5.4395899999999999"/>
    <n v="5.4395899999999999"/>
    <n v="0"/>
    <x v="0"/>
    <n v="24"/>
  </r>
  <r>
    <x v="0"/>
    <x v="1"/>
    <x v="7"/>
    <x v="0"/>
    <x v="0"/>
    <x v="0"/>
    <s v="100KT-02-A"/>
    <n v="25.232040000000001"/>
    <n v="25.232040000000001"/>
    <n v="0"/>
    <x v="0"/>
    <n v="32"/>
  </r>
  <r>
    <x v="0"/>
    <x v="1"/>
    <x v="7"/>
    <x v="1"/>
    <x v="0"/>
    <x v="0"/>
    <s v="100KT-02-B"/>
    <n v="21.316240000000001"/>
    <n v="21.316240000000001"/>
    <n v="0"/>
    <x v="0"/>
    <n v="48"/>
  </r>
  <r>
    <x v="0"/>
    <x v="1"/>
    <x v="7"/>
    <x v="2"/>
    <x v="0"/>
    <x v="0"/>
    <s v="100KT-02-C"/>
    <n v="14.851305"/>
    <n v="14.851305"/>
    <n v="0"/>
    <x v="0"/>
    <n v="48"/>
  </r>
  <r>
    <x v="0"/>
    <x v="1"/>
    <x v="7"/>
    <x v="0"/>
    <x v="0"/>
    <x v="0"/>
    <s v="100KT-03-A"/>
    <n v="16.86318"/>
    <n v="16.86318"/>
    <n v="0"/>
    <x v="0"/>
    <n v="40"/>
  </r>
  <r>
    <x v="0"/>
    <x v="1"/>
    <x v="7"/>
    <x v="1"/>
    <x v="0"/>
    <x v="0"/>
    <s v="100KT-03-B"/>
    <n v="10.642289999999999"/>
    <n v="10.642289999999999"/>
    <n v="0"/>
    <x v="0"/>
    <n v="40"/>
  </r>
  <r>
    <x v="0"/>
    <x v="1"/>
    <x v="7"/>
    <x v="2"/>
    <x v="0"/>
    <x v="0"/>
    <s v="100KT-03-C"/>
    <n v="15.403"/>
    <n v="15.403"/>
    <n v="0"/>
    <x v="0"/>
    <n v="32"/>
  </r>
  <r>
    <x v="0"/>
    <x v="1"/>
    <x v="7"/>
    <x v="0"/>
    <x v="0"/>
    <x v="0"/>
    <s v="100KT-04-A"/>
    <n v="14.2462"/>
    <n v="14.2462"/>
    <n v="0"/>
    <x v="0"/>
    <n v="16"/>
  </r>
  <r>
    <x v="0"/>
    <x v="1"/>
    <x v="7"/>
    <x v="1"/>
    <x v="0"/>
    <x v="0"/>
    <s v="100KT-04-B"/>
    <n v="14.654339999999999"/>
    <n v="14.654339999999999"/>
    <n v="0"/>
    <x v="0"/>
    <n v="8"/>
  </r>
  <r>
    <x v="0"/>
    <x v="1"/>
    <x v="7"/>
    <x v="2"/>
    <x v="0"/>
    <x v="0"/>
    <s v="100KT-04-C"/>
    <n v="10.743690000000001"/>
    <n v="10.743690000000001"/>
    <n v="0"/>
    <x v="0"/>
    <n v="8"/>
  </r>
  <r>
    <x v="0"/>
    <x v="1"/>
    <x v="7"/>
    <x v="0"/>
    <x v="0"/>
    <x v="0"/>
    <s v="100KT-05-A"/>
    <n v="0.32868999999999998"/>
    <n v="0.32868999999999998"/>
    <n v="0"/>
    <x v="0"/>
    <n v="47"/>
  </r>
  <r>
    <x v="0"/>
    <x v="1"/>
    <x v="7"/>
    <x v="1"/>
    <x v="0"/>
    <x v="0"/>
    <s v="100KT-05-B"/>
    <n v="3.3329999999999999E-2"/>
    <n v="3.3329999999999999E-2"/>
    <n v="0"/>
    <x v="0"/>
    <n v="32"/>
  </r>
  <r>
    <x v="0"/>
    <x v="1"/>
    <x v="7"/>
    <x v="2"/>
    <x v="0"/>
    <x v="0"/>
    <s v="100KT-05-C"/>
    <n v="0.33467000000000002"/>
    <n v="0.33467000000000002"/>
    <n v="0"/>
    <x v="0"/>
    <n v="8"/>
  </r>
  <r>
    <x v="0"/>
    <x v="1"/>
    <x v="7"/>
    <x v="0"/>
    <x v="0"/>
    <x v="0"/>
    <s v="100KT-07-A"/>
    <n v="17.848890000000001"/>
    <n v="17.848890000000001"/>
    <n v="0"/>
    <x v="0"/>
    <n v="16"/>
  </r>
  <r>
    <x v="0"/>
    <x v="1"/>
    <x v="7"/>
    <x v="1"/>
    <x v="0"/>
    <x v="0"/>
    <s v="100KT-07-B"/>
    <n v="12.02168"/>
    <n v="12.02168"/>
    <n v="0"/>
    <x v="0"/>
    <n v="8"/>
  </r>
  <r>
    <x v="0"/>
    <x v="1"/>
    <x v="7"/>
    <x v="2"/>
    <x v="0"/>
    <x v="0"/>
    <s v="100KT-07-C"/>
    <n v="12.256690000000001"/>
    <n v="12.256690000000001"/>
    <n v="0"/>
    <x v="0"/>
    <n v="8"/>
  </r>
  <r>
    <x v="0"/>
    <x v="1"/>
    <x v="7"/>
    <x v="0"/>
    <x v="0"/>
    <x v="1"/>
    <s v="110KS-01-A"/>
    <n v="8.8000000000000007"/>
    <n v="8.8000000000000007"/>
    <n v="0"/>
    <x v="0"/>
    <n v="16"/>
  </r>
  <r>
    <x v="0"/>
    <x v="1"/>
    <x v="7"/>
    <x v="1"/>
    <x v="0"/>
    <x v="1"/>
    <s v="110KS-01-B"/>
    <n v="7.04"/>
    <n v="7.04"/>
    <n v="0"/>
    <x v="0"/>
    <n v="16"/>
  </r>
  <r>
    <x v="0"/>
    <x v="1"/>
    <x v="7"/>
    <x v="2"/>
    <x v="0"/>
    <x v="1"/>
    <s v="110KS-02-C"/>
    <n v="5.28"/>
    <n v="5.28"/>
    <n v="0"/>
    <x v="0"/>
    <n v="8"/>
  </r>
  <r>
    <x v="0"/>
    <x v="1"/>
    <x v="7"/>
    <x v="0"/>
    <x v="0"/>
    <x v="1"/>
    <s v="110KS-03-A"/>
    <n v="1.9275"/>
    <n v="1.9275"/>
    <n v="0"/>
    <x v="0"/>
    <n v="16"/>
  </r>
  <r>
    <x v="0"/>
    <x v="1"/>
    <x v="7"/>
    <x v="1"/>
    <x v="0"/>
    <x v="1"/>
    <s v="110KS-03-B"/>
    <n v="0.76"/>
    <n v="0.76"/>
    <n v="0"/>
    <x v="0"/>
    <n v="8"/>
  </r>
  <r>
    <x v="0"/>
    <x v="1"/>
    <x v="7"/>
    <x v="2"/>
    <x v="0"/>
    <x v="1"/>
    <s v="110KS-03-C"/>
    <n v="1.9503999999999999"/>
    <n v="1.9503999999999999"/>
    <n v="0"/>
    <x v="0"/>
    <n v="8"/>
  </r>
  <r>
    <x v="0"/>
    <x v="1"/>
    <x v="7"/>
    <x v="0"/>
    <x v="1"/>
    <x v="2"/>
    <s v="210SL-01-A"/>
    <n v="20.143329999999999"/>
    <n v="20.143329999999999"/>
    <n v="0"/>
    <x v="0"/>
    <n v="24"/>
  </r>
  <r>
    <x v="0"/>
    <x v="1"/>
    <x v="7"/>
    <x v="1"/>
    <x v="1"/>
    <x v="2"/>
    <s v="210SL-01-B"/>
    <n v="22.04767"/>
    <n v="22.04767"/>
    <n v="0"/>
    <x v="0"/>
    <n v="28"/>
  </r>
  <r>
    <x v="0"/>
    <x v="1"/>
    <x v="7"/>
    <x v="2"/>
    <x v="1"/>
    <x v="2"/>
    <s v="210SL-01-C"/>
    <n v="41.903100000000002"/>
    <n v="41.903100000000002"/>
    <n v="0"/>
    <x v="0"/>
    <n v="48"/>
  </r>
  <r>
    <x v="0"/>
    <x v="1"/>
    <x v="7"/>
    <x v="0"/>
    <x v="1"/>
    <x v="2"/>
    <s v="210SL-02-A"/>
    <n v="20.86665"/>
    <n v="20.86665"/>
    <n v="0"/>
    <x v="0"/>
    <n v="24"/>
  </r>
  <r>
    <x v="0"/>
    <x v="1"/>
    <x v="7"/>
    <x v="1"/>
    <x v="1"/>
    <x v="2"/>
    <s v="210SL-02-B"/>
    <n v="45.93329"/>
    <n v="45.93329"/>
    <n v="0"/>
    <x v="0"/>
    <n v="52"/>
  </r>
  <r>
    <x v="0"/>
    <x v="1"/>
    <x v="7"/>
    <x v="3"/>
    <x v="1"/>
    <x v="3"/>
    <s v="220SE-0001"/>
    <n v="0.38794000000000001"/>
    <n v="0.38794000000000001"/>
    <n v="0"/>
    <x v="0"/>
    <n v="0.01"/>
  </r>
  <r>
    <x v="0"/>
    <x v="1"/>
    <x v="7"/>
    <x v="0"/>
    <x v="1"/>
    <x v="3"/>
    <s v="220SE-0009"/>
    <n v="7.6537800000000002"/>
    <n v="7.6537800000000002"/>
    <n v="2.9999999999999997E-4"/>
    <x v="0"/>
    <n v="8"/>
  </r>
  <r>
    <x v="0"/>
    <x v="1"/>
    <x v="7"/>
    <x v="2"/>
    <x v="1"/>
    <x v="3"/>
    <s v="220SE-0079"/>
    <n v="7.2687099999999996"/>
    <n v="7.2687099999999996"/>
    <n v="1.2999999999999999E-3"/>
    <x v="0"/>
    <n v="8"/>
  </r>
  <r>
    <x v="0"/>
    <x v="1"/>
    <x v="7"/>
    <x v="2"/>
    <x v="1"/>
    <x v="3"/>
    <s v="220SE-0081"/>
    <n v="6.9522700000000004"/>
    <n v="6.9522700000000004"/>
    <n v="0"/>
    <x v="0"/>
    <n v="8"/>
  </r>
  <r>
    <x v="0"/>
    <x v="1"/>
    <x v="7"/>
    <x v="2"/>
    <x v="1"/>
    <x v="3"/>
    <s v="220SE-0114"/>
    <n v="6.4773699999999996"/>
    <n v="6.4773699999999996"/>
    <n v="0"/>
    <x v="0"/>
    <n v="8"/>
  </r>
  <r>
    <x v="0"/>
    <x v="1"/>
    <x v="7"/>
    <x v="0"/>
    <x v="1"/>
    <x v="3"/>
    <s v="220SE-0121"/>
    <n v="5.0820699999999999"/>
    <n v="5.0820699999999999"/>
    <n v="1.2999999999999999E-3"/>
    <x v="0"/>
    <n v="8"/>
  </r>
  <r>
    <x v="0"/>
    <x v="1"/>
    <x v="7"/>
    <x v="0"/>
    <x v="1"/>
    <x v="3"/>
    <s v="220SE-0133"/>
    <n v="5.3406399999999996"/>
    <n v="5.3406399999999996"/>
    <n v="0"/>
    <x v="0"/>
    <n v="8"/>
  </r>
  <r>
    <x v="0"/>
    <x v="1"/>
    <x v="7"/>
    <x v="1"/>
    <x v="1"/>
    <x v="3"/>
    <s v="220SE-0150"/>
    <n v="7.5551899999999996"/>
    <n v="7.5551899999999996"/>
    <n v="0"/>
    <x v="0"/>
    <n v="8"/>
  </r>
  <r>
    <x v="0"/>
    <x v="1"/>
    <x v="7"/>
    <x v="1"/>
    <x v="1"/>
    <x v="3"/>
    <s v="220SE-0202"/>
    <n v="6.5158800000000001"/>
    <n v="6.5158800000000001"/>
    <n v="0"/>
    <x v="0"/>
    <n v="8"/>
  </r>
  <r>
    <x v="0"/>
    <x v="1"/>
    <x v="7"/>
    <x v="2"/>
    <x v="1"/>
    <x v="3"/>
    <s v="220SE-0212"/>
    <n v="8.1307600000000004"/>
    <n v="8.1307600000000004"/>
    <n v="6.9099999999999995E-2"/>
    <x v="0"/>
    <n v="8"/>
  </r>
  <r>
    <x v="0"/>
    <x v="1"/>
    <x v="7"/>
    <x v="2"/>
    <x v="1"/>
    <x v="3"/>
    <s v="220SE-0227"/>
    <n v="7.2932699999999997"/>
    <n v="7.2932699999999997"/>
    <n v="1.6999999999999999E-3"/>
    <x v="0"/>
    <n v="8"/>
  </r>
  <r>
    <x v="0"/>
    <x v="1"/>
    <x v="7"/>
    <x v="1"/>
    <x v="1"/>
    <x v="3"/>
    <s v="220SE-0233"/>
    <n v="6.0746599999999997"/>
    <n v="6.0746599999999997"/>
    <n v="0"/>
    <x v="0"/>
    <n v="8"/>
  </r>
  <r>
    <x v="0"/>
    <x v="1"/>
    <x v="7"/>
    <x v="2"/>
    <x v="1"/>
    <x v="3"/>
    <s v="220SE-0294"/>
    <n v="5.4971899999999998"/>
    <n v="5.4971899999999998"/>
    <n v="0"/>
    <x v="0"/>
    <n v="7"/>
  </r>
  <r>
    <x v="0"/>
    <x v="1"/>
    <x v="7"/>
    <x v="1"/>
    <x v="1"/>
    <x v="3"/>
    <s v="220SE-0315"/>
    <n v="7.4418899999999999"/>
    <n v="7.4418899999999999"/>
    <n v="0"/>
    <x v="0"/>
    <n v="8"/>
  </r>
  <r>
    <x v="0"/>
    <x v="1"/>
    <x v="7"/>
    <x v="0"/>
    <x v="1"/>
    <x v="3"/>
    <s v="220SE-0350"/>
    <n v="5.3033900000000003"/>
    <n v="5.3033900000000003"/>
    <n v="0"/>
    <x v="0"/>
    <n v="8"/>
  </r>
  <r>
    <x v="0"/>
    <x v="1"/>
    <x v="7"/>
    <x v="2"/>
    <x v="1"/>
    <x v="3"/>
    <s v="220SE-0386"/>
    <n v="9.6700499999999998"/>
    <n v="9.6700499999999998"/>
    <n v="0"/>
    <x v="0"/>
    <n v="12"/>
  </r>
  <r>
    <x v="0"/>
    <x v="1"/>
    <x v="7"/>
    <x v="0"/>
    <x v="1"/>
    <x v="3"/>
    <s v="220SE-0409"/>
    <n v="6.4513999999999996"/>
    <n v="6.4513999999999996"/>
    <n v="0"/>
    <x v="0"/>
    <n v="8"/>
  </r>
  <r>
    <x v="0"/>
    <x v="1"/>
    <x v="7"/>
    <x v="1"/>
    <x v="1"/>
    <x v="3"/>
    <s v="220SE-0504"/>
    <n v="6.2545700000000002"/>
    <n v="6.2545700000000002"/>
    <n v="0.15920000000000001"/>
    <x v="0"/>
    <n v="8"/>
  </r>
  <r>
    <x v="0"/>
    <x v="1"/>
    <x v="7"/>
    <x v="0"/>
    <x v="1"/>
    <x v="3"/>
    <s v="220SE-0639"/>
    <n v="6.5057299999999998"/>
    <n v="6.5057299999999998"/>
    <n v="2E-3"/>
    <x v="0"/>
    <n v="8"/>
  </r>
  <r>
    <x v="0"/>
    <x v="1"/>
    <x v="7"/>
    <x v="1"/>
    <x v="1"/>
    <x v="3"/>
    <s v="220SE-0640"/>
    <n v="4.8442699999999999"/>
    <n v="4.8442699999999999"/>
    <n v="0"/>
    <x v="0"/>
    <n v="8"/>
  </r>
  <r>
    <x v="0"/>
    <x v="1"/>
    <x v="7"/>
    <x v="0"/>
    <x v="1"/>
    <x v="3"/>
    <s v="220SE-0642"/>
    <n v="7.3940000000000001"/>
    <n v="7.3940000000000001"/>
    <n v="0"/>
    <x v="0"/>
    <n v="8"/>
  </r>
  <r>
    <x v="0"/>
    <x v="1"/>
    <x v="7"/>
    <x v="0"/>
    <x v="1"/>
    <x v="3"/>
    <s v="220SE-0677"/>
    <n v="4.0219100000000001"/>
    <n v="4.0219100000000001"/>
    <n v="3.8E-3"/>
    <x v="0"/>
    <n v="8"/>
  </r>
  <r>
    <x v="0"/>
    <x v="1"/>
    <x v="7"/>
    <x v="1"/>
    <x v="1"/>
    <x v="3"/>
    <s v="220SE-0682"/>
    <n v="5.70085"/>
    <n v="5.70085"/>
    <n v="0"/>
    <x v="0"/>
    <n v="8"/>
  </r>
  <r>
    <x v="0"/>
    <x v="1"/>
    <x v="7"/>
    <x v="1"/>
    <x v="1"/>
    <x v="3"/>
    <s v="220SE-0688"/>
    <n v="7.4543200000000001"/>
    <n v="7.4543200000000001"/>
    <n v="0"/>
    <x v="0"/>
    <n v="8"/>
  </r>
  <r>
    <x v="0"/>
    <x v="1"/>
    <x v="7"/>
    <x v="1"/>
    <x v="1"/>
    <x v="3"/>
    <s v="220SE-0690"/>
    <n v="6.9972000000000003"/>
    <n v="6.9972000000000003"/>
    <n v="0"/>
    <x v="0"/>
    <n v="8"/>
  </r>
  <r>
    <x v="0"/>
    <x v="1"/>
    <x v="7"/>
    <x v="0"/>
    <x v="1"/>
    <x v="3"/>
    <s v="220SE-0694"/>
    <n v="5.39811"/>
    <n v="5.39811"/>
    <n v="0"/>
    <x v="0"/>
    <n v="8"/>
  </r>
  <r>
    <x v="0"/>
    <x v="1"/>
    <x v="7"/>
    <x v="1"/>
    <x v="1"/>
    <x v="3"/>
    <s v="220SE-0700"/>
    <n v="7.0371600000000001"/>
    <n v="7.0371600000000001"/>
    <n v="0"/>
    <x v="0"/>
    <n v="8"/>
  </r>
  <r>
    <x v="0"/>
    <x v="1"/>
    <x v="7"/>
    <x v="1"/>
    <x v="1"/>
    <x v="3"/>
    <s v="220SE-0701"/>
    <n v="6.3551799999999998"/>
    <n v="6.3551799999999998"/>
    <n v="0"/>
    <x v="0"/>
    <n v="8"/>
  </r>
  <r>
    <x v="0"/>
    <x v="1"/>
    <x v="7"/>
    <x v="2"/>
    <x v="1"/>
    <x v="3"/>
    <s v="220SE-0708"/>
    <n v="6.5588100000000003"/>
    <n v="6.5588100000000003"/>
    <n v="0"/>
    <x v="0"/>
    <n v="8"/>
  </r>
  <r>
    <x v="0"/>
    <x v="1"/>
    <x v="7"/>
    <x v="1"/>
    <x v="1"/>
    <x v="3"/>
    <s v="220SE-0718"/>
    <n v="7.8267699999999998"/>
    <n v="7.8267699999999998"/>
    <n v="0"/>
    <x v="0"/>
    <n v="8"/>
  </r>
  <r>
    <x v="0"/>
    <x v="1"/>
    <x v="7"/>
    <x v="1"/>
    <x v="1"/>
    <x v="3"/>
    <s v="220SE-0734"/>
    <n v="7.0178000000000003"/>
    <n v="7.0178000000000003"/>
    <n v="0"/>
    <x v="0"/>
    <n v="8"/>
  </r>
  <r>
    <x v="0"/>
    <x v="1"/>
    <x v="7"/>
    <x v="1"/>
    <x v="1"/>
    <x v="3"/>
    <s v="220SE-0737"/>
    <n v="5.9828099999999997"/>
    <n v="5.9828099999999997"/>
    <n v="0"/>
    <x v="0"/>
    <n v="8"/>
  </r>
  <r>
    <x v="0"/>
    <x v="1"/>
    <x v="7"/>
    <x v="1"/>
    <x v="1"/>
    <x v="3"/>
    <s v="220SE-0739"/>
    <n v="5.7944800000000001"/>
    <n v="5.7944800000000001"/>
    <n v="0"/>
    <x v="0"/>
    <n v="8"/>
  </r>
  <r>
    <x v="0"/>
    <x v="1"/>
    <x v="7"/>
    <x v="1"/>
    <x v="1"/>
    <x v="3"/>
    <s v="220SE-0748"/>
    <n v="3.18011"/>
    <n v="3.18011"/>
    <n v="0"/>
    <x v="0"/>
    <n v="4"/>
  </r>
  <r>
    <x v="0"/>
    <x v="1"/>
    <x v="7"/>
    <x v="2"/>
    <x v="1"/>
    <x v="3"/>
    <s v="220SE-0754"/>
    <n v="6.4032499999999999"/>
    <n v="6.4032499999999999"/>
    <n v="0"/>
    <x v="0"/>
    <n v="8"/>
  </r>
  <r>
    <x v="0"/>
    <x v="1"/>
    <x v="7"/>
    <x v="2"/>
    <x v="1"/>
    <x v="3"/>
    <s v="220SE-0778"/>
    <n v="5.3894599999999997"/>
    <n v="5.3894599999999997"/>
    <n v="5.0000000000000001E-4"/>
    <x v="0"/>
    <n v="8"/>
  </r>
  <r>
    <x v="0"/>
    <x v="1"/>
    <x v="7"/>
    <x v="1"/>
    <x v="1"/>
    <x v="3"/>
    <s v="220SE-0786"/>
    <n v="6.51959"/>
    <n v="6.51959"/>
    <n v="0"/>
    <x v="0"/>
    <n v="8"/>
  </r>
  <r>
    <x v="0"/>
    <x v="1"/>
    <x v="7"/>
    <x v="0"/>
    <x v="1"/>
    <x v="3"/>
    <s v="220SE-0787"/>
    <n v="6.20641"/>
    <n v="6.20641"/>
    <n v="0"/>
    <x v="0"/>
    <n v="8"/>
  </r>
  <r>
    <x v="0"/>
    <x v="1"/>
    <x v="7"/>
    <x v="2"/>
    <x v="1"/>
    <x v="3"/>
    <s v="220SE-0795"/>
    <n v="5.0816600000000003"/>
    <n v="5.0816600000000003"/>
    <n v="0"/>
    <x v="0"/>
    <n v="8"/>
  </r>
  <r>
    <x v="0"/>
    <x v="1"/>
    <x v="7"/>
    <x v="1"/>
    <x v="1"/>
    <x v="3"/>
    <s v="220SE-0800"/>
    <n v="8.1942000000000004"/>
    <n v="8.1942000000000004"/>
    <n v="0"/>
    <x v="0"/>
    <n v="8"/>
  </r>
  <r>
    <x v="0"/>
    <x v="1"/>
    <x v="7"/>
    <x v="2"/>
    <x v="1"/>
    <x v="3"/>
    <s v="220SE-0844"/>
    <n v="6.1180599999999998"/>
    <n v="6.1180599999999998"/>
    <n v="0.14019999999999999"/>
    <x v="0"/>
    <n v="8"/>
  </r>
  <r>
    <x v="0"/>
    <x v="1"/>
    <x v="7"/>
    <x v="2"/>
    <x v="1"/>
    <x v="3"/>
    <s v="220SE-0901"/>
    <n v="4.9638900000000001"/>
    <n v="4.9638900000000001"/>
    <n v="0"/>
    <x v="0"/>
    <n v="8"/>
  </r>
  <r>
    <x v="0"/>
    <x v="1"/>
    <x v="7"/>
    <x v="1"/>
    <x v="1"/>
    <x v="3"/>
    <s v="220SE-0921"/>
    <n v="7.1138700000000004"/>
    <n v="7.1138700000000004"/>
    <n v="1.34E-2"/>
    <x v="0"/>
    <n v="8"/>
  </r>
  <r>
    <x v="0"/>
    <x v="1"/>
    <x v="7"/>
    <x v="0"/>
    <x v="1"/>
    <x v="3"/>
    <s v="220SE-0923"/>
    <n v="5.7613899999999996"/>
    <n v="5.7613899999999996"/>
    <n v="0"/>
    <x v="0"/>
    <n v="8"/>
  </r>
  <r>
    <x v="0"/>
    <x v="1"/>
    <x v="7"/>
    <x v="2"/>
    <x v="1"/>
    <x v="3"/>
    <s v="220SE-1045"/>
    <n v="9.2570200000000007"/>
    <n v="9.2570200000000007"/>
    <n v="0"/>
    <x v="0"/>
    <n v="8"/>
  </r>
  <r>
    <x v="0"/>
    <x v="1"/>
    <x v="7"/>
    <x v="0"/>
    <x v="1"/>
    <x v="3"/>
    <s v="220SE-1218"/>
    <n v="7.7685399999999998"/>
    <n v="7.7685399999999998"/>
    <n v="1.1000000000000001E-3"/>
    <x v="0"/>
    <n v="8"/>
  </r>
  <r>
    <x v="0"/>
    <x v="1"/>
    <x v="7"/>
    <x v="0"/>
    <x v="1"/>
    <x v="3"/>
    <s v="220SE-1219"/>
    <n v="6.2526000000000002"/>
    <n v="6.2526000000000002"/>
    <n v="0"/>
    <x v="0"/>
    <n v="8"/>
  </r>
  <r>
    <x v="0"/>
    <x v="1"/>
    <x v="7"/>
    <x v="1"/>
    <x v="1"/>
    <x v="3"/>
    <s v="220SE-1223"/>
    <n v="6.9000199999999996"/>
    <n v="6.9000199999999996"/>
    <n v="0"/>
    <x v="0"/>
    <n v="8"/>
  </r>
  <r>
    <x v="0"/>
    <x v="1"/>
    <x v="7"/>
    <x v="1"/>
    <x v="1"/>
    <x v="3"/>
    <s v="220SE-1286"/>
    <n v="6.6215999999999999"/>
    <n v="6.6215999999999999"/>
    <n v="0"/>
    <x v="0"/>
    <n v="8"/>
  </r>
  <r>
    <x v="0"/>
    <x v="1"/>
    <x v="7"/>
    <x v="0"/>
    <x v="1"/>
    <x v="3"/>
    <s v="220SE-1290"/>
    <n v="8.2916699999999999"/>
    <n v="8.2916699999999999"/>
    <n v="2E-3"/>
    <x v="0"/>
    <n v="8"/>
  </r>
  <r>
    <x v="0"/>
    <x v="1"/>
    <x v="7"/>
    <x v="2"/>
    <x v="1"/>
    <x v="3"/>
    <s v="220SE-1505"/>
    <n v="2.9045200000000002"/>
    <n v="2.9045200000000002"/>
    <n v="0"/>
    <x v="0"/>
    <n v="4"/>
  </r>
  <r>
    <x v="0"/>
    <x v="1"/>
    <x v="7"/>
    <x v="2"/>
    <x v="1"/>
    <x v="3"/>
    <s v="220SE-1679"/>
    <n v="7.2353800000000001"/>
    <n v="7.2353800000000001"/>
    <n v="0"/>
    <x v="0"/>
    <n v="8"/>
  </r>
  <r>
    <x v="0"/>
    <x v="1"/>
    <x v="7"/>
    <x v="1"/>
    <x v="1"/>
    <x v="3"/>
    <s v="220SE-1689"/>
    <n v="5.8073100000000002"/>
    <n v="5.8073100000000002"/>
    <n v="0.22939999999999999"/>
    <x v="0"/>
    <n v="6.5"/>
  </r>
  <r>
    <x v="0"/>
    <x v="1"/>
    <x v="7"/>
    <x v="2"/>
    <x v="1"/>
    <x v="3"/>
    <s v="220SE-1695"/>
    <n v="8.52135"/>
    <n v="8.52135"/>
    <n v="0"/>
    <x v="0"/>
    <n v="8"/>
  </r>
  <r>
    <x v="0"/>
    <x v="1"/>
    <x v="7"/>
    <x v="2"/>
    <x v="1"/>
    <x v="3"/>
    <s v="220SE-1696"/>
    <n v="6.5873200000000001"/>
    <n v="6.5873200000000001"/>
    <n v="0.10249999999999999"/>
    <x v="0"/>
    <n v="8"/>
  </r>
  <r>
    <x v="0"/>
    <x v="1"/>
    <x v="7"/>
    <x v="0"/>
    <x v="1"/>
    <x v="3"/>
    <s v="220SE-1747"/>
    <n v="4.9052199999999999"/>
    <n v="4.9052199999999999"/>
    <n v="0.86029999999999995"/>
    <x v="0"/>
    <n v="7"/>
  </r>
  <r>
    <x v="0"/>
    <x v="1"/>
    <x v="7"/>
    <x v="2"/>
    <x v="1"/>
    <x v="3"/>
    <s v="220SE-1883"/>
    <n v="7.6476600000000001"/>
    <n v="7.6476600000000001"/>
    <n v="0"/>
    <x v="0"/>
    <n v="8"/>
  </r>
  <r>
    <x v="0"/>
    <x v="1"/>
    <x v="7"/>
    <x v="1"/>
    <x v="1"/>
    <x v="3"/>
    <s v="220SE-2033"/>
    <n v="6.1644199999999998"/>
    <n v="6.1644199999999998"/>
    <n v="0"/>
    <x v="0"/>
    <n v="8"/>
  </r>
  <r>
    <x v="0"/>
    <x v="1"/>
    <x v="7"/>
    <x v="2"/>
    <x v="1"/>
    <x v="3"/>
    <s v="220SE-2036"/>
    <n v="5.7107799999999997"/>
    <n v="5.7107799999999997"/>
    <n v="0"/>
    <x v="0"/>
    <n v="8"/>
  </r>
  <r>
    <x v="0"/>
    <x v="1"/>
    <x v="7"/>
    <x v="0"/>
    <x v="1"/>
    <x v="3"/>
    <s v="220SE-2037"/>
    <n v="5.43018"/>
    <n v="5.43018"/>
    <n v="0"/>
    <x v="0"/>
    <n v="8"/>
  </r>
  <r>
    <x v="0"/>
    <x v="1"/>
    <x v="7"/>
    <x v="0"/>
    <x v="1"/>
    <x v="3"/>
    <s v="220SE-2038"/>
    <n v="7.3566900000000004"/>
    <n v="7.3566900000000004"/>
    <n v="1.6999999999999999E-3"/>
    <x v="0"/>
    <n v="8"/>
  </r>
  <r>
    <x v="0"/>
    <x v="1"/>
    <x v="7"/>
    <x v="1"/>
    <x v="1"/>
    <x v="3"/>
    <s v="220SE-2102"/>
    <n v="6.6905799999999997"/>
    <n v="6.6905799999999997"/>
    <n v="0"/>
    <x v="0"/>
    <n v="8"/>
  </r>
  <r>
    <x v="0"/>
    <x v="1"/>
    <x v="7"/>
    <x v="0"/>
    <x v="1"/>
    <x v="3"/>
    <s v="220SE-2103"/>
    <n v="6.2412099999999997"/>
    <n v="6.2412099999999997"/>
    <n v="0"/>
    <x v="0"/>
    <n v="8"/>
  </r>
  <r>
    <x v="0"/>
    <x v="1"/>
    <x v="7"/>
    <x v="2"/>
    <x v="1"/>
    <x v="3"/>
    <s v="220SE-2104"/>
    <n v="6.9596400000000003"/>
    <n v="6.9596400000000003"/>
    <n v="1.9900000000000001E-2"/>
    <x v="0"/>
    <n v="8"/>
  </r>
  <r>
    <x v="0"/>
    <x v="1"/>
    <x v="7"/>
    <x v="0"/>
    <x v="1"/>
    <x v="3"/>
    <s v="220SE-2110"/>
    <n v="6.1967699999999999"/>
    <n v="6.1967699999999999"/>
    <n v="0"/>
    <x v="0"/>
    <n v="8"/>
  </r>
  <r>
    <x v="0"/>
    <x v="1"/>
    <x v="7"/>
    <x v="1"/>
    <x v="1"/>
    <x v="3"/>
    <s v="220SE-2116"/>
    <n v="5.7391699999999997"/>
    <n v="5.7391699999999997"/>
    <n v="0"/>
    <x v="0"/>
    <n v="8"/>
  </r>
  <r>
    <x v="0"/>
    <x v="1"/>
    <x v="7"/>
    <x v="2"/>
    <x v="1"/>
    <x v="3"/>
    <s v="220SE-2118"/>
    <n v="7.8767899999999997"/>
    <n v="7.8767899999999997"/>
    <n v="0"/>
    <x v="0"/>
    <n v="8"/>
  </r>
  <r>
    <x v="0"/>
    <x v="1"/>
    <x v="7"/>
    <x v="0"/>
    <x v="1"/>
    <x v="3"/>
    <s v="220SE-2125"/>
    <n v="5.4059600000000003"/>
    <n v="5.4059600000000003"/>
    <n v="0"/>
    <x v="0"/>
    <n v="8"/>
  </r>
  <r>
    <x v="0"/>
    <x v="1"/>
    <x v="7"/>
    <x v="0"/>
    <x v="1"/>
    <x v="3"/>
    <s v="220SE-2295"/>
    <n v="6.4489799999999997"/>
    <n v="6.4489799999999997"/>
    <n v="0"/>
    <x v="0"/>
    <n v="8"/>
  </r>
  <r>
    <x v="0"/>
    <x v="1"/>
    <x v="7"/>
    <x v="0"/>
    <x v="1"/>
    <x v="3"/>
    <s v="220SE-2349"/>
    <n v="6.6160800000000002"/>
    <n v="6.6160800000000002"/>
    <n v="0"/>
    <x v="0"/>
    <n v="8"/>
  </r>
  <r>
    <x v="0"/>
    <x v="1"/>
    <x v="7"/>
    <x v="1"/>
    <x v="1"/>
    <x v="3"/>
    <s v="220SE-2350"/>
    <n v="8.0703499999999995"/>
    <n v="8.0703499999999995"/>
    <n v="5.7000000000000002E-3"/>
    <x v="0"/>
    <n v="8"/>
  </r>
  <r>
    <x v="0"/>
    <x v="1"/>
    <x v="7"/>
    <x v="0"/>
    <x v="1"/>
    <x v="3"/>
    <s v="220SE-2415"/>
    <n v="4.7138099999999996"/>
    <n v="4.7138099999999996"/>
    <n v="0"/>
    <x v="0"/>
    <n v="8"/>
  </r>
  <r>
    <x v="0"/>
    <x v="1"/>
    <x v="7"/>
    <x v="2"/>
    <x v="1"/>
    <x v="3"/>
    <s v="220SE-2454"/>
    <n v="5.7553200000000002"/>
    <n v="5.7553200000000002"/>
    <n v="0"/>
    <x v="0"/>
    <n v="8"/>
  </r>
  <r>
    <x v="0"/>
    <x v="1"/>
    <x v="7"/>
    <x v="1"/>
    <x v="1"/>
    <x v="3"/>
    <s v="220SE-2455"/>
    <n v="8.3865300000000005"/>
    <n v="8.3865300000000005"/>
    <n v="0"/>
    <x v="0"/>
    <n v="8"/>
  </r>
  <r>
    <x v="0"/>
    <x v="1"/>
    <x v="7"/>
    <x v="1"/>
    <x v="1"/>
    <x v="3"/>
    <s v="220SE-2553"/>
    <n v="5.7335099999999999"/>
    <n v="5.7335099999999999"/>
    <n v="0"/>
    <x v="0"/>
    <n v="8"/>
  </r>
  <r>
    <x v="0"/>
    <x v="1"/>
    <x v="7"/>
    <x v="0"/>
    <x v="1"/>
    <x v="3"/>
    <s v="220SE-2771"/>
    <n v="5.7582899999999997"/>
    <n v="5.7582899999999997"/>
    <n v="2.3E-3"/>
    <x v="0"/>
    <n v="8"/>
  </r>
  <r>
    <x v="0"/>
    <x v="1"/>
    <x v="7"/>
    <x v="1"/>
    <x v="1"/>
    <x v="3"/>
    <s v="220SE-2775"/>
    <n v="4.6315799999999996"/>
    <n v="4.6315799999999996"/>
    <n v="0"/>
    <x v="0"/>
    <n v="8"/>
  </r>
  <r>
    <x v="0"/>
    <x v="1"/>
    <x v="7"/>
    <x v="2"/>
    <x v="1"/>
    <x v="3"/>
    <s v="220SE-2841"/>
    <n v="6.9823700000000004"/>
    <n v="6.9823700000000004"/>
    <n v="6.3E-2"/>
    <x v="0"/>
    <n v="8"/>
  </r>
  <r>
    <x v="0"/>
    <x v="1"/>
    <x v="7"/>
    <x v="1"/>
    <x v="1"/>
    <x v="3"/>
    <s v="220SE-2842"/>
    <n v="5.7132500000000004"/>
    <n v="5.7132500000000004"/>
    <n v="0"/>
    <x v="0"/>
    <n v="8"/>
  </r>
  <r>
    <x v="0"/>
    <x v="1"/>
    <x v="7"/>
    <x v="0"/>
    <x v="1"/>
    <x v="3"/>
    <s v="220SE-2848"/>
    <n v="6.3799400000000004"/>
    <n v="6.3799400000000004"/>
    <n v="0"/>
    <x v="0"/>
    <n v="8"/>
  </r>
  <r>
    <x v="0"/>
    <x v="1"/>
    <x v="7"/>
    <x v="0"/>
    <x v="1"/>
    <x v="3"/>
    <s v="220SE-2892"/>
    <n v="4.65062"/>
    <n v="4.65062"/>
    <n v="0"/>
    <x v="0"/>
    <n v="8"/>
  </r>
  <r>
    <x v="0"/>
    <x v="1"/>
    <x v="7"/>
    <x v="1"/>
    <x v="1"/>
    <x v="3"/>
    <s v="220SE-2893"/>
    <n v="5.0968400000000003"/>
    <n v="5.0968400000000003"/>
    <n v="0"/>
    <x v="0"/>
    <n v="8"/>
  </r>
  <r>
    <x v="0"/>
    <x v="1"/>
    <x v="7"/>
    <x v="1"/>
    <x v="1"/>
    <x v="3"/>
    <s v="220SE-2897"/>
    <n v="6.8531199999999997"/>
    <n v="6.8531199999999997"/>
    <n v="3.3E-3"/>
    <x v="0"/>
    <n v="8"/>
  </r>
  <r>
    <x v="0"/>
    <x v="1"/>
    <x v="7"/>
    <x v="0"/>
    <x v="1"/>
    <x v="3"/>
    <s v="220SE-2918"/>
    <n v="6.2582599999999999"/>
    <n v="6.2582599999999999"/>
    <n v="4.7999999999999996E-3"/>
    <x v="0"/>
    <n v="8"/>
  </r>
  <r>
    <x v="0"/>
    <x v="1"/>
    <x v="7"/>
    <x v="0"/>
    <x v="1"/>
    <x v="3"/>
    <s v="220SE-2924"/>
    <n v="6.2952899999999996"/>
    <n v="6.2952899999999996"/>
    <n v="0"/>
    <x v="0"/>
    <n v="8"/>
  </r>
  <r>
    <x v="0"/>
    <x v="1"/>
    <x v="7"/>
    <x v="0"/>
    <x v="1"/>
    <x v="3"/>
    <s v="220SE-2931"/>
    <n v="5.9849399999999999"/>
    <n v="5.9849399999999999"/>
    <n v="0"/>
    <x v="0"/>
    <n v="8"/>
  </r>
  <r>
    <x v="0"/>
    <x v="1"/>
    <x v="7"/>
    <x v="0"/>
    <x v="1"/>
    <x v="3"/>
    <s v="220SE-2983"/>
    <n v="5.9154999999999998"/>
    <n v="5.9154999999999998"/>
    <n v="0"/>
    <x v="0"/>
    <n v="8"/>
  </r>
  <r>
    <x v="0"/>
    <x v="1"/>
    <x v="7"/>
    <x v="2"/>
    <x v="1"/>
    <x v="3"/>
    <s v="220SE-3261"/>
    <n v="7.3996399999999998"/>
    <n v="7.3996399999999998"/>
    <n v="0"/>
    <x v="0"/>
    <n v="8"/>
  </r>
  <r>
    <x v="0"/>
    <x v="1"/>
    <x v="7"/>
    <x v="2"/>
    <x v="1"/>
    <x v="3"/>
    <s v="220SE-3332"/>
    <n v="8.1842400000000008"/>
    <n v="8.1842400000000008"/>
    <n v="4.02E-2"/>
    <x v="0"/>
    <n v="8"/>
  </r>
  <r>
    <x v="0"/>
    <x v="1"/>
    <x v="7"/>
    <x v="2"/>
    <x v="1"/>
    <x v="3"/>
    <s v="220SE-3445"/>
    <n v="7.4726999999999997"/>
    <n v="7.4726999999999997"/>
    <n v="8.3000000000000001E-3"/>
    <x v="0"/>
    <n v="8"/>
  </r>
  <r>
    <x v="0"/>
    <x v="1"/>
    <x v="7"/>
    <x v="2"/>
    <x v="1"/>
    <x v="3"/>
    <s v="220SE-3447"/>
    <n v="5.7109199999999998"/>
    <n v="5.7109199999999998"/>
    <n v="8.0000000000000004E-4"/>
    <x v="0"/>
    <n v="8"/>
  </r>
  <r>
    <x v="0"/>
    <x v="1"/>
    <x v="7"/>
    <x v="2"/>
    <x v="1"/>
    <x v="3"/>
    <s v="220SE-3462"/>
    <n v="5.3994499999999999"/>
    <n v="5.3994499999999999"/>
    <n v="0"/>
    <x v="0"/>
    <n v="8"/>
  </r>
  <r>
    <x v="0"/>
    <x v="1"/>
    <x v="7"/>
    <x v="2"/>
    <x v="1"/>
    <x v="3"/>
    <s v="220SE-3468"/>
    <n v="5.4471600000000002"/>
    <n v="5.4471600000000002"/>
    <n v="0.66830000000000001"/>
    <x v="0"/>
    <n v="8"/>
  </r>
  <r>
    <x v="0"/>
    <x v="1"/>
    <x v="7"/>
    <x v="1"/>
    <x v="1"/>
    <x v="3"/>
    <s v="220SE-3633"/>
    <n v="6.2122200000000003"/>
    <n v="6.2122200000000003"/>
    <n v="0"/>
    <x v="0"/>
    <n v="8"/>
  </r>
  <r>
    <x v="0"/>
    <x v="1"/>
    <x v="7"/>
    <x v="0"/>
    <x v="1"/>
    <x v="3"/>
    <s v="220SE-3678"/>
    <n v="4.4306900000000002"/>
    <n v="4.4306900000000002"/>
    <n v="0"/>
    <x v="0"/>
    <n v="8"/>
  </r>
  <r>
    <x v="0"/>
    <x v="1"/>
    <x v="7"/>
    <x v="1"/>
    <x v="1"/>
    <x v="3"/>
    <s v="220SE-3840"/>
    <n v="6.12758"/>
    <n v="6.12758"/>
    <n v="0"/>
    <x v="0"/>
    <n v="8"/>
  </r>
  <r>
    <x v="0"/>
    <x v="1"/>
    <x v="7"/>
    <x v="0"/>
    <x v="2"/>
    <x v="4"/>
    <s v="300OI-01-A"/>
    <n v="37.992800000000003"/>
    <n v="37.992800000000003"/>
    <n v="0"/>
    <x v="0"/>
    <n v="40"/>
  </r>
  <r>
    <x v="0"/>
    <x v="1"/>
    <x v="7"/>
    <x v="1"/>
    <x v="2"/>
    <x v="4"/>
    <s v="300OI-01-B"/>
    <n v="33.4786"/>
    <n v="33.4786"/>
    <n v="0"/>
    <x v="0"/>
    <n v="24"/>
  </r>
  <r>
    <x v="0"/>
    <x v="1"/>
    <x v="7"/>
    <x v="2"/>
    <x v="2"/>
    <x v="4"/>
    <s v="300OI-01-C"/>
    <n v="49.49"/>
    <n v="49.49"/>
    <n v="0"/>
    <x v="0"/>
    <n v="40"/>
  </r>
  <r>
    <x v="0"/>
    <x v="1"/>
    <x v="7"/>
    <x v="0"/>
    <x v="2"/>
    <x v="5"/>
    <s v="300OS-01-A"/>
    <n v="11.730510000000001"/>
    <n v="11.730510000000001"/>
    <n v="0"/>
    <x v="0"/>
    <n v="24"/>
  </r>
  <r>
    <x v="0"/>
    <x v="1"/>
    <x v="7"/>
    <x v="1"/>
    <x v="2"/>
    <x v="5"/>
    <s v="300OS-01-B"/>
    <n v="14.439920000000001"/>
    <n v="14.439920000000001"/>
    <n v="0"/>
    <x v="0"/>
    <n v="16"/>
  </r>
  <r>
    <x v="0"/>
    <x v="1"/>
    <x v="7"/>
    <x v="2"/>
    <x v="2"/>
    <x v="5"/>
    <s v="300OS-01-C"/>
    <n v="10.4741"/>
    <n v="10.4741"/>
    <n v="0"/>
    <x v="0"/>
    <n v="24"/>
  </r>
  <r>
    <x v="0"/>
    <x v="1"/>
    <x v="7"/>
    <x v="0"/>
    <x v="3"/>
    <x v="6"/>
    <s v="410MO-01-A"/>
    <n v="15.617800000000001"/>
    <n v="15.617800000000001"/>
    <n v="0"/>
    <x v="0"/>
    <n v="19.989999999999998"/>
  </r>
  <r>
    <x v="0"/>
    <x v="1"/>
    <x v="7"/>
    <x v="1"/>
    <x v="3"/>
    <x v="6"/>
    <s v="410MO-01-B"/>
    <n v="15.508010000000001"/>
    <n v="15.508010000000001"/>
    <n v="0"/>
    <x v="0"/>
    <n v="20.52"/>
  </r>
  <r>
    <x v="0"/>
    <x v="1"/>
    <x v="7"/>
    <x v="2"/>
    <x v="3"/>
    <x v="6"/>
    <s v="410MO-01-C"/>
    <n v="9.24803"/>
    <n v="9.24803"/>
    <n v="0"/>
    <x v="0"/>
    <n v="12"/>
  </r>
  <r>
    <x v="0"/>
    <x v="1"/>
    <x v="7"/>
    <x v="0"/>
    <x v="3"/>
    <x v="6"/>
    <s v="410MO-02-A"/>
    <n v="11.98701"/>
    <n v="11.98701"/>
    <n v="0"/>
    <x v="0"/>
    <n v="15.99"/>
  </r>
  <r>
    <x v="0"/>
    <x v="1"/>
    <x v="7"/>
    <x v="1"/>
    <x v="3"/>
    <x v="6"/>
    <s v="410MO-02-B"/>
    <n v="15.50859"/>
    <n v="15.50859"/>
    <n v="0"/>
    <x v="0"/>
    <n v="20.52"/>
  </r>
  <r>
    <x v="0"/>
    <x v="1"/>
    <x v="7"/>
    <x v="0"/>
    <x v="3"/>
    <x v="6"/>
    <s v="410MO-03-A"/>
    <n v="15.251289999999999"/>
    <n v="15.251289999999999"/>
    <n v="0"/>
    <x v="0"/>
    <n v="19.989999999999998"/>
  </r>
  <r>
    <x v="0"/>
    <x v="1"/>
    <x v="7"/>
    <x v="1"/>
    <x v="3"/>
    <x v="6"/>
    <s v="410MO-03-B"/>
    <n v="15.27713"/>
    <n v="15.27713"/>
    <n v="0"/>
    <x v="0"/>
    <n v="20.38"/>
  </r>
  <r>
    <x v="0"/>
    <x v="1"/>
    <x v="7"/>
    <x v="2"/>
    <x v="3"/>
    <x v="6"/>
    <s v="410MO-03-C"/>
    <n v="8.7250499999999995"/>
    <n v="8.7250499999999995"/>
    <n v="0"/>
    <x v="0"/>
    <n v="11.5"/>
  </r>
  <r>
    <x v="0"/>
    <x v="1"/>
    <x v="7"/>
    <x v="0"/>
    <x v="3"/>
    <x v="6"/>
    <s v="410MO-04-A"/>
    <n v="15.35327"/>
    <n v="15.35327"/>
    <n v="0"/>
    <x v="0"/>
    <n v="19.989999999999998"/>
  </r>
  <r>
    <x v="0"/>
    <x v="1"/>
    <x v="7"/>
    <x v="1"/>
    <x v="3"/>
    <x v="6"/>
    <s v="410MO-04-B"/>
    <n v="10.791679999999999"/>
    <n v="10.791679999999999"/>
    <n v="0"/>
    <x v="0"/>
    <n v="14.02"/>
  </r>
  <r>
    <x v="0"/>
    <x v="1"/>
    <x v="7"/>
    <x v="2"/>
    <x v="3"/>
    <x v="6"/>
    <s v="410MO-04-C"/>
    <n v="12.2163"/>
    <n v="12.2163"/>
    <n v="0"/>
    <x v="0"/>
    <n v="16"/>
  </r>
  <r>
    <x v="0"/>
    <x v="1"/>
    <x v="7"/>
    <x v="0"/>
    <x v="3"/>
    <x v="6"/>
    <s v="410MO-05-A"/>
    <n v="15.83164"/>
    <n v="15.83164"/>
    <n v="0"/>
    <x v="0"/>
    <n v="19.989999999999998"/>
  </r>
  <r>
    <x v="0"/>
    <x v="1"/>
    <x v="7"/>
    <x v="1"/>
    <x v="3"/>
    <x v="6"/>
    <s v="410MO-05-B"/>
    <n v="15.619669999999999"/>
    <n v="15.619669999999999"/>
    <n v="0"/>
    <x v="0"/>
    <n v="20.52"/>
  </r>
  <r>
    <x v="0"/>
    <x v="1"/>
    <x v="7"/>
    <x v="0"/>
    <x v="3"/>
    <x v="6"/>
    <s v="410MO-06-A"/>
    <n v="15.89"/>
    <n v="15.89"/>
    <n v="0"/>
    <x v="0"/>
    <n v="19.989999999999998"/>
  </r>
  <r>
    <x v="0"/>
    <x v="1"/>
    <x v="7"/>
    <x v="2"/>
    <x v="3"/>
    <x v="6"/>
    <s v="410MO-06-C"/>
    <n v="12.213509999999999"/>
    <n v="12.213509999999999"/>
    <n v="0"/>
    <x v="0"/>
    <n v="16"/>
  </r>
  <r>
    <x v="0"/>
    <x v="1"/>
    <x v="7"/>
    <x v="1"/>
    <x v="3"/>
    <x v="6"/>
    <s v="410MO-07-B"/>
    <n v="15.73488"/>
    <n v="15.73488"/>
    <n v="0"/>
    <x v="0"/>
    <n v="20.66"/>
  </r>
  <r>
    <x v="0"/>
    <x v="1"/>
    <x v="7"/>
    <x v="0"/>
    <x v="3"/>
    <x v="7"/>
    <s v="420TW-01-A"/>
    <n v="6.6078299999999999"/>
    <n v="6.6078299999999999"/>
    <n v="0"/>
    <x v="0"/>
    <n v="8.5"/>
  </r>
  <r>
    <x v="0"/>
    <x v="1"/>
    <x v="7"/>
    <x v="2"/>
    <x v="3"/>
    <x v="7"/>
    <s v="420TW-01-C"/>
    <n v="6.4273999999999996"/>
    <n v="6.4273999999999996"/>
    <n v="0"/>
    <x v="0"/>
    <n v="8.5"/>
  </r>
  <r>
    <x v="0"/>
    <x v="1"/>
    <x v="7"/>
    <x v="0"/>
    <x v="3"/>
    <x v="7"/>
    <s v="420TW-02-A"/>
    <n v="6.9825200000000001"/>
    <n v="6.9825200000000001"/>
    <n v="0"/>
    <x v="0"/>
    <n v="8.5"/>
  </r>
  <r>
    <x v="0"/>
    <x v="1"/>
    <x v="7"/>
    <x v="0"/>
    <x v="3"/>
    <x v="7"/>
    <s v="420TW-03-A"/>
    <n v="7.3461699999999999"/>
    <n v="7.3461699999999999"/>
    <n v="0"/>
    <x v="0"/>
    <n v="8.5"/>
  </r>
  <r>
    <x v="0"/>
    <x v="1"/>
    <x v="7"/>
    <x v="2"/>
    <x v="3"/>
    <x v="7"/>
    <s v="420TW-03-C"/>
    <n v="6.6188700000000003"/>
    <n v="6.6188700000000003"/>
    <n v="0"/>
    <x v="0"/>
    <n v="8.5"/>
  </r>
  <r>
    <x v="0"/>
    <x v="1"/>
    <x v="7"/>
    <x v="0"/>
    <x v="3"/>
    <x v="7"/>
    <s v="420TW-04-A"/>
    <n v="7.69916"/>
    <n v="7.69916"/>
    <n v="0"/>
    <x v="0"/>
    <n v="8.5"/>
  </r>
  <r>
    <x v="0"/>
    <x v="1"/>
    <x v="7"/>
    <x v="2"/>
    <x v="3"/>
    <x v="7"/>
    <s v="420TW-04-C"/>
    <n v="6.4818600000000002"/>
    <n v="6.4818600000000002"/>
    <n v="0"/>
    <x v="0"/>
    <n v="8.5"/>
  </r>
  <r>
    <x v="0"/>
    <x v="1"/>
    <x v="7"/>
    <x v="0"/>
    <x v="3"/>
    <x v="7"/>
    <s v="420TW-05-A"/>
    <n v="6.7605399999999998"/>
    <n v="6.7605399999999998"/>
    <n v="0"/>
    <x v="0"/>
    <n v="8.5"/>
  </r>
  <r>
    <x v="0"/>
    <x v="1"/>
    <x v="7"/>
    <x v="0"/>
    <x v="3"/>
    <x v="7"/>
    <s v="420TW-06-A"/>
    <n v="6.6695200000000003"/>
    <n v="6.6695200000000003"/>
    <n v="0"/>
    <x v="0"/>
    <n v="8.5"/>
  </r>
  <r>
    <x v="0"/>
    <x v="1"/>
    <x v="7"/>
    <x v="1"/>
    <x v="3"/>
    <x v="7"/>
    <s v="420TW-06-B"/>
    <n v="6.80464"/>
    <n v="6.80464"/>
    <n v="0"/>
    <x v="0"/>
    <n v="8.75"/>
  </r>
  <r>
    <x v="0"/>
    <x v="1"/>
    <x v="7"/>
    <x v="1"/>
    <x v="3"/>
    <x v="7"/>
    <s v="420TW-07-B"/>
    <n v="4.5783399999999999"/>
    <n v="4.5783399999999999"/>
    <n v="0"/>
    <x v="0"/>
    <n v="5.75"/>
  </r>
  <r>
    <x v="0"/>
    <x v="1"/>
    <x v="7"/>
    <x v="2"/>
    <x v="3"/>
    <x v="7"/>
    <s v="420TW-07-C"/>
    <n v="6.3226699999999996"/>
    <n v="6.3226699999999996"/>
    <n v="0"/>
    <x v="0"/>
    <n v="8.3000000000000007"/>
  </r>
  <r>
    <x v="0"/>
    <x v="1"/>
    <x v="7"/>
    <x v="1"/>
    <x v="3"/>
    <x v="7"/>
    <s v="420TW-08-B"/>
    <n v="6.8449400000000002"/>
    <n v="6.8449400000000002"/>
    <n v="0"/>
    <x v="0"/>
    <n v="8.75"/>
  </r>
  <r>
    <x v="0"/>
    <x v="1"/>
    <x v="7"/>
    <x v="1"/>
    <x v="3"/>
    <x v="7"/>
    <s v="420TW-09-B"/>
    <n v="6.7548300000000001"/>
    <n v="6.7548300000000001"/>
    <n v="0"/>
    <x v="0"/>
    <n v="8.75"/>
  </r>
  <r>
    <x v="0"/>
    <x v="1"/>
    <x v="7"/>
    <x v="0"/>
    <x v="3"/>
    <x v="8"/>
    <s v="430TT-01-A"/>
    <n v="38.288780000000003"/>
    <n v="38.288780000000003"/>
    <n v="0"/>
    <x v="0"/>
    <n v="42.5"/>
  </r>
  <r>
    <x v="0"/>
    <x v="1"/>
    <x v="7"/>
    <x v="1"/>
    <x v="3"/>
    <x v="8"/>
    <s v="430TT-01-B"/>
    <n v="20.65334"/>
    <n v="20.65334"/>
    <n v="0"/>
    <x v="0"/>
    <n v="26.8"/>
  </r>
  <r>
    <x v="0"/>
    <x v="1"/>
    <x v="7"/>
    <x v="2"/>
    <x v="3"/>
    <x v="8"/>
    <s v="430TT-01-C"/>
    <n v="23.00047"/>
    <n v="23.00047"/>
    <n v="0"/>
    <x v="0"/>
    <n v="30"/>
  </r>
  <r>
    <x v="0"/>
    <x v="1"/>
    <x v="7"/>
    <x v="0"/>
    <x v="3"/>
    <x v="8"/>
    <s v="430TT-02-A"/>
    <n v="25.179020000000001"/>
    <n v="25.179020000000001"/>
    <n v="0"/>
    <x v="0"/>
    <n v="32"/>
  </r>
  <r>
    <x v="0"/>
    <x v="1"/>
    <x v="7"/>
    <x v="1"/>
    <x v="3"/>
    <x v="8"/>
    <s v="430TT-02-B"/>
    <n v="23.448799999999999"/>
    <n v="23.448799999999999"/>
    <n v="0"/>
    <x v="0"/>
    <n v="30.8"/>
  </r>
  <r>
    <x v="0"/>
    <x v="1"/>
    <x v="7"/>
    <x v="2"/>
    <x v="3"/>
    <x v="8"/>
    <s v="430TT-02-C"/>
    <n v="18.88165"/>
    <n v="18.88165"/>
    <n v="0"/>
    <x v="0"/>
    <n v="25"/>
  </r>
  <r>
    <x v="0"/>
    <x v="1"/>
    <x v="7"/>
    <x v="0"/>
    <x v="3"/>
    <x v="8"/>
    <s v="430TT-03-A"/>
    <n v="25.999860000000002"/>
    <n v="25.999860000000002"/>
    <n v="0"/>
    <x v="0"/>
    <n v="33.25"/>
  </r>
  <r>
    <x v="0"/>
    <x v="1"/>
    <x v="7"/>
    <x v="1"/>
    <x v="3"/>
    <x v="8"/>
    <s v="430TT-03-B"/>
    <n v="18.992139999999999"/>
    <n v="18.992139999999999"/>
    <n v="0"/>
    <x v="0"/>
    <n v="24.8"/>
  </r>
  <r>
    <x v="0"/>
    <x v="1"/>
    <x v="7"/>
    <x v="2"/>
    <x v="3"/>
    <x v="8"/>
    <s v="430TT-03-C"/>
    <n v="19.123950000000001"/>
    <n v="19.123950000000001"/>
    <n v="0"/>
    <x v="0"/>
    <n v="25.5"/>
  </r>
  <r>
    <x v="0"/>
    <x v="1"/>
    <x v="7"/>
    <x v="1"/>
    <x v="3"/>
    <x v="8"/>
    <s v="430TT-04-B"/>
    <n v="18.561"/>
    <n v="18.561"/>
    <n v="0"/>
    <x v="0"/>
    <n v="24.8"/>
  </r>
  <r>
    <x v="0"/>
    <x v="1"/>
    <x v="7"/>
    <x v="2"/>
    <x v="3"/>
    <x v="8"/>
    <s v="430TT-04-C"/>
    <n v="16.69773"/>
    <n v="16.69773"/>
    <n v="0"/>
    <x v="0"/>
    <n v="22"/>
  </r>
  <r>
    <x v="0"/>
    <x v="1"/>
    <x v="7"/>
    <x v="1"/>
    <x v="3"/>
    <x v="8"/>
    <s v="430TT-05-B"/>
    <n v="12.26735"/>
    <n v="12.26735"/>
    <n v="0"/>
    <x v="0"/>
    <n v="16.8"/>
  </r>
  <r>
    <x v="0"/>
    <x v="1"/>
    <x v="7"/>
    <x v="1"/>
    <x v="3"/>
    <x v="8"/>
    <s v="430TT-07-B"/>
    <n v="12.937099999999999"/>
    <n v="12.937099999999999"/>
    <n v="0"/>
    <x v="0"/>
    <n v="17"/>
  </r>
  <r>
    <x v="0"/>
    <x v="1"/>
    <x v="7"/>
    <x v="0"/>
    <x v="3"/>
    <x v="9"/>
    <s v="440TP-01-A"/>
    <n v="28.840039999999998"/>
    <n v="28.840039999999998"/>
    <n v="0"/>
    <x v="0"/>
    <n v="33.25"/>
  </r>
  <r>
    <x v="0"/>
    <x v="1"/>
    <x v="7"/>
    <x v="1"/>
    <x v="3"/>
    <x v="9"/>
    <s v="440TP-01-B"/>
    <n v="20.813345000000002"/>
    <n v="20.813345000000002"/>
    <n v="0"/>
    <x v="0"/>
    <n v="25"/>
  </r>
  <r>
    <x v="0"/>
    <x v="1"/>
    <x v="7"/>
    <x v="2"/>
    <x v="3"/>
    <x v="9"/>
    <s v="440TP-01-C"/>
    <n v="21.806730000000002"/>
    <n v="21.806730000000002"/>
    <n v="0"/>
    <x v="0"/>
    <n v="29"/>
  </r>
  <r>
    <x v="0"/>
    <x v="1"/>
    <x v="7"/>
    <x v="0"/>
    <x v="4"/>
    <x v="10"/>
    <s v="510L1-A"/>
    <n v="130.26830000000001"/>
    <n v="130.26830000000001"/>
    <n v="0"/>
    <x v="0"/>
    <n v="235.21"/>
  </r>
  <r>
    <x v="0"/>
    <x v="1"/>
    <x v="7"/>
    <x v="1"/>
    <x v="4"/>
    <x v="10"/>
    <s v="510L1-B"/>
    <n v="131.28475"/>
    <n v="111.28475"/>
    <n v="0"/>
    <x v="0"/>
    <n v="218.81"/>
  </r>
  <r>
    <x v="0"/>
    <x v="1"/>
    <x v="7"/>
    <x v="2"/>
    <x v="4"/>
    <x v="10"/>
    <s v="510L1-C"/>
    <n v="125.71691"/>
    <n v="105.71691"/>
    <n v="0"/>
    <x v="0"/>
    <n v="201.31"/>
  </r>
  <r>
    <x v="0"/>
    <x v="1"/>
    <x v="7"/>
    <x v="0"/>
    <x v="4"/>
    <x v="11"/>
    <s v="510L2-A"/>
    <n v="202.82730000000001"/>
    <n v="202.82730000000001"/>
    <n v="0"/>
    <x v="0"/>
    <n v="199.21"/>
  </r>
  <r>
    <x v="0"/>
    <x v="1"/>
    <x v="7"/>
    <x v="1"/>
    <x v="4"/>
    <x v="11"/>
    <s v="510L2-B"/>
    <n v="225.53399999999999"/>
    <n v="225.53399999999999"/>
    <n v="0"/>
    <x v="0"/>
    <n v="210.81"/>
  </r>
  <r>
    <x v="0"/>
    <x v="1"/>
    <x v="7"/>
    <x v="2"/>
    <x v="4"/>
    <x v="11"/>
    <s v="510L2-C"/>
    <n v="248.8407"/>
    <n v="248.8407"/>
    <n v="0"/>
    <x v="0"/>
    <n v="222.91"/>
  </r>
  <r>
    <x v="0"/>
    <x v="1"/>
    <x v="7"/>
    <x v="0"/>
    <x v="4"/>
    <x v="12"/>
    <s v="510L3-A"/>
    <n v="185.15132"/>
    <n v="185.15132"/>
    <n v="0"/>
    <x v="0"/>
    <n v="195.21"/>
  </r>
  <r>
    <x v="0"/>
    <x v="1"/>
    <x v="7"/>
    <x v="1"/>
    <x v="4"/>
    <x v="12"/>
    <s v="510L3-B"/>
    <n v="136.23983999999999"/>
    <n v="136.23983999999999"/>
    <n v="0"/>
    <x v="0"/>
    <n v="178.81"/>
  </r>
  <r>
    <x v="0"/>
    <x v="1"/>
    <x v="7"/>
    <x v="2"/>
    <x v="4"/>
    <x v="12"/>
    <s v="510L3-C"/>
    <n v="124.46304000000001"/>
    <n v="124.46304000000001"/>
    <n v="0"/>
    <x v="0"/>
    <n v="202.91"/>
  </r>
  <r>
    <x v="0"/>
    <x v="1"/>
    <x v="7"/>
    <x v="0"/>
    <x v="4"/>
    <x v="13"/>
    <s v="510L4-A"/>
    <n v="72.016099999999994"/>
    <n v="72.016099999999994"/>
    <n v="0"/>
    <x v="0"/>
    <n v="66.010000000000005"/>
  </r>
  <r>
    <x v="0"/>
    <x v="1"/>
    <x v="7"/>
    <x v="1"/>
    <x v="4"/>
    <x v="13"/>
    <s v="510L4-B"/>
    <n v="55.880139999999997"/>
    <n v="55.880139999999997"/>
    <n v="0"/>
    <x v="0"/>
    <n v="51.01"/>
  </r>
  <r>
    <x v="0"/>
    <x v="1"/>
    <x v="7"/>
    <x v="2"/>
    <x v="4"/>
    <x v="13"/>
    <s v="510L4-C"/>
    <n v="39.937559999999998"/>
    <n v="39.937559999999998"/>
    <n v="0"/>
    <x v="0"/>
    <n v="38.9"/>
  </r>
  <r>
    <x v="0"/>
    <x v="1"/>
    <x v="7"/>
    <x v="0"/>
    <x v="4"/>
    <x v="14"/>
    <s v="510L5-A"/>
    <n v="139.78001"/>
    <n v="139.78001"/>
    <n v="0"/>
    <x v="0"/>
    <n v="142.21"/>
  </r>
  <r>
    <x v="0"/>
    <x v="1"/>
    <x v="7"/>
    <x v="1"/>
    <x v="4"/>
    <x v="14"/>
    <s v="510L5-B"/>
    <n v="116.09413000000001"/>
    <n v="116.09413000000001"/>
    <n v="0"/>
    <x v="0"/>
    <n v="137.81"/>
  </r>
  <r>
    <x v="0"/>
    <x v="1"/>
    <x v="7"/>
    <x v="0"/>
    <x v="4"/>
    <x v="15"/>
    <s v="510L6-A"/>
    <n v="164.14273"/>
    <n v="164.14273"/>
    <n v="0"/>
    <x v="0"/>
    <n v="178.21"/>
  </r>
  <r>
    <x v="0"/>
    <x v="1"/>
    <x v="7"/>
    <x v="1"/>
    <x v="4"/>
    <x v="15"/>
    <s v="510L6-B"/>
    <n v="128.18"/>
    <n v="128.18"/>
    <n v="0"/>
    <x v="0"/>
    <n v="165.8"/>
  </r>
  <r>
    <x v="0"/>
    <x v="1"/>
    <x v="7"/>
    <x v="2"/>
    <x v="4"/>
    <x v="15"/>
    <s v="510L6-C"/>
    <n v="165.54997"/>
    <n v="165.54997"/>
    <n v="0"/>
    <x v="0"/>
    <n v="186.91"/>
  </r>
  <r>
    <x v="0"/>
    <x v="1"/>
    <x v="7"/>
    <x v="0"/>
    <x v="4"/>
    <x v="16"/>
    <s v="510L8-A"/>
    <n v="18.750119999999999"/>
    <n v="18.750119999999999"/>
    <n v="0"/>
    <x v="0"/>
    <n v="16"/>
  </r>
  <r>
    <x v="0"/>
    <x v="1"/>
    <x v="7"/>
    <x v="1"/>
    <x v="4"/>
    <x v="16"/>
    <s v="510L8-B"/>
    <n v="26.283609999999999"/>
    <n v="26.283609999999999"/>
    <n v="0"/>
    <x v="0"/>
    <n v="25.01"/>
  </r>
  <r>
    <x v="0"/>
    <x v="1"/>
    <x v="7"/>
    <x v="2"/>
    <x v="4"/>
    <x v="16"/>
    <s v="510L8-C"/>
    <n v="28.544640000000001"/>
    <n v="28.544640000000001"/>
    <n v="0"/>
    <x v="0"/>
    <n v="24.01"/>
  </r>
  <r>
    <x v="0"/>
    <x v="1"/>
    <x v="7"/>
    <x v="0"/>
    <x v="4"/>
    <x v="17"/>
    <s v="520WP-01-A"/>
    <n v="12.4008"/>
    <n v="12.4008"/>
    <n v="0"/>
    <x v="0"/>
    <n v="16"/>
  </r>
  <r>
    <x v="0"/>
    <x v="1"/>
    <x v="7"/>
    <x v="1"/>
    <x v="4"/>
    <x v="17"/>
    <s v="520WP-01-B"/>
    <n v="13.567"/>
    <n v="13.567"/>
    <n v="0"/>
    <x v="0"/>
    <n v="16"/>
  </r>
  <r>
    <x v="0"/>
    <x v="1"/>
    <x v="7"/>
    <x v="2"/>
    <x v="4"/>
    <x v="17"/>
    <s v="520WP-01-C"/>
    <n v="13.434200000000001"/>
    <n v="13.434200000000001"/>
    <n v="0"/>
    <x v="0"/>
    <n v="16"/>
  </r>
  <r>
    <x v="0"/>
    <x v="1"/>
    <x v="7"/>
    <x v="0"/>
    <x v="4"/>
    <x v="18"/>
    <s v="530NP-01-A"/>
    <n v="53.9985"/>
    <n v="53.9985"/>
    <n v="0"/>
    <x v="0"/>
    <n v="48"/>
  </r>
  <r>
    <x v="0"/>
    <x v="1"/>
    <x v="7"/>
    <x v="1"/>
    <x v="4"/>
    <x v="18"/>
    <s v="530NP-01-B"/>
    <n v="52.3371"/>
    <n v="52.3371"/>
    <n v="0"/>
    <x v="0"/>
    <n v="48"/>
  </r>
  <r>
    <x v="0"/>
    <x v="1"/>
    <x v="7"/>
    <x v="2"/>
    <x v="4"/>
    <x v="18"/>
    <s v="530NP-01-C"/>
    <n v="40.811700000000002"/>
    <n v="40.811700000000002"/>
    <n v="0"/>
    <x v="0"/>
    <n v="40"/>
  </r>
  <r>
    <x v="0"/>
    <x v="1"/>
    <x v="7"/>
    <x v="0"/>
    <x v="4"/>
    <x v="19"/>
    <s v="550LP-01-A"/>
    <n v="18.913460000000001"/>
    <n v="18.913460000000001"/>
    <n v="0"/>
    <x v="0"/>
    <n v="20"/>
  </r>
  <r>
    <x v="0"/>
    <x v="1"/>
    <x v="7"/>
    <x v="1"/>
    <x v="4"/>
    <x v="19"/>
    <s v="550LP-01-B"/>
    <n v="34.614159999999998"/>
    <n v="34.614159999999998"/>
    <n v="0"/>
    <x v="0"/>
    <n v="36"/>
  </r>
  <r>
    <x v="0"/>
    <x v="1"/>
    <x v="7"/>
    <x v="0"/>
    <x v="5"/>
    <x v="20"/>
    <s v="600WZ-01-A"/>
    <n v="2.5766100000000001"/>
    <n v="2.5766100000000001"/>
    <n v="0"/>
    <x v="0"/>
    <n v="8"/>
  </r>
  <r>
    <x v="0"/>
    <x v="1"/>
    <x v="7"/>
    <x v="1"/>
    <x v="5"/>
    <x v="20"/>
    <s v="600WZ-01-B"/>
    <n v="1.18666"/>
    <n v="1.18666"/>
    <n v="0"/>
    <x v="0"/>
    <n v="8"/>
  </r>
  <r>
    <x v="0"/>
    <x v="1"/>
    <x v="7"/>
    <x v="2"/>
    <x v="5"/>
    <x v="20"/>
    <s v="600WZ-01-C"/>
    <n v="1.0699700000000001"/>
    <n v="1.0699700000000001"/>
    <n v="0"/>
    <x v="0"/>
    <n v="8"/>
  </r>
  <r>
    <x v="0"/>
    <x v="1"/>
    <x v="8"/>
    <x v="0"/>
    <x v="0"/>
    <x v="0"/>
    <s v="100KT-01-A"/>
    <n v="6.6581599999999996"/>
    <n v="6.6581599999999996"/>
    <n v="0"/>
    <x v="0"/>
    <n v="40"/>
  </r>
  <r>
    <x v="0"/>
    <x v="1"/>
    <x v="8"/>
    <x v="1"/>
    <x v="0"/>
    <x v="0"/>
    <s v="100KT-01-B"/>
    <n v="2.1281699999999999"/>
    <n v="2.1281699999999999"/>
    <n v="0"/>
    <x v="0"/>
    <n v="16"/>
  </r>
  <r>
    <x v="0"/>
    <x v="1"/>
    <x v="8"/>
    <x v="2"/>
    <x v="0"/>
    <x v="0"/>
    <s v="100KT-01-C"/>
    <n v="3.43"/>
    <n v="3.43"/>
    <n v="0"/>
    <x v="0"/>
    <n v="15"/>
  </r>
  <r>
    <x v="0"/>
    <x v="1"/>
    <x v="8"/>
    <x v="0"/>
    <x v="0"/>
    <x v="0"/>
    <s v="100KT-02-A"/>
    <n v="28.681640000000002"/>
    <n v="28.681640000000002"/>
    <n v="0"/>
    <x v="0"/>
    <n v="32"/>
  </r>
  <r>
    <x v="0"/>
    <x v="1"/>
    <x v="8"/>
    <x v="1"/>
    <x v="0"/>
    <x v="0"/>
    <s v="100KT-02-B"/>
    <n v="17.773119999999999"/>
    <n v="17.773119999999999"/>
    <n v="0"/>
    <x v="0"/>
    <n v="40"/>
  </r>
  <r>
    <x v="0"/>
    <x v="1"/>
    <x v="8"/>
    <x v="0"/>
    <x v="0"/>
    <x v="0"/>
    <s v="100KT-03-A"/>
    <n v="13.93099"/>
    <n v="13.93099"/>
    <n v="0"/>
    <x v="0"/>
    <n v="40"/>
  </r>
  <r>
    <x v="0"/>
    <x v="1"/>
    <x v="8"/>
    <x v="1"/>
    <x v="0"/>
    <x v="0"/>
    <s v="100KT-03-B"/>
    <n v="14.41391"/>
    <n v="14.41391"/>
    <n v="0"/>
    <x v="0"/>
    <n v="32"/>
  </r>
  <r>
    <x v="0"/>
    <x v="1"/>
    <x v="8"/>
    <x v="2"/>
    <x v="0"/>
    <x v="0"/>
    <s v="100KT-03-C"/>
    <n v="11.580500000000001"/>
    <n v="11.580500000000001"/>
    <n v="0"/>
    <x v="0"/>
    <n v="48"/>
  </r>
  <r>
    <x v="0"/>
    <x v="1"/>
    <x v="8"/>
    <x v="0"/>
    <x v="0"/>
    <x v="0"/>
    <s v="100KT-04-A"/>
    <n v="12.39601"/>
    <n v="12.39601"/>
    <n v="0"/>
    <x v="0"/>
    <n v="16"/>
  </r>
  <r>
    <x v="0"/>
    <x v="1"/>
    <x v="8"/>
    <x v="0"/>
    <x v="0"/>
    <x v="0"/>
    <s v="100KT-05-A"/>
    <n v="0.73799000000000003"/>
    <n v="0.73799000000000003"/>
    <n v="0"/>
    <x v="0"/>
    <n v="40"/>
  </r>
  <r>
    <x v="0"/>
    <x v="1"/>
    <x v="8"/>
    <x v="1"/>
    <x v="0"/>
    <x v="0"/>
    <s v="100KT-05-B"/>
    <n v="1.52"/>
    <n v="1.52"/>
    <n v="0"/>
    <x v="0"/>
    <n v="24"/>
  </r>
  <r>
    <x v="0"/>
    <x v="1"/>
    <x v="8"/>
    <x v="0"/>
    <x v="0"/>
    <x v="0"/>
    <s v="100KT-07-A"/>
    <n v="12.736789999999999"/>
    <n v="12.736789999999999"/>
    <n v="0"/>
    <x v="0"/>
    <n v="16"/>
  </r>
  <r>
    <x v="0"/>
    <x v="1"/>
    <x v="8"/>
    <x v="1"/>
    <x v="0"/>
    <x v="0"/>
    <s v="100KT-07-B"/>
    <n v="12.77054"/>
    <n v="12.77054"/>
    <n v="0"/>
    <x v="0"/>
    <n v="8"/>
  </r>
  <r>
    <x v="0"/>
    <x v="1"/>
    <x v="8"/>
    <x v="2"/>
    <x v="0"/>
    <x v="0"/>
    <s v="100KT-07-C"/>
    <n v="12.632020000000001"/>
    <n v="12.632020000000001"/>
    <n v="0"/>
    <x v="0"/>
    <n v="9"/>
  </r>
  <r>
    <x v="0"/>
    <x v="1"/>
    <x v="8"/>
    <x v="1"/>
    <x v="0"/>
    <x v="1"/>
    <s v="110KS-01-B"/>
    <n v="7.92"/>
    <n v="7.92"/>
    <n v="0"/>
    <x v="0"/>
    <n v="16"/>
  </r>
  <r>
    <x v="0"/>
    <x v="1"/>
    <x v="8"/>
    <x v="0"/>
    <x v="0"/>
    <x v="1"/>
    <s v="110KS-03-A"/>
    <n v="0.38333"/>
    <n v="0.38333"/>
    <n v="0"/>
    <x v="0"/>
    <n v="8"/>
  </r>
  <r>
    <x v="0"/>
    <x v="1"/>
    <x v="8"/>
    <x v="1"/>
    <x v="0"/>
    <x v="1"/>
    <s v="110KS-03-B"/>
    <n v="1.3333699999999999"/>
    <n v="1.3333699999999999"/>
    <n v="0"/>
    <x v="0"/>
    <n v="8"/>
  </r>
  <r>
    <x v="0"/>
    <x v="1"/>
    <x v="8"/>
    <x v="0"/>
    <x v="1"/>
    <x v="2"/>
    <s v="210SL-01-A"/>
    <n v="21.00665"/>
    <n v="21.00665"/>
    <n v="0"/>
    <x v="0"/>
    <n v="24"/>
  </r>
  <r>
    <x v="0"/>
    <x v="1"/>
    <x v="8"/>
    <x v="1"/>
    <x v="1"/>
    <x v="2"/>
    <s v="210SL-01-B"/>
    <n v="20.991574"/>
    <n v="20.991574"/>
    <n v="0"/>
    <x v="0"/>
    <n v="28"/>
  </r>
  <r>
    <x v="0"/>
    <x v="1"/>
    <x v="8"/>
    <x v="2"/>
    <x v="1"/>
    <x v="2"/>
    <s v="210SL-01-C"/>
    <n v="21.19998"/>
    <n v="21.19998"/>
    <n v="0"/>
    <x v="0"/>
    <n v="24"/>
  </r>
  <r>
    <x v="0"/>
    <x v="1"/>
    <x v="8"/>
    <x v="0"/>
    <x v="1"/>
    <x v="2"/>
    <s v="210SL-02-A"/>
    <n v="13.799989999999999"/>
    <n v="13.799989999999999"/>
    <n v="0"/>
    <x v="0"/>
    <n v="16"/>
  </r>
  <r>
    <x v="0"/>
    <x v="1"/>
    <x v="8"/>
    <x v="1"/>
    <x v="1"/>
    <x v="2"/>
    <s v="210SL-02-B"/>
    <n v="35.333300000000001"/>
    <n v="35.333300000000001"/>
    <n v="0"/>
    <x v="0"/>
    <n v="44"/>
  </r>
  <r>
    <x v="0"/>
    <x v="1"/>
    <x v="8"/>
    <x v="0"/>
    <x v="1"/>
    <x v="3"/>
    <s v="220SE-0009"/>
    <n v="7.6183899999999998"/>
    <n v="7.6183899999999998"/>
    <n v="1.6999999999999999E-3"/>
    <x v="0"/>
    <n v="8"/>
  </r>
  <r>
    <x v="0"/>
    <x v="1"/>
    <x v="8"/>
    <x v="2"/>
    <x v="1"/>
    <x v="3"/>
    <s v="220SE-0081"/>
    <n v="6.6014999999999997"/>
    <n v="6.6014999999999997"/>
    <n v="0"/>
    <x v="0"/>
    <n v="8"/>
  </r>
  <r>
    <x v="0"/>
    <x v="1"/>
    <x v="8"/>
    <x v="2"/>
    <x v="1"/>
    <x v="3"/>
    <s v="220SE-0114"/>
    <n v="7.0503999999999998"/>
    <n v="7.0503999999999998"/>
    <n v="0"/>
    <x v="0"/>
    <n v="8"/>
  </r>
  <r>
    <x v="0"/>
    <x v="1"/>
    <x v="8"/>
    <x v="0"/>
    <x v="1"/>
    <x v="3"/>
    <s v="220SE-0121"/>
    <n v="5.9310200000000002"/>
    <n v="5.9310200000000002"/>
    <n v="1.03E-2"/>
    <x v="0"/>
    <n v="8"/>
  </r>
  <r>
    <x v="0"/>
    <x v="1"/>
    <x v="8"/>
    <x v="0"/>
    <x v="1"/>
    <x v="3"/>
    <s v="220SE-0133"/>
    <n v="5.9536499999999997"/>
    <n v="5.9536499999999997"/>
    <n v="9.7100000000000006E-2"/>
    <x v="0"/>
    <n v="8"/>
  </r>
  <r>
    <x v="0"/>
    <x v="1"/>
    <x v="8"/>
    <x v="1"/>
    <x v="1"/>
    <x v="3"/>
    <s v="220SE-0202"/>
    <n v="6.4687200000000002"/>
    <n v="6.4687200000000002"/>
    <n v="0"/>
    <x v="0"/>
    <n v="8"/>
  </r>
  <r>
    <x v="0"/>
    <x v="1"/>
    <x v="8"/>
    <x v="2"/>
    <x v="1"/>
    <x v="3"/>
    <s v="220SE-0212"/>
    <n v="7.4788500000000004"/>
    <n v="7.4788500000000004"/>
    <n v="8.9200000000000002E-2"/>
    <x v="0"/>
    <n v="8"/>
  </r>
  <r>
    <x v="0"/>
    <x v="1"/>
    <x v="8"/>
    <x v="2"/>
    <x v="1"/>
    <x v="3"/>
    <s v="220SE-0227"/>
    <n v="7.3175100000000004"/>
    <n v="7.3175100000000004"/>
    <n v="1.8E-3"/>
    <x v="0"/>
    <n v="8"/>
  </r>
  <r>
    <x v="0"/>
    <x v="1"/>
    <x v="8"/>
    <x v="1"/>
    <x v="1"/>
    <x v="3"/>
    <s v="220SE-0233"/>
    <n v="6.6032200000000003"/>
    <n v="6.6032200000000003"/>
    <n v="0"/>
    <x v="0"/>
    <n v="8"/>
  </r>
  <r>
    <x v="0"/>
    <x v="1"/>
    <x v="8"/>
    <x v="1"/>
    <x v="1"/>
    <x v="3"/>
    <s v="220SE-0281"/>
    <n v="6.10907"/>
    <n v="6.10907"/>
    <n v="0"/>
    <x v="0"/>
    <n v="8"/>
  </r>
  <r>
    <x v="0"/>
    <x v="1"/>
    <x v="8"/>
    <x v="1"/>
    <x v="1"/>
    <x v="3"/>
    <s v="220SE-0315"/>
    <n v="9.1524199999999993"/>
    <n v="9.1524199999999993"/>
    <n v="0"/>
    <x v="0"/>
    <n v="8"/>
  </r>
  <r>
    <x v="0"/>
    <x v="1"/>
    <x v="8"/>
    <x v="0"/>
    <x v="1"/>
    <x v="3"/>
    <s v="220SE-0350"/>
    <n v="5.4063100000000004"/>
    <n v="5.4063100000000004"/>
    <n v="0"/>
    <x v="0"/>
    <n v="8"/>
  </r>
  <r>
    <x v="0"/>
    <x v="1"/>
    <x v="8"/>
    <x v="2"/>
    <x v="1"/>
    <x v="3"/>
    <s v="220SE-0386"/>
    <n v="7.5413399999999999"/>
    <n v="7.5413399999999999"/>
    <n v="0"/>
    <x v="0"/>
    <n v="8"/>
  </r>
  <r>
    <x v="0"/>
    <x v="1"/>
    <x v="8"/>
    <x v="0"/>
    <x v="1"/>
    <x v="3"/>
    <s v="220SE-0409"/>
    <n v="5.9123599999999996"/>
    <n v="5.9123599999999996"/>
    <n v="0"/>
    <x v="0"/>
    <n v="8"/>
  </r>
  <r>
    <x v="0"/>
    <x v="1"/>
    <x v="8"/>
    <x v="1"/>
    <x v="1"/>
    <x v="3"/>
    <s v="220SE-0504"/>
    <n v="4.8466100000000001"/>
    <n v="4.8466100000000001"/>
    <n v="0"/>
    <x v="0"/>
    <n v="8"/>
  </r>
  <r>
    <x v="0"/>
    <x v="1"/>
    <x v="8"/>
    <x v="0"/>
    <x v="1"/>
    <x v="3"/>
    <s v="220SE-0642"/>
    <n v="5.5655200000000002"/>
    <n v="5.5655200000000002"/>
    <n v="0"/>
    <x v="0"/>
    <n v="8"/>
  </r>
  <r>
    <x v="0"/>
    <x v="1"/>
    <x v="8"/>
    <x v="0"/>
    <x v="1"/>
    <x v="3"/>
    <s v="220SE-0677"/>
    <n v="4.1215999999999999"/>
    <n v="4.1215999999999999"/>
    <n v="3.7000000000000002E-3"/>
    <x v="0"/>
    <n v="8"/>
  </r>
  <r>
    <x v="0"/>
    <x v="1"/>
    <x v="8"/>
    <x v="1"/>
    <x v="1"/>
    <x v="3"/>
    <s v="220SE-0682"/>
    <n v="5.9046900000000004"/>
    <n v="5.9046900000000004"/>
    <n v="0"/>
    <x v="0"/>
    <n v="8"/>
  </r>
  <r>
    <x v="0"/>
    <x v="1"/>
    <x v="8"/>
    <x v="1"/>
    <x v="1"/>
    <x v="3"/>
    <s v="220SE-0688"/>
    <n v="8.0594900000000003"/>
    <n v="8.0594900000000003"/>
    <n v="0"/>
    <x v="0"/>
    <n v="8"/>
  </r>
  <r>
    <x v="0"/>
    <x v="1"/>
    <x v="8"/>
    <x v="1"/>
    <x v="1"/>
    <x v="3"/>
    <s v="220SE-0690"/>
    <n v="7.4567300000000003"/>
    <n v="7.4567300000000003"/>
    <n v="0"/>
    <x v="0"/>
    <n v="8"/>
  </r>
  <r>
    <x v="0"/>
    <x v="1"/>
    <x v="8"/>
    <x v="0"/>
    <x v="1"/>
    <x v="3"/>
    <s v="220SE-0694"/>
    <n v="5.3458699999999997"/>
    <n v="5.3458699999999997"/>
    <n v="7.0000000000000001E-3"/>
    <x v="0"/>
    <n v="8"/>
  </r>
  <r>
    <x v="0"/>
    <x v="1"/>
    <x v="8"/>
    <x v="1"/>
    <x v="1"/>
    <x v="3"/>
    <s v="220SE-0700"/>
    <n v="6.0889699999999998"/>
    <n v="6.0889699999999998"/>
    <n v="0"/>
    <x v="0"/>
    <n v="8"/>
  </r>
  <r>
    <x v="0"/>
    <x v="1"/>
    <x v="8"/>
    <x v="1"/>
    <x v="1"/>
    <x v="3"/>
    <s v="220SE-0701"/>
    <n v="6.6871200000000002"/>
    <n v="6.6871200000000002"/>
    <n v="0"/>
    <x v="0"/>
    <n v="8"/>
  </r>
  <r>
    <x v="0"/>
    <x v="1"/>
    <x v="8"/>
    <x v="1"/>
    <x v="1"/>
    <x v="3"/>
    <s v="220SE-0718"/>
    <n v="8.0297400000000003"/>
    <n v="8.0297400000000003"/>
    <n v="0"/>
    <x v="0"/>
    <n v="8"/>
  </r>
  <r>
    <x v="0"/>
    <x v="1"/>
    <x v="8"/>
    <x v="1"/>
    <x v="1"/>
    <x v="3"/>
    <s v="220SE-0734"/>
    <n v="6.8464600000000004"/>
    <n v="6.8464600000000004"/>
    <n v="0"/>
    <x v="0"/>
    <n v="8"/>
  </r>
  <r>
    <x v="0"/>
    <x v="1"/>
    <x v="8"/>
    <x v="1"/>
    <x v="1"/>
    <x v="3"/>
    <s v="220SE-0739"/>
    <n v="5.7815300000000001"/>
    <n v="5.7815300000000001"/>
    <n v="0"/>
    <x v="0"/>
    <n v="8"/>
  </r>
  <r>
    <x v="0"/>
    <x v="1"/>
    <x v="8"/>
    <x v="1"/>
    <x v="1"/>
    <x v="3"/>
    <s v="220SE-0748"/>
    <n v="2.5807600000000002"/>
    <n v="2.5807600000000002"/>
    <n v="0"/>
    <x v="0"/>
    <n v="8"/>
  </r>
  <r>
    <x v="0"/>
    <x v="1"/>
    <x v="8"/>
    <x v="2"/>
    <x v="1"/>
    <x v="3"/>
    <s v="220SE-0778"/>
    <n v="5.8051599999999999"/>
    <n v="5.8051599999999999"/>
    <n v="2E-3"/>
    <x v="0"/>
    <n v="8"/>
  </r>
  <r>
    <x v="0"/>
    <x v="1"/>
    <x v="8"/>
    <x v="1"/>
    <x v="1"/>
    <x v="3"/>
    <s v="220SE-0786"/>
    <n v="6.92014"/>
    <n v="6.92014"/>
    <n v="0"/>
    <x v="0"/>
    <n v="8"/>
  </r>
  <r>
    <x v="0"/>
    <x v="1"/>
    <x v="8"/>
    <x v="0"/>
    <x v="1"/>
    <x v="3"/>
    <s v="220SE-0787"/>
    <n v="5.6162599999999996"/>
    <n v="5.6162599999999996"/>
    <n v="0"/>
    <x v="0"/>
    <n v="8"/>
  </r>
  <r>
    <x v="0"/>
    <x v="1"/>
    <x v="8"/>
    <x v="2"/>
    <x v="1"/>
    <x v="3"/>
    <s v="220SE-0795"/>
    <n v="6.3321500000000004"/>
    <n v="6.3321500000000004"/>
    <n v="0"/>
    <x v="0"/>
    <n v="8"/>
  </r>
  <r>
    <x v="0"/>
    <x v="1"/>
    <x v="8"/>
    <x v="1"/>
    <x v="1"/>
    <x v="3"/>
    <s v="220SE-0800"/>
    <n v="7.2879800000000001"/>
    <n v="7.2879800000000001"/>
    <n v="0"/>
    <x v="0"/>
    <n v="8"/>
  </r>
  <r>
    <x v="0"/>
    <x v="1"/>
    <x v="8"/>
    <x v="2"/>
    <x v="1"/>
    <x v="3"/>
    <s v="220SE-0844"/>
    <n v="6.0643599999999998"/>
    <n v="6.0643599999999998"/>
    <n v="4.0000000000000001E-3"/>
    <x v="0"/>
    <n v="8"/>
  </r>
  <r>
    <x v="0"/>
    <x v="1"/>
    <x v="8"/>
    <x v="1"/>
    <x v="1"/>
    <x v="3"/>
    <s v="220SE-0921"/>
    <n v="7.3765999999999998"/>
    <n v="7.3765999999999998"/>
    <n v="0"/>
    <x v="0"/>
    <n v="8"/>
  </r>
  <r>
    <x v="0"/>
    <x v="1"/>
    <x v="8"/>
    <x v="0"/>
    <x v="1"/>
    <x v="3"/>
    <s v="220SE-0923"/>
    <n v="6.7078600000000002"/>
    <n v="6.7078600000000002"/>
    <n v="0"/>
    <x v="0"/>
    <n v="8"/>
  </r>
  <r>
    <x v="0"/>
    <x v="1"/>
    <x v="8"/>
    <x v="2"/>
    <x v="1"/>
    <x v="3"/>
    <s v="220SE-1045"/>
    <n v="7.9757800000000003"/>
    <n v="7.9757800000000003"/>
    <n v="0"/>
    <x v="0"/>
    <n v="8"/>
  </r>
  <r>
    <x v="0"/>
    <x v="1"/>
    <x v="8"/>
    <x v="0"/>
    <x v="1"/>
    <x v="3"/>
    <s v="220SE-1218"/>
    <n v="6.9364100000000004"/>
    <n v="6.9364100000000004"/>
    <n v="7.5800000000000006E-2"/>
    <x v="0"/>
    <n v="8"/>
  </r>
  <r>
    <x v="0"/>
    <x v="1"/>
    <x v="8"/>
    <x v="0"/>
    <x v="1"/>
    <x v="3"/>
    <s v="220SE-1219"/>
    <n v="5.44435"/>
    <n v="5.44435"/>
    <n v="3.7000000000000002E-3"/>
    <x v="0"/>
    <n v="8"/>
  </r>
  <r>
    <x v="0"/>
    <x v="1"/>
    <x v="8"/>
    <x v="1"/>
    <x v="1"/>
    <x v="3"/>
    <s v="220SE-1223"/>
    <n v="6.9994699999999996"/>
    <n v="6.9994699999999996"/>
    <n v="0"/>
    <x v="0"/>
    <n v="8"/>
  </r>
  <r>
    <x v="0"/>
    <x v="1"/>
    <x v="8"/>
    <x v="1"/>
    <x v="1"/>
    <x v="3"/>
    <s v="220SE-1286"/>
    <n v="6.1592700000000002"/>
    <n v="6.1592700000000002"/>
    <n v="3.0000000000000001E-3"/>
    <x v="0"/>
    <n v="8"/>
  </r>
  <r>
    <x v="0"/>
    <x v="1"/>
    <x v="8"/>
    <x v="0"/>
    <x v="1"/>
    <x v="3"/>
    <s v="220SE-1290"/>
    <n v="7.4752599999999996"/>
    <n v="7.4752599999999996"/>
    <n v="0"/>
    <x v="0"/>
    <n v="8"/>
  </r>
  <r>
    <x v="0"/>
    <x v="1"/>
    <x v="8"/>
    <x v="2"/>
    <x v="1"/>
    <x v="3"/>
    <s v="220SE-1505"/>
    <n v="6.7021600000000001"/>
    <n v="6.7021600000000001"/>
    <n v="4.4200000000000003E-2"/>
    <x v="0"/>
    <n v="12"/>
  </r>
  <r>
    <x v="0"/>
    <x v="1"/>
    <x v="8"/>
    <x v="2"/>
    <x v="1"/>
    <x v="3"/>
    <s v="220SE-1679"/>
    <n v="7.6185499999999999"/>
    <n v="7.6185499999999999"/>
    <n v="0"/>
    <x v="0"/>
    <n v="8"/>
  </r>
  <r>
    <x v="0"/>
    <x v="1"/>
    <x v="8"/>
    <x v="1"/>
    <x v="1"/>
    <x v="3"/>
    <s v="220SE-1689"/>
    <n v="5.06046"/>
    <n v="5.06046"/>
    <n v="1.9800000000000002E-2"/>
    <x v="0"/>
    <n v="7"/>
  </r>
  <r>
    <x v="0"/>
    <x v="1"/>
    <x v="8"/>
    <x v="2"/>
    <x v="1"/>
    <x v="3"/>
    <s v="220SE-1695"/>
    <n v="7.5396700000000001"/>
    <n v="7.5396700000000001"/>
    <n v="0"/>
    <x v="0"/>
    <n v="8"/>
  </r>
  <r>
    <x v="0"/>
    <x v="1"/>
    <x v="8"/>
    <x v="1"/>
    <x v="1"/>
    <x v="3"/>
    <s v="220SE-2033"/>
    <n v="0.82169999999999999"/>
    <n v="0.82169999999999999"/>
    <n v="0"/>
    <x v="0"/>
    <n v="8"/>
  </r>
  <r>
    <x v="0"/>
    <x v="1"/>
    <x v="8"/>
    <x v="0"/>
    <x v="1"/>
    <x v="3"/>
    <s v="220SE-2037"/>
    <n v="5.2706600000000003"/>
    <n v="5.2706600000000003"/>
    <n v="0"/>
    <x v="0"/>
    <n v="8"/>
  </r>
  <r>
    <x v="0"/>
    <x v="1"/>
    <x v="8"/>
    <x v="1"/>
    <x v="1"/>
    <x v="3"/>
    <s v="220SE-2102"/>
    <n v="5.63"/>
    <n v="5.63"/>
    <n v="0"/>
    <x v="0"/>
    <n v="8"/>
  </r>
  <r>
    <x v="0"/>
    <x v="1"/>
    <x v="8"/>
    <x v="0"/>
    <x v="1"/>
    <x v="3"/>
    <s v="220SE-2103"/>
    <n v="6.7169100000000004"/>
    <n v="6.7169100000000004"/>
    <n v="0"/>
    <x v="0"/>
    <n v="8"/>
  </r>
  <r>
    <x v="0"/>
    <x v="1"/>
    <x v="8"/>
    <x v="2"/>
    <x v="1"/>
    <x v="3"/>
    <s v="220SE-2104"/>
    <n v="8.1769400000000001"/>
    <n v="8.1769400000000001"/>
    <n v="0"/>
    <x v="0"/>
    <n v="8"/>
  </r>
  <r>
    <x v="0"/>
    <x v="1"/>
    <x v="8"/>
    <x v="0"/>
    <x v="1"/>
    <x v="3"/>
    <s v="220SE-2110"/>
    <n v="6.2221200000000003"/>
    <n v="6.2221200000000003"/>
    <n v="0"/>
    <x v="0"/>
    <n v="8"/>
  </r>
  <r>
    <x v="0"/>
    <x v="1"/>
    <x v="8"/>
    <x v="1"/>
    <x v="1"/>
    <x v="3"/>
    <s v="220SE-2116"/>
    <n v="6.10114"/>
    <n v="6.10114"/>
    <n v="0"/>
    <x v="0"/>
    <n v="8"/>
  </r>
  <r>
    <x v="0"/>
    <x v="1"/>
    <x v="8"/>
    <x v="2"/>
    <x v="1"/>
    <x v="3"/>
    <s v="220SE-2118"/>
    <n v="7.0439400000000001"/>
    <n v="7.0439400000000001"/>
    <n v="2.5000000000000001E-3"/>
    <x v="0"/>
    <n v="8"/>
  </r>
  <r>
    <x v="0"/>
    <x v="1"/>
    <x v="8"/>
    <x v="0"/>
    <x v="1"/>
    <x v="3"/>
    <s v="220SE-2125"/>
    <n v="6.2228500000000002"/>
    <n v="6.2228500000000002"/>
    <n v="0"/>
    <x v="0"/>
    <n v="8"/>
  </r>
  <r>
    <x v="0"/>
    <x v="1"/>
    <x v="8"/>
    <x v="0"/>
    <x v="1"/>
    <x v="3"/>
    <s v="220SE-2349"/>
    <n v="5.9796699999999996"/>
    <n v="5.9796699999999996"/>
    <n v="0"/>
    <x v="0"/>
    <n v="8"/>
  </r>
  <r>
    <x v="0"/>
    <x v="1"/>
    <x v="8"/>
    <x v="1"/>
    <x v="1"/>
    <x v="3"/>
    <s v="220SE-2350"/>
    <n v="6.8792600000000004"/>
    <n v="6.8792600000000004"/>
    <n v="2.5000000000000001E-3"/>
    <x v="0"/>
    <n v="8"/>
  </r>
  <r>
    <x v="0"/>
    <x v="1"/>
    <x v="8"/>
    <x v="0"/>
    <x v="1"/>
    <x v="3"/>
    <s v="220SE-2415"/>
    <n v="4.8861400000000001"/>
    <n v="4.8861400000000001"/>
    <n v="6.6E-3"/>
    <x v="0"/>
    <n v="8"/>
  </r>
  <r>
    <x v="0"/>
    <x v="1"/>
    <x v="8"/>
    <x v="1"/>
    <x v="1"/>
    <x v="3"/>
    <s v="220SE-2455"/>
    <n v="8.5123300000000004"/>
    <n v="8.5123300000000004"/>
    <n v="0"/>
    <x v="0"/>
    <n v="8"/>
  </r>
  <r>
    <x v="0"/>
    <x v="1"/>
    <x v="8"/>
    <x v="1"/>
    <x v="1"/>
    <x v="3"/>
    <s v="220SE-2553"/>
    <n v="7.1315400000000002"/>
    <n v="7.1315400000000002"/>
    <n v="0"/>
    <x v="0"/>
    <n v="8"/>
  </r>
  <r>
    <x v="0"/>
    <x v="1"/>
    <x v="8"/>
    <x v="0"/>
    <x v="1"/>
    <x v="3"/>
    <s v="220SE-2771"/>
    <n v="5.3795500000000001"/>
    <n v="5.3795500000000001"/>
    <n v="0"/>
    <x v="0"/>
    <n v="8"/>
  </r>
  <r>
    <x v="0"/>
    <x v="1"/>
    <x v="8"/>
    <x v="1"/>
    <x v="1"/>
    <x v="3"/>
    <s v="220SE-2775"/>
    <n v="6.0631700000000004"/>
    <n v="6.0631700000000004"/>
    <n v="0"/>
    <x v="0"/>
    <n v="8"/>
  </r>
  <r>
    <x v="0"/>
    <x v="1"/>
    <x v="8"/>
    <x v="0"/>
    <x v="1"/>
    <x v="3"/>
    <s v="220SE-2848"/>
    <n v="6.8175100000000004"/>
    <n v="6.8175100000000004"/>
    <n v="0"/>
    <x v="0"/>
    <n v="8"/>
  </r>
  <r>
    <x v="0"/>
    <x v="1"/>
    <x v="8"/>
    <x v="0"/>
    <x v="1"/>
    <x v="3"/>
    <s v="220SE-2892"/>
    <n v="4.7319000000000004"/>
    <n v="4.7319000000000004"/>
    <n v="4.0399999999999998E-2"/>
    <x v="0"/>
    <n v="7.5"/>
  </r>
  <r>
    <x v="0"/>
    <x v="1"/>
    <x v="8"/>
    <x v="1"/>
    <x v="1"/>
    <x v="3"/>
    <s v="220SE-2893"/>
    <n v="5.1554099999999998"/>
    <n v="5.1554099999999998"/>
    <n v="0"/>
    <x v="0"/>
    <n v="8"/>
  </r>
  <r>
    <x v="0"/>
    <x v="1"/>
    <x v="8"/>
    <x v="0"/>
    <x v="1"/>
    <x v="3"/>
    <s v="220SE-2918"/>
    <n v="6.9727100000000002"/>
    <n v="6.9727100000000002"/>
    <n v="0"/>
    <x v="0"/>
    <n v="8"/>
  </r>
  <r>
    <x v="0"/>
    <x v="1"/>
    <x v="8"/>
    <x v="0"/>
    <x v="1"/>
    <x v="3"/>
    <s v="220SE-2924"/>
    <n v="7.1955999999999998"/>
    <n v="7.1955999999999998"/>
    <n v="0"/>
    <x v="0"/>
    <n v="8"/>
  </r>
  <r>
    <x v="0"/>
    <x v="1"/>
    <x v="8"/>
    <x v="0"/>
    <x v="1"/>
    <x v="3"/>
    <s v="220SE-2983"/>
    <n v="6.9146099999999997"/>
    <n v="6.9146099999999997"/>
    <n v="8.5599999999999996E-2"/>
    <x v="0"/>
    <n v="8"/>
  </r>
  <r>
    <x v="0"/>
    <x v="1"/>
    <x v="8"/>
    <x v="2"/>
    <x v="1"/>
    <x v="3"/>
    <s v="220SE-3073"/>
    <n v="5.7954800000000004"/>
    <n v="5.7954800000000004"/>
    <n v="0"/>
    <x v="0"/>
    <n v="6"/>
  </r>
  <r>
    <x v="0"/>
    <x v="1"/>
    <x v="8"/>
    <x v="2"/>
    <x v="1"/>
    <x v="3"/>
    <s v="220SE-3332"/>
    <n v="7.4639699999999998"/>
    <n v="7.4639699999999998"/>
    <n v="0"/>
    <x v="0"/>
    <n v="8"/>
  </r>
  <r>
    <x v="0"/>
    <x v="1"/>
    <x v="8"/>
    <x v="2"/>
    <x v="1"/>
    <x v="3"/>
    <s v="220SE-3445"/>
    <n v="8.6226000000000003"/>
    <n v="8.6226000000000003"/>
    <n v="1.6999999999999999E-3"/>
    <x v="0"/>
    <n v="8"/>
  </r>
  <r>
    <x v="0"/>
    <x v="1"/>
    <x v="8"/>
    <x v="2"/>
    <x v="1"/>
    <x v="3"/>
    <s v="220SE-3462"/>
    <n v="5.64107"/>
    <n v="5.64107"/>
    <n v="3.3E-3"/>
    <x v="0"/>
    <n v="8"/>
  </r>
  <r>
    <x v="0"/>
    <x v="1"/>
    <x v="8"/>
    <x v="2"/>
    <x v="1"/>
    <x v="3"/>
    <s v="220SE-3468"/>
    <n v="5.6268320000000003"/>
    <n v="5.6268320000000003"/>
    <n v="0.49109999999999998"/>
    <x v="0"/>
    <n v="8"/>
  </r>
  <r>
    <x v="0"/>
    <x v="1"/>
    <x v="8"/>
    <x v="1"/>
    <x v="1"/>
    <x v="3"/>
    <s v="220SE-3633"/>
    <n v="6.7810300000000003"/>
    <n v="6.7810300000000003"/>
    <n v="0"/>
    <x v="0"/>
    <n v="8"/>
  </r>
  <r>
    <x v="0"/>
    <x v="1"/>
    <x v="8"/>
    <x v="0"/>
    <x v="1"/>
    <x v="3"/>
    <s v="220SE-3678"/>
    <n v="3.7851599999999999"/>
    <n v="3.7851599999999999"/>
    <n v="0"/>
    <x v="0"/>
    <n v="8"/>
  </r>
  <r>
    <x v="0"/>
    <x v="1"/>
    <x v="8"/>
    <x v="1"/>
    <x v="1"/>
    <x v="3"/>
    <s v="220SE-3840"/>
    <n v="6.4650299999999996"/>
    <n v="6.4650299999999996"/>
    <n v="0"/>
    <x v="0"/>
    <n v="8"/>
  </r>
  <r>
    <x v="0"/>
    <x v="1"/>
    <x v="8"/>
    <x v="0"/>
    <x v="2"/>
    <x v="4"/>
    <s v="300OI-01-A"/>
    <n v="50.039200000000001"/>
    <n v="50.039200000000001"/>
    <n v="0"/>
    <x v="0"/>
    <n v="40"/>
  </r>
  <r>
    <x v="0"/>
    <x v="1"/>
    <x v="8"/>
    <x v="0"/>
    <x v="2"/>
    <x v="5"/>
    <s v="300OS-01-A"/>
    <n v="10.622"/>
    <n v="10.622"/>
    <n v="0"/>
    <x v="0"/>
    <n v="24"/>
  </r>
  <r>
    <x v="0"/>
    <x v="1"/>
    <x v="8"/>
    <x v="0"/>
    <x v="3"/>
    <x v="6"/>
    <s v="410MO-01-A"/>
    <n v="8.8346999999999998"/>
    <n v="8.8346999999999998"/>
    <n v="0"/>
    <x v="0"/>
    <n v="10"/>
  </r>
  <r>
    <x v="0"/>
    <x v="1"/>
    <x v="8"/>
    <x v="1"/>
    <x v="3"/>
    <x v="6"/>
    <s v="410MO-01-B"/>
    <n v="14.00597"/>
    <n v="14.00597"/>
    <n v="0"/>
    <x v="0"/>
    <n v="18"/>
  </r>
  <r>
    <x v="0"/>
    <x v="1"/>
    <x v="8"/>
    <x v="0"/>
    <x v="3"/>
    <x v="6"/>
    <s v="410MO-02-A"/>
    <n v="12.240869999999999"/>
    <n v="12.240869999999999"/>
    <n v="0"/>
    <x v="0"/>
    <n v="14"/>
  </r>
  <r>
    <x v="0"/>
    <x v="1"/>
    <x v="8"/>
    <x v="1"/>
    <x v="3"/>
    <x v="6"/>
    <s v="410MO-02-B"/>
    <n v="7.8902999999999999"/>
    <n v="7.8902999999999999"/>
    <n v="0"/>
    <x v="0"/>
    <n v="10"/>
  </r>
  <r>
    <x v="0"/>
    <x v="1"/>
    <x v="8"/>
    <x v="0"/>
    <x v="3"/>
    <x v="6"/>
    <s v="410MO-04-A"/>
    <n v="8.9526500000000002"/>
    <n v="8.9526500000000002"/>
    <n v="0"/>
    <x v="0"/>
    <n v="10"/>
  </r>
  <r>
    <x v="0"/>
    <x v="1"/>
    <x v="8"/>
    <x v="1"/>
    <x v="3"/>
    <x v="6"/>
    <s v="410MO-04-B"/>
    <n v="7.53735"/>
    <n v="7.53735"/>
    <n v="0"/>
    <x v="0"/>
    <n v="10"/>
  </r>
  <r>
    <x v="0"/>
    <x v="1"/>
    <x v="8"/>
    <x v="0"/>
    <x v="3"/>
    <x v="6"/>
    <s v="410MO-06-A"/>
    <n v="15.11003"/>
    <n v="15.11003"/>
    <n v="0"/>
    <x v="0"/>
    <n v="18"/>
  </r>
  <r>
    <x v="0"/>
    <x v="1"/>
    <x v="8"/>
    <x v="1"/>
    <x v="3"/>
    <x v="6"/>
    <s v="410MO-07-B"/>
    <n v="14.04121"/>
    <n v="14.04121"/>
    <n v="0"/>
    <x v="0"/>
    <n v="18"/>
  </r>
  <r>
    <x v="0"/>
    <x v="1"/>
    <x v="8"/>
    <x v="0"/>
    <x v="3"/>
    <x v="7"/>
    <s v="420TW-01-A"/>
    <n v="25.46856"/>
    <n v="25.46856"/>
    <n v="0"/>
    <x v="0"/>
    <n v="32"/>
  </r>
  <r>
    <x v="0"/>
    <x v="1"/>
    <x v="8"/>
    <x v="1"/>
    <x v="3"/>
    <x v="7"/>
    <s v="420TW-06-B"/>
    <n v="6.64032"/>
    <n v="6.64032"/>
    <n v="0"/>
    <x v="0"/>
    <n v="8.75"/>
  </r>
  <r>
    <x v="0"/>
    <x v="1"/>
    <x v="8"/>
    <x v="1"/>
    <x v="3"/>
    <x v="7"/>
    <s v="420TW-07-B"/>
    <n v="6.7600100000000003"/>
    <n v="6.7600100000000003"/>
    <n v="0"/>
    <x v="0"/>
    <n v="8.75"/>
  </r>
  <r>
    <x v="0"/>
    <x v="1"/>
    <x v="8"/>
    <x v="1"/>
    <x v="3"/>
    <x v="7"/>
    <s v="420TW-08-B"/>
    <n v="6.6653500000000001"/>
    <n v="6.6653500000000001"/>
    <n v="0"/>
    <x v="0"/>
    <n v="8.75"/>
  </r>
  <r>
    <x v="0"/>
    <x v="1"/>
    <x v="8"/>
    <x v="1"/>
    <x v="3"/>
    <x v="7"/>
    <s v="420TW-09-B"/>
    <n v="6.5461200000000002"/>
    <n v="6.5461200000000002"/>
    <n v="0"/>
    <x v="0"/>
    <n v="8.75"/>
  </r>
  <r>
    <x v="0"/>
    <x v="1"/>
    <x v="8"/>
    <x v="0"/>
    <x v="3"/>
    <x v="8"/>
    <s v="430TT-01-A"/>
    <n v="24.608740000000001"/>
    <n v="24.608740000000001"/>
    <n v="0"/>
    <x v="0"/>
    <n v="32"/>
  </r>
  <r>
    <x v="0"/>
    <x v="1"/>
    <x v="8"/>
    <x v="1"/>
    <x v="3"/>
    <x v="8"/>
    <s v="430TT-01-B"/>
    <n v="23.76126"/>
    <n v="23.76126"/>
    <n v="0"/>
    <x v="0"/>
    <n v="31.5"/>
  </r>
  <r>
    <x v="0"/>
    <x v="1"/>
    <x v="8"/>
    <x v="0"/>
    <x v="3"/>
    <x v="8"/>
    <s v="430TT-02-A"/>
    <n v="13.48203"/>
    <n v="13.48203"/>
    <n v="0"/>
    <x v="0"/>
    <n v="16"/>
  </r>
  <r>
    <x v="0"/>
    <x v="1"/>
    <x v="8"/>
    <x v="1"/>
    <x v="3"/>
    <x v="8"/>
    <s v="430TT-02-B"/>
    <n v="11.46733"/>
    <n v="11.46733"/>
    <n v="0"/>
    <x v="0"/>
    <n v="15"/>
  </r>
  <r>
    <x v="0"/>
    <x v="1"/>
    <x v="8"/>
    <x v="0"/>
    <x v="3"/>
    <x v="8"/>
    <s v="430TT-03-A"/>
    <n v="12.286659999999999"/>
    <n v="12.286659999999999"/>
    <n v="0"/>
    <x v="0"/>
    <n v="16"/>
  </r>
  <r>
    <x v="0"/>
    <x v="1"/>
    <x v="8"/>
    <x v="1"/>
    <x v="3"/>
    <x v="8"/>
    <s v="430TT-03-B"/>
    <n v="24.972069999999999"/>
    <n v="24.972069999999999"/>
    <n v="0"/>
    <x v="0"/>
    <n v="33"/>
  </r>
  <r>
    <x v="0"/>
    <x v="1"/>
    <x v="8"/>
    <x v="1"/>
    <x v="3"/>
    <x v="8"/>
    <s v="430TT-05-B"/>
    <n v="13.00324"/>
    <n v="13.00324"/>
    <n v="0"/>
    <x v="0"/>
    <n v="17"/>
  </r>
  <r>
    <x v="0"/>
    <x v="1"/>
    <x v="8"/>
    <x v="0"/>
    <x v="3"/>
    <x v="9"/>
    <s v="440TP-01-A"/>
    <n v="25.819980000000001"/>
    <n v="25.819980000000001"/>
    <n v="0"/>
    <x v="0"/>
    <n v="32"/>
  </r>
  <r>
    <x v="0"/>
    <x v="1"/>
    <x v="8"/>
    <x v="1"/>
    <x v="3"/>
    <x v="9"/>
    <s v="440TP-01-B"/>
    <n v="11.60341"/>
    <n v="11.60341"/>
    <n v="0"/>
    <x v="0"/>
    <n v="15"/>
  </r>
  <r>
    <x v="0"/>
    <x v="1"/>
    <x v="8"/>
    <x v="0"/>
    <x v="4"/>
    <x v="10"/>
    <s v="510L1-A"/>
    <n v="71.087549999999993"/>
    <n v="51.08755"/>
    <n v="0"/>
    <x v="0"/>
    <n v="108.01"/>
  </r>
  <r>
    <x v="0"/>
    <x v="1"/>
    <x v="8"/>
    <x v="1"/>
    <x v="4"/>
    <x v="10"/>
    <s v="510L1-B"/>
    <n v="118.01109"/>
    <n v="98.011089999999996"/>
    <n v="0"/>
    <x v="0"/>
    <n v="235.51"/>
  </r>
  <r>
    <x v="0"/>
    <x v="1"/>
    <x v="8"/>
    <x v="0"/>
    <x v="4"/>
    <x v="11"/>
    <s v="510L2-A"/>
    <n v="204.02"/>
    <n v="204.02"/>
    <n v="0"/>
    <x v="0"/>
    <n v="194.01"/>
  </r>
  <r>
    <x v="0"/>
    <x v="1"/>
    <x v="8"/>
    <x v="1"/>
    <x v="4"/>
    <x v="11"/>
    <s v="510L2-B"/>
    <n v="214.46039999999999"/>
    <n v="214.46039999999999"/>
    <n v="0"/>
    <x v="0"/>
    <n v="195.51"/>
  </r>
  <r>
    <x v="0"/>
    <x v="1"/>
    <x v="8"/>
    <x v="0"/>
    <x v="4"/>
    <x v="13"/>
    <s v="510L4-A"/>
    <n v="39.166980000000002"/>
    <n v="39.166980000000002"/>
    <n v="0"/>
    <x v="0"/>
    <n v="35.020000000000003"/>
  </r>
  <r>
    <x v="0"/>
    <x v="1"/>
    <x v="8"/>
    <x v="1"/>
    <x v="4"/>
    <x v="13"/>
    <s v="510L4-B"/>
    <n v="65.300420000000003"/>
    <n v="65.300420000000003"/>
    <n v="0"/>
    <x v="0"/>
    <n v="59.01"/>
  </r>
  <r>
    <x v="0"/>
    <x v="1"/>
    <x v="8"/>
    <x v="1"/>
    <x v="4"/>
    <x v="14"/>
    <s v="510L5-B"/>
    <n v="105.44667"/>
    <n v="105.44667"/>
    <n v="0"/>
    <x v="0"/>
    <n v="122.51"/>
  </r>
  <r>
    <x v="0"/>
    <x v="1"/>
    <x v="8"/>
    <x v="0"/>
    <x v="4"/>
    <x v="15"/>
    <s v="510L6-A"/>
    <n v="60"/>
    <n v="60"/>
    <n v="0"/>
    <x v="0"/>
    <n v="63.01"/>
  </r>
  <r>
    <x v="0"/>
    <x v="1"/>
    <x v="8"/>
    <x v="1"/>
    <x v="4"/>
    <x v="15"/>
    <s v="510L6-B"/>
    <n v="76"/>
    <n v="76"/>
    <n v="0"/>
    <x v="0"/>
    <n v="86.5"/>
  </r>
  <r>
    <x v="0"/>
    <x v="1"/>
    <x v="8"/>
    <x v="1"/>
    <x v="4"/>
    <x v="16"/>
    <s v="510L8-B"/>
    <n v="25.814699999999998"/>
    <n v="25.814699999999998"/>
    <n v="0"/>
    <x v="0"/>
    <n v="25.01"/>
  </r>
  <r>
    <x v="0"/>
    <x v="1"/>
    <x v="8"/>
    <x v="0"/>
    <x v="4"/>
    <x v="17"/>
    <s v="520WP-01-A"/>
    <n v="12.6004"/>
    <n v="12.6004"/>
    <n v="0"/>
    <x v="0"/>
    <n v="16"/>
  </r>
  <r>
    <x v="0"/>
    <x v="1"/>
    <x v="8"/>
    <x v="1"/>
    <x v="4"/>
    <x v="17"/>
    <s v="520WP-01-B"/>
    <n v="12.4008"/>
    <n v="12.4008"/>
    <n v="0"/>
    <x v="0"/>
    <n v="16"/>
  </r>
  <r>
    <x v="0"/>
    <x v="1"/>
    <x v="8"/>
    <x v="1"/>
    <x v="4"/>
    <x v="18"/>
    <s v="530NP-01-B"/>
    <n v="44.323369999999997"/>
    <n v="44.323369999999997"/>
    <n v="0"/>
    <x v="0"/>
    <n v="40"/>
  </r>
  <r>
    <x v="0"/>
    <x v="1"/>
    <x v="8"/>
    <x v="1"/>
    <x v="4"/>
    <x v="19"/>
    <s v="550LP-01-B"/>
    <n v="31.887339999999998"/>
    <n v="31.887339999999998"/>
    <n v="0"/>
    <x v="0"/>
    <n v="36"/>
  </r>
  <r>
    <x v="0"/>
    <x v="1"/>
    <x v="8"/>
    <x v="0"/>
    <x v="5"/>
    <x v="20"/>
    <s v="600WZ-01-A"/>
    <n v="0.63997999999999999"/>
    <n v="0.63997999999999999"/>
    <n v="0"/>
    <x v="0"/>
    <n v="8"/>
  </r>
  <r>
    <x v="0"/>
    <x v="1"/>
    <x v="8"/>
    <x v="1"/>
    <x v="5"/>
    <x v="20"/>
    <s v="600WZ-01-B"/>
    <n v="3.4665979999999998"/>
    <n v="3.4665979999999998"/>
    <n v="0"/>
    <x v="0"/>
    <n v="8"/>
  </r>
  <r>
    <x v="0"/>
    <x v="1"/>
    <x v="9"/>
    <x v="0"/>
    <x v="2"/>
    <x v="5"/>
    <s v="300OS-01-A"/>
    <n v="0.75000999999999995"/>
    <n v="0.75000999999999995"/>
    <n v="0"/>
    <x v="0"/>
    <n v="4"/>
  </r>
  <r>
    <x v="0"/>
    <x v="2"/>
    <x v="10"/>
    <x v="0"/>
    <x v="0"/>
    <x v="0"/>
    <s v="100KT-01-A"/>
    <n v="3.9135300000000002"/>
    <n v="3.9135300000000002"/>
    <n v="0"/>
    <x v="0"/>
    <n v="40"/>
  </r>
  <r>
    <x v="0"/>
    <x v="2"/>
    <x v="10"/>
    <x v="1"/>
    <x v="0"/>
    <x v="0"/>
    <s v="100KT-01-B"/>
    <n v="3.60684"/>
    <n v="3.60684"/>
    <n v="0"/>
    <x v="0"/>
    <n v="13"/>
  </r>
  <r>
    <x v="0"/>
    <x v="2"/>
    <x v="10"/>
    <x v="2"/>
    <x v="0"/>
    <x v="0"/>
    <s v="100KT-01-C"/>
    <n v="4.9680099999999996"/>
    <n v="4.9680099999999996"/>
    <n v="0"/>
    <x v="0"/>
    <n v="30.5"/>
  </r>
  <r>
    <x v="0"/>
    <x v="2"/>
    <x v="10"/>
    <x v="0"/>
    <x v="0"/>
    <x v="0"/>
    <s v="100KT-02-A"/>
    <n v="20.214590000000001"/>
    <n v="20.214590000000001"/>
    <n v="0"/>
    <x v="0"/>
    <n v="32"/>
  </r>
  <r>
    <x v="0"/>
    <x v="2"/>
    <x v="10"/>
    <x v="1"/>
    <x v="0"/>
    <x v="0"/>
    <s v="100KT-02-B"/>
    <n v="18.592860000000002"/>
    <n v="18.592860000000002"/>
    <n v="0"/>
    <x v="0"/>
    <n v="40"/>
  </r>
  <r>
    <x v="0"/>
    <x v="2"/>
    <x v="10"/>
    <x v="2"/>
    <x v="0"/>
    <x v="0"/>
    <s v="100KT-02-C"/>
    <n v="9.2266899999999996"/>
    <n v="9.2266899999999996"/>
    <n v="0"/>
    <x v="0"/>
    <n v="56"/>
  </r>
  <r>
    <x v="0"/>
    <x v="2"/>
    <x v="10"/>
    <x v="0"/>
    <x v="0"/>
    <x v="0"/>
    <s v="100KT-03-A"/>
    <n v="15.10726"/>
    <n v="15.10726"/>
    <n v="0"/>
    <x v="0"/>
    <n v="40"/>
  </r>
  <r>
    <x v="0"/>
    <x v="2"/>
    <x v="10"/>
    <x v="1"/>
    <x v="0"/>
    <x v="0"/>
    <s v="100KT-03-B"/>
    <n v="10.532349999999999"/>
    <n v="10.532349999999999"/>
    <n v="0"/>
    <x v="0"/>
    <n v="39"/>
  </r>
  <r>
    <x v="0"/>
    <x v="2"/>
    <x v="10"/>
    <x v="2"/>
    <x v="0"/>
    <x v="0"/>
    <s v="100KT-03-C"/>
    <n v="10.439819999999999"/>
    <n v="10.439819999999999"/>
    <n v="0"/>
    <x v="0"/>
    <n v="16"/>
  </r>
  <r>
    <x v="0"/>
    <x v="2"/>
    <x v="10"/>
    <x v="0"/>
    <x v="0"/>
    <x v="0"/>
    <s v="100KT-04-A"/>
    <n v="12.31448"/>
    <n v="12.31448"/>
    <n v="0"/>
    <x v="0"/>
    <n v="16"/>
  </r>
  <r>
    <x v="0"/>
    <x v="2"/>
    <x v="10"/>
    <x v="1"/>
    <x v="0"/>
    <x v="0"/>
    <s v="100KT-04-B"/>
    <n v="14.465"/>
    <n v="14.465"/>
    <n v="0"/>
    <x v="0"/>
    <n v="8"/>
  </r>
  <r>
    <x v="0"/>
    <x v="2"/>
    <x v="10"/>
    <x v="2"/>
    <x v="0"/>
    <x v="0"/>
    <s v="100KT-04-C"/>
    <n v="10.526149999999999"/>
    <n v="10.526149999999999"/>
    <n v="0"/>
    <x v="0"/>
    <n v="8"/>
  </r>
  <r>
    <x v="0"/>
    <x v="2"/>
    <x v="10"/>
    <x v="0"/>
    <x v="0"/>
    <x v="0"/>
    <s v="100KT-05-A"/>
    <n v="0.26166"/>
    <n v="0.26166"/>
    <n v="0"/>
    <x v="0"/>
    <n v="16"/>
  </r>
  <r>
    <x v="0"/>
    <x v="2"/>
    <x v="10"/>
    <x v="1"/>
    <x v="0"/>
    <x v="0"/>
    <s v="100KT-05-B"/>
    <n v="3.02"/>
    <n v="3.02"/>
    <n v="0"/>
    <x v="0"/>
    <n v="41"/>
  </r>
  <r>
    <x v="0"/>
    <x v="2"/>
    <x v="10"/>
    <x v="2"/>
    <x v="0"/>
    <x v="0"/>
    <s v="100KT-05-C"/>
    <n v="0.13067000000000001"/>
    <n v="0.13067000000000001"/>
    <n v="0"/>
    <x v="0"/>
    <n v="16"/>
  </r>
  <r>
    <x v="0"/>
    <x v="2"/>
    <x v="10"/>
    <x v="0"/>
    <x v="0"/>
    <x v="0"/>
    <s v="100KT-07-A"/>
    <n v="15.638350000000001"/>
    <n v="15.638350000000001"/>
    <n v="0"/>
    <x v="0"/>
    <n v="16"/>
  </r>
  <r>
    <x v="0"/>
    <x v="2"/>
    <x v="10"/>
    <x v="1"/>
    <x v="0"/>
    <x v="0"/>
    <s v="100KT-07-B"/>
    <n v="11.88302"/>
    <n v="11.88302"/>
    <n v="0"/>
    <x v="0"/>
    <n v="16"/>
  </r>
  <r>
    <x v="0"/>
    <x v="2"/>
    <x v="10"/>
    <x v="2"/>
    <x v="0"/>
    <x v="0"/>
    <s v="100KT-07-C"/>
    <n v="12.103009999999999"/>
    <n v="12.103009999999999"/>
    <n v="0"/>
    <x v="0"/>
    <n v="8"/>
  </r>
  <r>
    <x v="0"/>
    <x v="2"/>
    <x v="10"/>
    <x v="0"/>
    <x v="0"/>
    <x v="1"/>
    <s v="110KS-01-A"/>
    <n v="8.8000000000000007"/>
    <n v="8.8000000000000007"/>
    <n v="0"/>
    <x v="0"/>
    <n v="16"/>
  </r>
  <r>
    <x v="0"/>
    <x v="2"/>
    <x v="10"/>
    <x v="1"/>
    <x v="0"/>
    <x v="1"/>
    <s v="110KS-01-B"/>
    <n v="8.8000000000000007"/>
    <n v="8.8000000000000007"/>
    <n v="0"/>
    <x v="0"/>
    <n v="16"/>
  </r>
  <r>
    <x v="0"/>
    <x v="2"/>
    <x v="10"/>
    <x v="2"/>
    <x v="0"/>
    <x v="1"/>
    <s v="110KS-02-C"/>
    <n v="8.8000000000000007"/>
    <n v="8.8000000000000007"/>
    <n v="0"/>
    <x v="0"/>
    <n v="16"/>
  </r>
  <r>
    <x v="0"/>
    <x v="2"/>
    <x v="10"/>
    <x v="0"/>
    <x v="0"/>
    <x v="1"/>
    <s v="110KS-03-A"/>
    <n v="2.8276699999999999"/>
    <n v="2.8276699999999999"/>
    <n v="0"/>
    <x v="0"/>
    <n v="16"/>
  </r>
  <r>
    <x v="0"/>
    <x v="2"/>
    <x v="10"/>
    <x v="1"/>
    <x v="0"/>
    <x v="1"/>
    <s v="110KS-03-B"/>
    <n v="0.55084"/>
    <n v="0.55084"/>
    <n v="0"/>
    <x v="0"/>
    <n v="8"/>
  </r>
  <r>
    <x v="0"/>
    <x v="2"/>
    <x v="10"/>
    <x v="0"/>
    <x v="1"/>
    <x v="2"/>
    <s v="210SL-01-A"/>
    <n v="14.133319999999999"/>
    <n v="14.133319999999999"/>
    <n v="0"/>
    <x v="0"/>
    <n v="16"/>
  </r>
  <r>
    <x v="0"/>
    <x v="2"/>
    <x v="10"/>
    <x v="1"/>
    <x v="1"/>
    <x v="2"/>
    <s v="210SL-01-B"/>
    <n v="13.86571"/>
    <n v="13.86571"/>
    <n v="0"/>
    <x v="0"/>
    <n v="15"/>
  </r>
  <r>
    <x v="0"/>
    <x v="2"/>
    <x v="10"/>
    <x v="2"/>
    <x v="1"/>
    <x v="2"/>
    <s v="210SL-01-C"/>
    <n v="42.57264"/>
    <n v="42.57264"/>
    <n v="0"/>
    <x v="0"/>
    <n v="48"/>
  </r>
  <r>
    <x v="0"/>
    <x v="2"/>
    <x v="10"/>
    <x v="0"/>
    <x v="1"/>
    <x v="2"/>
    <s v="210SL-02-A"/>
    <n v="21.19998"/>
    <n v="21.19998"/>
    <n v="0"/>
    <x v="0"/>
    <n v="24"/>
  </r>
  <r>
    <x v="0"/>
    <x v="2"/>
    <x v="10"/>
    <x v="1"/>
    <x v="1"/>
    <x v="2"/>
    <s v="210SL-02-B"/>
    <n v="49.466619999999999"/>
    <n v="49.466619999999999"/>
    <n v="0"/>
    <x v="0"/>
    <n v="56"/>
  </r>
  <r>
    <x v="0"/>
    <x v="2"/>
    <x v="10"/>
    <x v="3"/>
    <x v="1"/>
    <x v="3"/>
    <s v="220SE-0001"/>
    <n v="0.45240000000000002"/>
    <n v="0.45240000000000002"/>
    <n v="0"/>
    <x v="0"/>
    <n v="0.01"/>
  </r>
  <r>
    <x v="0"/>
    <x v="2"/>
    <x v="10"/>
    <x v="0"/>
    <x v="1"/>
    <x v="3"/>
    <s v="220SE-0009"/>
    <n v="7.1711499999999999"/>
    <n v="7.1711499999999999"/>
    <n v="0"/>
    <x v="0"/>
    <n v="8"/>
  </r>
  <r>
    <x v="0"/>
    <x v="2"/>
    <x v="10"/>
    <x v="2"/>
    <x v="1"/>
    <x v="3"/>
    <s v="220SE-0079"/>
    <n v="5.87174"/>
    <n v="5.87174"/>
    <n v="0"/>
    <x v="0"/>
    <n v="8"/>
  </r>
  <r>
    <x v="0"/>
    <x v="2"/>
    <x v="10"/>
    <x v="2"/>
    <x v="1"/>
    <x v="3"/>
    <s v="220SE-0081"/>
    <n v="6.4273699999999998"/>
    <n v="6.4273699999999998"/>
    <n v="0"/>
    <x v="0"/>
    <n v="8"/>
  </r>
  <r>
    <x v="0"/>
    <x v="2"/>
    <x v="10"/>
    <x v="2"/>
    <x v="1"/>
    <x v="3"/>
    <s v="220SE-0114"/>
    <n v="6.9715199999999999"/>
    <n v="6.9715199999999999"/>
    <n v="0"/>
    <x v="0"/>
    <n v="8"/>
  </r>
  <r>
    <x v="0"/>
    <x v="2"/>
    <x v="10"/>
    <x v="0"/>
    <x v="1"/>
    <x v="3"/>
    <s v="220SE-0121"/>
    <n v="6.19937"/>
    <n v="6.19937"/>
    <n v="0"/>
    <x v="0"/>
    <n v="8"/>
  </r>
  <r>
    <x v="0"/>
    <x v="2"/>
    <x v="10"/>
    <x v="0"/>
    <x v="1"/>
    <x v="3"/>
    <s v="220SE-0133"/>
    <n v="6.4381899999999996"/>
    <n v="6.4381899999999996"/>
    <n v="0"/>
    <x v="0"/>
    <n v="8"/>
  </r>
  <r>
    <x v="0"/>
    <x v="2"/>
    <x v="10"/>
    <x v="1"/>
    <x v="1"/>
    <x v="3"/>
    <s v="220SE-0150"/>
    <n v="7.6363700000000003"/>
    <n v="7.6363700000000003"/>
    <n v="0"/>
    <x v="0"/>
    <n v="8"/>
  </r>
  <r>
    <x v="0"/>
    <x v="2"/>
    <x v="10"/>
    <x v="1"/>
    <x v="1"/>
    <x v="3"/>
    <s v="220SE-0202"/>
    <n v="6.2725900000000001"/>
    <n v="6.2725900000000001"/>
    <n v="0"/>
    <x v="0"/>
    <n v="8"/>
  </r>
  <r>
    <x v="0"/>
    <x v="2"/>
    <x v="10"/>
    <x v="2"/>
    <x v="1"/>
    <x v="3"/>
    <s v="220SE-0212"/>
    <n v="7.9441300000000004"/>
    <n v="7.9441300000000004"/>
    <n v="3.1399999999999997E-2"/>
    <x v="0"/>
    <n v="8"/>
  </r>
  <r>
    <x v="0"/>
    <x v="2"/>
    <x v="10"/>
    <x v="2"/>
    <x v="1"/>
    <x v="3"/>
    <s v="220SE-0227"/>
    <n v="7.2038000000000002"/>
    <n v="7.2038000000000002"/>
    <n v="5.0000000000000001E-4"/>
    <x v="0"/>
    <n v="8"/>
  </r>
  <r>
    <x v="0"/>
    <x v="2"/>
    <x v="10"/>
    <x v="1"/>
    <x v="1"/>
    <x v="3"/>
    <s v="220SE-0233"/>
    <n v="6.71462"/>
    <n v="6.71462"/>
    <n v="0"/>
    <x v="0"/>
    <n v="8"/>
  </r>
  <r>
    <x v="0"/>
    <x v="2"/>
    <x v="10"/>
    <x v="1"/>
    <x v="1"/>
    <x v="3"/>
    <s v="220SE-0281"/>
    <n v="5.5745300000000002"/>
    <n v="5.5745300000000002"/>
    <n v="0"/>
    <x v="0"/>
    <n v="10"/>
  </r>
  <r>
    <x v="0"/>
    <x v="2"/>
    <x v="10"/>
    <x v="2"/>
    <x v="1"/>
    <x v="3"/>
    <s v="220SE-0294"/>
    <n v="5.3643900000000002"/>
    <n v="5.3643900000000002"/>
    <n v="0"/>
    <x v="0"/>
    <n v="7"/>
  </r>
  <r>
    <x v="0"/>
    <x v="2"/>
    <x v="10"/>
    <x v="1"/>
    <x v="1"/>
    <x v="3"/>
    <s v="220SE-0315"/>
    <n v="3.5715699999999999"/>
    <n v="3.5715699999999999"/>
    <n v="0"/>
    <x v="0"/>
    <n v="6"/>
  </r>
  <r>
    <x v="0"/>
    <x v="2"/>
    <x v="10"/>
    <x v="0"/>
    <x v="1"/>
    <x v="3"/>
    <s v="220SE-0350"/>
    <n v="5.6165399999999996"/>
    <n v="5.6165399999999996"/>
    <n v="0"/>
    <x v="0"/>
    <n v="8"/>
  </r>
  <r>
    <x v="0"/>
    <x v="2"/>
    <x v="10"/>
    <x v="2"/>
    <x v="1"/>
    <x v="3"/>
    <s v="220SE-0359"/>
    <n v="7.3266580000000001"/>
    <n v="7.3266580000000001"/>
    <n v="1.2500000000000001E-2"/>
    <x v="0"/>
    <n v="8"/>
  </r>
  <r>
    <x v="0"/>
    <x v="2"/>
    <x v="10"/>
    <x v="2"/>
    <x v="1"/>
    <x v="3"/>
    <s v="220SE-0386"/>
    <n v="7.5040199999999997"/>
    <n v="3.5873499999999998"/>
    <n v="3.5097"/>
    <x v="0"/>
    <n v="8"/>
  </r>
  <r>
    <x v="0"/>
    <x v="2"/>
    <x v="10"/>
    <x v="0"/>
    <x v="1"/>
    <x v="3"/>
    <s v="220SE-0409"/>
    <n v="6.35114"/>
    <n v="6.35114"/>
    <n v="0.38250000000000001"/>
    <x v="0"/>
    <n v="7"/>
  </r>
  <r>
    <x v="0"/>
    <x v="2"/>
    <x v="10"/>
    <x v="1"/>
    <x v="1"/>
    <x v="3"/>
    <s v="220SE-0640"/>
    <n v="5.8384099999999997"/>
    <n v="5.8384099999999997"/>
    <n v="0"/>
    <x v="0"/>
    <n v="8"/>
  </r>
  <r>
    <x v="0"/>
    <x v="2"/>
    <x v="10"/>
    <x v="0"/>
    <x v="1"/>
    <x v="3"/>
    <s v="220SE-0642"/>
    <n v="7.1759899999999996"/>
    <n v="7.1759899999999996"/>
    <n v="0"/>
    <x v="0"/>
    <n v="8"/>
  </r>
  <r>
    <x v="0"/>
    <x v="2"/>
    <x v="10"/>
    <x v="0"/>
    <x v="1"/>
    <x v="3"/>
    <s v="220SE-0677"/>
    <n v="5.0823299999999998"/>
    <n v="5.0823299999999998"/>
    <n v="0"/>
    <x v="0"/>
    <n v="8"/>
  </r>
  <r>
    <x v="0"/>
    <x v="2"/>
    <x v="10"/>
    <x v="1"/>
    <x v="1"/>
    <x v="3"/>
    <s v="220SE-0682"/>
    <n v="5.3333399999999997"/>
    <n v="5.3333399999999997"/>
    <n v="0"/>
    <x v="0"/>
    <n v="8"/>
  </r>
  <r>
    <x v="0"/>
    <x v="2"/>
    <x v="10"/>
    <x v="1"/>
    <x v="1"/>
    <x v="3"/>
    <s v="220SE-0688"/>
    <n v="4.0505500000000003"/>
    <n v="4.0505500000000003"/>
    <n v="0"/>
    <x v="0"/>
    <n v="3"/>
  </r>
  <r>
    <x v="0"/>
    <x v="2"/>
    <x v="10"/>
    <x v="1"/>
    <x v="1"/>
    <x v="3"/>
    <s v="220SE-0690"/>
    <n v="6.6593299999999997"/>
    <n v="6.6593299999999997"/>
    <n v="0"/>
    <x v="0"/>
    <n v="8"/>
  </r>
  <r>
    <x v="0"/>
    <x v="2"/>
    <x v="10"/>
    <x v="0"/>
    <x v="1"/>
    <x v="3"/>
    <s v="220SE-0694"/>
    <n v="6.0917700000000004"/>
    <n v="6.0917700000000004"/>
    <n v="3.7000000000000002E-3"/>
    <x v="0"/>
    <n v="8"/>
  </r>
  <r>
    <x v="0"/>
    <x v="2"/>
    <x v="10"/>
    <x v="1"/>
    <x v="1"/>
    <x v="3"/>
    <s v="220SE-0700"/>
    <n v="7.1546900000000004"/>
    <n v="7.1546900000000004"/>
    <n v="0"/>
    <x v="0"/>
    <n v="8"/>
  </r>
  <r>
    <x v="0"/>
    <x v="2"/>
    <x v="10"/>
    <x v="1"/>
    <x v="1"/>
    <x v="3"/>
    <s v="220SE-0701"/>
    <n v="6.23658"/>
    <n v="6.23658"/>
    <n v="0"/>
    <x v="0"/>
    <n v="8"/>
  </r>
  <r>
    <x v="0"/>
    <x v="2"/>
    <x v="10"/>
    <x v="2"/>
    <x v="1"/>
    <x v="3"/>
    <s v="220SE-0708"/>
    <n v="5.8696000000000002"/>
    <n v="5.8696000000000002"/>
    <n v="4.3849999999999998"/>
    <x v="0"/>
    <n v="8"/>
  </r>
  <r>
    <x v="0"/>
    <x v="2"/>
    <x v="10"/>
    <x v="1"/>
    <x v="1"/>
    <x v="3"/>
    <s v="220SE-0718"/>
    <n v="7.2799199999999997"/>
    <n v="7.2799199999999997"/>
    <n v="0"/>
    <x v="0"/>
    <n v="8"/>
  </r>
  <r>
    <x v="0"/>
    <x v="2"/>
    <x v="10"/>
    <x v="1"/>
    <x v="1"/>
    <x v="3"/>
    <s v="220SE-0734"/>
    <n v="5.8132000000000001"/>
    <n v="5.8132000000000001"/>
    <n v="0"/>
    <x v="0"/>
    <n v="8"/>
  </r>
  <r>
    <x v="0"/>
    <x v="2"/>
    <x v="10"/>
    <x v="1"/>
    <x v="1"/>
    <x v="3"/>
    <s v="220SE-0737"/>
    <n v="8.5937999999999999"/>
    <n v="8.5937999999999999"/>
    <n v="0"/>
    <x v="0"/>
    <n v="8"/>
  </r>
  <r>
    <x v="0"/>
    <x v="2"/>
    <x v="10"/>
    <x v="1"/>
    <x v="1"/>
    <x v="3"/>
    <s v="220SE-0739"/>
    <n v="4.9628199999999998"/>
    <n v="4.9628199999999998"/>
    <n v="0"/>
    <x v="0"/>
    <n v="8"/>
  </r>
  <r>
    <x v="0"/>
    <x v="2"/>
    <x v="10"/>
    <x v="1"/>
    <x v="1"/>
    <x v="3"/>
    <s v="220SE-0748"/>
    <n v="2.8278400000000001"/>
    <n v="2.8278400000000001"/>
    <n v="0"/>
    <x v="0"/>
    <n v="4"/>
  </r>
  <r>
    <x v="0"/>
    <x v="2"/>
    <x v="10"/>
    <x v="2"/>
    <x v="1"/>
    <x v="3"/>
    <s v="220SE-0754"/>
    <n v="6.83012"/>
    <n v="6.83012"/>
    <n v="0"/>
    <x v="0"/>
    <n v="8"/>
  </r>
  <r>
    <x v="0"/>
    <x v="2"/>
    <x v="10"/>
    <x v="2"/>
    <x v="1"/>
    <x v="3"/>
    <s v="220SE-0778"/>
    <n v="5.95932"/>
    <n v="5.95932"/>
    <n v="0"/>
    <x v="0"/>
    <n v="8"/>
  </r>
  <r>
    <x v="0"/>
    <x v="2"/>
    <x v="10"/>
    <x v="1"/>
    <x v="1"/>
    <x v="3"/>
    <s v="220SE-0786"/>
    <n v="6.5833700000000004"/>
    <n v="6.5833700000000004"/>
    <n v="0"/>
    <x v="0"/>
    <n v="8"/>
  </r>
  <r>
    <x v="0"/>
    <x v="2"/>
    <x v="10"/>
    <x v="0"/>
    <x v="1"/>
    <x v="3"/>
    <s v="220SE-0787"/>
    <n v="5.4774500000000002"/>
    <n v="5.4774500000000002"/>
    <n v="0"/>
    <x v="0"/>
    <n v="8"/>
  </r>
  <r>
    <x v="0"/>
    <x v="2"/>
    <x v="10"/>
    <x v="2"/>
    <x v="1"/>
    <x v="3"/>
    <s v="220SE-0795"/>
    <n v="5.6359599999999999"/>
    <n v="5.6359599999999999"/>
    <n v="0"/>
    <x v="0"/>
    <n v="8"/>
  </r>
  <r>
    <x v="0"/>
    <x v="2"/>
    <x v="10"/>
    <x v="1"/>
    <x v="1"/>
    <x v="3"/>
    <s v="220SE-0800"/>
    <n v="7.7798400000000001"/>
    <n v="7.7798400000000001"/>
    <n v="0"/>
    <x v="0"/>
    <n v="8"/>
  </r>
  <r>
    <x v="0"/>
    <x v="2"/>
    <x v="10"/>
    <x v="2"/>
    <x v="1"/>
    <x v="3"/>
    <s v="220SE-0844"/>
    <n v="6.3789899999999999"/>
    <n v="6.3789899999999999"/>
    <n v="0"/>
    <x v="0"/>
    <n v="8"/>
  </r>
  <r>
    <x v="0"/>
    <x v="2"/>
    <x v="10"/>
    <x v="2"/>
    <x v="1"/>
    <x v="3"/>
    <s v="220SE-0901"/>
    <n v="4.7171799999999999"/>
    <n v="4.7171799999999999"/>
    <n v="0"/>
    <x v="0"/>
    <n v="8"/>
  </r>
  <r>
    <x v="0"/>
    <x v="2"/>
    <x v="10"/>
    <x v="1"/>
    <x v="1"/>
    <x v="3"/>
    <s v="220SE-0921"/>
    <n v="6.9393900000000004"/>
    <n v="6.9393900000000004"/>
    <n v="0"/>
    <x v="0"/>
    <n v="8"/>
  </r>
  <r>
    <x v="0"/>
    <x v="2"/>
    <x v="10"/>
    <x v="0"/>
    <x v="1"/>
    <x v="3"/>
    <s v="220SE-0923"/>
    <n v="6.7372899999999998"/>
    <n v="6.7372899999999998"/>
    <n v="7.7700000000000005E-2"/>
    <x v="0"/>
    <n v="8"/>
  </r>
  <r>
    <x v="0"/>
    <x v="2"/>
    <x v="10"/>
    <x v="2"/>
    <x v="1"/>
    <x v="3"/>
    <s v="220SE-1045"/>
    <n v="8.97241"/>
    <n v="8.97241"/>
    <n v="0"/>
    <x v="0"/>
    <n v="8"/>
  </r>
  <r>
    <x v="0"/>
    <x v="2"/>
    <x v="10"/>
    <x v="0"/>
    <x v="1"/>
    <x v="3"/>
    <s v="220SE-1218"/>
    <n v="6.7014199999999997"/>
    <n v="6.7014199999999997"/>
    <n v="0"/>
    <x v="0"/>
    <n v="8"/>
  </r>
  <r>
    <x v="0"/>
    <x v="2"/>
    <x v="10"/>
    <x v="0"/>
    <x v="1"/>
    <x v="3"/>
    <s v="220SE-1219"/>
    <n v="4.9214799999999999"/>
    <n v="4.9214799999999999"/>
    <n v="0"/>
    <x v="0"/>
    <n v="8"/>
  </r>
  <r>
    <x v="0"/>
    <x v="2"/>
    <x v="10"/>
    <x v="1"/>
    <x v="1"/>
    <x v="3"/>
    <s v="220SE-1223"/>
    <n v="6.7299600000000002"/>
    <n v="6.7299600000000002"/>
    <n v="5.0000000000000001E-3"/>
    <x v="0"/>
    <n v="8"/>
  </r>
  <r>
    <x v="0"/>
    <x v="2"/>
    <x v="10"/>
    <x v="1"/>
    <x v="1"/>
    <x v="3"/>
    <s v="220SE-1286"/>
    <n v="6.0512699999999997"/>
    <n v="6.0512699999999997"/>
    <n v="0"/>
    <x v="0"/>
    <n v="8"/>
  </r>
  <r>
    <x v="0"/>
    <x v="2"/>
    <x v="10"/>
    <x v="0"/>
    <x v="1"/>
    <x v="3"/>
    <s v="220SE-1290"/>
    <n v="6.9049199999999997"/>
    <n v="6.9049199999999997"/>
    <n v="1.2E-2"/>
    <x v="0"/>
    <n v="8"/>
  </r>
  <r>
    <x v="0"/>
    <x v="2"/>
    <x v="10"/>
    <x v="2"/>
    <x v="1"/>
    <x v="3"/>
    <s v="220SE-1679"/>
    <n v="7.1538199999999996"/>
    <n v="7.1538199999999996"/>
    <n v="0.30120000000000002"/>
    <x v="0"/>
    <n v="8"/>
  </r>
  <r>
    <x v="0"/>
    <x v="2"/>
    <x v="10"/>
    <x v="1"/>
    <x v="1"/>
    <x v="3"/>
    <s v="220SE-1689"/>
    <n v="4.4721970000000004"/>
    <n v="4.4721970000000004"/>
    <n v="0.4294"/>
    <x v="0"/>
    <n v="6"/>
  </r>
  <r>
    <x v="0"/>
    <x v="2"/>
    <x v="10"/>
    <x v="2"/>
    <x v="1"/>
    <x v="3"/>
    <s v="220SE-1696"/>
    <n v="5.5054049999999997"/>
    <n v="5.5054049999999997"/>
    <n v="0"/>
    <x v="0"/>
    <n v="8"/>
  </r>
  <r>
    <x v="0"/>
    <x v="2"/>
    <x v="10"/>
    <x v="2"/>
    <x v="1"/>
    <x v="3"/>
    <s v="220SE-1883"/>
    <n v="7.29237"/>
    <n v="7.29237"/>
    <n v="0"/>
    <x v="0"/>
    <n v="8"/>
  </r>
  <r>
    <x v="0"/>
    <x v="2"/>
    <x v="10"/>
    <x v="1"/>
    <x v="1"/>
    <x v="3"/>
    <s v="220SE-2033"/>
    <n v="6.6223799999999997"/>
    <n v="6.6223799999999997"/>
    <n v="0"/>
    <x v="0"/>
    <n v="8"/>
  </r>
  <r>
    <x v="0"/>
    <x v="2"/>
    <x v="10"/>
    <x v="2"/>
    <x v="1"/>
    <x v="3"/>
    <s v="220SE-2036"/>
    <n v="5.5951199999999996"/>
    <n v="5.5951199999999996"/>
    <n v="0"/>
    <x v="0"/>
    <n v="8"/>
  </r>
  <r>
    <x v="0"/>
    <x v="2"/>
    <x v="10"/>
    <x v="0"/>
    <x v="1"/>
    <x v="3"/>
    <s v="220SE-2037"/>
    <n v="6.2139800000000003"/>
    <n v="6.2139800000000003"/>
    <n v="0"/>
    <x v="0"/>
    <n v="8"/>
  </r>
  <r>
    <x v="0"/>
    <x v="2"/>
    <x v="10"/>
    <x v="0"/>
    <x v="1"/>
    <x v="3"/>
    <s v="220SE-2038"/>
    <n v="7.2084099999999998"/>
    <n v="7.2084099999999998"/>
    <n v="0"/>
    <x v="0"/>
    <n v="8"/>
  </r>
  <r>
    <x v="0"/>
    <x v="2"/>
    <x v="10"/>
    <x v="1"/>
    <x v="1"/>
    <x v="3"/>
    <s v="220SE-2102"/>
    <n v="6.3981700000000004"/>
    <n v="6.3981700000000004"/>
    <n v="0"/>
    <x v="0"/>
    <n v="8"/>
  </r>
  <r>
    <x v="0"/>
    <x v="2"/>
    <x v="10"/>
    <x v="2"/>
    <x v="1"/>
    <x v="3"/>
    <s v="220SE-2104"/>
    <n v="7.2887500000000003"/>
    <n v="7.2887500000000003"/>
    <n v="0"/>
    <x v="0"/>
    <n v="8"/>
  </r>
  <r>
    <x v="0"/>
    <x v="2"/>
    <x v="10"/>
    <x v="2"/>
    <x v="1"/>
    <x v="3"/>
    <s v="220SE-2107"/>
    <n v="6.4011300000000002"/>
    <n v="6.4011300000000002"/>
    <n v="0"/>
    <x v="0"/>
    <n v="8"/>
  </r>
  <r>
    <x v="0"/>
    <x v="2"/>
    <x v="10"/>
    <x v="0"/>
    <x v="1"/>
    <x v="3"/>
    <s v="220SE-2110"/>
    <n v="6.26593"/>
    <n v="6.26593"/>
    <n v="0"/>
    <x v="0"/>
    <n v="8"/>
  </r>
  <r>
    <x v="0"/>
    <x v="2"/>
    <x v="10"/>
    <x v="1"/>
    <x v="1"/>
    <x v="3"/>
    <s v="220SE-2116"/>
    <n v="6.1407299999999996"/>
    <n v="6.1407299999999996"/>
    <n v="7.7999999999999996E-3"/>
    <x v="0"/>
    <n v="8"/>
  </r>
  <r>
    <x v="0"/>
    <x v="2"/>
    <x v="10"/>
    <x v="2"/>
    <x v="1"/>
    <x v="3"/>
    <s v="220SE-2118"/>
    <n v="7.1381600000000001"/>
    <n v="7.1381600000000001"/>
    <n v="0"/>
    <x v="0"/>
    <n v="8"/>
  </r>
  <r>
    <x v="0"/>
    <x v="2"/>
    <x v="10"/>
    <x v="0"/>
    <x v="1"/>
    <x v="3"/>
    <s v="220SE-2125"/>
    <n v="7.1924200000000003"/>
    <n v="7.1924200000000003"/>
    <n v="0"/>
    <x v="0"/>
    <n v="8"/>
  </r>
  <r>
    <x v="0"/>
    <x v="2"/>
    <x v="10"/>
    <x v="0"/>
    <x v="1"/>
    <x v="3"/>
    <s v="220SE-2295"/>
    <n v="6.98421"/>
    <n v="6.98421"/>
    <n v="0"/>
    <x v="0"/>
    <n v="8"/>
  </r>
  <r>
    <x v="0"/>
    <x v="2"/>
    <x v="10"/>
    <x v="0"/>
    <x v="1"/>
    <x v="3"/>
    <s v="220SE-2349"/>
    <n v="7.4684200000000001"/>
    <n v="7.4684200000000001"/>
    <n v="0"/>
    <x v="0"/>
    <n v="8"/>
  </r>
  <r>
    <x v="0"/>
    <x v="2"/>
    <x v="10"/>
    <x v="1"/>
    <x v="1"/>
    <x v="3"/>
    <s v="220SE-2350"/>
    <n v="8.1086399999999994"/>
    <n v="8.1086399999999994"/>
    <n v="1.83E-2"/>
    <x v="0"/>
    <n v="8"/>
  </r>
  <r>
    <x v="0"/>
    <x v="2"/>
    <x v="10"/>
    <x v="1"/>
    <x v="1"/>
    <x v="3"/>
    <s v="220SE-2353"/>
    <n v="7.4750300000000003"/>
    <n v="7.4750300000000003"/>
    <n v="0"/>
    <x v="0"/>
    <n v="8"/>
  </r>
  <r>
    <x v="0"/>
    <x v="2"/>
    <x v="10"/>
    <x v="0"/>
    <x v="1"/>
    <x v="3"/>
    <s v="220SE-2415"/>
    <n v="4.7044699999999997"/>
    <n v="4.7044699999999997"/>
    <n v="0"/>
    <x v="0"/>
    <n v="8"/>
  </r>
  <r>
    <x v="0"/>
    <x v="2"/>
    <x v="10"/>
    <x v="2"/>
    <x v="1"/>
    <x v="3"/>
    <s v="220SE-2454"/>
    <n v="6.0883500000000002"/>
    <n v="6.0883500000000002"/>
    <n v="0"/>
    <x v="0"/>
    <n v="8"/>
  </r>
  <r>
    <x v="0"/>
    <x v="2"/>
    <x v="10"/>
    <x v="1"/>
    <x v="1"/>
    <x v="3"/>
    <s v="220SE-2455"/>
    <n v="7.3541800000000004"/>
    <n v="7.3541800000000004"/>
    <n v="0"/>
    <x v="0"/>
    <n v="10"/>
  </r>
  <r>
    <x v="0"/>
    <x v="2"/>
    <x v="10"/>
    <x v="1"/>
    <x v="1"/>
    <x v="3"/>
    <s v="220SE-2553"/>
    <n v="6.7069900000000002"/>
    <n v="6.7069900000000002"/>
    <n v="0"/>
    <x v="0"/>
    <n v="8"/>
  </r>
  <r>
    <x v="0"/>
    <x v="2"/>
    <x v="10"/>
    <x v="2"/>
    <x v="1"/>
    <x v="3"/>
    <s v="220SE-2769"/>
    <n v="5.6687700000000003"/>
    <n v="5.6687700000000003"/>
    <n v="0.58950000000000002"/>
    <x v="0"/>
    <n v="7.5"/>
  </r>
  <r>
    <x v="0"/>
    <x v="2"/>
    <x v="10"/>
    <x v="1"/>
    <x v="1"/>
    <x v="3"/>
    <s v="220SE-2775"/>
    <n v="4.5531899999999998"/>
    <n v="4.5531899999999998"/>
    <n v="0"/>
    <x v="0"/>
    <n v="10"/>
  </r>
  <r>
    <x v="0"/>
    <x v="2"/>
    <x v="10"/>
    <x v="1"/>
    <x v="1"/>
    <x v="3"/>
    <s v="220SE-2818"/>
    <n v="6.9648399999999997"/>
    <n v="6.9648399999999997"/>
    <n v="0"/>
    <x v="0"/>
    <n v="10"/>
  </r>
  <r>
    <x v="0"/>
    <x v="2"/>
    <x v="10"/>
    <x v="2"/>
    <x v="1"/>
    <x v="3"/>
    <s v="220SE-2841"/>
    <n v="6.6762899999999998"/>
    <n v="6.6762899999999998"/>
    <n v="0"/>
    <x v="0"/>
    <n v="8"/>
  </r>
  <r>
    <x v="0"/>
    <x v="2"/>
    <x v="10"/>
    <x v="1"/>
    <x v="1"/>
    <x v="3"/>
    <s v="220SE-2842"/>
    <n v="3.57891"/>
    <n v="3.57891"/>
    <n v="0"/>
    <x v="0"/>
    <n v="8"/>
  </r>
  <r>
    <x v="0"/>
    <x v="2"/>
    <x v="10"/>
    <x v="0"/>
    <x v="1"/>
    <x v="3"/>
    <s v="220SE-2848"/>
    <n v="6.3256199999999998"/>
    <n v="6.3256199999999998"/>
    <n v="0"/>
    <x v="0"/>
    <n v="8"/>
  </r>
  <r>
    <x v="0"/>
    <x v="2"/>
    <x v="10"/>
    <x v="0"/>
    <x v="1"/>
    <x v="3"/>
    <s v="220SE-2892"/>
    <n v="5.6440900000000003"/>
    <n v="5.6440900000000003"/>
    <n v="0"/>
    <x v="0"/>
    <n v="8"/>
  </r>
  <r>
    <x v="0"/>
    <x v="2"/>
    <x v="10"/>
    <x v="1"/>
    <x v="1"/>
    <x v="3"/>
    <s v="220SE-2893"/>
    <n v="4.59476"/>
    <n v="4.59476"/>
    <n v="0"/>
    <x v="0"/>
    <n v="8"/>
  </r>
  <r>
    <x v="0"/>
    <x v="2"/>
    <x v="10"/>
    <x v="1"/>
    <x v="1"/>
    <x v="3"/>
    <s v="220SE-2897"/>
    <n v="4.9319100000000002"/>
    <n v="4.9319100000000002"/>
    <n v="0"/>
    <x v="0"/>
    <n v="8"/>
  </r>
  <r>
    <x v="0"/>
    <x v="2"/>
    <x v="10"/>
    <x v="0"/>
    <x v="1"/>
    <x v="3"/>
    <s v="220SE-2918"/>
    <n v="6.8685299999999998"/>
    <n v="6.8685299999999998"/>
    <n v="3.0000000000000001E-3"/>
    <x v="0"/>
    <n v="8"/>
  </r>
  <r>
    <x v="0"/>
    <x v="2"/>
    <x v="10"/>
    <x v="0"/>
    <x v="1"/>
    <x v="3"/>
    <s v="220SE-2924"/>
    <n v="6.6954799999999999"/>
    <n v="6.6954799999999999"/>
    <n v="0"/>
    <x v="0"/>
    <n v="8"/>
  </r>
  <r>
    <x v="0"/>
    <x v="2"/>
    <x v="10"/>
    <x v="2"/>
    <x v="1"/>
    <x v="3"/>
    <s v="220SE-2926"/>
    <n v="1.5389999999999999"/>
    <n v="1.5389999999999999"/>
    <n v="0"/>
    <x v="0"/>
    <n v="1.5"/>
  </r>
  <r>
    <x v="0"/>
    <x v="2"/>
    <x v="10"/>
    <x v="0"/>
    <x v="1"/>
    <x v="3"/>
    <s v="220SE-2931"/>
    <n v="6.01417"/>
    <n v="6.01417"/>
    <n v="0"/>
    <x v="0"/>
    <n v="8"/>
  </r>
  <r>
    <x v="0"/>
    <x v="2"/>
    <x v="10"/>
    <x v="0"/>
    <x v="1"/>
    <x v="3"/>
    <s v="220SE-2983"/>
    <n v="5.5026099999999998"/>
    <n v="5.5026099999999998"/>
    <n v="0.1085"/>
    <x v="0"/>
    <n v="8"/>
  </r>
  <r>
    <x v="0"/>
    <x v="2"/>
    <x v="10"/>
    <x v="2"/>
    <x v="1"/>
    <x v="3"/>
    <s v="220SE-3261"/>
    <n v="6.9486699999999999"/>
    <n v="6.9486699999999999"/>
    <n v="0"/>
    <x v="0"/>
    <n v="8"/>
  </r>
  <r>
    <x v="0"/>
    <x v="2"/>
    <x v="10"/>
    <x v="2"/>
    <x v="1"/>
    <x v="3"/>
    <s v="220SE-3332"/>
    <n v="7.0297499999999999"/>
    <n v="7.0297499999999999"/>
    <n v="0"/>
    <x v="0"/>
    <n v="8"/>
  </r>
  <r>
    <x v="0"/>
    <x v="2"/>
    <x v="10"/>
    <x v="2"/>
    <x v="1"/>
    <x v="3"/>
    <s v="220SE-3445"/>
    <n v="9.0083800000000007"/>
    <n v="9.0083800000000007"/>
    <n v="0"/>
    <x v="0"/>
    <n v="8"/>
  </r>
  <r>
    <x v="0"/>
    <x v="2"/>
    <x v="10"/>
    <x v="2"/>
    <x v="1"/>
    <x v="3"/>
    <s v="220SE-3447"/>
    <n v="5.9013799999999996"/>
    <n v="5.9013799999999996"/>
    <n v="2.5000000000000001E-3"/>
    <x v="0"/>
    <n v="8"/>
  </r>
  <r>
    <x v="0"/>
    <x v="2"/>
    <x v="10"/>
    <x v="2"/>
    <x v="1"/>
    <x v="3"/>
    <s v="220SE-3462"/>
    <n v="4.87622"/>
    <n v="4.87622"/>
    <n v="0"/>
    <x v="0"/>
    <n v="8"/>
  </r>
  <r>
    <x v="0"/>
    <x v="2"/>
    <x v="10"/>
    <x v="2"/>
    <x v="1"/>
    <x v="3"/>
    <s v="220SE-3468"/>
    <n v="4.9641500000000001"/>
    <n v="4.9641500000000001"/>
    <n v="0.66620000000000001"/>
    <x v="0"/>
    <n v="8"/>
  </r>
  <r>
    <x v="0"/>
    <x v="2"/>
    <x v="10"/>
    <x v="0"/>
    <x v="1"/>
    <x v="3"/>
    <s v="220SE-3566"/>
    <n v="6.8054300000000003"/>
    <n v="6.8054300000000003"/>
    <n v="0"/>
    <x v="0"/>
    <n v="8"/>
  </r>
  <r>
    <x v="0"/>
    <x v="2"/>
    <x v="10"/>
    <x v="1"/>
    <x v="1"/>
    <x v="3"/>
    <s v="220SE-3633"/>
    <n v="5.5810500000000003"/>
    <n v="5.5810500000000003"/>
    <n v="0"/>
    <x v="0"/>
    <n v="8"/>
  </r>
  <r>
    <x v="0"/>
    <x v="2"/>
    <x v="10"/>
    <x v="0"/>
    <x v="1"/>
    <x v="3"/>
    <s v="220SE-3678"/>
    <n v="4.9330600000000002"/>
    <n v="4.9330600000000002"/>
    <n v="0"/>
    <x v="0"/>
    <n v="8"/>
  </r>
  <r>
    <x v="0"/>
    <x v="2"/>
    <x v="10"/>
    <x v="1"/>
    <x v="1"/>
    <x v="3"/>
    <s v="220SE-3840"/>
    <n v="6.24552"/>
    <n v="6.24552"/>
    <n v="0"/>
    <x v="0"/>
    <n v="8"/>
  </r>
  <r>
    <x v="0"/>
    <x v="2"/>
    <x v="10"/>
    <x v="1"/>
    <x v="2"/>
    <x v="4"/>
    <s v="300OI-01-B"/>
    <n v="47.592199999999998"/>
    <n v="47.592199999999998"/>
    <n v="0"/>
    <x v="0"/>
    <n v="40"/>
  </r>
  <r>
    <x v="0"/>
    <x v="2"/>
    <x v="10"/>
    <x v="2"/>
    <x v="2"/>
    <x v="4"/>
    <s v="300OI-01-C"/>
    <n v="66.936400000000006"/>
    <n v="66.936400000000006"/>
    <n v="0"/>
    <x v="0"/>
    <n v="40"/>
  </r>
  <r>
    <x v="0"/>
    <x v="2"/>
    <x v="10"/>
    <x v="0"/>
    <x v="2"/>
    <x v="5"/>
    <s v="300OS-01-A"/>
    <n v="6.8033200000000003"/>
    <n v="6.8033200000000003"/>
    <n v="0"/>
    <x v="0"/>
    <n v="18"/>
  </r>
  <r>
    <x v="0"/>
    <x v="2"/>
    <x v="10"/>
    <x v="1"/>
    <x v="2"/>
    <x v="5"/>
    <s v="300OS-01-B"/>
    <n v="12.5114"/>
    <n v="12.5114"/>
    <n v="0"/>
    <x v="0"/>
    <n v="24"/>
  </r>
  <r>
    <x v="0"/>
    <x v="2"/>
    <x v="10"/>
    <x v="2"/>
    <x v="2"/>
    <x v="5"/>
    <s v="300OS-01-C"/>
    <n v="12.70326"/>
    <n v="12.70326"/>
    <n v="0"/>
    <x v="0"/>
    <n v="24"/>
  </r>
  <r>
    <x v="0"/>
    <x v="2"/>
    <x v="10"/>
    <x v="0"/>
    <x v="3"/>
    <x v="6"/>
    <s v="410MO-01-A"/>
    <n v="16.07938"/>
    <n v="16.07938"/>
    <n v="0"/>
    <x v="0"/>
    <n v="20.8"/>
  </r>
  <r>
    <x v="0"/>
    <x v="2"/>
    <x v="10"/>
    <x v="1"/>
    <x v="3"/>
    <x v="6"/>
    <s v="410MO-01-B"/>
    <n v="8.0661699999999996"/>
    <n v="8.0661699999999996"/>
    <n v="0"/>
    <x v="0"/>
    <n v="10.68"/>
  </r>
  <r>
    <x v="0"/>
    <x v="2"/>
    <x v="10"/>
    <x v="2"/>
    <x v="3"/>
    <x v="6"/>
    <s v="410MO-01-C"/>
    <n v="14.958930000000001"/>
    <n v="14.958930000000001"/>
    <n v="0"/>
    <x v="0"/>
    <n v="18.66"/>
  </r>
  <r>
    <x v="0"/>
    <x v="2"/>
    <x v="10"/>
    <x v="0"/>
    <x v="3"/>
    <x v="6"/>
    <s v="410MO-02-A"/>
    <n v="12.806990000000001"/>
    <n v="12.806990000000001"/>
    <n v="0"/>
    <x v="0"/>
    <n v="16.8"/>
  </r>
  <r>
    <x v="0"/>
    <x v="2"/>
    <x v="10"/>
    <x v="1"/>
    <x v="3"/>
    <x v="6"/>
    <s v="410MO-02-B"/>
    <n v="8.0221699999999991"/>
    <n v="8.0221699999999991"/>
    <n v="0"/>
    <x v="0"/>
    <n v="10.68"/>
  </r>
  <r>
    <x v="0"/>
    <x v="2"/>
    <x v="10"/>
    <x v="2"/>
    <x v="3"/>
    <x v="6"/>
    <s v="410MO-02-C"/>
    <n v="8.2703100000000003"/>
    <n v="8.2703100000000003"/>
    <n v="0"/>
    <x v="0"/>
    <n v="10.66"/>
  </r>
  <r>
    <x v="0"/>
    <x v="2"/>
    <x v="10"/>
    <x v="0"/>
    <x v="3"/>
    <x v="6"/>
    <s v="410MO-03-A"/>
    <n v="14.88317"/>
    <n v="14.88317"/>
    <n v="0"/>
    <x v="0"/>
    <n v="20.8"/>
  </r>
  <r>
    <x v="0"/>
    <x v="2"/>
    <x v="10"/>
    <x v="1"/>
    <x v="3"/>
    <x v="6"/>
    <s v="410MO-03-B"/>
    <n v="12.500909999999999"/>
    <n v="12.500909999999999"/>
    <n v="0"/>
    <x v="0"/>
    <n v="16.68"/>
  </r>
  <r>
    <x v="0"/>
    <x v="2"/>
    <x v="10"/>
    <x v="2"/>
    <x v="3"/>
    <x v="6"/>
    <s v="410MO-03-C"/>
    <n v="8.5756800000000002"/>
    <n v="8.5756800000000002"/>
    <n v="0"/>
    <x v="0"/>
    <n v="10.66"/>
  </r>
  <r>
    <x v="0"/>
    <x v="2"/>
    <x v="10"/>
    <x v="0"/>
    <x v="3"/>
    <x v="6"/>
    <s v="410MO-04-A"/>
    <n v="21.899509999999999"/>
    <n v="21.899509999999999"/>
    <n v="0"/>
    <x v="0"/>
    <n v="28.8"/>
  </r>
  <r>
    <x v="0"/>
    <x v="2"/>
    <x v="10"/>
    <x v="1"/>
    <x v="3"/>
    <x v="6"/>
    <s v="410MO-04-B"/>
    <n v="14.31456"/>
    <n v="14.31456"/>
    <n v="0"/>
    <x v="0"/>
    <n v="18.68"/>
  </r>
  <r>
    <x v="0"/>
    <x v="2"/>
    <x v="10"/>
    <x v="2"/>
    <x v="3"/>
    <x v="6"/>
    <s v="410MO-04-C"/>
    <n v="14.33132"/>
    <n v="14.33132"/>
    <n v="0"/>
    <x v="0"/>
    <n v="18.68"/>
  </r>
  <r>
    <x v="0"/>
    <x v="2"/>
    <x v="10"/>
    <x v="0"/>
    <x v="3"/>
    <x v="6"/>
    <s v="410MO-05-A"/>
    <n v="15.987869999999999"/>
    <n v="15.987869999999999"/>
    <n v="0"/>
    <x v="0"/>
    <n v="20.8"/>
  </r>
  <r>
    <x v="0"/>
    <x v="2"/>
    <x v="10"/>
    <x v="1"/>
    <x v="3"/>
    <x v="6"/>
    <s v="410MO-05-B"/>
    <n v="14.214449999999999"/>
    <n v="14.214449999999999"/>
    <n v="0"/>
    <x v="0"/>
    <n v="18.68"/>
  </r>
  <r>
    <x v="0"/>
    <x v="2"/>
    <x v="10"/>
    <x v="2"/>
    <x v="3"/>
    <x v="6"/>
    <s v="410MO-05-C"/>
    <n v="11.07597"/>
    <n v="11.07597"/>
    <n v="0"/>
    <x v="0"/>
    <n v="14.66"/>
  </r>
  <r>
    <x v="0"/>
    <x v="2"/>
    <x v="10"/>
    <x v="2"/>
    <x v="3"/>
    <x v="6"/>
    <s v="410MO-06-C"/>
    <n v="11.26174"/>
    <n v="11.26174"/>
    <n v="0"/>
    <x v="0"/>
    <n v="14.68"/>
  </r>
  <r>
    <x v="0"/>
    <x v="2"/>
    <x v="10"/>
    <x v="1"/>
    <x v="3"/>
    <x v="6"/>
    <s v="410MO-07-B"/>
    <n v="14.1837"/>
    <n v="14.1837"/>
    <n v="0"/>
    <x v="0"/>
    <n v="18.68"/>
  </r>
  <r>
    <x v="0"/>
    <x v="2"/>
    <x v="10"/>
    <x v="0"/>
    <x v="3"/>
    <x v="7"/>
    <s v="420TW-01-A"/>
    <n v="6.4320300000000001"/>
    <n v="6.4320300000000001"/>
    <n v="0"/>
    <x v="0"/>
    <n v="8.5"/>
  </r>
  <r>
    <x v="0"/>
    <x v="2"/>
    <x v="10"/>
    <x v="1"/>
    <x v="3"/>
    <x v="7"/>
    <s v="420TW-01-B"/>
    <n v="9.75352"/>
    <n v="9.75352"/>
    <n v="0"/>
    <x v="0"/>
    <n v="12.5"/>
  </r>
  <r>
    <x v="0"/>
    <x v="2"/>
    <x v="10"/>
    <x v="2"/>
    <x v="3"/>
    <x v="7"/>
    <s v="420TW-01-C"/>
    <n v="6.4173299999999998"/>
    <n v="6.4173299999999998"/>
    <n v="0"/>
    <x v="0"/>
    <n v="8.5"/>
  </r>
  <r>
    <x v="0"/>
    <x v="2"/>
    <x v="10"/>
    <x v="0"/>
    <x v="3"/>
    <x v="7"/>
    <s v="420TW-02-A"/>
    <n v="6.6331300000000004"/>
    <n v="6.6331300000000004"/>
    <n v="0"/>
    <x v="0"/>
    <n v="8.5"/>
  </r>
  <r>
    <x v="0"/>
    <x v="2"/>
    <x v="10"/>
    <x v="1"/>
    <x v="3"/>
    <x v="7"/>
    <s v="420TW-02-B"/>
    <n v="5.7839999999999998"/>
    <n v="5.7839999999999998"/>
    <n v="0"/>
    <x v="0"/>
    <n v="7.5"/>
  </r>
  <r>
    <x v="0"/>
    <x v="2"/>
    <x v="10"/>
    <x v="2"/>
    <x v="3"/>
    <x v="7"/>
    <s v="420TW-02-C"/>
    <n v="6.6406599999999996"/>
    <n v="6.6406599999999996"/>
    <n v="0"/>
    <x v="0"/>
    <n v="8.5"/>
  </r>
  <r>
    <x v="0"/>
    <x v="2"/>
    <x v="10"/>
    <x v="0"/>
    <x v="3"/>
    <x v="7"/>
    <s v="420TW-03-A"/>
    <n v="6.4613500000000004"/>
    <n v="6.4613500000000004"/>
    <n v="0"/>
    <x v="0"/>
    <n v="8.5"/>
  </r>
  <r>
    <x v="0"/>
    <x v="2"/>
    <x v="10"/>
    <x v="2"/>
    <x v="3"/>
    <x v="7"/>
    <s v="420TW-03-C"/>
    <n v="6.4628199999999998"/>
    <n v="6.4628199999999998"/>
    <n v="0"/>
    <x v="0"/>
    <n v="8.5"/>
  </r>
  <r>
    <x v="0"/>
    <x v="2"/>
    <x v="10"/>
    <x v="2"/>
    <x v="3"/>
    <x v="7"/>
    <s v="420TW-04-C"/>
    <n v="7.72133"/>
    <n v="7.72133"/>
    <n v="0"/>
    <x v="0"/>
    <n v="8.5"/>
  </r>
  <r>
    <x v="0"/>
    <x v="2"/>
    <x v="10"/>
    <x v="0"/>
    <x v="3"/>
    <x v="7"/>
    <s v="420TW-05-A"/>
    <n v="12.55904"/>
    <n v="12.55904"/>
    <n v="0"/>
    <x v="0"/>
    <n v="16.5"/>
  </r>
  <r>
    <x v="0"/>
    <x v="2"/>
    <x v="10"/>
    <x v="2"/>
    <x v="3"/>
    <x v="7"/>
    <s v="420TW-05-C"/>
    <n v="3.07897"/>
    <n v="3.07897"/>
    <n v="0"/>
    <x v="0"/>
    <n v="4"/>
  </r>
  <r>
    <x v="0"/>
    <x v="2"/>
    <x v="10"/>
    <x v="0"/>
    <x v="3"/>
    <x v="7"/>
    <s v="420TW-06-A"/>
    <n v="6.4518399999999998"/>
    <n v="6.4518399999999998"/>
    <n v="0"/>
    <x v="0"/>
    <n v="8.5"/>
  </r>
  <r>
    <x v="0"/>
    <x v="2"/>
    <x v="10"/>
    <x v="1"/>
    <x v="3"/>
    <x v="7"/>
    <s v="420TW-06-B"/>
    <n v="6.4993499999999997"/>
    <n v="6.4993499999999997"/>
    <n v="0"/>
    <x v="0"/>
    <n v="8.5"/>
  </r>
  <r>
    <x v="0"/>
    <x v="2"/>
    <x v="10"/>
    <x v="1"/>
    <x v="3"/>
    <x v="7"/>
    <s v="420TW-07-B"/>
    <n v="6.7898399999999999"/>
    <n v="6.7898399999999999"/>
    <n v="0"/>
    <x v="0"/>
    <n v="8.5"/>
  </r>
  <r>
    <x v="0"/>
    <x v="2"/>
    <x v="10"/>
    <x v="2"/>
    <x v="3"/>
    <x v="7"/>
    <s v="420TW-07-C"/>
    <n v="7.4497799999999996"/>
    <n v="7.4497799999999996"/>
    <n v="0"/>
    <x v="0"/>
    <n v="8.5"/>
  </r>
  <r>
    <x v="0"/>
    <x v="2"/>
    <x v="10"/>
    <x v="1"/>
    <x v="3"/>
    <x v="7"/>
    <s v="420TW-08-B"/>
    <n v="6.7055300000000004"/>
    <n v="6.7055300000000004"/>
    <n v="0"/>
    <x v="0"/>
    <n v="8.5"/>
  </r>
  <r>
    <x v="0"/>
    <x v="2"/>
    <x v="10"/>
    <x v="1"/>
    <x v="3"/>
    <x v="7"/>
    <s v="420TW-09-B"/>
    <n v="6.4295200000000001"/>
    <n v="6.4295200000000001"/>
    <n v="0"/>
    <x v="0"/>
    <n v="8.5"/>
  </r>
  <r>
    <x v="0"/>
    <x v="2"/>
    <x v="10"/>
    <x v="0"/>
    <x v="3"/>
    <x v="8"/>
    <s v="430TT-01-A"/>
    <n v="31.077940000000002"/>
    <n v="31.077940000000002"/>
    <n v="0"/>
    <x v="0"/>
    <n v="41.37"/>
  </r>
  <r>
    <x v="0"/>
    <x v="2"/>
    <x v="10"/>
    <x v="1"/>
    <x v="3"/>
    <x v="8"/>
    <s v="430TT-01-B"/>
    <n v="22.829029999999999"/>
    <n v="22.829029999999999"/>
    <n v="0"/>
    <x v="0"/>
    <n v="29"/>
  </r>
  <r>
    <x v="0"/>
    <x v="2"/>
    <x v="10"/>
    <x v="2"/>
    <x v="3"/>
    <x v="8"/>
    <s v="430TT-01-C"/>
    <n v="19.847049999999999"/>
    <n v="19.847049999999999"/>
    <n v="0"/>
    <x v="0"/>
    <n v="22.5"/>
  </r>
  <r>
    <x v="0"/>
    <x v="2"/>
    <x v="10"/>
    <x v="0"/>
    <x v="3"/>
    <x v="8"/>
    <s v="430TT-02-A"/>
    <n v="25.256889999999999"/>
    <n v="25.256889999999999"/>
    <n v="0"/>
    <x v="0"/>
    <n v="33.369999999999997"/>
  </r>
  <r>
    <x v="0"/>
    <x v="2"/>
    <x v="10"/>
    <x v="1"/>
    <x v="3"/>
    <x v="8"/>
    <s v="430TT-02-B"/>
    <n v="23.076460000000001"/>
    <n v="23.076460000000001"/>
    <n v="0"/>
    <x v="0"/>
    <n v="30.5"/>
  </r>
  <r>
    <x v="0"/>
    <x v="2"/>
    <x v="10"/>
    <x v="2"/>
    <x v="3"/>
    <x v="8"/>
    <s v="430TT-02-C"/>
    <n v="25.879010000000001"/>
    <n v="25.879010000000001"/>
    <n v="0"/>
    <x v="0"/>
    <n v="33"/>
  </r>
  <r>
    <x v="0"/>
    <x v="2"/>
    <x v="10"/>
    <x v="0"/>
    <x v="3"/>
    <x v="8"/>
    <s v="430TT-03-A"/>
    <n v="24.816500000000001"/>
    <n v="24.816500000000001"/>
    <n v="0"/>
    <x v="0"/>
    <n v="33"/>
  </r>
  <r>
    <x v="0"/>
    <x v="2"/>
    <x v="10"/>
    <x v="1"/>
    <x v="3"/>
    <x v="8"/>
    <s v="430TT-03-B"/>
    <n v="23.18505"/>
    <n v="23.18505"/>
    <n v="0"/>
    <x v="0"/>
    <n v="32.75"/>
  </r>
  <r>
    <x v="0"/>
    <x v="2"/>
    <x v="10"/>
    <x v="2"/>
    <x v="3"/>
    <x v="8"/>
    <s v="430TT-03-C"/>
    <n v="13.688599999999999"/>
    <n v="13.688599999999999"/>
    <n v="0"/>
    <x v="0"/>
    <n v="17.5"/>
  </r>
  <r>
    <x v="0"/>
    <x v="2"/>
    <x v="10"/>
    <x v="1"/>
    <x v="3"/>
    <x v="8"/>
    <s v="430TT-04-B"/>
    <n v="16.223839999999999"/>
    <n v="16.223839999999999"/>
    <n v="0"/>
    <x v="0"/>
    <n v="21"/>
  </r>
  <r>
    <x v="0"/>
    <x v="2"/>
    <x v="10"/>
    <x v="2"/>
    <x v="3"/>
    <x v="8"/>
    <s v="430TT-04-C"/>
    <n v="19.908529999999999"/>
    <n v="19.908529999999999"/>
    <n v="0"/>
    <x v="0"/>
    <n v="24.5"/>
  </r>
  <r>
    <x v="0"/>
    <x v="2"/>
    <x v="10"/>
    <x v="1"/>
    <x v="3"/>
    <x v="8"/>
    <s v="430TT-05-B"/>
    <n v="13.32198"/>
    <n v="13.32198"/>
    <n v="0"/>
    <x v="0"/>
    <n v="17.75"/>
  </r>
  <r>
    <x v="0"/>
    <x v="2"/>
    <x v="10"/>
    <x v="1"/>
    <x v="3"/>
    <x v="8"/>
    <s v="430TT-07-B"/>
    <n v="12.86702"/>
    <n v="12.86702"/>
    <n v="0"/>
    <x v="0"/>
    <n v="16.75"/>
  </r>
  <r>
    <x v="0"/>
    <x v="2"/>
    <x v="10"/>
    <x v="0"/>
    <x v="3"/>
    <x v="9"/>
    <s v="440TP-01-A"/>
    <n v="21.780069999999998"/>
    <n v="21.780069999999998"/>
    <n v="0"/>
    <x v="0"/>
    <n v="25.78"/>
  </r>
  <r>
    <x v="0"/>
    <x v="2"/>
    <x v="10"/>
    <x v="1"/>
    <x v="3"/>
    <x v="9"/>
    <s v="440TP-01-B"/>
    <n v="27.510020000000001"/>
    <n v="27.510020000000001"/>
    <n v="0"/>
    <x v="0"/>
    <n v="33"/>
  </r>
  <r>
    <x v="0"/>
    <x v="2"/>
    <x v="10"/>
    <x v="2"/>
    <x v="3"/>
    <x v="9"/>
    <s v="440TP-01-C"/>
    <n v="26.370059999999999"/>
    <n v="26.370059999999999"/>
    <n v="0"/>
    <x v="0"/>
    <n v="33"/>
  </r>
  <r>
    <x v="0"/>
    <x v="2"/>
    <x v="10"/>
    <x v="1"/>
    <x v="4"/>
    <x v="10"/>
    <s v="510L1-B"/>
    <n v="144.51156"/>
    <n v="124.51156"/>
    <n v="0"/>
    <x v="0"/>
    <n v="217.61"/>
  </r>
  <r>
    <x v="0"/>
    <x v="2"/>
    <x v="10"/>
    <x v="2"/>
    <x v="4"/>
    <x v="10"/>
    <s v="510L1-C"/>
    <n v="111.72161"/>
    <n v="91.721609999999998"/>
    <n v="0"/>
    <x v="0"/>
    <n v="209.31"/>
  </r>
  <r>
    <x v="0"/>
    <x v="2"/>
    <x v="10"/>
    <x v="1"/>
    <x v="4"/>
    <x v="11"/>
    <s v="510L2-B"/>
    <n v="224.11969999999999"/>
    <n v="224.11969999999999"/>
    <n v="0"/>
    <x v="0"/>
    <n v="225.61"/>
  </r>
  <r>
    <x v="0"/>
    <x v="2"/>
    <x v="10"/>
    <x v="2"/>
    <x v="4"/>
    <x v="11"/>
    <s v="510L2-C"/>
    <n v="221.49430000000001"/>
    <n v="221.49430000000001"/>
    <n v="0"/>
    <x v="0"/>
    <n v="206.91"/>
  </r>
  <r>
    <x v="0"/>
    <x v="2"/>
    <x v="10"/>
    <x v="1"/>
    <x v="4"/>
    <x v="12"/>
    <s v="510L3-B"/>
    <n v="123.4134"/>
    <n v="123.4134"/>
    <n v="0"/>
    <x v="0"/>
    <n v="185.61"/>
  </r>
  <r>
    <x v="0"/>
    <x v="2"/>
    <x v="10"/>
    <x v="2"/>
    <x v="4"/>
    <x v="12"/>
    <s v="510L3-C"/>
    <n v="138.8272"/>
    <n v="138.8272"/>
    <n v="0"/>
    <x v="0"/>
    <n v="178.91"/>
  </r>
  <r>
    <x v="0"/>
    <x v="2"/>
    <x v="10"/>
    <x v="1"/>
    <x v="4"/>
    <x v="13"/>
    <s v="510L4-B"/>
    <n v="62.800400000000003"/>
    <n v="62.800400000000003"/>
    <n v="0"/>
    <x v="0"/>
    <n v="58.01"/>
  </r>
  <r>
    <x v="0"/>
    <x v="2"/>
    <x v="10"/>
    <x v="2"/>
    <x v="4"/>
    <x v="13"/>
    <s v="510L4-C"/>
    <n v="54.466999999999999"/>
    <n v="54.466999999999999"/>
    <n v="0"/>
    <x v="0"/>
    <n v="52.91"/>
  </r>
  <r>
    <x v="0"/>
    <x v="2"/>
    <x v="10"/>
    <x v="1"/>
    <x v="4"/>
    <x v="14"/>
    <s v="510L5-B"/>
    <n v="87.039779999999993"/>
    <n v="87.039779999999993"/>
    <n v="0"/>
    <x v="0"/>
    <n v="132.61000000000001"/>
  </r>
  <r>
    <x v="0"/>
    <x v="2"/>
    <x v="10"/>
    <x v="2"/>
    <x v="4"/>
    <x v="14"/>
    <s v="510L5-C"/>
    <n v="113.44343000000001"/>
    <n v="113.44343000000001"/>
    <n v="0"/>
    <x v="0"/>
    <n v="133.91"/>
  </r>
  <r>
    <x v="0"/>
    <x v="2"/>
    <x v="10"/>
    <x v="1"/>
    <x v="4"/>
    <x v="15"/>
    <s v="510L6-B"/>
    <n v="89.396720000000002"/>
    <n v="89.396720000000002"/>
    <n v="0"/>
    <x v="0"/>
    <n v="140.6"/>
  </r>
  <r>
    <x v="0"/>
    <x v="2"/>
    <x v="10"/>
    <x v="2"/>
    <x v="4"/>
    <x v="15"/>
    <s v="510L6-C"/>
    <n v="111.46"/>
    <n v="111.46"/>
    <n v="0"/>
    <x v="0"/>
    <n v="145.91"/>
  </r>
  <r>
    <x v="0"/>
    <x v="2"/>
    <x v="10"/>
    <x v="1"/>
    <x v="4"/>
    <x v="16"/>
    <s v="510L8-B"/>
    <n v="28.450199999999999"/>
    <n v="28.450199999999999"/>
    <n v="0"/>
    <x v="0"/>
    <n v="24.01"/>
  </r>
  <r>
    <x v="0"/>
    <x v="2"/>
    <x v="10"/>
    <x v="2"/>
    <x v="4"/>
    <x v="16"/>
    <s v="510L8-C"/>
    <n v="25.133459999999999"/>
    <n v="25.133459999999999"/>
    <n v="0"/>
    <x v="0"/>
    <n v="24.01"/>
  </r>
  <r>
    <x v="0"/>
    <x v="2"/>
    <x v="10"/>
    <x v="1"/>
    <x v="4"/>
    <x v="17"/>
    <s v="520WP-01-B"/>
    <n v="19.6008"/>
    <n v="19.6008"/>
    <n v="0"/>
    <x v="0"/>
    <n v="24"/>
  </r>
  <r>
    <x v="0"/>
    <x v="2"/>
    <x v="10"/>
    <x v="2"/>
    <x v="4"/>
    <x v="17"/>
    <s v="520WP-01-C"/>
    <n v="14.1006"/>
    <n v="14.1006"/>
    <n v="0"/>
    <x v="0"/>
    <n v="16"/>
  </r>
  <r>
    <x v="0"/>
    <x v="2"/>
    <x v="10"/>
    <x v="1"/>
    <x v="4"/>
    <x v="18"/>
    <s v="530NP-01-B"/>
    <n v="40.036200000000001"/>
    <n v="40.036200000000001"/>
    <n v="0"/>
    <x v="0"/>
    <n v="40"/>
  </r>
  <r>
    <x v="0"/>
    <x v="2"/>
    <x v="10"/>
    <x v="2"/>
    <x v="4"/>
    <x v="18"/>
    <s v="530NP-01-C"/>
    <n v="53.048400000000001"/>
    <n v="53.048400000000001"/>
    <n v="0"/>
    <x v="0"/>
    <n v="48"/>
  </r>
  <r>
    <x v="0"/>
    <x v="2"/>
    <x v="10"/>
    <x v="1"/>
    <x v="4"/>
    <x v="19"/>
    <s v="550LP-01-B"/>
    <n v="20.536159999999999"/>
    <n v="20.536159999999999"/>
    <n v="0"/>
    <x v="0"/>
    <n v="24"/>
  </r>
  <r>
    <x v="0"/>
    <x v="2"/>
    <x v="10"/>
    <x v="0"/>
    <x v="5"/>
    <x v="20"/>
    <s v="600WZ-01-A"/>
    <n v="2.51661"/>
    <n v="2.51661"/>
    <n v="0"/>
    <x v="0"/>
    <n v="8"/>
  </r>
  <r>
    <x v="0"/>
    <x v="2"/>
    <x v="10"/>
    <x v="1"/>
    <x v="5"/>
    <x v="20"/>
    <s v="600WZ-01-B"/>
    <n v="5.9272929999999997"/>
    <n v="5.9272929999999997"/>
    <n v="0"/>
    <x v="0"/>
    <n v="8"/>
  </r>
  <r>
    <x v="0"/>
    <x v="2"/>
    <x v="10"/>
    <x v="2"/>
    <x v="5"/>
    <x v="20"/>
    <s v="600WZ-01-C"/>
    <n v="6.2266700000000004"/>
    <n v="6.2266700000000004"/>
    <n v="0"/>
    <x v="0"/>
    <n v="16"/>
  </r>
  <r>
    <x v="0"/>
    <x v="2"/>
    <x v="11"/>
    <x v="0"/>
    <x v="0"/>
    <x v="0"/>
    <s v="100KT-01-A"/>
    <n v="5.0610499999999998"/>
    <n v="5.0610499999999998"/>
    <n v="0"/>
    <x v="0"/>
    <n v="40"/>
  </r>
  <r>
    <x v="0"/>
    <x v="2"/>
    <x v="11"/>
    <x v="1"/>
    <x v="0"/>
    <x v="0"/>
    <s v="100KT-01-B"/>
    <n v="3.7416700000000001"/>
    <n v="3.7416700000000001"/>
    <n v="0"/>
    <x v="0"/>
    <n v="16"/>
  </r>
  <r>
    <x v="0"/>
    <x v="2"/>
    <x v="11"/>
    <x v="2"/>
    <x v="0"/>
    <x v="0"/>
    <s v="100KT-01-C"/>
    <n v="6.1803249999999998"/>
    <n v="6.1803249999999998"/>
    <n v="0"/>
    <x v="0"/>
    <n v="32"/>
  </r>
  <r>
    <x v="0"/>
    <x v="2"/>
    <x v="11"/>
    <x v="0"/>
    <x v="0"/>
    <x v="0"/>
    <s v="100KT-02-A"/>
    <n v="15.554435"/>
    <n v="15.554435"/>
    <n v="0"/>
    <x v="0"/>
    <n v="32"/>
  </r>
  <r>
    <x v="0"/>
    <x v="2"/>
    <x v="11"/>
    <x v="1"/>
    <x v="0"/>
    <x v="0"/>
    <s v="100KT-02-B"/>
    <n v="30.269829999999999"/>
    <n v="30.269829999999999"/>
    <n v="0"/>
    <x v="0"/>
    <n v="40"/>
  </r>
  <r>
    <x v="0"/>
    <x v="2"/>
    <x v="11"/>
    <x v="2"/>
    <x v="0"/>
    <x v="0"/>
    <s v="100KT-02-C"/>
    <n v="12.484505"/>
    <n v="12.484505"/>
    <n v="0"/>
    <x v="0"/>
    <n v="48"/>
  </r>
  <r>
    <x v="0"/>
    <x v="2"/>
    <x v="11"/>
    <x v="0"/>
    <x v="0"/>
    <x v="0"/>
    <s v="100KT-03-A"/>
    <n v="14.862360000000001"/>
    <n v="14.862360000000001"/>
    <n v="0"/>
    <x v="0"/>
    <n v="40"/>
  </r>
  <r>
    <x v="0"/>
    <x v="2"/>
    <x v="11"/>
    <x v="1"/>
    <x v="0"/>
    <x v="0"/>
    <s v="100KT-03-B"/>
    <n v="14.134080000000001"/>
    <n v="14.134080000000001"/>
    <n v="0"/>
    <x v="0"/>
    <n v="40"/>
  </r>
  <r>
    <x v="0"/>
    <x v="2"/>
    <x v="11"/>
    <x v="2"/>
    <x v="0"/>
    <x v="0"/>
    <s v="100KT-03-C"/>
    <n v="12.71866"/>
    <n v="12.71866"/>
    <n v="0"/>
    <x v="0"/>
    <n v="24"/>
  </r>
  <r>
    <x v="0"/>
    <x v="2"/>
    <x v="11"/>
    <x v="0"/>
    <x v="0"/>
    <x v="0"/>
    <s v="100KT-04-A"/>
    <n v="12.454879999999999"/>
    <n v="12.454879999999999"/>
    <n v="0"/>
    <x v="0"/>
    <n v="16"/>
  </r>
  <r>
    <x v="0"/>
    <x v="2"/>
    <x v="11"/>
    <x v="1"/>
    <x v="0"/>
    <x v="0"/>
    <s v="100KT-04-B"/>
    <n v="14.567679999999999"/>
    <n v="14.567679999999999"/>
    <n v="0"/>
    <x v="0"/>
    <n v="8"/>
  </r>
  <r>
    <x v="0"/>
    <x v="2"/>
    <x v="11"/>
    <x v="2"/>
    <x v="0"/>
    <x v="0"/>
    <s v="100KT-04-C"/>
    <n v="11.10017"/>
    <n v="11.10017"/>
    <n v="0"/>
    <x v="0"/>
    <n v="8"/>
  </r>
  <r>
    <x v="0"/>
    <x v="2"/>
    <x v="11"/>
    <x v="0"/>
    <x v="0"/>
    <x v="0"/>
    <s v="100KT-05-A"/>
    <n v="1.08168"/>
    <n v="1.08168"/>
    <n v="0"/>
    <x v="0"/>
    <n v="32"/>
  </r>
  <r>
    <x v="0"/>
    <x v="2"/>
    <x v="11"/>
    <x v="1"/>
    <x v="0"/>
    <x v="0"/>
    <s v="100KT-05-B"/>
    <n v="1.88419"/>
    <n v="1.88419"/>
    <n v="0"/>
    <x v="0"/>
    <n v="39.5"/>
  </r>
  <r>
    <x v="0"/>
    <x v="2"/>
    <x v="11"/>
    <x v="2"/>
    <x v="0"/>
    <x v="0"/>
    <s v="100KT-05-C"/>
    <n v="0.27800999999999998"/>
    <n v="0.27800999999999998"/>
    <n v="0"/>
    <x v="0"/>
    <n v="16"/>
  </r>
  <r>
    <x v="0"/>
    <x v="2"/>
    <x v="11"/>
    <x v="0"/>
    <x v="0"/>
    <x v="0"/>
    <s v="100KT-06-A"/>
    <n v="0.09"/>
    <n v="0.09"/>
    <n v="0"/>
    <x v="0"/>
    <n v="8"/>
  </r>
  <r>
    <x v="0"/>
    <x v="2"/>
    <x v="11"/>
    <x v="0"/>
    <x v="0"/>
    <x v="0"/>
    <s v="100KT-07-A"/>
    <n v="12.70055"/>
    <n v="12.70055"/>
    <n v="0"/>
    <x v="0"/>
    <n v="16"/>
  </r>
  <r>
    <x v="0"/>
    <x v="2"/>
    <x v="11"/>
    <x v="1"/>
    <x v="0"/>
    <x v="0"/>
    <s v="100KT-07-B"/>
    <n v="10.53284"/>
    <n v="10.53284"/>
    <n v="0"/>
    <x v="0"/>
    <n v="16"/>
  </r>
  <r>
    <x v="0"/>
    <x v="2"/>
    <x v="11"/>
    <x v="2"/>
    <x v="0"/>
    <x v="0"/>
    <s v="100KT-07-C"/>
    <n v="12.507490000000001"/>
    <n v="12.507490000000001"/>
    <n v="0"/>
    <x v="0"/>
    <n v="8"/>
  </r>
  <r>
    <x v="0"/>
    <x v="2"/>
    <x v="11"/>
    <x v="0"/>
    <x v="0"/>
    <x v="1"/>
    <s v="110KS-01-A"/>
    <n v="7.92"/>
    <n v="7.92"/>
    <n v="0"/>
    <x v="0"/>
    <n v="16"/>
  </r>
  <r>
    <x v="0"/>
    <x v="2"/>
    <x v="11"/>
    <x v="1"/>
    <x v="0"/>
    <x v="1"/>
    <s v="110KS-01-B"/>
    <n v="10.8004"/>
    <n v="10.8004"/>
    <n v="0"/>
    <x v="0"/>
    <n v="16"/>
  </r>
  <r>
    <x v="0"/>
    <x v="2"/>
    <x v="11"/>
    <x v="2"/>
    <x v="0"/>
    <x v="1"/>
    <s v="110KS-02-C"/>
    <n v="7.92"/>
    <n v="7.92"/>
    <n v="0"/>
    <x v="0"/>
    <n v="16"/>
  </r>
  <r>
    <x v="0"/>
    <x v="2"/>
    <x v="11"/>
    <x v="0"/>
    <x v="0"/>
    <x v="1"/>
    <s v="110KS-03-A"/>
    <n v="2.4582999999999999"/>
    <n v="2.4582999999999999"/>
    <n v="0"/>
    <x v="0"/>
    <n v="8"/>
  </r>
  <r>
    <x v="0"/>
    <x v="2"/>
    <x v="11"/>
    <x v="1"/>
    <x v="0"/>
    <x v="1"/>
    <s v="110KS-03-B"/>
    <n v="0.76080000000000003"/>
    <n v="0.76080000000000003"/>
    <n v="0"/>
    <x v="0"/>
    <n v="8"/>
  </r>
  <r>
    <x v="0"/>
    <x v="2"/>
    <x v="11"/>
    <x v="0"/>
    <x v="1"/>
    <x v="2"/>
    <s v="210SL-01-A"/>
    <n v="13.959989999999999"/>
    <n v="13.959989999999999"/>
    <n v="0"/>
    <x v="0"/>
    <n v="16"/>
  </r>
  <r>
    <x v="0"/>
    <x v="2"/>
    <x v="11"/>
    <x v="1"/>
    <x v="1"/>
    <x v="2"/>
    <s v="210SL-01-B"/>
    <n v="17.646823999999999"/>
    <n v="17.646823999999999"/>
    <n v="0"/>
    <x v="0"/>
    <n v="20"/>
  </r>
  <r>
    <x v="0"/>
    <x v="2"/>
    <x v="11"/>
    <x v="2"/>
    <x v="1"/>
    <x v="2"/>
    <s v="210SL-01-C"/>
    <n v="38.999969999999998"/>
    <n v="38.999969999999998"/>
    <n v="0"/>
    <x v="0"/>
    <n v="48"/>
  </r>
  <r>
    <x v="0"/>
    <x v="2"/>
    <x v="11"/>
    <x v="0"/>
    <x v="1"/>
    <x v="2"/>
    <s v="210SL-02-A"/>
    <n v="21.02665"/>
    <n v="21.02665"/>
    <n v="0"/>
    <x v="0"/>
    <n v="24"/>
  </r>
  <r>
    <x v="0"/>
    <x v="2"/>
    <x v="11"/>
    <x v="1"/>
    <x v="1"/>
    <x v="2"/>
    <s v="210SL-02-B"/>
    <n v="56.533279999999998"/>
    <n v="56.533279999999998"/>
    <n v="0"/>
    <x v="0"/>
    <n v="64"/>
  </r>
  <r>
    <x v="0"/>
    <x v="2"/>
    <x v="11"/>
    <x v="0"/>
    <x v="1"/>
    <x v="3"/>
    <s v="220SE-0009"/>
    <n v="7.5507600000000004"/>
    <n v="7.5507600000000004"/>
    <n v="2.9999999999999997E-4"/>
    <x v="0"/>
    <n v="8"/>
  </r>
  <r>
    <x v="0"/>
    <x v="2"/>
    <x v="11"/>
    <x v="2"/>
    <x v="1"/>
    <x v="3"/>
    <s v="220SE-0079"/>
    <n v="6.9129800000000001"/>
    <n v="6.9129800000000001"/>
    <n v="1.83E-2"/>
    <x v="0"/>
    <n v="8"/>
  </r>
  <r>
    <x v="0"/>
    <x v="2"/>
    <x v="11"/>
    <x v="2"/>
    <x v="1"/>
    <x v="3"/>
    <s v="220SE-0081"/>
    <n v="6.66221"/>
    <n v="6.66221"/>
    <n v="0"/>
    <x v="0"/>
    <n v="8"/>
  </r>
  <r>
    <x v="0"/>
    <x v="2"/>
    <x v="11"/>
    <x v="2"/>
    <x v="1"/>
    <x v="3"/>
    <s v="220SE-0114"/>
    <n v="6.9190699999999996"/>
    <n v="6.9190699999999996"/>
    <n v="0"/>
    <x v="0"/>
    <n v="8"/>
  </r>
  <r>
    <x v="0"/>
    <x v="2"/>
    <x v="11"/>
    <x v="0"/>
    <x v="1"/>
    <x v="3"/>
    <s v="220SE-0121"/>
    <n v="7.11592"/>
    <n v="7.11592"/>
    <n v="0"/>
    <x v="0"/>
    <n v="8"/>
  </r>
  <r>
    <x v="0"/>
    <x v="2"/>
    <x v="11"/>
    <x v="0"/>
    <x v="1"/>
    <x v="3"/>
    <s v="220SE-0133"/>
    <n v="6.3038800000000004"/>
    <n v="6.3038800000000004"/>
    <n v="0"/>
    <x v="0"/>
    <n v="8"/>
  </r>
  <r>
    <x v="0"/>
    <x v="2"/>
    <x v="11"/>
    <x v="1"/>
    <x v="1"/>
    <x v="3"/>
    <s v="220SE-0150"/>
    <n v="8.0978600000000007"/>
    <n v="8.0978600000000007"/>
    <n v="0"/>
    <x v="0"/>
    <n v="8"/>
  </r>
  <r>
    <x v="0"/>
    <x v="2"/>
    <x v="11"/>
    <x v="1"/>
    <x v="1"/>
    <x v="3"/>
    <s v="220SE-0202"/>
    <n v="6.3108000000000004"/>
    <n v="6.3108000000000004"/>
    <n v="0"/>
    <x v="0"/>
    <n v="8"/>
  </r>
  <r>
    <x v="0"/>
    <x v="2"/>
    <x v="11"/>
    <x v="2"/>
    <x v="1"/>
    <x v="3"/>
    <s v="220SE-0212"/>
    <n v="7.7836400000000001"/>
    <n v="7.7836400000000001"/>
    <n v="8.6999999999999994E-3"/>
    <x v="0"/>
    <n v="8"/>
  </r>
  <r>
    <x v="0"/>
    <x v="2"/>
    <x v="11"/>
    <x v="2"/>
    <x v="1"/>
    <x v="3"/>
    <s v="220SE-0227"/>
    <n v="6.9170499999999997"/>
    <n v="6.9170499999999997"/>
    <n v="1.8100000000000002E-2"/>
    <x v="0"/>
    <n v="8"/>
  </r>
  <r>
    <x v="0"/>
    <x v="2"/>
    <x v="11"/>
    <x v="1"/>
    <x v="1"/>
    <x v="3"/>
    <s v="220SE-0233"/>
    <n v="5.6437999999999997"/>
    <n v="5.6437999999999997"/>
    <n v="0"/>
    <x v="0"/>
    <n v="8"/>
  </r>
  <r>
    <x v="0"/>
    <x v="2"/>
    <x v="11"/>
    <x v="1"/>
    <x v="1"/>
    <x v="3"/>
    <s v="220SE-0281"/>
    <n v="8.4815900000000006"/>
    <n v="8.4815900000000006"/>
    <n v="0"/>
    <x v="0"/>
    <n v="12"/>
  </r>
  <r>
    <x v="0"/>
    <x v="2"/>
    <x v="11"/>
    <x v="2"/>
    <x v="1"/>
    <x v="3"/>
    <s v="220SE-0294"/>
    <n v="5.1038699999999997"/>
    <n v="5.1038699999999997"/>
    <n v="0"/>
    <x v="0"/>
    <n v="7"/>
  </r>
  <r>
    <x v="0"/>
    <x v="2"/>
    <x v="11"/>
    <x v="1"/>
    <x v="1"/>
    <x v="3"/>
    <s v="220SE-0315"/>
    <n v="3.507606"/>
    <n v="3.507606"/>
    <n v="0"/>
    <x v="0"/>
    <n v="2"/>
  </r>
  <r>
    <x v="0"/>
    <x v="2"/>
    <x v="11"/>
    <x v="0"/>
    <x v="1"/>
    <x v="3"/>
    <s v="220SE-0350"/>
    <n v="5.4370700000000003"/>
    <n v="5.4370700000000003"/>
    <n v="0"/>
    <x v="0"/>
    <n v="8"/>
  </r>
  <r>
    <x v="0"/>
    <x v="2"/>
    <x v="11"/>
    <x v="2"/>
    <x v="1"/>
    <x v="3"/>
    <s v="220SE-0359"/>
    <n v="6.7625599999999997"/>
    <n v="6.7625599999999997"/>
    <n v="4.0000000000000001E-3"/>
    <x v="0"/>
    <n v="8"/>
  </r>
  <r>
    <x v="0"/>
    <x v="2"/>
    <x v="11"/>
    <x v="2"/>
    <x v="1"/>
    <x v="3"/>
    <s v="220SE-0386"/>
    <n v="7.3593299999999999"/>
    <n v="4.5259999999999998"/>
    <n v="3.8060999999999998"/>
    <x v="0"/>
    <n v="8"/>
  </r>
  <r>
    <x v="0"/>
    <x v="2"/>
    <x v="11"/>
    <x v="0"/>
    <x v="1"/>
    <x v="3"/>
    <s v="220SE-0409"/>
    <n v="5.1617899999999999"/>
    <n v="5.1617899999999999"/>
    <n v="0"/>
    <x v="0"/>
    <n v="8"/>
  </r>
  <r>
    <x v="0"/>
    <x v="2"/>
    <x v="11"/>
    <x v="0"/>
    <x v="1"/>
    <x v="3"/>
    <s v="220SE-0639"/>
    <n v="10.376329999999999"/>
    <n v="10.376329999999999"/>
    <n v="3.7000000000000002E-3"/>
    <x v="0"/>
    <n v="12"/>
  </r>
  <r>
    <x v="0"/>
    <x v="2"/>
    <x v="11"/>
    <x v="1"/>
    <x v="1"/>
    <x v="3"/>
    <s v="220SE-0640"/>
    <n v="6.2540399999999998"/>
    <n v="6.2540399999999998"/>
    <n v="0"/>
    <x v="0"/>
    <n v="8"/>
  </r>
  <r>
    <x v="0"/>
    <x v="2"/>
    <x v="11"/>
    <x v="0"/>
    <x v="1"/>
    <x v="3"/>
    <s v="220SE-0677"/>
    <n v="3.90062"/>
    <n v="3.90062"/>
    <n v="0"/>
    <x v="0"/>
    <n v="8"/>
  </r>
  <r>
    <x v="0"/>
    <x v="2"/>
    <x v="11"/>
    <x v="1"/>
    <x v="1"/>
    <x v="3"/>
    <s v="220SE-0682"/>
    <n v="5.4611900000000002"/>
    <n v="5.4611900000000002"/>
    <n v="0"/>
    <x v="0"/>
    <n v="8"/>
  </r>
  <r>
    <x v="0"/>
    <x v="2"/>
    <x v="11"/>
    <x v="1"/>
    <x v="1"/>
    <x v="3"/>
    <s v="220SE-0688"/>
    <n v="7.60581"/>
    <n v="7.60581"/>
    <n v="0"/>
    <x v="0"/>
    <n v="8"/>
  </r>
  <r>
    <x v="0"/>
    <x v="2"/>
    <x v="11"/>
    <x v="1"/>
    <x v="1"/>
    <x v="3"/>
    <s v="220SE-0690"/>
    <n v="5.8010299999999999"/>
    <n v="5.8010299999999999"/>
    <n v="0"/>
    <x v="0"/>
    <n v="8"/>
  </r>
  <r>
    <x v="0"/>
    <x v="2"/>
    <x v="11"/>
    <x v="0"/>
    <x v="1"/>
    <x v="3"/>
    <s v="220SE-0694"/>
    <n v="6.6600200000000003"/>
    <n v="6.6600200000000003"/>
    <n v="0"/>
    <x v="0"/>
    <n v="8"/>
  </r>
  <r>
    <x v="0"/>
    <x v="2"/>
    <x v="11"/>
    <x v="1"/>
    <x v="1"/>
    <x v="3"/>
    <s v="220SE-0700"/>
    <n v="5.7441300000000002"/>
    <n v="5.7441300000000002"/>
    <n v="0"/>
    <x v="0"/>
    <n v="8"/>
  </r>
  <r>
    <x v="0"/>
    <x v="2"/>
    <x v="11"/>
    <x v="1"/>
    <x v="1"/>
    <x v="3"/>
    <s v="220SE-0701"/>
    <n v="5.3939300000000001"/>
    <n v="5.3939300000000001"/>
    <n v="0"/>
    <x v="0"/>
    <n v="8"/>
  </r>
  <r>
    <x v="0"/>
    <x v="2"/>
    <x v="11"/>
    <x v="2"/>
    <x v="1"/>
    <x v="3"/>
    <s v="220SE-0708"/>
    <n v="5.94278"/>
    <n v="5.94278"/>
    <n v="0.81889999999999996"/>
    <x v="0"/>
    <n v="8"/>
  </r>
  <r>
    <x v="0"/>
    <x v="2"/>
    <x v="11"/>
    <x v="1"/>
    <x v="1"/>
    <x v="3"/>
    <s v="220SE-0718"/>
    <n v="7.5897600000000001"/>
    <n v="7.5897600000000001"/>
    <n v="0"/>
    <x v="0"/>
    <n v="8"/>
  </r>
  <r>
    <x v="0"/>
    <x v="2"/>
    <x v="11"/>
    <x v="1"/>
    <x v="1"/>
    <x v="3"/>
    <s v="220SE-0734"/>
    <n v="6.4056600000000001"/>
    <n v="6.4056600000000001"/>
    <n v="0"/>
    <x v="0"/>
    <n v="8"/>
  </r>
  <r>
    <x v="0"/>
    <x v="2"/>
    <x v="11"/>
    <x v="1"/>
    <x v="1"/>
    <x v="3"/>
    <s v="220SE-0737"/>
    <n v="7.3522400000000001"/>
    <n v="7.3522400000000001"/>
    <n v="0"/>
    <x v="0"/>
    <n v="8"/>
  </r>
  <r>
    <x v="0"/>
    <x v="2"/>
    <x v="11"/>
    <x v="1"/>
    <x v="1"/>
    <x v="3"/>
    <s v="220SE-0739"/>
    <n v="5.9374200000000004"/>
    <n v="5.9374200000000004"/>
    <n v="0"/>
    <x v="0"/>
    <n v="8"/>
  </r>
  <r>
    <x v="0"/>
    <x v="2"/>
    <x v="11"/>
    <x v="1"/>
    <x v="1"/>
    <x v="3"/>
    <s v="220SE-0748"/>
    <n v="3.7371500000000002"/>
    <n v="3.7371500000000002"/>
    <n v="0"/>
    <x v="0"/>
    <n v="4"/>
  </r>
  <r>
    <x v="0"/>
    <x v="2"/>
    <x v="11"/>
    <x v="2"/>
    <x v="1"/>
    <x v="3"/>
    <s v="220SE-0754"/>
    <n v="6.0732699999999999"/>
    <n v="6.0732699999999999"/>
    <n v="0"/>
    <x v="0"/>
    <n v="8"/>
  </r>
  <r>
    <x v="0"/>
    <x v="2"/>
    <x v="11"/>
    <x v="2"/>
    <x v="1"/>
    <x v="3"/>
    <s v="220SE-0778"/>
    <n v="6.0464700000000002"/>
    <n v="6.0464700000000002"/>
    <n v="0"/>
    <x v="0"/>
    <n v="8"/>
  </r>
  <r>
    <x v="0"/>
    <x v="2"/>
    <x v="11"/>
    <x v="1"/>
    <x v="1"/>
    <x v="3"/>
    <s v="220SE-0786"/>
    <n v="5.9852699999999999"/>
    <n v="5.9852699999999999"/>
    <n v="0"/>
    <x v="0"/>
    <n v="8"/>
  </r>
  <r>
    <x v="0"/>
    <x v="2"/>
    <x v="11"/>
    <x v="0"/>
    <x v="1"/>
    <x v="3"/>
    <s v="220SE-0787"/>
    <n v="5.8259999999999996"/>
    <n v="5.8259999999999996"/>
    <n v="0"/>
    <x v="0"/>
    <n v="8"/>
  </r>
  <r>
    <x v="0"/>
    <x v="2"/>
    <x v="11"/>
    <x v="2"/>
    <x v="1"/>
    <x v="3"/>
    <s v="220SE-0795"/>
    <n v="5.9865500000000003"/>
    <n v="5.9865500000000003"/>
    <n v="0"/>
    <x v="0"/>
    <n v="8"/>
  </r>
  <r>
    <x v="0"/>
    <x v="2"/>
    <x v="11"/>
    <x v="1"/>
    <x v="1"/>
    <x v="3"/>
    <s v="220SE-0797"/>
    <n v="7.37704"/>
    <n v="7.37704"/>
    <n v="0"/>
    <x v="0"/>
    <n v="8"/>
  </r>
  <r>
    <x v="0"/>
    <x v="2"/>
    <x v="11"/>
    <x v="1"/>
    <x v="1"/>
    <x v="3"/>
    <s v="220SE-0800"/>
    <n v="7.1772400000000003"/>
    <n v="7.1772400000000003"/>
    <n v="0"/>
    <x v="0"/>
    <n v="8"/>
  </r>
  <r>
    <x v="0"/>
    <x v="2"/>
    <x v="11"/>
    <x v="2"/>
    <x v="1"/>
    <x v="3"/>
    <s v="220SE-0844"/>
    <n v="7.10771"/>
    <n v="7.10771"/>
    <n v="1.9199999999999998E-2"/>
    <x v="0"/>
    <n v="8"/>
  </r>
  <r>
    <x v="0"/>
    <x v="2"/>
    <x v="11"/>
    <x v="2"/>
    <x v="1"/>
    <x v="3"/>
    <s v="220SE-0901"/>
    <n v="5.1788400000000001"/>
    <n v="5.1788400000000001"/>
    <n v="0"/>
    <x v="0"/>
    <n v="8"/>
  </r>
  <r>
    <x v="0"/>
    <x v="2"/>
    <x v="11"/>
    <x v="1"/>
    <x v="1"/>
    <x v="3"/>
    <s v="220SE-0921"/>
    <n v="5.6218199999999996"/>
    <n v="5.6218199999999996"/>
    <n v="0"/>
    <x v="0"/>
    <n v="8"/>
  </r>
  <r>
    <x v="0"/>
    <x v="2"/>
    <x v="11"/>
    <x v="0"/>
    <x v="1"/>
    <x v="3"/>
    <s v="220SE-0923"/>
    <n v="5.5722199999999997"/>
    <n v="5.5722199999999997"/>
    <n v="0"/>
    <x v="0"/>
    <n v="8"/>
  </r>
  <r>
    <x v="0"/>
    <x v="2"/>
    <x v="11"/>
    <x v="2"/>
    <x v="1"/>
    <x v="3"/>
    <s v="220SE-1045"/>
    <n v="6.590935"/>
    <n v="6.590935"/>
    <n v="2.2000000000000001E-3"/>
    <x v="0"/>
    <n v="8"/>
  </r>
  <r>
    <x v="0"/>
    <x v="2"/>
    <x v="11"/>
    <x v="0"/>
    <x v="1"/>
    <x v="3"/>
    <s v="220SE-1218"/>
    <n v="6.3068200000000001"/>
    <n v="6.3068200000000001"/>
    <n v="0"/>
    <x v="0"/>
    <n v="8"/>
  </r>
  <r>
    <x v="0"/>
    <x v="2"/>
    <x v="11"/>
    <x v="0"/>
    <x v="1"/>
    <x v="3"/>
    <s v="220SE-1219"/>
    <n v="5.5401699999999998"/>
    <n v="5.5401699999999998"/>
    <n v="3.8E-3"/>
    <x v="0"/>
    <n v="8"/>
  </r>
  <r>
    <x v="0"/>
    <x v="2"/>
    <x v="11"/>
    <x v="1"/>
    <x v="1"/>
    <x v="3"/>
    <s v="220SE-1223"/>
    <n v="4.8324999999999996"/>
    <n v="4.8324999999999996"/>
    <n v="0"/>
    <x v="0"/>
    <n v="5.5"/>
  </r>
  <r>
    <x v="0"/>
    <x v="2"/>
    <x v="11"/>
    <x v="1"/>
    <x v="1"/>
    <x v="3"/>
    <s v="220SE-1286"/>
    <n v="5.6918899999999999"/>
    <n v="5.6918899999999999"/>
    <n v="0"/>
    <x v="0"/>
    <n v="8"/>
  </r>
  <r>
    <x v="0"/>
    <x v="2"/>
    <x v="11"/>
    <x v="0"/>
    <x v="1"/>
    <x v="3"/>
    <s v="220SE-1290"/>
    <n v="6.8622100000000001"/>
    <n v="6.8622100000000001"/>
    <n v="0"/>
    <x v="0"/>
    <n v="8"/>
  </r>
  <r>
    <x v="0"/>
    <x v="2"/>
    <x v="11"/>
    <x v="2"/>
    <x v="1"/>
    <x v="3"/>
    <s v="220SE-1679"/>
    <n v="7.3459300000000001"/>
    <n v="7.3459300000000001"/>
    <n v="0"/>
    <x v="0"/>
    <n v="8"/>
  </r>
  <r>
    <x v="0"/>
    <x v="2"/>
    <x v="11"/>
    <x v="1"/>
    <x v="1"/>
    <x v="3"/>
    <s v="220SE-1689"/>
    <n v="4.3372000000000002"/>
    <n v="4.3372000000000002"/>
    <n v="0.74339999999999995"/>
    <x v="0"/>
    <n v="6"/>
  </r>
  <r>
    <x v="0"/>
    <x v="2"/>
    <x v="11"/>
    <x v="2"/>
    <x v="1"/>
    <x v="3"/>
    <s v="220SE-1695"/>
    <n v="7.0547250000000004"/>
    <n v="7.0547250000000004"/>
    <n v="0.50129999999999997"/>
    <x v="0"/>
    <n v="8"/>
  </r>
  <r>
    <x v="0"/>
    <x v="2"/>
    <x v="11"/>
    <x v="1"/>
    <x v="1"/>
    <x v="3"/>
    <s v="220SE-2033"/>
    <n v="5.84938"/>
    <n v="5.84938"/>
    <n v="0"/>
    <x v="0"/>
    <n v="8"/>
  </r>
  <r>
    <x v="0"/>
    <x v="2"/>
    <x v="11"/>
    <x v="2"/>
    <x v="1"/>
    <x v="3"/>
    <s v="220SE-2036"/>
    <n v="7.0933599999999997"/>
    <n v="7.0933599999999997"/>
    <n v="8.0500000000000002E-2"/>
    <x v="0"/>
    <n v="8"/>
  </r>
  <r>
    <x v="0"/>
    <x v="2"/>
    <x v="11"/>
    <x v="0"/>
    <x v="1"/>
    <x v="3"/>
    <s v="220SE-2037"/>
    <n v="4.97567"/>
    <n v="4.97567"/>
    <n v="0"/>
    <x v="0"/>
    <n v="8"/>
  </r>
  <r>
    <x v="0"/>
    <x v="2"/>
    <x v="11"/>
    <x v="0"/>
    <x v="1"/>
    <x v="3"/>
    <s v="220SE-2038"/>
    <n v="7.1976800000000001"/>
    <n v="7.1976800000000001"/>
    <n v="0"/>
    <x v="0"/>
    <n v="8"/>
  </r>
  <r>
    <x v="0"/>
    <x v="2"/>
    <x v="11"/>
    <x v="1"/>
    <x v="1"/>
    <x v="3"/>
    <s v="220SE-2102"/>
    <n v="6.7517899999999997"/>
    <n v="6.7517899999999997"/>
    <n v="0"/>
    <x v="0"/>
    <n v="8"/>
  </r>
  <r>
    <x v="0"/>
    <x v="2"/>
    <x v="11"/>
    <x v="0"/>
    <x v="1"/>
    <x v="3"/>
    <s v="220SE-2103"/>
    <n v="5.6183100000000001"/>
    <n v="5.6183100000000001"/>
    <n v="0"/>
    <x v="0"/>
    <n v="8"/>
  </r>
  <r>
    <x v="0"/>
    <x v="2"/>
    <x v="11"/>
    <x v="2"/>
    <x v="1"/>
    <x v="3"/>
    <s v="220SE-2104"/>
    <n v="7.0565300000000004"/>
    <n v="7.0565300000000004"/>
    <n v="4.4999999999999997E-3"/>
    <x v="0"/>
    <n v="8"/>
  </r>
  <r>
    <x v="0"/>
    <x v="2"/>
    <x v="11"/>
    <x v="2"/>
    <x v="1"/>
    <x v="3"/>
    <s v="220SE-2107"/>
    <n v="6.8669900000000004"/>
    <n v="6.8669900000000004"/>
    <n v="0"/>
    <x v="0"/>
    <n v="8"/>
  </r>
  <r>
    <x v="0"/>
    <x v="2"/>
    <x v="11"/>
    <x v="0"/>
    <x v="1"/>
    <x v="3"/>
    <s v="220SE-2110"/>
    <n v="4.0487200000000003"/>
    <n v="4.0487200000000003"/>
    <n v="0"/>
    <x v="0"/>
    <n v="8"/>
  </r>
  <r>
    <x v="0"/>
    <x v="2"/>
    <x v="11"/>
    <x v="1"/>
    <x v="1"/>
    <x v="3"/>
    <s v="220SE-2116"/>
    <n v="6.0099400000000003"/>
    <n v="6.0099400000000003"/>
    <n v="0"/>
    <x v="0"/>
    <n v="8"/>
  </r>
  <r>
    <x v="0"/>
    <x v="2"/>
    <x v="11"/>
    <x v="2"/>
    <x v="1"/>
    <x v="3"/>
    <s v="220SE-2118"/>
    <n v="7.1564899999999998"/>
    <n v="7.1564899999999998"/>
    <n v="0"/>
    <x v="0"/>
    <n v="8"/>
  </r>
  <r>
    <x v="0"/>
    <x v="2"/>
    <x v="11"/>
    <x v="0"/>
    <x v="1"/>
    <x v="3"/>
    <s v="220SE-2125"/>
    <n v="7.6620999999999997"/>
    <n v="7.6620999999999997"/>
    <n v="0"/>
    <x v="0"/>
    <n v="8"/>
  </r>
  <r>
    <x v="0"/>
    <x v="2"/>
    <x v="11"/>
    <x v="0"/>
    <x v="1"/>
    <x v="3"/>
    <s v="220SE-2295"/>
    <n v="6.5292399999999997"/>
    <n v="6.5292399999999997"/>
    <n v="0"/>
    <x v="0"/>
    <n v="8"/>
  </r>
  <r>
    <x v="0"/>
    <x v="2"/>
    <x v="11"/>
    <x v="0"/>
    <x v="1"/>
    <x v="3"/>
    <s v="220SE-2349"/>
    <n v="6.9228899999999998"/>
    <n v="6.9228899999999998"/>
    <n v="0"/>
    <x v="0"/>
    <n v="8"/>
  </r>
  <r>
    <x v="0"/>
    <x v="2"/>
    <x v="11"/>
    <x v="1"/>
    <x v="1"/>
    <x v="3"/>
    <s v="220SE-2350"/>
    <n v="6.6746600000000003"/>
    <n v="6.6746600000000003"/>
    <n v="6.4999999999999997E-3"/>
    <x v="0"/>
    <n v="8"/>
  </r>
  <r>
    <x v="0"/>
    <x v="2"/>
    <x v="11"/>
    <x v="1"/>
    <x v="1"/>
    <x v="3"/>
    <s v="220SE-2353"/>
    <n v="6.2124800000000002"/>
    <n v="6.2124800000000002"/>
    <n v="0"/>
    <x v="0"/>
    <n v="8"/>
  </r>
  <r>
    <x v="0"/>
    <x v="2"/>
    <x v="11"/>
    <x v="0"/>
    <x v="1"/>
    <x v="3"/>
    <s v="220SE-2415"/>
    <n v="4.8270999999999997"/>
    <n v="4.8270999999999997"/>
    <n v="0"/>
    <x v="0"/>
    <n v="8"/>
  </r>
  <r>
    <x v="0"/>
    <x v="2"/>
    <x v="11"/>
    <x v="2"/>
    <x v="1"/>
    <x v="3"/>
    <s v="220SE-2454"/>
    <n v="4.9547749999999997"/>
    <n v="4.9547749999999997"/>
    <n v="0"/>
    <x v="0"/>
    <n v="8"/>
  </r>
  <r>
    <x v="0"/>
    <x v="2"/>
    <x v="11"/>
    <x v="1"/>
    <x v="1"/>
    <x v="3"/>
    <s v="220SE-2455"/>
    <n v="10.33661"/>
    <n v="10.33661"/>
    <n v="2.0799999999999999E-2"/>
    <x v="0"/>
    <n v="12"/>
  </r>
  <r>
    <x v="0"/>
    <x v="2"/>
    <x v="11"/>
    <x v="1"/>
    <x v="1"/>
    <x v="3"/>
    <s v="220SE-2553"/>
    <n v="5.5372700000000004"/>
    <n v="5.5372700000000004"/>
    <n v="0"/>
    <x v="0"/>
    <n v="8"/>
  </r>
  <r>
    <x v="0"/>
    <x v="2"/>
    <x v="11"/>
    <x v="0"/>
    <x v="1"/>
    <x v="3"/>
    <s v="220SE-2771"/>
    <n v="6.3306699999999996"/>
    <n v="6.3306699999999996"/>
    <n v="3.0000000000000001E-3"/>
    <x v="0"/>
    <n v="8"/>
  </r>
  <r>
    <x v="0"/>
    <x v="2"/>
    <x v="11"/>
    <x v="1"/>
    <x v="1"/>
    <x v="3"/>
    <s v="220SE-2775"/>
    <n v="10.40706"/>
    <n v="10.40706"/>
    <n v="0"/>
    <x v="0"/>
    <n v="12"/>
  </r>
  <r>
    <x v="0"/>
    <x v="2"/>
    <x v="11"/>
    <x v="1"/>
    <x v="1"/>
    <x v="3"/>
    <s v="220SE-2818"/>
    <n v="9.5604700000000005"/>
    <n v="9.5604700000000005"/>
    <n v="0"/>
    <x v="0"/>
    <n v="12"/>
  </r>
  <r>
    <x v="0"/>
    <x v="2"/>
    <x v="11"/>
    <x v="2"/>
    <x v="1"/>
    <x v="3"/>
    <s v="220SE-2841"/>
    <n v="7.3782800000000002"/>
    <n v="7.3782800000000002"/>
    <n v="0"/>
    <x v="0"/>
    <n v="8"/>
  </r>
  <r>
    <x v="0"/>
    <x v="2"/>
    <x v="11"/>
    <x v="1"/>
    <x v="1"/>
    <x v="3"/>
    <s v="220SE-2842"/>
    <n v="5.0394500000000004"/>
    <n v="5.0394500000000004"/>
    <n v="0"/>
    <x v="0"/>
    <n v="8"/>
  </r>
  <r>
    <x v="0"/>
    <x v="2"/>
    <x v="11"/>
    <x v="0"/>
    <x v="1"/>
    <x v="3"/>
    <s v="220SE-2848"/>
    <n v="5.8166200000000003"/>
    <n v="5.8166200000000003"/>
    <n v="0"/>
    <x v="0"/>
    <n v="8"/>
  </r>
  <r>
    <x v="0"/>
    <x v="2"/>
    <x v="11"/>
    <x v="0"/>
    <x v="1"/>
    <x v="3"/>
    <s v="220SE-2892"/>
    <n v="4.5421199999999997"/>
    <n v="4.5421199999999997"/>
    <n v="7.0699999999999999E-2"/>
    <x v="0"/>
    <n v="8"/>
  </r>
  <r>
    <x v="0"/>
    <x v="2"/>
    <x v="11"/>
    <x v="1"/>
    <x v="1"/>
    <x v="3"/>
    <s v="220SE-2893"/>
    <n v="5.5315300000000001"/>
    <n v="5.5315300000000001"/>
    <n v="0"/>
    <x v="0"/>
    <n v="8"/>
  </r>
  <r>
    <x v="0"/>
    <x v="2"/>
    <x v="11"/>
    <x v="1"/>
    <x v="1"/>
    <x v="3"/>
    <s v="220SE-2897"/>
    <n v="5.5275100000000004"/>
    <n v="5.5275100000000004"/>
    <n v="0"/>
    <x v="0"/>
    <n v="8"/>
  </r>
  <r>
    <x v="0"/>
    <x v="2"/>
    <x v="11"/>
    <x v="0"/>
    <x v="1"/>
    <x v="3"/>
    <s v="220SE-2918"/>
    <n v="5.8945600000000002"/>
    <n v="5.8945600000000002"/>
    <n v="4.7000000000000002E-3"/>
    <x v="0"/>
    <n v="8"/>
  </r>
  <r>
    <x v="0"/>
    <x v="2"/>
    <x v="11"/>
    <x v="0"/>
    <x v="1"/>
    <x v="3"/>
    <s v="220SE-2924"/>
    <n v="4.9944800000000003"/>
    <n v="4.9944800000000003"/>
    <n v="2.3E-2"/>
    <x v="0"/>
    <n v="8"/>
  </r>
  <r>
    <x v="0"/>
    <x v="2"/>
    <x v="11"/>
    <x v="0"/>
    <x v="1"/>
    <x v="3"/>
    <s v="220SE-2931"/>
    <n v="5.2514700000000003"/>
    <n v="5.2514700000000003"/>
    <n v="0.10879999999999999"/>
    <x v="0"/>
    <n v="8"/>
  </r>
  <r>
    <x v="0"/>
    <x v="2"/>
    <x v="11"/>
    <x v="0"/>
    <x v="1"/>
    <x v="3"/>
    <s v="220SE-2983"/>
    <n v="5.1244100000000001"/>
    <n v="5.1244100000000001"/>
    <n v="0"/>
    <x v="0"/>
    <n v="8"/>
  </r>
  <r>
    <x v="0"/>
    <x v="2"/>
    <x v="11"/>
    <x v="2"/>
    <x v="1"/>
    <x v="3"/>
    <s v="220SE-3073"/>
    <n v="5.3393990000000002"/>
    <n v="5.3393990000000002"/>
    <n v="2.5000000000000001E-3"/>
    <x v="0"/>
    <n v="8"/>
  </r>
  <r>
    <x v="0"/>
    <x v="2"/>
    <x v="11"/>
    <x v="2"/>
    <x v="1"/>
    <x v="3"/>
    <s v="220SE-3261"/>
    <n v="6.2861000000000002"/>
    <n v="6.2861000000000002"/>
    <n v="7.7799999999999994E-2"/>
    <x v="0"/>
    <n v="8"/>
  </r>
  <r>
    <x v="0"/>
    <x v="2"/>
    <x v="11"/>
    <x v="2"/>
    <x v="1"/>
    <x v="3"/>
    <s v="220SE-3332"/>
    <n v="7.3773200000000001"/>
    <n v="7.3773200000000001"/>
    <n v="0"/>
    <x v="0"/>
    <n v="8"/>
  </r>
  <r>
    <x v="0"/>
    <x v="2"/>
    <x v="11"/>
    <x v="2"/>
    <x v="1"/>
    <x v="3"/>
    <s v="220SE-3445"/>
    <n v="8.7398699999999998"/>
    <n v="8.7398699999999998"/>
    <n v="8.5000000000000006E-3"/>
    <x v="0"/>
    <n v="8"/>
  </r>
  <r>
    <x v="0"/>
    <x v="2"/>
    <x v="11"/>
    <x v="2"/>
    <x v="1"/>
    <x v="3"/>
    <s v="220SE-3447"/>
    <n v="6.2462730000000004"/>
    <n v="6.2462730000000004"/>
    <n v="6.9800000000000001E-2"/>
    <x v="0"/>
    <n v="8"/>
  </r>
  <r>
    <x v="0"/>
    <x v="2"/>
    <x v="11"/>
    <x v="2"/>
    <x v="1"/>
    <x v="3"/>
    <s v="220SE-3462"/>
    <n v="4.5740999999999996"/>
    <n v="4.5740999999999996"/>
    <n v="0"/>
    <x v="0"/>
    <n v="8"/>
  </r>
  <r>
    <x v="0"/>
    <x v="2"/>
    <x v="11"/>
    <x v="2"/>
    <x v="1"/>
    <x v="3"/>
    <s v="220SE-3468"/>
    <n v="4.6227999999999998"/>
    <n v="4.6227999999999998"/>
    <n v="0"/>
    <x v="0"/>
    <n v="8"/>
  </r>
  <r>
    <x v="0"/>
    <x v="2"/>
    <x v="11"/>
    <x v="1"/>
    <x v="1"/>
    <x v="3"/>
    <s v="220SE-3633"/>
    <n v="5.67692"/>
    <n v="5.67692"/>
    <n v="0"/>
    <x v="0"/>
    <n v="8"/>
  </r>
  <r>
    <x v="0"/>
    <x v="2"/>
    <x v="11"/>
    <x v="0"/>
    <x v="1"/>
    <x v="3"/>
    <s v="220SE-3678"/>
    <n v="3.8180999999999998"/>
    <n v="3.8180999999999998"/>
    <n v="0"/>
    <x v="0"/>
    <n v="8"/>
  </r>
  <r>
    <x v="0"/>
    <x v="2"/>
    <x v="11"/>
    <x v="1"/>
    <x v="1"/>
    <x v="3"/>
    <s v="220SE-3840"/>
    <n v="5.3675899999999999"/>
    <n v="5.3675899999999999"/>
    <n v="0"/>
    <x v="0"/>
    <n v="8"/>
  </r>
  <r>
    <x v="0"/>
    <x v="2"/>
    <x v="11"/>
    <x v="0"/>
    <x v="2"/>
    <x v="4"/>
    <s v="300OI-01-A"/>
    <n v="49.286650000000002"/>
    <n v="49.286650000000002"/>
    <n v="0"/>
    <x v="0"/>
    <n v="32"/>
  </r>
  <r>
    <x v="0"/>
    <x v="2"/>
    <x v="11"/>
    <x v="1"/>
    <x v="2"/>
    <x v="4"/>
    <s v="300OI-01-B"/>
    <n v="42.145600000000002"/>
    <n v="42.145600000000002"/>
    <n v="0"/>
    <x v="0"/>
    <n v="40"/>
  </r>
  <r>
    <x v="0"/>
    <x v="2"/>
    <x v="11"/>
    <x v="2"/>
    <x v="2"/>
    <x v="4"/>
    <s v="300OI-01-C"/>
    <n v="68.986000000000004"/>
    <n v="68.986000000000004"/>
    <n v="0"/>
    <x v="0"/>
    <n v="32"/>
  </r>
  <r>
    <x v="0"/>
    <x v="2"/>
    <x v="11"/>
    <x v="0"/>
    <x v="2"/>
    <x v="5"/>
    <s v="300OS-01-A"/>
    <n v="11.59826"/>
    <n v="11.59826"/>
    <n v="0"/>
    <x v="0"/>
    <n v="24"/>
  </r>
  <r>
    <x v="0"/>
    <x v="2"/>
    <x v="11"/>
    <x v="1"/>
    <x v="2"/>
    <x v="5"/>
    <s v="300OS-01-B"/>
    <n v="15.42601"/>
    <n v="15.42601"/>
    <n v="0"/>
    <x v="0"/>
    <n v="24"/>
  </r>
  <r>
    <x v="0"/>
    <x v="2"/>
    <x v="11"/>
    <x v="2"/>
    <x v="2"/>
    <x v="5"/>
    <s v="300OS-01-C"/>
    <n v="10.991300000000001"/>
    <n v="10.991300000000001"/>
    <n v="0"/>
    <x v="0"/>
    <n v="16"/>
  </r>
  <r>
    <x v="0"/>
    <x v="2"/>
    <x v="11"/>
    <x v="0"/>
    <x v="3"/>
    <x v="6"/>
    <s v="410MO-01-A"/>
    <n v="15.41574"/>
    <n v="15.41574"/>
    <n v="0"/>
    <x v="0"/>
    <n v="19.989999999999998"/>
  </r>
  <r>
    <x v="0"/>
    <x v="2"/>
    <x v="11"/>
    <x v="1"/>
    <x v="3"/>
    <x v="6"/>
    <s v="410MO-01-B"/>
    <n v="14.013500000000001"/>
    <n v="14.013500000000001"/>
    <n v="0"/>
    <x v="0"/>
    <n v="18.68"/>
  </r>
  <r>
    <x v="0"/>
    <x v="2"/>
    <x v="11"/>
    <x v="2"/>
    <x v="3"/>
    <x v="6"/>
    <s v="410MO-01-C"/>
    <n v="11.214040000000001"/>
    <n v="11.214040000000001"/>
    <n v="0"/>
    <x v="0"/>
    <n v="14.66"/>
  </r>
  <r>
    <x v="0"/>
    <x v="2"/>
    <x v="11"/>
    <x v="0"/>
    <x v="3"/>
    <x v="6"/>
    <s v="410MO-02-A"/>
    <n v="18.393090000000001"/>
    <n v="18.393090000000001"/>
    <n v="0"/>
    <x v="0"/>
    <n v="23.99"/>
  </r>
  <r>
    <x v="0"/>
    <x v="2"/>
    <x v="11"/>
    <x v="1"/>
    <x v="3"/>
    <x v="6"/>
    <s v="410MO-02-B"/>
    <n v="14.463839999999999"/>
    <n v="14.463839999999999"/>
    <n v="0"/>
    <x v="0"/>
    <n v="18.68"/>
  </r>
  <r>
    <x v="0"/>
    <x v="2"/>
    <x v="11"/>
    <x v="2"/>
    <x v="3"/>
    <x v="6"/>
    <s v="410MO-02-C"/>
    <n v="15.64682"/>
    <n v="15.64682"/>
    <n v="0"/>
    <x v="0"/>
    <n v="19.66"/>
  </r>
  <r>
    <x v="0"/>
    <x v="2"/>
    <x v="11"/>
    <x v="0"/>
    <x v="3"/>
    <x v="6"/>
    <s v="410MO-03-A"/>
    <n v="15.359360000000001"/>
    <n v="15.359360000000001"/>
    <n v="0"/>
    <x v="0"/>
    <n v="19.989999999999998"/>
  </r>
  <r>
    <x v="0"/>
    <x v="2"/>
    <x v="11"/>
    <x v="1"/>
    <x v="3"/>
    <x v="6"/>
    <s v="410MO-03-B"/>
    <n v="14.176690000000001"/>
    <n v="14.176690000000001"/>
    <n v="0"/>
    <x v="0"/>
    <n v="18.68"/>
  </r>
  <r>
    <x v="0"/>
    <x v="2"/>
    <x v="11"/>
    <x v="2"/>
    <x v="3"/>
    <x v="6"/>
    <s v="410MO-03-C"/>
    <n v="8.3601799999999997"/>
    <n v="8.3601799999999997"/>
    <n v="0"/>
    <x v="0"/>
    <n v="10.66"/>
  </r>
  <r>
    <x v="0"/>
    <x v="2"/>
    <x v="11"/>
    <x v="0"/>
    <x v="3"/>
    <x v="6"/>
    <s v="410MO-04-A"/>
    <n v="15.25211"/>
    <n v="15.25211"/>
    <n v="0"/>
    <x v="0"/>
    <n v="19.989999999999998"/>
  </r>
  <r>
    <x v="0"/>
    <x v="2"/>
    <x v="11"/>
    <x v="1"/>
    <x v="3"/>
    <x v="6"/>
    <s v="410MO-04-B"/>
    <n v="14.345969999999999"/>
    <n v="14.345969999999999"/>
    <n v="0"/>
    <x v="0"/>
    <n v="18.68"/>
  </r>
  <r>
    <x v="0"/>
    <x v="2"/>
    <x v="11"/>
    <x v="2"/>
    <x v="3"/>
    <x v="6"/>
    <s v="410MO-04-C"/>
    <n v="14.210710000000001"/>
    <n v="14.210710000000001"/>
    <n v="0"/>
    <x v="0"/>
    <n v="18.18"/>
  </r>
  <r>
    <x v="0"/>
    <x v="2"/>
    <x v="11"/>
    <x v="0"/>
    <x v="3"/>
    <x v="6"/>
    <s v="410MO-05-A"/>
    <n v="15.55026"/>
    <n v="15.55026"/>
    <n v="0"/>
    <x v="0"/>
    <n v="19.989999999999998"/>
  </r>
  <r>
    <x v="0"/>
    <x v="2"/>
    <x v="11"/>
    <x v="1"/>
    <x v="3"/>
    <x v="6"/>
    <s v="410MO-05-B"/>
    <n v="14.27087"/>
    <n v="14.27087"/>
    <n v="0"/>
    <x v="0"/>
    <n v="18.68"/>
  </r>
  <r>
    <x v="0"/>
    <x v="2"/>
    <x v="11"/>
    <x v="2"/>
    <x v="3"/>
    <x v="6"/>
    <s v="410MO-05-C"/>
    <n v="8.1907499999999995"/>
    <n v="8.1907499999999995"/>
    <n v="0"/>
    <x v="0"/>
    <n v="10.66"/>
  </r>
  <r>
    <x v="0"/>
    <x v="2"/>
    <x v="11"/>
    <x v="0"/>
    <x v="3"/>
    <x v="6"/>
    <s v="410MO-06-A"/>
    <n v="8.5473300000000005"/>
    <n v="8.5473300000000005"/>
    <n v="0"/>
    <x v="0"/>
    <n v="10.99"/>
  </r>
  <r>
    <x v="0"/>
    <x v="2"/>
    <x v="11"/>
    <x v="2"/>
    <x v="3"/>
    <x v="6"/>
    <s v="410MO-06-C"/>
    <n v="11.055020000000001"/>
    <n v="11.055020000000001"/>
    <n v="0"/>
    <x v="0"/>
    <n v="14.18"/>
  </r>
  <r>
    <x v="0"/>
    <x v="2"/>
    <x v="11"/>
    <x v="1"/>
    <x v="3"/>
    <x v="6"/>
    <s v="410MO-07-B"/>
    <n v="14.05237"/>
    <n v="14.05237"/>
    <n v="0"/>
    <x v="0"/>
    <n v="18.68"/>
  </r>
  <r>
    <x v="0"/>
    <x v="2"/>
    <x v="11"/>
    <x v="0"/>
    <x v="3"/>
    <x v="7"/>
    <s v="420TW-01-A"/>
    <n v="6.4677100000000003"/>
    <n v="6.4677100000000003"/>
    <n v="0"/>
    <x v="0"/>
    <n v="8.5"/>
  </r>
  <r>
    <x v="0"/>
    <x v="2"/>
    <x v="11"/>
    <x v="1"/>
    <x v="3"/>
    <x v="7"/>
    <s v="420TW-01-B"/>
    <n v="9.4958100000000005"/>
    <n v="9.4958100000000005"/>
    <n v="0"/>
    <x v="0"/>
    <n v="12.5"/>
  </r>
  <r>
    <x v="0"/>
    <x v="2"/>
    <x v="11"/>
    <x v="2"/>
    <x v="3"/>
    <x v="7"/>
    <s v="420TW-01-C"/>
    <n v="6.31332"/>
    <n v="6.31332"/>
    <n v="0"/>
    <x v="0"/>
    <n v="8"/>
  </r>
  <r>
    <x v="0"/>
    <x v="2"/>
    <x v="11"/>
    <x v="0"/>
    <x v="3"/>
    <x v="7"/>
    <s v="420TW-02-A"/>
    <n v="6.6253399999999996"/>
    <n v="6.6253399999999996"/>
    <n v="0"/>
    <x v="0"/>
    <n v="8.5"/>
  </r>
  <r>
    <x v="0"/>
    <x v="2"/>
    <x v="11"/>
    <x v="1"/>
    <x v="3"/>
    <x v="7"/>
    <s v="420TW-02-B"/>
    <n v="6.39785"/>
    <n v="6.39785"/>
    <n v="0"/>
    <x v="0"/>
    <n v="8.5"/>
  </r>
  <r>
    <x v="0"/>
    <x v="2"/>
    <x v="11"/>
    <x v="2"/>
    <x v="3"/>
    <x v="7"/>
    <s v="420TW-02-C"/>
    <n v="6.4847599999999996"/>
    <n v="6.4847599999999996"/>
    <n v="0"/>
    <x v="0"/>
    <n v="8.5"/>
  </r>
  <r>
    <x v="0"/>
    <x v="2"/>
    <x v="11"/>
    <x v="0"/>
    <x v="3"/>
    <x v="7"/>
    <s v="420TW-03-A"/>
    <n v="6.3928399999999996"/>
    <n v="6.3928399999999996"/>
    <n v="0"/>
    <x v="0"/>
    <n v="8.5"/>
  </r>
  <r>
    <x v="0"/>
    <x v="2"/>
    <x v="11"/>
    <x v="0"/>
    <x v="3"/>
    <x v="7"/>
    <s v="420TW-04-A"/>
    <n v="7.12493"/>
    <n v="7.12493"/>
    <n v="0"/>
    <x v="0"/>
    <n v="8.5"/>
  </r>
  <r>
    <x v="0"/>
    <x v="2"/>
    <x v="11"/>
    <x v="2"/>
    <x v="3"/>
    <x v="7"/>
    <s v="420TW-04-C"/>
    <n v="6.5765099999999999"/>
    <n v="6.5765099999999999"/>
    <n v="0"/>
    <x v="0"/>
    <n v="8.5"/>
  </r>
  <r>
    <x v="0"/>
    <x v="2"/>
    <x v="11"/>
    <x v="0"/>
    <x v="3"/>
    <x v="7"/>
    <s v="420TW-05-A"/>
    <n v="6.4608499999999998"/>
    <n v="6.4608499999999998"/>
    <n v="0"/>
    <x v="0"/>
    <n v="8.5"/>
  </r>
  <r>
    <x v="0"/>
    <x v="2"/>
    <x v="11"/>
    <x v="2"/>
    <x v="3"/>
    <x v="7"/>
    <s v="420TW-05-C"/>
    <n v="3.1"/>
    <n v="3.1"/>
    <n v="0"/>
    <x v="0"/>
    <n v="4"/>
  </r>
  <r>
    <x v="0"/>
    <x v="2"/>
    <x v="11"/>
    <x v="0"/>
    <x v="3"/>
    <x v="7"/>
    <s v="420TW-06-A"/>
    <n v="6.4234099999999996"/>
    <n v="6.4234099999999996"/>
    <n v="0"/>
    <x v="0"/>
    <n v="8.5"/>
  </r>
  <r>
    <x v="0"/>
    <x v="2"/>
    <x v="11"/>
    <x v="1"/>
    <x v="3"/>
    <x v="7"/>
    <s v="420TW-06-B"/>
    <n v="6.5821800000000001"/>
    <n v="6.5821800000000001"/>
    <n v="0"/>
    <x v="0"/>
    <n v="8.5"/>
  </r>
  <r>
    <x v="0"/>
    <x v="2"/>
    <x v="11"/>
    <x v="2"/>
    <x v="3"/>
    <x v="7"/>
    <s v="420TW-06-C"/>
    <n v="6.3711700000000002"/>
    <n v="6.3711700000000002"/>
    <n v="0"/>
    <x v="0"/>
    <n v="8.5"/>
  </r>
  <r>
    <x v="0"/>
    <x v="2"/>
    <x v="11"/>
    <x v="1"/>
    <x v="3"/>
    <x v="7"/>
    <s v="420TW-07-B"/>
    <n v="6.6981999999999999"/>
    <n v="6.6981999999999999"/>
    <n v="0"/>
    <x v="0"/>
    <n v="8.5"/>
  </r>
  <r>
    <x v="0"/>
    <x v="2"/>
    <x v="11"/>
    <x v="2"/>
    <x v="3"/>
    <x v="7"/>
    <s v="420TW-07-C"/>
    <n v="9.2466799999999996"/>
    <n v="9.2466799999999996"/>
    <n v="0"/>
    <x v="0"/>
    <n v="11.9"/>
  </r>
  <r>
    <x v="0"/>
    <x v="2"/>
    <x v="11"/>
    <x v="1"/>
    <x v="3"/>
    <x v="7"/>
    <s v="420TW-08-B"/>
    <n v="6.4583300000000001"/>
    <n v="6.4583300000000001"/>
    <n v="0"/>
    <x v="0"/>
    <n v="8.5"/>
  </r>
  <r>
    <x v="0"/>
    <x v="2"/>
    <x v="11"/>
    <x v="1"/>
    <x v="3"/>
    <x v="7"/>
    <s v="420TW-09-B"/>
    <n v="6.51274"/>
    <n v="6.51274"/>
    <n v="0"/>
    <x v="0"/>
    <n v="8.5"/>
  </r>
  <r>
    <x v="0"/>
    <x v="2"/>
    <x v="11"/>
    <x v="0"/>
    <x v="3"/>
    <x v="8"/>
    <s v="430TT-01-A"/>
    <n v="24.987030000000001"/>
    <n v="24.987030000000001"/>
    <n v="0"/>
    <x v="0"/>
    <n v="33"/>
  </r>
  <r>
    <x v="0"/>
    <x v="2"/>
    <x v="11"/>
    <x v="1"/>
    <x v="3"/>
    <x v="8"/>
    <s v="430TT-01-B"/>
    <n v="24.814309999999999"/>
    <n v="24.814309999999999"/>
    <n v="0"/>
    <x v="0"/>
    <n v="32.659999999999997"/>
  </r>
  <r>
    <x v="0"/>
    <x v="2"/>
    <x v="11"/>
    <x v="2"/>
    <x v="3"/>
    <x v="8"/>
    <s v="430TT-01-C"/>
    <n v="18.521339999999999"/>
    <n v="18.521339999999999"/>
    <n v="0"/>
    <x v="0"/>
    <n v="22.5"/>
  </r>
  <r>
    <x v="0"/>
    <x v="2"/>
    <x v="11"/>
    <x v="0"/>
    <x v="3"/>
    <x v="8"/>
    <s v="430TT-02-A"/>
    <n v="24.907250000000001"/>
    <n v="24.907250000000001"/>
    <n v="0"/>
    <x v="0"/>
    <n v="33"/>
  </r>
  <r>
    <x v="0"/>
    <x v="2"/>
    <x v="11"/>
    <x v="1"/>
    <x v="3"/>
    <x v="8"/>
    <s v="430TT-02-B"/>
    <n v="25.203340000000001"/>
    <n v="25.203340000000001"/>
    <n v="0"/>
    <x v="0"/>
    <n v="32.659999999999997"/>
  </r>
  <r>
    <x v="0"/>
    <x v="2"/>
    <x v="11"/>
    <x v="2"/>
    <x v="3"/>
    <x v="8"/>
    <s v="430TT-02-C"/>
    <n v="26.93028"/>
    <n v="26.93028"/>
    <n v="0"/>
    <x v="0"/>
    <n v="33"/>
  </r>
  <r>
    <x v="0"/>
    <x v="2"/>
    <x v="11"/>
    <x v="0"/>
    <x v="3"/>
    <x v="8"/>
    <s v="430TT-03-A"/>
    <n v="23.797239999999999"/>
    <n v="23.797239999999999"/>
    <n v="0"/>
    <x v="0"/>
    <n v="32.5"/>
  </r>
  <r>
    <x v="0"/>
    <x v="2"/>
    <x v="11"/>
    <x v="1"/>
    <x v="3"/>
    <x v="8"/>
    <s v="430TT-03-B"/>
    <n v="18.479949999999999"/>
    <n v="18.479949999999999"/>
    <n v="0"/>
    <x v="0"/>
    <n v="24.66"/>
  </r>
  <r>
    <x v="0"/>
    <x v="2"/>
    <x v="11"/>
    <x v="2"/>
    <x v="3"/>
    <x v="8"/>
    <s v="430TT-03-C"/>
    <n v="20.66114"/>
    <n v="20.66114"/>
    <n v="0"/>
    <x v="0"/>
    <n v="25"/>
  </r>
  <r>
    <x v="0"/>
    <x v="2"/>
    <x v="11"/>
    <x v="0"/>
    <x v="3"/>
    <x v="8"/>
    <s v="430TT-04-A"/>
    <n v="16.198139999999999"/>
    <n v="16.198139999999999"/>
    <n v="0"/>
    <x v="0"/>
    <n v="21"/>
  </r>
  <r>
    <x v="0"/>
    <x v="2"/>
    <x v="11"/>
    <x v="1"/>
    <x v="3"/>
    <x v="8"/>
    <s v="430TT-04-B"/>
    <n v="18.648029999999999"/>
    <n v="18.648029999999999"/>
    <n v="0"/>
    <x v="0"/>
    <n v="24.66"/>
  </r>
  <r>
    <x v="0"/>
    <x v="2"/>
    <x v="11"/>
    <x v="2"/>
    <x v="3"/>
    <x v="8"/>
    <s v="430TT-04-C"/>
    <n v="26.270849999999999"/>
    <n v="26.270849999999999"/>
    <n v="0"/>
    <x v="0"/>
    <n v="33"/>
  </r>
  <r>
    <x v="0"/>
    <x v="2"/>
    <x v="11"/>
    <x v="1"/>
    <x v="3"/>
    <x v="8"/>
    <s v="430TT-05-B"/>
    <n v="15.529"/>
    <n v="15.529"/>
    <n v="0"/>
    <x v="0"/>
    <n v="20.66"/>
  </r>
  <r>
    <x v="0"/>
    <x v="2"/>
    <x v="11"/>
    <x v="1"/>
    <x v="3"/>
    <x v="8"/>
    <s v="430TT-07-B"/>
    <n v="15.816660000000001"/>
    <n v="15.816660000000001"/>
    <n v="0"/>
    <x v="0"/>
    <n v="20.66"/>
  </r>
  <r>
    <x v="0"/>
    <x v="2"/>
    <x v="11"/>
    <x v="0"/>
    <x v="3"/>
    <x v="9"/>
    <s v="440TP-01-A"/>
    <n v="28.023399999999999"/>
    <n v="28.023399999999999"/>
    <n v="0"/>
    <x v="0"/>
    <n v="33.5"/>
  </r>
  <r>
    <x v="0"/>
    <x v="2"/>
    <x v="11"/>
    <x v="1"/>
    <x v="3"/>
    <x v="9"/>
    <s v="440TP-01-B"/>
    <n v="26.283349999999999"/>
    <n v="26.283349999999999"/>
    <n v="0"/>
    <x v="0"/>
    <n v="33"/>
  </r>
  <r>
    <x v="0"/>
    <x v="2"/>
    <x v="11"/>
    <x v="2"/>
    <x v="3"/>
    <x v="9"/>
    <s v="440TP-01-C"/>
    <n v="23.263359999999999"/>
    <n v="23.263359999999999"/>
    <n v="0"/>
    <x v="0"/>
    <n v="29.6"/>
  </r>
  <r>
    <x v="0"/>
    <x v="2"/>
    <x v="11"/>
    <x v="0"/>
    <x v="4"/>
    <x v="10"/>
    <s v="510L1-A"/>
    <n v="127.21005"/>
    <n v="107.21005"/>
    <n v="0"/>
    <x v="0"/>
    <n v="211.21"/>
  </r>
  <r>
    <x v="0"/>
    <x v="2"/>
    <x v="11"/>
    <x v="1"/>
    <x v="4"/>
    <x v="10"/>
    <s v="510L1-B"/>
    <n v="117.95679"/>
    <n v="97.956789999999998"/>
    <n v="0"/>
    <x v="0"/>
    <n v="218.81"/>
  </r>
  <r>
    <x v="0"/>
    <x v="2"/>
    <x v="11"/>
    <x v="2"/>
    <x v="4"/>
    <x v="10"/>
    <s v="510L1-C"/>
    <n v="107.27485"/>
    <n v="87.274850000000001"/>
    <n v="0"/>
    <x v="0"/>
    <n v="209.31"/>
  </r>
  <r>
    <x v="0"/>
    <x v="2"/>
    <x v="11"/>
    <x v="0"/>
    <x v="4"/>
    <x v="11"/>
    <s v="510L2-A"/>
    <n v="217.23929999999999"/>
    <n v="217.23929999999999"/>
    <n v="0"/>
    <x v="0"/>
    <n v="187.21"/>
  </r>
  <r>
    <x v="0"/>
    <x v="2"/>
    <x v="11"/>
    <x v="1"/>
    <x v="4"/>
    <x v="11"/>
    <s v="510L2-B"/>
    <n v="215.9742"/>
    <n v="215.9742"/>
    <n v="0"/>
    <x v="0"/>
    <n v="210.81"/>
  </r>
  <r>
    <x v="0"/>
    <x v="2"/>
    <x v="11"/>
    <x v="2"/>
    <x v="4"/>
    <x v="11"/>
    <s v="510L2-C"/>
    <n v="207.66749999999999"/>
    <n v="207.66749999999999"/>
    <n v="0"/>
    <x v="0"/>
    <n v="206.91"/>
  </r>
  <r>
    <x v="0"/>
    <x v="2"/>
    <x v="11"/>
    <x v="0"/>
    <x v="4"/>
    <x v="12"/>
    <s v="510L3-A"/>
    <n v="147.20166"/>
    <n v="147.20166"/>
    <n v="0"/>
    <x v="0"/>
    <n v="179.21"/>
  </r>
  <r>
    <x v="0"/>
    <x v="2"/>
    <x v="11"/>
    <x v="1"/>
    <x v="4"/>
    <x v="12"/>
    <s v="510L3-B"/>
    <n v="171.63248999999999"/>
    <n v="171.63248999999999"/>
    <n v="0"/>
    <x v="0"/>
    <n v="190.81"/>
  </r>
  <r>
    <x v="0"/>
    <x v="2"/>
    <x v="11"/>
    <x v="2"/>
    <x v="4"/>
    <x v="12"/>
    <s v="510L3-C"/>
    <n v="111.70161"/>
    <n v="111.70161"/>
    <n v="0"/>
    <x v="0"/>
    <n v="146.91"/>
  </r>
  <r>
    <x v="0"/>
    <x v="2"/>
    <x v="11"/>
    <x v="0"/>
    <x v="4"/>
    <x v="13"/>
    <s v="510L4-A"/>
    <n v="48.466920000000002"/>
    <n v="48.466920000000002"/>
    <n v="0"/>
    <x v="0"/>
    <n v="42.01"/>
  </r>
  <r>
    <x v="0"/>
    <x v="2"/>
    <x v="11"/>
    <x v="1"/>
    <x v="4"/>
    <x v="13"/>
    <s v="510L4-B"/>
    <n v="70.810140000000004"/>
    <n v="70.810140000000004"/>
    <n v="0"/>
    <x v="0"/>
    <n v="59.01"/>
  </r>
  <r>
    <x v="0"/>
    <x v="2"/>
    <x v="11"/>
    <x v="2"/>
    <x v="4"/>
    <x v="13"/>
    <s v="510L4-C"/>
    <n v="80.000640000000004"/>
    <n v="80.000640000000004"/>
    <n v="0"/>
    <x v="0"/>
    <n v="76.91"/>
  </r>
  <r>
    <x v="0"/>
    <x v="2"/>
    <x v="11"/>
    <x v="0"/>
    <x v="4"/>
    <x v="14"/>
    <s v="510L5-A"/>
    <n v="121.5996"/>
    <n v="121.5996"/>
    <n v="0"/>
    <x v="0"/>
    <n v="138.21"/>
  </r>
  <r>
    <x v="0"/>
    <x v="2"/>
    <x v="11"/>
    <x v="1"/>
    <x v="4"/>
    <x v="14"/>
    <s v="510L5-B"/>
    <n v="130.61328"/>
    <n v="130.61328"/>
    <n v="0"/>
    <x v="0"/>
    <n v="153.81"/>
  </r>
  <r>
    <x v="0"/>
    <x v="2"/>
    <x v="11"/>
    <x v="2"/>
    <x v="4"/>
    <x v="14"/>
    <s v="510L5-C"/>
    <n v="107.41298"/>
    <n v="107.41298"/>
    <n v="0"/>
    <x v="0"/>
    <n v="141.91"/>
  </r>
  <r>
    <x v="0"/>
    <x v="2"/>
    <x v="11"/>
    <x v="0"/>
    <x v="4"/>
    <x v="15"/>
    <s v="510L6-A"/>
    <n v="144.24108000000001"/>
    <n v="144.24108000000001"/>
    <n v="0"/>
    <x v="0"/>
    <n v="190.21"/>
  </r>
  <r>
    <x v="0"/>
    <x v="2"/>
    <x v="11"/>
    <x v="1"/>
    <x v="4"/>
    <x v="15"/>
    <s v="510L6-B"/>
    <n v="118.51345000000001"/>
    <n v="118.51345000000001"/>
    <n v="0"/>
    <x v="0"/>
    <n v="165.81"/>
  </r>
  <r>
    <x v="0"/>
    <x v="2"/>
    <x v="11"/>
    <x v="2"/>
    <x v="4"/>
    <x v="15"/>
    <s v="510L6-C"/>
    <n v="75.635750000000002"/>
    <n v="75.635750000000002"/>
    <n v="0"/>
    <x v="0"/>
    <n v="113.91"/>
  </r>
  <r>
    <x v="0"/>
    <x v="2"/>
    <x v="11"/>
    <x v="0"/>
    <x v="4"/>
    <x v="16"/>
    <s v="510L8-A"/>
    <n v="15.833500000000001"/>
    <n v="15.833500000000001"/>
    <n v="0"/>
    <x v="0"/>
    <n v="16.010000000000002"/>
  </r>
  <r>
    <x v="0"/>
    <x v="2"/>
    <x v="11"/>
    <x v="1"/>
    <x v="4"/>
    <x v="16"/>
    <s v="510L8-B"/>
    <n v="25.814699999999998"/>
    <n v="25.814699999999998"/>
    <n v="0"/>
    <x v="0"/>
    <n v="25.01"/>
  </r>
  <r>
    <x v="0"/>
    <x v="2"/>
    <x v="11"/>
    <x v="2"/>
    <x v="4"/>
    <x v="16"/>
    <s v="510L8-C"/>
    <n v="22.399239999999999"/>
    <n v="22.399239999999999"/>
    <n v="0"/>
    <x v="0"/>
    <n v="24.01"/>
  </r>
  <r>
    <x v="0"/>
    <x v="2"/>
    <x v="11"/>
    <x v="0"/>
    <x v="4"/>
    <x v="17"/>
    <s v="520WP-01-A"/>
    <n v="12"/>
    <n v="12"/>
    <n v="0"/>
    <x v="0"/>
    <n v="16"/>
  </r>
  <r>
    <x v="0"/>
    <x v="2"/>
    <x v="11"/>
    <x v="1"/>
    <x v="4"/>
    <x v="17"/>
    <s v="520WP-01-B"/>
    <n v="18.500599999999999"/>
    <n v="18.500599999999999"/>
    <n v="0"/>
    <x v="0"/>
    <n v="24"/>
  </r>
  <r>
    <x v="0"/>
    <x v="2"/>
    <x v="11"/>
    <x v="2"/>
    <x v="4"/>
    <x v="17"/>
    <s v="520WP-01-C"/>
    <n v="13.400399999999999"/>
    <n v="13.400399999999999"/>
    <n v="0"/>
    <x v="0"/>
    <n v="16"/>
  </r>
  <r>
    <x v="0"/>
    <x v="2"/>
    <x v="11"/>
    <x v="0"/>
    <x v="4"/>
    <x v="18"/>
    <s v="530NP-01-A"/>
    <n v="40.276699999999998"/>
    <n v="40.276699999999998"/>
    <n v="0"/>
    <x v="0"/>
    <n v="48"/>
  </r>
  <r>
    <x v="0"/>
    <x v="2"/>
    <x v="11"/>
    <x v="1"/>
    <x v="4"/>
    <x v="18"/>
    <s v="530NP-01-B"/>
    <n v="50.77843"/>
    <n v="50.77843"/>
    <n v="0"/>
    <x v="0"/>
    <n v="48"/>
  </r>
  <r>
    <x v="0"/>
    <x v="2"/>
    <x v="11"/>
    <x v="2"/>
    <x v="4"/>
    <x v="18"/>
    <s v="530NP-01-C"/>
    <n v="36.250340000000001"/>
    <n v="36.250340000000001"/>
    <n v="0"/>
    <x v="0"/>
    <n v="40"/>
  </r>
  <r>
    <x v="0"/>
    <x v="2"/>
    <x v="11"/>
    <x v="0"/>
    <x v="4"/>
    <x v="19"/>
    <s v="550LP-01-A"/>
    <n v="12.81648"/>
    <n v="12.81648"/>
    <n v="0"/>
    <x v="0"/>
    <n v="14"/>
  </r>
  <r>
    <x v="0"/>
    <x v="2"/>
    <x v="11"/>
    <x v="1"/>
    <x v="4"/>
    <x v="19"/>
    <s v="550LP-01-B"/>
    <n v="24.46632"/>
    <n v="24.46632"/>
    <n v="0"/>
    <x v="0"/>
    <n v="28"/>
  </r>
  <r>
    <x v="0"/>
    <x v="2"/>
    <x v="11"/>
    <x v="2"/>
    <x v="4"/>
    <x v="19"/>
    <s v="550LP-01-C"/>
    <n v="17.99982"/>
    <n v="17.99982"/>
    <n v="0"/>
    <x v="0"/>
    <n v="21"/>
  </r>
  <r>
    <x v="0"/>
    <x v="2"/>
    <x v="11"/>
    <x v="0"/>
    <x v="5"/>
    <x v="20"/>
    <s v="600WZ-01-A"/>
    <n v="0.29665999999999998"/>
    <n v="0.29665999999999998"/>
    <n v="0"/>
    <x v="0"/>
    <n v="8"/>
  </r>
  <r>
    <x v="0"/>
    <x v="2"/>
    <x v="11"/>
    <x v="1"/>
    <x v="5"/>
    <x v="20"/>
    <s v="600WZ-01-B"/>
    <n v="2.2166700000000001"/>
    <n v="2.2166700000000001"/>
    <n v="0"/>
    <x v="0"/>
    <n v="8"/>
  </r>
  <r>
    <x v="0"/>
    <x v="2"/>
    <x v="11"/>
    <x v="2"/>
    <x v="5"/>
    <x v="20"/>
    <s v="600WZ-01-C"/>
    <n v="0.22666"/>
    <n v="0.22666"/>
    <n v="0"/>
    <x v="0"/>
    <n v="16"/>
  </r>
  <r>
    <x v="0"/>
    <x v="2"/>
    <x v="12"/>
    <x v="0"/>
    <x v="0"/>
    <x v="0"/>
    <s v="100KT-01-A"/>
    <n v="2.8650000000000002"/>
    <n v="2.8650000000000002"/>
    <n v="0"/>
    <x v="0"/>
    <n v="40"/>
  </r>
  <r>
    <x v="0"/>
    <x v="2"/>
    <x v="12"/>
    <x v="1"/>
    <x v="0"/>
    <x v="0"/>
    <s v="100KT-01-B"/>
    <n v="6.3664500000000004"/>
    <n v="6.3664500000000004"/>
    <n v="0"/>
    <x v="0"/>
    <n v="16"/>
  </r>
  <r>
    <x v="0"/>
    <x v="2"/>
    <x v="12"/>
    <x v="2"/>
    <x v="0"/>
    <x v="0"/>
    <s v="100KT-01-C"/>
    <n v="4.5937900000000003"/>
    <n v="4.5937900000000003"/>
    <n v="0"/>
    <x v="0"/>
    <n v="24"/>
  </r>
  <r>
    <x v="0"/>
    <x v="2"/>
    <x v="12"/>
    <x v="0"/>
    <x v="0"/>
    <x v="0"/>
    <s v="100KT-02-A"/>
    <n v="35.944139999999997"/>
    <n v="35.944139999999997"/>
    <n v="0"/>
    <x v="0"/>
    <n v="32"/>
  </r>
  <r>
    <x v="0"/>
    <x v="2"/>
    <x v="12"/>
    <x v="1"/>
    <x v="0"/>
    <x v="0"/>
    <s v="100KT-02-B"/>
    <n v="20.88813"/>
    <n v="20.88813"/>
    <n v="0"/>
    <x v="0"/>
    <n v="40"/>
  </r>
  <r>
    <x v="0"/>
    <x v="2"/>
    <x v="12"/>
    <x v="2"/>
    <x v="0"/>
    <x v="0"/>
    <s v="100KT-02-C"/>
    <n v="15.375590000000001"/>
    <n v="15.375590000000001"/>
    <n v="0"/>
    <x v="0"/>
    <n v="48"/>
  </r>
  <r>
    <x v="0"/>
    <x v="2"/>
    <x v="12"/>
    <x v="0"/>
    <x v="0"/>
    <x v="0"/>
    <s v="100KT-03-A"/>
    <n v="14.78121"/>
    <n v="14.78121"/>
    <n v="0"/>
    <x v="0"/>
    <n v="40"/>
  </r>
  <r>
    <x v="0"/>
    <x v="2"/>
    <x v="12"/>
    <x v="1"/>
    <x v="0"/>
    <x v="0"/>
    <s v="100KT-03-B"/>
    <n v="12.9598"/>
    <n v="12.9598"/>
    <n v="0"/>
    <x v="0"/>
    <n v="40"/>
  </r>
  <r>
    <x v="0"/>
    <x v="2"/>
    <x v="12"/>
    <x v="2"/>
    <x v="0"/>
    <x v="0"/>
    <s v="100KT-03-C"/>
    <n v="11.62086"/>
    <n v="11.62086"/>
    <n v="0"/>
    <x v="0"/>
    <n v="24"/>
  </r>
  <r>
    <x v="0"/>
    <x v="2"/>
    <x v="12"/>
    <x v="1"/>
    <x v="0"/>
    <x v="0"/>
    <s v="100KT-04-B"/>
    <n v="11.08418"/>
    <n v="11.08418"/>
    <n v="0"/>
    <x v="0"/>
    <n v="16"/>
  </r>
  <r>
    <x v="0"/>
    <x v="2"/>
    <x v="12"/>
    <x v="2"/>
    <x v="0"/>
    <x v="0"/>
    <s v="100KT-04-C"/>
    <n v="11.09498"/>
    <n v="11.09498"/>
    <n v="0"/>
    <x v="0"/>
    <n v="8"/>
  </r>
  <r>
    <x v="0"/>
    <x v="2"/>
    <x v="12"/>
    <x v="0"/>
    <x v="0"/>
    <x v="0"/>
    <s v="100KT-05-A"/>
    <n v="0.53568000000000005"/>
    <n v="0.53568000000000005"/>
    <n v="0"/>
    <x v="0"/>
    <n v="40"/>
  </r>
  <r>
    <x v="0"/>
    <x v="2"/>
    <x v="12"/>
    <x v="2"/>
    <x v="0"/>
    <x v="0"/>
    <s v="100KT-05-C"/>
    <n v="12.493320000000001"/>
    <n v="12.493320000000001"/>
    <n v="0"/>
    <x v="0"/>
    <n v="16"/>
  </r>
  <r>
    <x v="0"/>
    <x v="2"/>
    <x v="12"/>
    <x v="0"/>
    <x v="0"/>
    <x v="0"/>
    <s v="100KT-06-A"/>
    <n v="0.75033000000000005"/>
    <n v="0.75033000000000005"/>
    <n v="0"/>
    <x v="0"/>
    <n v="8"/>
  </r>
  <r>
    <x v="0"/>
    <x v="2"/>
    <x v="12"/>
    <x v="0"/>
    <x v="0"/>
    <x v="0"/>
    <s v="100KT-07-A"/>
    <n v="13.099489999999999"/>
    <n v="13.099489999999999"/>
    <n v="0"/>
    <x v="0"/>
    <n v="16"/>
  </r>
  <r>
    <x v="0"/>
    <x v="2"/>
    <x v="12"/>
    <x v="1"/>
    <x v="0"/>
    <x v="0"/>
    <s v="100KT-07-B"/>
    <n v="12.1935"/>
    <n v="12.1935"/>
    <n v="0"/>
    <x v="0"/>
    <n v="8"/>
  </r>
  <r>
    <x v="0"/>
    <x v="2"/>
    <x v="12"/>
    <x v="2"/>
    <x v="0"/>
    <x v="0"/>
    <s v="100KT-07-C"/>
    <n v="12.10422"/>
    <n v="12.10422"/>
    <n v="0"/>
    <x v="0"/>
    <n v="16"/>
  </r>
  <r>
    <x v="0"/>
    <x v="2"/>
    <x v="12"/>
    <x v="0"/>
    <x v="0"/>
    <x v="1"/>
    <s v="110KS-01-A"/>
    <n v="8.8000000000000007"/>
    <n v="8.8000000000000007"/>
    <n v="0"/>
    <x v="0"/>
    <n v="16"/>
  </r>
  <r>
    <x v="0"/>
    <x v="2"/>
    <x v="12"/>
    <x v="1"/>
    <x v="0"/>
    <x v="1"/>
    <s v="110KS-01-B"/>
    <n v="8.8000000000000007"/>
    <n v="8.8000000000000007"/>
    <n v="0"/>
    <x v="0"/>
    <n v="16"/>
  </r>
  <r>
    <x v="0"/>
    <x v="2"/>
    <x v="12"/>
    <x v="2"/>
    <x v="0"/>
    <x v="1"/>
    <s v="110KS-02-C"/>
    <n v="8.8000000000000007"/>
    <n v="8.8000000000000007"/>
    <n v="0"/>
    <x v="0"/>
    <n v="16"/>
  </r>
  <r>
    <x v="0"/>
    <x v="2"/>
    <x v="12"/>
    <x v="0"/>
    <x v="0"/>
    <x v="1"/>
    <s v="110KS-03-A"/>
    <n v="1.3"/>
    <n v="1.3"/>
    <n v="0"/>
    <x v="0"/>
    <n v="16"/>
  </r>
  <r>
    <x v="0"/>
    <x v="2"/>
    <x v="12"/>
    <x v="1"/>
    <x v="0"/>
    <x v="1"/>
    <s v="110KS-03-B"/>
    <n v="1.51417"/>
    <n v="1.51417"/>
    <n v="0"/>
    <x v="0"/>
    <n v="8"/>
  </r>
  <r>
    <x v="0"/>
    <x v="2"/>
    <x v="12"/>
    <x v="2"/>
    <x v="0"/>
    <x v="1"/>
    <s v="110KS-03-C"/>
    <n v="5.5084"/>
    <n v="5.5084"/>
    <n v="0"/>
    <x v="0"/>
    <n v="8"/>
  </r>
  <r>
    <x v="0"/>
    <x v="2"/>
    <x v="12"/>
    <x v="0"/>
    <x v="1"/>
    <x v="2"/>
    <s v="210SL-01-A"/>
    <n v="14.839155"/>
    <n v="14.839155"/>
    <n v="0"/>
    <x v="0"/>
    <n v="16"/>
  </r>
  <r>
    <x v="0"/>
    <x v="2"/>
    <x v="12"/>
    <x v="1"/>
    <x v="1"/>
    <x v="2"/>
    <s v="210SL-01-B"/>
    <n v="16.596433999999999"/>
    <n v="16.596433999999999"/>
    <n v="0"/>
    <x v="0"/>
    <n v="20"/>
  </r>
  <r>
    <x v="0"/>
    <x v="2"/>
    <x v="12"/>
    <x v="2"/>
    <x v="1"/>
    <x v="2"/>
    <s v="210SL-01-C"/>
    <n v="41.44997"/>
    <n v="33.533299999999997"/>
    <n v="0"/>
    <x v="0"/>
    <n v="48"/>
  </r>
  <r>
    <x v="0"/>
    <x v="2"/>
    <x v="12"/>
    <x v="0"/>
    <x v="1"/>
    <x v="2"/>
    <s v="210SL-02-A"/>
    <n v="21.19998"/>
    <n v="21.19998"/>
    <n v="0"/>
    <x v="0"/>
    <n v="24"/>
  </r>
  <r>
    <x v="0"/>
    <x v="2"/>
    <x v="12"/>
    <x v="1"/>
    <x v="1"/>
    <x v="2"/>
    <s v="210SL-02-B"/>
    <n v="53.46622"/>
    <n v="53.46622"/>
    <n v="0"/>
    <x v="0"/>
    <n v="64"/>
  </r>
  <r>
    <x v="0"/>
    <x v="2"/>
    <x v="12"/>
    <x v="3"/>
    <x v="1"/>
    <x v="3"/>
    <s v="220SE-0001"/>
    <n v="0.62350000000000005"/>
    <n v="0.62350000000000005"/>
    <n v="8.0000000000000004E-4"/>
    <x v="0"/>
    <n v="0.01"/>
  </r>
  <r>
    <x v="0"/>
    <x v="2"/>
    <x v="12"/>
    <x v="0"/>
    <x v="1"/>
    <x v="3"/>
    <s v="220SE-0009"/>
    <n v="7.2069400000000003"/>
    <n v="7.2069400000000003"/>
    <n v="2.5000000000000001E-3"/>
    <x v="0"/>
    <n v="8"/>
  </r>
  <r>
    <x v="0"/>
    <x v="2"/>
    <x v="12"/>
    <x v="2"/>
    <x v="1"/>
    <x v="3"/>
    <s v="220SE-0079"/>
    <n v="6.0777099999999997"/>
    <n v="6.0777099999999997"/>
    <n v="9.1999999999999998E-2"/>
    <x v="0"/>
    <n v="8"/>
  </r>
  <r>
    <x v="0"/>
    <x v="2"/>
    <x v="12"/>
    <x v="2"/>
    <x v="1"/>
    <x v="3"/>
    <s v="220SE-0081"/>
    <n v="7.3703599999999998"/>
    <n v="7.3703599999999998"/>
    <n v="0"/>
    <x v="0"/>
    <n v="8"/>
  </r>
  <r>
    <x v="0"/>
    <x v="2"/>
    <x v="12"/>
    <x v="2"/>
    <x v="1"/>
    <x v="3"/>
    <s v="220SE-0114"/>
    <n v="6.1154200000000003"/>
    <n v="6.1154200000000003"/>
    <n v="0"/>
    <x v="0"/>
    <n v="8"/>
  </r>
  <r>
    <x v="0"/>
    <x v="2"/>
    <x v="12"/>
    <x v="0"/>
    <x v="1"/>
    <x v="3"/>
    <s v="220SE-0121"/>
    <n v="6.1131799999999998"/>
    <n v="6.1131799999999998"/>
    <n v="0.29670000000000002"/>
    <x v="0"/>
    <n v="8"/>
  </r>
  <r>
    <x v="0"/>
    <x v="2"/>
    <x v="12"/>
    <x v="0"/>
    <x v="1"/>
    <x v="3"/>
    <s v="220SE-0133"/>
    <n v="5.3927500000000004"/>
    <n v="5.3927500000000004"/>
    <n v="6.1999999999999998E-3"/>
    <x v="0"/>
    <n v="8"/>
  </r>
  <r>
    <x v="0"/>
    <x v="2"/>
    <x v="12"/>
    <x v="1"/>
    <x v="1"/>
    <x v="3"/>
    <s v="220SE-0150"/>
    <n v="7.5657800000000002"/>
    <n v="7.5657800000000002"/>
    <n v="0"/>
    <x v="0"/>
    <n v="8"/>
  </r>
  <r>
    <x v="0"/>
    <x v="2"/>
    <x v="12"/>
    <x v="1"/>
    <x v="1"/>
    <x v="3"/>
    <s v="220SE-0202"/>
    <n v="1.76176"/>
    <n v="1.76176"/>
    <n v="0"/>
    <x v="0"/>
    <n v="2"/>
  </r>
  <r>
    <x v="0"/>
    <x v="2"/>
    <x v="12"/>
    <x v="2"/>
    <x v="1"/>
    <x v="3"/>
    <s v="220SE-0212"/>
    <n v="7.5067199999999996"/>
    <n v="7.5067199999999996"/>
    <n v="0.127"/>
    <x v="0"/>
    <n v="8"/>
  </r>
  <r>
    <x v="0"/>
    <x v="2"/>
    <x v="12"/>
    <x v="2"/>
    <x v="1"/>
    <x v="3"/>
    <s v="220SE-0227"/>
    <n v="5.5344300000000004"/>
    <n v="5.5344300000000004"/>
    <n v="0.35099999999999998"/>
    <x v="0"/>
    <n v="8"/>
  </r>
  <r>
    <x v="0"/>
    <x v="2"/>
    <x v="12"/>
    <x v="1"/>
    <x v="1"/>
    <x v="3"/>
    <s v="220SE-0233"/>
    <n v="5.7048399999999999"/>
    <n v="5.7048399999999999"/>
    <n v="0"/>
    <x v="0"/>
    <n v="8"/>
  </r>
  <r>
    <x v="0"/>
    <x v="2"/>
    <x v="12"/>
    <x v="1"/>
    <x v="1"/>
    <x v="3"/>
    <s v="220SE-0281"/>
    <n v="9.0929000000000002"/>
    <n v="9.0929000000000002"/>
    <n v="0"/>
    <x v="0"/>
    <n v="12"/>
  </r>
  <r>
    <x v="0"/>
    <x v="2"/>
    <x v="12"/>
    <x v="2"/>
    <x v="1"/>
    <x v="3"/>
    <s v="220SE-0294"/>
    <n v="4.8163400000000003"/>
    <n v="4.8163400000000003"/>
    <n v="0"/>
    <x v="0"/>
    <n v="7"/>
  </r>
  <r>
    <x v="0"/>
    <x v="2"/>
    <x v="12"/>
    <x v="1"/>
    <x v="1"/>
    <x v="3"/>
    <s v="220SE-0315"/>
    <n v="6.8905399999999997"/>
    <n v="6.8905399999999997"/>
    <n v="0"/>
    <x v="0"/>
    <n v="8"/>
  </r>
  <r>
    <x v="0"/>
    <x v="2"/>
    <x v="12"/>
    <x v="0"/>
    <x v="1"/>
    <x v="3"/>
    <s v="220SE-0350"/>
    <n v="5.5695399999999999"/>
    <n v="5.5695399999999999"/>
    <n v="0"/>
    <x v="0"/>
    <n v="8"/>
  </r>
  <r>
    <x v="0"/>
    <x v="2"/>
    <x v="12"/>
    <x v="2"/>
    <x v="1"/>
    <x v="3"/>
    <s v="220SE-0359"/>
    <n v="6.5880400000000003"/>
    <n v="6.5880400000000003"/>
    <n v="2.5000000000000001E-2"/>
    <x v="0"/>
    <n v="8"/>
  </r>
  <r>
    <x v="0"/>
    <x v="2"/>
    <x v="12"/>
    <x v="2"/>
    <x v="1"/>
    <x v="3"/>
    <s v="220SE-0386"/>
    <n v="7.0223699999999996"/>
    <n v="5.6056999999999997"/>
    <n v="1.6999999999999999E-3"/>
    <x v="0"/>
    <n v="8"/>
  </r>
  <r>
    <x v="0"/>
    <x v="2"/>
    <x v="12"/>
    <x v="0"/>
    <x v="1"/>
    <x v="3"/>
    <s v="220SE-0409"/>
    <n v="6.2465900000000003"/>
    <n v="6.2465900000000003"/>
    <n v="0"/>
    <x v="0"/>
    <n v="8"/>
  </r>
  <r>
    <x v="0"/>
    <x v="2"/>
    <x v="12"/>
    <x v="0"/>
    <x v="1"/>
    <x v="3"/>
    <s v="220SE-0639"/>
    <n v="5.7804399999999996"/>
    <n v="5.7804399999999996"/>
    <n v="2.9999999999999997E-4"/>
    <x v="0"/>
    <n v="12"/>
  </r>
  <r>
    <x v="0"/>
    <x v="2"/>
    <x v="12"/>
    <x v="1"/>
    <x v="1"/>
    <x v="3"/>
    <s v="220SE-0640"/>
    <n v="0.44893"/>
    <n v="0.44893"/>
    <n v="0"/>
    <x v="0"/>
    <n v="0.5"/>
  </r>
  <r>
    <x v="0"/>
    <x v="2"/>
    <x v="12"/>
    <x v="0"/>
    <x v="1"/>
    <x v="3"/>
    <s v="220SE-0677"/>
    <n v="5.1648959999999997"/>
    <n v="5.1648959999999997"/>
    <n v="3.8E-3"/>
    <x v="0"/>
    <n v="8"/>
  </r>
  <r>
    <x v="0"/>
    <x v="2"/>
    <x v="12"/>
    <x v="1"/>
    <x v="1"/>
    <x v="3"/>
    <s v="220SE-0682"/>
    <n v="5.4108499999999999"/>
    <n v="5.4108499999999999"/>
    <n v="0"/>
    <x v="0"/>
    <n v="8"/>
  </r>
  <r>
    <x v="0"/>
    <x v="2"/>
    <x v="12"/>
    <x v="1"/>
    <x v="1"/>
    <x v="3"/>
    <s v="220SE-0688"/>
    <n v="7.5119999999999996"/>
    <n v="7.5119999999999996"/>
    <n v="0"/>
    <x v="0"/>
    <n v="8"/>
  </r>
  <r>
    <x v="0"/>
    <x v="2"/>
    <x v="12"/>
    <x v="1"/>
    <x v="1"/>
    <x v="3"/>
    <s v="220SE-0690"/>
    <n v="5.3762999999999996"/>
    <n v="5.3762999999999996"/>
    <n v="0"/>
    <x v="0"/>
    <n v="8"/>
  </r>
  <r>
    <x v="0"/>
    <x v="2"/>
    <x v="12"/>
    <x v="1"/>
    <x v="1"/>
    <x v="3"/>
    <s v="220SE-0692"/>
    <n v="3.0820500000000002"/>
    <n v="3.0820500000000002"/>
    <n v="0"/>
    <x v="0"/>
    <n v="2"/>
  </r>
  <r>
    <x v="0"/>
    <x v="2"/>
    <x v="12"/>
    <x v="0"/>
    <x v="1"/>
    <x v="3"/>
    <s v="220SE-0694"/>
    <n v="6.7292300000000003"/>
    <n v="6.7292300000000003"/>
    <n v="0"/>
    <x v="0"/>
    <n v="8"/>
  </r>
  <r>
    <x v="0"/>
    <x v="2"/>
    <x v="12"/>
    <x v="1"/>
    <x v="1"/>
    <x v="3"/>
    <s v="220SE-0700"/>
    <n v="6.0742900000000004"/>
    <n v="6.0742900000000004"/>
    <n v="0"/>
    <x v="0"/>
    <n v="8"/>
  </r>
  <r>
    <x v="0"/>
    <x v="2"/>
    <x v="12"/>
    <x v="1"/>
    <x v="1"/>
    <x v="3"/>
    <s v="220SE-0701"/>
    <n v="7.1533800000000003"/>
    <n v="7.1533800000000003"/>
    <n v="0"/>
    <x v="0"/>
    <n v="8"/>
  </r>
  <r>
    <x v="0"/>
    <x v="2"/>
    <x v="12"/>
    <x v="2"/>
    <x v="1"/>
    <x v="3"/>
    <s v="220SE-0708"/>
    <n v="5.8712799999999996"/>
    <n v="5.8712799999999996"/>
    <n v="0"/>
    <x v="0"/>
    <n v="8"/>
  </r>
  <r>
    <x v="0"/>
    <x v="2"/>
    <x v="12"/>
    <x v="1"/>
    <x v="1"/>
    <x v="3"/>
    <s v="220SE-0718"/>
    <n v="8.3492899999999999"/>
    <n v="8.3492899999999999"/>
    <n v="0"/>
    <x v="0"/>
    <n v="8"/>
  </r>
  <r>
    <x v="0"/>
    <x v="2"/>
    <x v="12"/>
    <x v="1"/>
    <x v="1"/>
    <x v="3"/>
    <s v="220SE-0734"/>
    <n v="7.00284"/>
    <n v="7.00284"/>
    <n v="0"/>
    <x v="0"/>
    <n v="8"/>
  </r>
  <r>
    <x v="0"/>
    <x v="2"/>
    <x v="12"/>
    <x v="1"/>
    <x v="1"/>
    <x v="3"/>
    <s v="220SE-0739"/>
    <n v="6.5157299999999996"/>
    <n v="6.5157299999999996"/>
    <n v="0"/>
    <x v="0"/>
    <n v="8"/>
  </r>
  <r>
    <x v="0"/>
    <x v="2"/>
    <x v="12"/>
    <x v="1"/>
    <x v="1"/>
    <x v="3"/>
    <s v="220SE-0748"/>
    <n v="3.4549799999999999"/>
    <n v="3.4549799999999999"/>
    <n v="0"/>
    <x v="0"/>
    <n v="4"/>
  </r>
  <r>
    <x v="0"/>
    <x v="2"/>
    <x v="12"/>
    <x v="2"/>
    <x v="1"/>
    <x v="3"/>
    <s v="220SE-0754"/>
    <n v="5.7977800000000004"/>
    <n v="5.7977800000000004"/>
    <n v="0"/>
    <x v="0"/>
    <n v="8"/>
  </r>
  <r>
    <x v="0"/>
    <x v="2"/>
    <x v="12"/>
    <x v="2"/>
    <x v="1"/>
    <x v="3"/>
    <s v="220SE-0778"/>
    <n v="5.4359140000000004"/>
    <n v="5.4359140000000004"/>
    <n v="4.9200000000000001E-2"/>
    <x v="0"/>
    <n v="8"/>
  </r>
  <r>
    <x v="0"/>
    <x v="2"/>
    <x v="12"/>
    <x v="1"/>
    <x v="1"/>
    <x v="3"/>
    <s v="220SE-0786"/>
    <n v="6.2399699999999996"/>
    <n v="6.2399699999999996"/>
    <n v="0"/>
    <x v="0"/>
    <n v="8"/>
  </r>
  <r>
    <x v="0"/>
    <x v="2"/>
    <x v="12"/>
    <x v="0"/>
    <x v="1"/>
    <x v="3"/>
    <s v="220SE-0787"/>
    <n v="6.7079500000000003"/>
    <n v="6.7079500000000003"/>
    <n v="0"/>
    <x v="0"/>
    <n v="8"/>
  </r>
  <r>
    <x v="0"/>
    <x v="2"/>
    <x v="12"/>
    <x v="2"/>
    <x v="1"/>
    <x v="3"/>
    <s v="220SE-0795"/>
    <n v="5.39534"/>
    <n v="5.39534"/>
    <n v="0"/>
    <x v="0"/>
    <n v="8"/>
  </r>
  <r>
    <x v="0"/>
    <x v="2"/>
    <x v="12"/>
    <x v="1"/>
    <x v="1"/>
    <x v="3"/>
    <s v="220SE-0797"/>
    <n v="6.8045099999999996"/>
    <n v="6.8045099999999996"/>
    <n v="0"/>
    <x v="0"/>
    <n v="8"/>
  </r>
  <r>
    <x v="0"/>
    <x v="2"/>
    <x v="12"/>
    <x v="1"/>
    <x v="1"/>
    <x v="3"/>
    <s v="220SE-0800"/>
    <n v="8.0327400000000004"/>
    <n v="8.0327400000000004"/>
    <n v="0"/>
    <x v="0"/>
    <n v="8"/>
  </r>
  <r>
    <x v="0"/>
    <x v="2"/>
    <x v="12"/>
    <x v="2"/>
    <x v="1"/>
    <x v="3"/>
    <s v="220SE-0844"/>
    <n v="6.2012299999999998"/>
    <n v="6.2012299999999998"/>
    <n v="0"/>
    <x v="0"/>
    <n v="8"/>
  </r>
  <r>
    <x v="0"/>
    <x v="2"/>
    <x v="12"/>
    <x v="2"/>
    <x v="1"/>
    <x v="3"/>
    <s v="220SE-0901"/>
    <n v="4.49057"/>
    <n v="4.49057"/>
    <n v="0"/>
    <x v="0"/>
    <n v="8"/>
  </r>
  <r>
    <x v="0"/>
    <x v="2"/>
    <x v="12"/>
    <x v="1"/>
    <x v="1"/>
    <x v="3"/>
    <s v="220SE-0921"/>
    <n v="3.5374500000000002"/>
    <n v="3.5374500000000002"/>
    <n v="0"/>
    <x v="0"/>
    <n v="4"/>
  </r>
  <r>
    <x v="0"/>
    <x v="2"/>
    <x v="12"/>
    <x v="0"/>
    <x v="1"/>
    <x v="3"/>
    <s v="220SE-0923"/>
    <n v="6.6216100000000004"/>
    <n v="6.6216100000000004"/>
    <n v="0"/>
    <x v="0"/>
    <n v="8"/>
  </r>
  <r>
    <x v="0"/>
    <x v="2"/>
    <x v="12"/>
    <x v="0"/>
    <x v="1"/>
    <x v="3"/>
    <s v="220SE-1218"/>
    <n v="6.1978099999999996"/>
    <n v="6.1978099999999996"/>
    <n v="0"/>
    <x v="0"/>
    <n v="8"/>
  </r>
  <r>
    <x v="0"/>
    <x v="2"/>
    <x v="12"/>
    <x v="0"/>
    <x v="1"/>
    <x v="3"/>
    <s v="220SE-1219"/>
    <n v="6.4022230000000002"/>
    <n v="6.4022230000000002"/>
    <n v="0"/>
    <x v="0"/>
    <n v="8"/>
  </r>
  <r>
    <x v="0"/>
    <x v="2"/>
    <x v="12"/>
    <x v="2"/>
    <x v="1"/>
    <x v="3"/>
    <s v="220SE-1220"/>
    <n v="4.6437049999999997"/>
    <n v="4.6437049999999997"/>
    <n v="0.4345"/>
    <x v="0"/>
    <n v="8"/>
  </r>
  <r>
    <x v="0"/>
    <x v="2"/>
    <x v="12"/>
    <x v="1"/>
    <x v="1"/>
    <x v="3"/>
    <s v="220SE-1223"/>
    <n v="7.6391900000000001"/>
    <n v="7.6391900000000001"/>
    <n v="1.7999999999999999E-2"/>
    <x v="0"/>
    <n v="8"/>
  </r>
  <r>
    <x v="0"/>
    <x v="2"/>
    <x v="12"/>
    <x v="1"/>
    <x v="1"/>
    <x v="3"/>
    <s v="220SE-1286"/>
    <n v="6.8415100000000004"/>
    <n v="6.8415100000000004"/>
    <n v="0"/>
    <x v="0"/>
    <n v="8"/>
  </r>
  <r>
    <x v="0"/>
    <x v="2"/>
    <x v="12"/>
    <x v="0"/>
    <x v="1"/>
    <x v="3"/>
    <s v="220SE-1290"/>
    <n v="7.8024800000000001"/>
    <n v="7.8024800000000001"/>
    <n v="2.0799999999999999E-2"/>
    <x v="0"/>
    <n v="8"/>
  </r>
  <r>
    <x v="0"/>
    <x v="2"/>
    <x v="12"/>
    <x v="2"/>
    <x v="1"/>
    <x v="3"/>
    <s v="220SE-1679"/>
    <n v="5.9820000000000002"/>
    <n v="5.9820000000000002"/>
    <n v="1.6999999999999999E-3"/>
    <x v="0"/>
    <n v="8"/>
  </r>
  <r>
    <x v="0"/>
    <x v="2"/>
    <x v="12"/>
    <x v="1"/>
    <x v="1"/>
    <x v="3"/>
    <s v="220SE-1689"/>
    <n v="4.5352699999999997"/>
    <n v="4.5352699999999997"/>
    <n v="0.26129999999999998"/>
    <x v="0"/>
    <n v="6"/>
  </r>
  <r>
    <x v="0"/>
    <x v="2"/>
    <x v="12"/>
    <x v="2"/>
    <x v="1"/>
    <x v="3"/>
    <s v="220SE-1695"/>
    <n v="7.1020200000000004"/>
    <n v="7.1020200000000004"/>
    <n v="0"/>
    <x v="0"/>
    <n v="8"/>
  </r>
  <r>
    <x v="0"/>
    <x v="2"/>
    <x v="12"/>
    <x v="2"/>
    <x v="1"/>
    <x v="3"/>
    <s v="220SE-1883"/>
    <n v="6.00284"/>
    <n v="6.00284"/>
    <n v="0"/>
    <x v="0"/>
    <n v="8"/>
  </r>
  <r>
    <x v="0"/>
    <x v="2"/>
    <x v="12"/>
    <x v="1"/>
    <x v="1"/>
    <x v="3"/>
    <s v="220SE-2033"/>
    <n v="6.2641499999999999"/>
    <n v="6.2641499999999999"/>
    <n v="0"/>
    <x v="0"/>
    <n v="8"/>
  </r>
  <r>
    <x v="0"/>
    <x v="2"/>
    <x v="12"/>
    <x v="2"/>
    <x v="1"/>
    <x v="3"/>
    <s v="220SE-2036"/>
    <n v="6.61639"/>
    <n v="6.61639"/>
    <n v="6.0299999999999999E-2"/>
    <x v="0"/>
    <n v="8"/>
  </r>
  <r>
    <x v="0"/>
    <x v="2"/>
    <x v="12"/>
    <x v="0"/>
    <x v="1"/>
    <x v="3"/>
    <s v="220SE-2037"/>
    <n v="5.0194640000000001"/>
    <n v="5.0194640000000001"/>
    <n v="0.36870000000000003"/>
    <x v="0"/>
    <n v="6.5"/>
  </r>
  <r>
    <x v="0"/>
    <x v="2"/>
    <x v="12"/>
    <x v="0"/>
    <x v="1"/>
    <x v="3"/>
    <s v="220SE-2038"/>
    <n v="7.6091100000000003"/>
    <n v="7.6091100000000003"/>
    <n v="0"/>
    <x v="0"/>
    <n v="8"/>
  </r>
  <r>
    <x v="0"/>
    <x v="2"/>
    <x v="12"/>
    <x v="1"/>
    <x v="1"/>
    <x v="3"/>
    <s v="220SE-2102"/>
    <n v="6.3641399999999999"/>
    <n v="6.3641399999999999"/>
    <n v="0"/>
    <x v="0"/>
    <n v="8"/>
  </r>
  <r>
    <x v="0"/>
    <x v="2"/>
    <x v="12"/>
    <x v="0"/>
    <x v="1"/>
    <x v="3"/>
    <s v="220SE-2103"/>
    <n v="5.1935000000000002"/>
    <n v="5.1935000000000002"/>
    <n v="2.7199999999999998E-2"/>
    <x v="0"/>
    <n v="8"/>
  </r>
  <r>
    <x v="0"/>
    <x v="2"/>
    <x v="12"/>
    <x v="2"/>
    <x v="1"/>
    <x v="3"/>
    <s v="220SE-2104"/>
    <n v="7.6631200000000002"/>
    <n v="7.6631200000000002"/>
    <n v="6.4999999999999997E-3"/>
    <x v="0"/>
    <n v="8"/>
  </r>
  <r>
    <x v="0"/>
    <x v="2"/>
    <x v="12"/>
    <x v="2"/>
    <x v="1"/>
    <x v="3"/>
    <s v="220SE-2107"/>
    <n v="6.1619700000000002"/>
    <n v="6.1619700000000002"/>
    <n v="0"/>
    <x v="0"/>
    <n v="8"/>
  </r>
  <r>
    <x v="0"/>
    <x v="2"/>
    <x v="12"/>
    <x v="0"/>
    <x v="1"/>
    <x v="3"/>
    <s v="220SE-2110"/>
    <n v="6.0549400000000002"/>
    <n v="6.0549400000000002"/>
    <n v="0"/>
    <x v="0"/>
    <n v="8"/>
  </r>
  <r>
    <x v="0"/>
    <x v="2"/>
    <x v="12"/>
    <x v="1"/>
    <x v="1"/>
    <x v="3"/>
    <s v="220SE-2116"/>
    <n v="6.1913999999999998"/>
    <n v="6.1913999999999998"/>
    <n v="0"/>
    <x v="0"/>
    <n v="8"/>
  </r>
  <r>
    <x v="0"/>
    <x v="2"/>
    <x v="12"/>
    <x v="2"/>
    <x v="1"/>
    <x v="3"/>
    <s v="220SE-2118"/>
    <n v="6.1491400000000001"/>
    <n v="6.1491400000000001"/>
    <n v="0"/>
    <x v="0"/>
    <n v="8"/>
  </r>
  <r>
    <x v="0"/>
    <x v="2"/>
    <x v="12"/>
    <x v="0"/>
    <x v="1"/>
    <x v="3"/>
    <s v="220SE-2125"/>
    <n v="6.8887900000000002"/>
    <n v="6.8887900000000002"/>
    <n v="0"/>
    <x v="0"/>
    <n v="8"/>
  </r>
  <r>
    <x v="0"/>
    <x v="2"/>
    <x v="12"/>
    <x v="0"/>
    <x v="1"/>
    <x v="3"/>
    <s v="220SE-2295"/>
    <n v="5.7989499999999996"/>
    <n v="5.7989499999999996"/>
    <n v="0"/>
    <x v="0"/>
    <n v="8"/>
  </r>
  <r>
    <x v="0"/>
    <x v="2"/>
    <x v="12"/>
    <x v="0"/>
    <x v="1"/>
    <x v="3"/>
    <s v="220SE-2349"/>
    <n v="7.4225500000000002"/>
    <n v="7.4225500000000002"/>
    <n v="0"/>
    <x v="0"/>
    <n v="8"/>
  </r>
  <r>
    <x v="0"/>
    <x v="2"/>
    <x v="12"/>
    <x v="1"/>
    <x v="1"/>
    <x v="3"/>
    <s v="220SE-2350"/>
    <n v="8.0081199999999999"/>
    <n v="8.0081199999999999"/>
    <n v="2.5000000000000001E-3"/>
    <x v="0"/>
    <n v="8"/>
  </r>
  <r>
    <x v="0"/>
    <x v="2"/>
    <x v="12"/>
    <x v="1"/>
    <x v="1"/>
    <x v="3"/>
    <s v="220SE-2353"/>
    <n v="6.1361100000000004"/>
    <n v="6.1361100000000004"/>
    <n v="0"/>
    <x v="0"/>
    <n v="8"/>
  </r>
  <r>
    <x v="0"/>
    <x v="2"/>
    <x v="12"/>
    <x v="0"/>
    <x v="1"/>
    <x v="3"/>
    <s v="220SE-2415"/>
    <n v="4.1757999999999997"/>
    <n v="4.1757999999999997"/>
    <n v="0.76629999999999998"/>
    <x v="0"/>
    <n v="8"/>
  </r>
  <r>
    <x v="0"/>
    <x v="2"/>
    <x v="12"/>
    <x v="2"/>
    <x v="1"/>
    <x v="3"/>
    <s v="220SE-2454"/>
    <n v="5.8107499999999996"/>
    <n v="5.8107499999999996"/>
    <n v="0"/>
    <x v="0"/>
    <n v="8"/>
  </r>
  <r>
    <x v="0"/>
    <x v="2"/>
    <x v="12"/>
    <x v="1"/>
    <x v="1"/>
    <x v="3"/>
    <s v="220SE-2455"/>
    <n v="9.9354300000000002"/>
    <n v="9.9354300000000002"/>
    <n v="0"/>
    <x v="0"/>
    <n v="12"/>
  </r>
  <r>
    <x v="0"/>
    <x v="2"/>
    <x v="12"/>
    <x v="1"/>
    <x v="1"/>
    <x v="3"/>
    <s v="220SE-2553"/>
    <n v="6.6962700000000002"/>
    <n v="6.6962700000000002"/>
    <n v="0"/>
    <x v="0"/>
    <n v="8"/>
  </r>
  <r>
    <x v="0"/>
    <x v="2"/>
    <x v="12"/>
    <x v="0"/>
    <x v="1"/>
    <x v="3"/>
    <s v="220SE-2771"/>
    <n v="5.5054400000000001"/>
    <n v="5.5054400000000001"/>
    <n v="0"/>
    <x v="0"/>
    <n v="8"/>
  </r>
  <r>
    <x v="0"/>
    <x v="2"/>
    <x v="12"/>
    <x v="1"/>
    <x v="1"/>
    <x v="3"/>
    <s v="220SE-2775"/>
    <n v="3.7384499999999998"/>
    <n v="3.7384499999999998"/>
    <n v="0"/>
    <x v="0"/>
    <n v="2"/>
  </r>
  <r>
    <x v="0"/>
    <x v="2"/>
    <x v="12"/>
    <x v="1"/>
    <x v="1"/>
    <x v="3"/>
    <s v="220SE-2818"/>
    <n v="9.8573500000000003"/>
    <n v="9.8573500000000003"/>
    <n v="0"/>
    <x v="0"/>
    <n v="10"/>
  </r>
  <r>
    <x v="0"/>
    <x v="2"/>
    <x v="12"/>
    <x v="2"/>
    <x v="1"/>
    <x v="3"/>
    <s v="220SE-2841"/>
    <n v="7.0958300000000003"/>
    <n v="7.0958300000000003"/>
    <n v="0"/>
    <x v="0"/>
    <n v="8"/>
  </r>
  <r>
    <x v="0"/>
    <x v="2"/>
    <x v="12"/>
    <x v="1"/>
    <x v="1"/>
    <x v="3"/>
    <s v="220SE-2842"/>
    <n v="6.6343399999999999"/>
    <n v="6.6343399999999999"/>
    <n v="0"/>
    <x v="0"/>
    <n v="8"/>
  </r>
  <r>
    <x v="0"/>
    <x v="2"/>
    <x v="12"/>
    <x v="0"/>
    <x v="1"/>
    <x v="3"/>
    <s v="220SE-2848"/>
    <n v="7.1935700000000002"/>
    <n v="7.1935700000000002"/>
    <n v="0"/>
    <x v="0"/>
    <n v="8"/>
  </r>
  <r>
    <x v="0"/>
    <x v="2"/>
    <x v="12"/>
    <x v="0"/>
    <x v="1"/>
    <x v="3"/>
    <s v="220SE-2892"/>
    <n v="4.1829599999999996"/>
    <n v="4.1829599999999996"/>
    <n v="0"/>
    <x v="0"/>
    <n v="8"/>
  </r>
  <r>
    <x v="0"/>
    <x v="2"/>
    <x v="12"/>
    <x v="1"/>
    <x v="1"/>
    <x v="3"/>
    <s v="220SE-2893"/>
    <n v="6.0233600000000003"/>
    <n v="6.0233600000000003"/>
    <n v="0"/>
    <x v="0"/>
    <n v="8"/>
  </r>
  <r>
    <x v="0"/>
    <x v="2"/>
    <x v="12"/>
    <x v="1"/>
    <x v="1"/>
    <x v="3"/>
    <s v="220SE-2897"/>
    <n v="6.4612400000000001"/>
    <n v="6.4612400000000001"/>
    <n v="0"/>
    <x v="0"/>
    <n v="8"/>
  </r>
  <r>
    <x v="0"/>
    <x v="2"/>
    <x v="12"/>
    <x v="0"/>
    <x v="1"/>
    <x v="3"/>
    <s v="220SE-2918"/>
    <n v="6.7544399999999998"/>
    <n v="6.7544399999999998"/>
    <n v="2.7000000000000001E-3"/>
    <x v="0"/>
    <n v="8"/>
  </r>
  <r>
    <x v="0"/>
    <x v="2"/>
    <x v="12"/>
    <x v="0"/>
    <x v="1"/>
    <x v="3"/>
    <s v="220SE-2924"/>
    <n v="6.5215300000000003"/>
    <n v="6.5215300000000003"/>
    <n v="0"/>
    <x v="0"/>
    <n v="8"/>
  </r>
  <r>
    <x v="0"/>
    <x v="2"/>
    <x v="12"/>
    <x v="0"/>
    <x v="1"/>
    <x v="3"/>
    <s v="220SE-2931"/>
    <n v="5.9616699999999998"/>
    <n v="5.9616699999999998"/>
    <n v="5.0000000000000001E-4"/>
    <x v="0"/>
    <n v="8"/>
  </r>
  <r>
    <x v="0"/>
    <x v="2"/>
    <x v="12"/>
    <x v="0"/>
    <x v="1"/>
    <x v="3"/>
    <s v="220SE-2983"/>
    <n v="5.5487099999999998"/>
    <n v="5.5487099999999998"/>
    <n v="0"/>
    <x v="0"/>
    <n v="8"/>
  </r>
  <r>
    <x v="0"/>
    <x v="2"/>
    <x v="12"/>
    <x v="2"/>
    <x v="1"/>
    <x v="3"/>
    <s v="220SE-3073"/>
    <n v="6.6389630000000004"/>
    <n v="6.6389630000000004"/>
    <n v="0"/>
    <x v="0"/>
    <n v="8"/>
  </r>
  <r>
    <x v="0"/>
    <x v="2"/>
    <x v="12"/>
    <x v="2"/>
    <x v="1"/>
    <x v="3"/>
    <s v="220SE-3261"/>
    <n v="8.1359100000000009"/>
    <n v="8.1359100000000009"/>
    <n v="0"/>
    <x v="0"/>
    <n v="8"/>
  </r>
  <r>
    <x v="0"/>
    <x v="2"/>
    <x v="12"/>
    <x v="2"/>
    <x v="1"/>
    <x v="3"/>
    <s v="220SE-3332"/>
    <n v="6.6274199999999999"/>
    <n v="6.6274199999999999"/>
    <n v="0"/>
    <x v="0"/>
    <n v="8"/>
  </r>
  <r>
    <x v="0"/>
    <x v="2"/>
    <x v="12"/>
    <x v="2"/>
    <x v="1"/>
    <x v="3"/>
    <s v="220SE-3445"/>
    <n v="8.5326699999999995"/>
    <n v="8.5326699999999995"/>
    <n v="3.2500000000000001E-2"/>
    <x v="0"/>
    <n v="8"/>
  </r>
  <r>
    <x v="0"/>
    <x v="2"/>
    <x v="12"/>
    <x v="2"/>
    <x v="1"/>
    <x v="3"/>
    <s v="220SE-3447"/>
    <n v="6.9224800000000002"/>
    <n v="6.9224800000000002"/>
    <n v="0.7218"/>
    <x v="0"/>
    <n v="8"/>
  </r>
  <r>
    <x v="0"/>
    <x v="2"/>
    <x v="12"/>
    <x v="2"/>
    <x v="1"/>
    <x v="3"/>
    <s v="220SE-3462"/>
    <n v="6.3786800000000001"/>
    <n v="6.3786800000000001"/>
    <n v="0"/>
    <x v="0"/>
    <n v="8"/>
  </r>
  <r>
    <x v="0"/>
    <x v="2"/>
    <x v="12"/>
    <x v="2"/>
    <x v="1"/>
    <x v="3"/>
    <s v="220SE-3468"/>
    <n v="5.7962100000000003"/>
    <n v="5.7962100000000003"/>
    <n v="0"/>
    <x v="0"/>
    <n v="8"/>
  </r>
  <r>
    <x v="0"/>
    <x v="2"/>
    <x v="12"/>
    <x v="1"/>
    <x v="1"/>
    <x v="3"/>
    <s v="220SE-3633"/>
    <n v="6.0359999999999996"/>
    <n v="6.0359999999999996"/>
    <n v="0"/>
    <x v="0"/>
    <n v="8"/>
  </r>
  <r>
    <x v="0"/>
    <x v="2"/>
    <x v="12"/>
    <x v="0"/>
    <x v="1"/>
    <x v="3"/>
    <s v="220SE-3678"/>
    <n v="3.8469000000000002"/>
    <n v="3.8469000000000002"/>
    <n v="0"/>
    <x v="0"/>
    <n v="8"/>
  </r>
  <r>
    <x v="0"/>
    <x v="2"/>
    <x v="12"/>
    <x v="1"/>
    <x v="1"/>
    <x v="3"/>
    <s v="220SE-3840"/>
    <n v="5.7979399999999996"/>
    <n v="5.7979399999999996"/>
    <n v="0"/>
    <x v="0"/>
    <n v="8"/>
  </r>
  <r>
    <x v="0"/>
    <x v="2"/>
    <x v="12"/>
    <x v="0"/>
    <x v="2"/>
    <x v="4"/>
    <s v="300OI-01-A"/>
    <n v="56.156199999999998"/>
    <n v="56.156199999999998"/>
    <n v="0"/>
    <x v="0"/>
    <n v="34"/>
  </r>
  <r>
    <x v="0"/>
    <x v="2"/>
    <x v="12"/>
    <x v="1"/>
    <x v="2"/>
    <x v="4"/>
    <s v="300OI-01-B"/>
    <n v="59.560200000000002"/>
    <n v="59.560200000000002"/>
    <n v="0"/>
    <x v="0"/>
    <n v="40"/>
  </r>
  <r>
    <x v="0"/>
    <x v="2"/>
    <x v="12"/>
    <x v="2"/>
    <x v="2"/>
    <x v="4"/>
    <s v="300OI-01-C"/>
    <n v="26.64"/>
    <n v="26.64"/>
    <n v="0"/>
    <x v="0"/>
    <n v="24"/>
  </r>
  <r>
    <x v="0"/>
    <x v="2"/>
    <x v="12"/>
    <x v="0"/>
    <x v="2"/>
    <x v="5"/>
    <s v="300OS-01-A"/>
    <n v="11.805759999999999"/>
    <n v="11.805759999999999"/>
    <n v="0"/>
    <x v="0"/>
    <n v="24"/>
  </r>
  <r>
    <x v="0"/>
    <x v="2"/>
    <x v="12"/>
    <x v="1"/>
    <x v="2"/>
    <x v="5"/>
    <s v="300OS-01-B"/>
    <n v="16.3276"/>
    <n v="16.3276"/>
    <n v="0"/>
    <x v="0"/>
    <n v="24"/>
  </r>
  <r>
    <x v="0"/>
    <x v="2"/>
    <x v="12"/>
    <x v="2"/>
    <x v="2"/>
    <x v="5"/>
    <s v="300OS-01-C"/>
    <n v="11.376340000000001"/>
    <n v="11.376340000000001"/>
    <n v="0"/>
    <x v="0"/>
    <n v="16"/>
  </r>
  <r>
    <x v="0"/>
    <x v="2"/>
    <x v="12"/>
    <x v="0"/>
    <x v="3"/>
    <x v="6"/>
    <s v="410MO-01-A"/>
    <n v="15.509029999999999"/>
    <n v="15.509029999999999"/>
    <n v="0"/>
    <x v="0"/>
    <n v="19.989999999999998"/>
  </r>
  <r>
    <x v="0"/>
    <x v="2"/>
    <x v="12"/>
    <x v="1"/>
    <x v="3"/>
    <x v="6"/>
    <s v="410MO-01-B"/>
    <n v="14.2501"/>
    <n v="14.2501"/>
    <n v="0"/>
    <x v="0"/>
    <n v="18.68"/>
  </r>
  <r>
    <x v="0"/>
    <x v="2"/>
    <x v="12"/>
    <x v="2"/>
    <x v="3"/>
    <x v="6"/>
    <s v="410MO-01-C"/>
    <n v="11.338050000000001"/>
    <n v="11.338050000000001"/>
    <n v="0"/>
    <x v="0"/>
    <n v="14.66"/>
  </r>
  <r>
    <x v="0"/>
    <x v="2"/>
    <x v="12"/>
    <x v="0"/>
    <x v="3"/>
    <x v="6"/>
    <s v="410MO-02-A"/>
    <n v="18.209440000000001"/>
    <n v="18.209440000000001"/>
    <n v="0"/>
    <x v="0"/>
    <n v="23.99"/>
  </r>
  <r>
    <x v="0"/>
    <x v="2"/>
    <x v="12"/>
    <x v="1"/>
    <x v="3"/>
    <x v="6"/>
    <s v="410MO-02-B"/>
    <n v="14.049899999999999"/>
    <n v="14.049899999999999"/>
    <n v="0"/>
    <x v="0"/>
    <n v="18.68"/>
  </r>
  <r>
    <x v="0"/>
    <x v="2"/>
    <x v="12"/>
    <x v="2"/>
    <x v="3"/>
    <x v="6"/>
    <s v="410MO-02-C"/>
    <n v="14.114459999999999"/>
    <n v="14.114459999999999"/>
    <n v="0"/>
    <x v="0"/>
    <n v="18.66"/>
  </r>
  <r>
    <x v="0"/>
    <x v="2"/>
    <x v="12"/>
    <x v="0"/>
    <x v="3"/>
    <x v="6"/>
    <s v="410MO-03-A"/>
    <n v="15.238720000000001"/>
    <n v="15.238720000000001"/>
    <n v="0"/>
    <x v="0"/>
    <n v="19.989999999999998"/>
  </r>
  <r>
    <x v="0"/>
    <x v="2"/>
    <x v="12"/>
    <x v="1"/>
    <x v="3"/>
    <x v="6"/>
    <s v="410MO-03-B"/>
    <n v="14.377700000000001"/>
    <n v="14.377700000000001"/>
    <n v="0"/>
    <x v="0"/>
    <n v="18.68"/>
  </r>
  <r>
    <x v="0"/>
    <x v="2"/>
    <x v="12"/>
    <x v="2"/>
    <x v="3"/>
    <x v="6"/>
    <s v="410MO-03-C"/>
    <n v="8.0758399999999995"/>
    <n v="8.0758399999999995"/>
    <n v="0"/>
    <x v="0"/>
    <n v="10.66"/>
  </r>
  <r>
    <x v="0"/>
    <x v="2"/>
    <x v="12"/>
    <x v="0"/>
    <x v="3"/>
    <x v="6"/>
    <s v="410MO-04-A"/>
    <n v="20.399480000000001"/>
    <n v="20.399480000000001"/>
    <n v="0"/>
    <x v="0"/>
    <n v="27.99"/>
  </r>
  <r>
    <x v="0"/>
    <x v="2"/>
    <x v="12"/>
    <x v="1"/>
    <x v="3"/>
    <x v="6"/>
    <s v="410MO-04-B"/>
    <n v="8.4196200000000001"/>
    <n v="8.4196200000000001"/>
    <n v="0"/>
    <x v="0"/>
    <n v="10.68"/>
  </r>
  <r>
    <x v="0"/>
    <x v="2"/>
    <x v="12"/>
    <x v="2"/>
    <x v="3"/>
    <x v="6"/>
    <s v="410MO-04-C"/>
    <n v="14.047499999999999"/>
    <n v="14.047499999999999"/>
    <n v="0"/>
    <x v="0"/>
    <n v="18.68"/>
  </r>
  <r>
    <x v="0"/>
    <x v="2"/>
    <x v="12"/>
    <x v="0"/>
    <x v="3"/>
    <x v="6"/>
    <s v="410MO-05-A"/>
    <n v="15.375780000000001"/>
    <n v="15.375780000000001"/>
    <n v="0"/>
    <x v="0"/>
    <n v="19.989999999999998"/>
  </r>
  <r>
    <x v="0"/>
    <x v="2"/>
    <x v="12"/>
    <x v="1"/>
    <x v="3"/>
    <x v="6"/>
    <s v="410MO-05-B"/>
    <n v="14.05716"/>
    <n v="14.05716"/>
    <n v="0"/>
    <x v="0"/>
    <n v="18.68"/>
  </r>
  <r>
    <x v="0"/>
    <x v="2"/>
    <x v="12"/>
    <x v="2"/>
    <x v="3"/>
    <x v="6"/>
    <s v="410MO-05-C"/>
    <n v="7.5583299999999998"/>
    <n v="7.5583299999999998"/>
    <n v="0"/>
    <x v="0"/>
    <n v="9.86"/>
  </r>
  <r>
    <x v="0"/>
    <x v="2"/>
    <x v="12"/>
    <x v="0"/>
    <x v="3"/>
    <x v="6"/>
    <s v="410MO-06-A"/>
    <n v="15.04247"/>
    <n v="15.04247"/>
    <n v="0"/>
    <x v="0"/>
    <n v="19.989999999999998"/>
  </r>
  <r>
    <x v="0"/>
    <x v="2"/>
    <x v="12"/>
    <x v="2"/>
    <x v="3"/>
    <x v="6"/>
    <s v="410MO-06-C"/>
    <n v="11.521850000000001"/>
    <n v="11.521850000000001"/>
    <n v="0"/>
    <x v="0"/>
    <n v="14.68"/>
  </r>
  <r>
    <x v="0"/>
    <x v="2"/>
    <x v="12"/>
    <x v="1"/>
    <x v="3"/>
    <x v="6"/>
    <s v="410MO-07-B"/>
    <n v="14.11117"/>
    <n v="14.11117"/>
    <n v="0"/>
    <x v="0"/>
    <n v="18.68"/>
  </r>
  <r>
    <x v="0"/>
    <x v="2"/>
    <x v="12"/>
    <x v="0"/>
    <x v="3"/>
    <x v="7"/>
    <s v="420TW-01-A"/>
    <n v="6.5991799999999996"/>
    <n v="6.5991799999999996"/>
    <n v="0"/>
    <x v="0"/>
    <n v="8.5"/>
  </r>
  <r>
    <x v="0"/>
    <x v="2"/>
    <x v="12"/>
    <x v="1"/>
    <x v="3"/>
    <x v="7"/>
    <s v="420TW-01-B"/>
    <n v="9.8188499999999994"/>
    <n v="9.8188499999999994"/>
    <n v="0"/>
    <x v="0"/>
    <n v="12.6"/>
  </r>
  <r>
    <x v="0"/>
    <x v="2"/>
    <x v="12"/>
    <x v="2"/>
    <x v="3"/>
    <x v="7"/>
    <s v="420TW-01-C"/>
    <n v="6.6241300000000001"/>
    <n v="6.6241300000000001"/>
    <n v="0"/>
    <x v="0"/>
    <n v="8.5"/>
  </r>
  <r>
    <x v="0"/>
    <x v="2"/>
    <x v="12"/>
    <x v="0"/>
    <x v="3"/>
    <x v="7"/>
    <s v="420TW-02-A"/>
    <n v="6.7617099999999999"/>
    <n v="6.7617099999999999"/>
    <n v="0"/>
    <x v="0"/>
    <n v="8.5"/>
  </r>
  <r>
    <x v="0"/>
    <x v="2"/>
    <x v="12"/>
    <x v="1"/>
    <x v="3"/>
    <x v="7"/>
    <s v="420TW-02-B"/>
    <n v="5.9139900000000001"/>
    <n v="5.9139900000000001"/>
    <n v="0"/>
    <x v="0"/>
    <n v="7.5"/>
  </r>
  <r>
    <x v="0"/>
    <x v="2"/>
    <x v="12"/>
    <x v="2"/>
    <x v="3"/>
    <x v="7"/>
    <s v="420TW-02-C"/>
    <n v="6.9230299999999998"/>
    <n v="6.9230299999999998"/>
    <n v="0"/>
    <x v="0"/>
    <n v="8.5"/>
  </r>
  <r>
    <x v="0"/>
    <x v="2"/>
    <x v="12"/>
    <x v="0"/>
    <x v="3"/>
    <x v="7"/>
    <s v="420TW-03-A"/>
    <n v="6.45899"/>
    <n v="6.45899"/>
    <n v="0"/>
    <x v="0"/>
    <n v="8.5"/>
  </r>
  <r>
    <x v="0"/>
    <x v="2"/>
    <x v="12"/>
    <x v="2"/>
    <x v="3"/>
    <x v="7"/>
    <s v="420TW-03-C"/>
    <n v="7.1081700000000003"/>
    <n v="7.1081700000000003"/>
    <n v="0"/>
    <x v="0"/>
    <n v="8.5"/>
  </r>
  <r>
    <x v="0"/>
    <x v="2"/>
    <x v="12"/>
    <x v="0"/>
    <x v="3"/>
    <x v="7"/>
    <s v="420TW-04-A"/>
    <n v="9.3718500000000002"/>
    <n v="9.3718500000000002"/>
    <n v="0"/>
    <x v="0"/>
    <n v="12.5"/>
  </r>
  <r>
    <x v="0"/>
    <x v="2"/>
    <x v="12"/>
    <x v="2"/>
    <x v="3"/>
    <x v="7"/>
    <s v="420TW-04-C"/>
    <n v="6.78118"/>
    <n v="6.78118"/>
    <n v="0"/>
    <x v="0"/>
    <n v="8.5"/>
  </r>
  <r>
    <x v="0"/>
    <x v="2"/>
    <x v="12"/>
    <x v="0"/>
    <x v="3"/>
    <x v="7"/>
    <s v="420TW-05-A"/>
    <n v="6.5965100000000003"/>
    <n v="6.5965100000000003"/>
    <n v="0"/>
    <x v="0"/>
    <n v="8.5"/>
  </r>
  <r>
    <x v="0"/>
    <x v="2"/>
    <x v="12"/>
    <x v="2"/>
    <x v="3"/>
    <x v="7"/>
    <s v="420TW-05-C"/>
    <n v="3.0398299999999998"/>
    <n v="3.0398299999999998"/>
    <n v="0"/>
    <x v="0"/>
    <n v="4"/>
  </r>
  <r>
    <x v="0"/>
    <x v="2"/>
    <x v="12"/>
    <x v="0"/>
    <x v="3"/>
    <x v="7"/>
    <s v="420TW-06-A"/>
    <n v="6.4070200000000002"/>
    <n v="6.4070200000000002"/>
    <n v="0"/>
    <x v="0"/>
    <n v="8.5"/>
  </r>
  <r>
    <x v="0"/>
    <x v="2"/>
    <x v="12"/>
    <x v="1"/>
    <x v="3"/>
    <x v="7"/>
    <s v="420TW-06-B"/>
    <n v="6.4139699999999999"/>
    <n v="6.4139699999999999"/>
    <n v="0"/>
    <x v="0"/>
    <n v="8.6"/>
  </r>
  <r>
    <x v="0"/>
    <x v="2"/>
    <x v="12"/>
    <x v="2"/>
    <x v="3"/>
    <x v="7"/>
    <s v="420TW-06-C"/>
    <n v="6.3943500000000002"/>
    <n v="6.3943500000000002"/>
    <n v="0"/>
    <x v="0"/>
    <n v="8.5"/>
  </r>
  <r>
    <x v="0"/>
    <x v="2"/>
    <x v="12"/>
    <x v="2"/>
    <x v="3"/>
    <x v="7"/>
    <s v="420TW-07-C"/>
    <n v="8.1473399999999998"/>
    <n v="8.1473399999999998"/>
    <n v="0"/>
    <x v="0"/>
    <n v="10.3"/>
  </r>
  <r>
    <x v="0"/>
    <x v="2"/>
    <x v="12"/>
    <x v="1"/>
    <x v="3"/>
    <x v="7"/>
    <s v="420TW-08-B"/>
    <n v="6.5585500000000003"/>
    <n v="6.5585500000000003"/>
    <n v="0"/>
    <x v="0"/>
    <n v="8.6"/>
  </r>
  <r>
    <x v="0"/>
    <x v="2"/>
    <x v="12"/>
    <x v="1"/>
    <x v="3"/>
    <x v="7"/>
    <s v="420TW-09-B"/>
    <n v="6.8432599999999999"/>
    <n v="6.8432599999999999"/>
    <n v="0"/>
    <x v="0"/>
    <n v="8.6"/>
  </r>
  <r>
    <x v="0"/>
    <x v="2"/>
    <x v="12"/>
    <x v="0"/>
    <x v="3"/>
    <x v="8"/>
    <s v="430TT-01-A"/>
    <n v="24.976150000000001"/>
    <n v="24.976150000000001"/>
    <n v="0"/>
    <x v="0"/>
    <n v="33"/>
  </r>
  <r>
    <x v="0"/>
    <x v="2"/>
    <x v="12"/>
    <x v="1"/>
    <x v="3"/>
    <x v="8"/>
    <s v="430TT-01-B"/>
    <n v="23.381250000000001"/>
    <n v="23.381250000000001"/>
    <n v="0"/>
    <x v="0"/>
    <n v="31"/>
  </r>
  <r>
    <x v="0"/>
    <x v="2"/>
    <x v="12"/>
    <x v="2"/>
    <x v="3"/>
    <x v="8"/>
    <s v="430TT-01-C"/>
    <n v="24.657620000000001"/>
    <n v="24.657620000000001"/>
    <n v="0"/>
    <x v="0"/>
    <n v="31.5"/>
  </r>
  <r>
    <x v="0"/>
    <x v="2"/>
    <x v="12"/>
    <x v="0"/>
    <x v="3"/>
    <x v="8"/>
    <s v="430TT-02-A"/>
    <n v="24.66132"/>
    <n v="24.66132"/>
    <n v="0"/>
    <x v="0"/>
    <n v="33"/>
  </r>
  <r>
    <x v="0"/>
    <x v="2"/>
    <x v="12"/>
    <x v="1"/>
    <x v="3"/>
    <x v="8"/>
    <s v="430TT-02-B"/>
    <n v="18.615880000000001"/>
    <n v="18.615880000000001"/>
    <n v="0"/>
    <x v="0"/>
    <n v="24.66"/>
  </r>
  <r>
    <x v="0"/>
    <x v="2"/>
    <x v="12"/>
    <x v="2"/>
    <x v="3"/>
    <x v="8"/>
    <s v="430TT-02-C"/>
    <n v="25.365390000000001"/>
    <n v="25.365390000000001"/>
    <n v="0"/>
    <x v="0"/>
    <n v="33"/>
  </r>
  <r>
    <x v="0"/>
    <x v="2"/>
    <x v="12"/>
    <x v="0"/>
    <x v="3"/>
    <x v="8"/>
    <s v="430TT-03-A"/>
    <n v="24.93411"/>
    <n v="24.93411"/>
    <n v="0"/>
    <x v="0"/>
    <n v="33"/>
  </r>
  <r>
    <x v="0"/>
    <x v="2"/>
    <x v="12"/>
    <x v="1"/>
    <x v="3"/>
    <x v="8"/>
    <s v="430TT-03-B"/>
    <n v="23.784089999999999"/>
    <n v="23.784089999999999"/>
    <n v="0"/>
    <x v="0"/>
    <n v="31"/>
  </r>
  <r>
    <x v="0"/>
    <x v="2"/>
    <x v="12"/>
    <x v="2"/>
    <x v="3"/>
    <x v="8"/>
    <s v="430TT-03-C"/>
    <n v="19.16207"/>
    <n v="19.16207"/>
    <n v="0"/>
    <x v="0"/>
    <n v="24.5"/>
  </r>
  <r>
    <x v="0"/>
    <x v="2"/>
    <x v="12"/>
    <x v="0"/>
    <x v="3"/>
    <x v="8"/>
    <s v="430TT-04-A"/>
    <n v="16.872679999999999"/>
    <n v="16.872679999999999"/>
    <n v="0"/>
    <x v="0"/>
    <n v="22"/>
  </r>
  <r>
    <x v="0"/>
    <x v="2"/>
    <x v="12"/>
    <x v="1"/>
    <x v="3"/>
    <x v="8"/>
    <s v="430TT-04-B"/>
    <n v="12.47884"/>
    <n v="12.47884"/>
    <n v="0"/>
    <x v="0"/>
    <n v="16.66"/>
  </r>
  <r>
    <x v="0"/>
    <x v="2"/>
    <x v="12"/>
    <x v="2"/>
    <x v="3"/>
    <x v="8"/>
    <s v="430TT-04-C"/>
    <n v="24.535029999999999"/>
    <n v="24.535029999999999"/>
    <n v="0"/>
    <x v="0"/>
    <n v="31.5"/>
  </r>
  <r>
    <x v="0"/>
    <x v="2"/>
    <x v="12"/>
    <x v="1"/>
    <x v="3"/>
    <x v="8"/>
    <s v="430TT-05-B"/>
    <n v="12.657819999999999"/>
    <n v="12.657819999999999"/>
    <n v="0"/>
    <x v="0"/>
    <n v="16.66"/>
  </r>
  <r>
    <x v="0"/>
    <x v="2"/>
    <x v="12"/>
    <x v="1"/>
    <x v="3"/>
    <x v="8"/>
    <s v="430TT-07-B"/>
    <n v="12.70002"/>
    <n v="12.70002"/>
    <n v="0"/>
    <x v="0"/>
    <n v="16.66"/>
  </r>
  <r>
    <x v="0"/>
    <x v="2"/>
    <x v="12"/>
    <x v="0"/>
    <x v="3"/>
    <x v="9"/>
    <s v="440TP-01-A"/>
    <n v="25.946670000000001"/>
    <n v="25.946670000000001"/>
    <n v="0"/>
    <x v="0"/>
    <n v="34"/>
  </r>
  <r>
    <x v="0"/>
    <x v="2"/>
    <x v="12"/>
    <x v="1"/>
    <x v="3"/>
    <x v="9"/>
    <s v="440TP-01-B"/>
    <n v="23.086690000000001"/>
    <n v="23.086690000000001"/>
    <n v="0"/>
    <x v="0"/>
    <n v="29"/>
  </r>
  <r>
    <x v="0"/>
    <x v="2"/>
    <x v="12"/>
    <x v="2"/>
    <x v="3"/>
    <x v="9"/>
    <s v="440TP-01-C"/>
    <n v="25.933389999999999"/>
    <n v="25.933389999999999"/>
    <n v="0"/>
    <x v="0"/>
    <n v="33"/>
  </r>
  <r>
    <x v="0"/>
    <x v="2"/>
    <x v="12"/>
    <x v="0"/>
    <x v="4"/>
    <x v="10"/>
    <s v="510L1-A"/>
    <n v="127.79143000000001"/>
    <n v="107.79143000000001"/>
    <n v="0"/>
    <x v="0"/>
    <n v="211.21"/>
  </r>
  <r>
    <x v="0"/>
    <x v="2"/>
    <x v="12"/>
    <x v="1"/>
    <x v="4"/>
    <x v="10"/>
    <s v="510L1-B"/>
    <n v="142.03317999999999"/>
    <n v="122.03318"/>
    <n v="0"/>
    <x v="0"/>
    <n v="226.81"/>
  </r>
  <r>
    <x v="0"/>
    <x v="2"/>
    <x v="12"/>
    <x v="2"/>
    <x v="4"/>
    <x v="10"/>
    <s v="510L1-C"/>
    <n v="120.88552"/>
    <n v="100.88552"/>
    <n v="0"/>
    <x v="0"/>
    <n v="217.31"/>
  </r>
  <r>
    <x v="0"/>
    <x v="2"/>
    <x v="12"/>
    <x v="0"/>
    <x v="4"/>
    <x v="11"/>
    <s v="510L2-A"/>
    <n v="227.7336"/>
    <n v="227.7336"/>
    <n v="0"/>
    <x v="0"/>
    <n v="203.21"/>
  </r>
  <r>
    <x v="0"/>
    <x v="2"/>
    <x v="12"/>
    <x v="1"/>
    <x v="4"/>
    <x v="11"/>
    <s v="510L2-B"/>
    <n v="260.50979999999998"/>
    <n v="260.50979999999998"/>
    <n v="0"/>
    <x v="0"/>
    <n v="226.81"/>
  </r>
  <r>
    <x v="0"/>
    <x v="2"/>
    <x v="12"/>
    <x v="2"/>
    <x v="4"/>
    <x v="11"/>
    <s v="510L2-C"/>
    <n v="225.72"/>
    <n v="225.72"/>
    <n v="0"/>
    <x v="0"/>
    <n v="186.91"/>
  </r>
  <r>
    <x v="0"/>
    <x v="2"/>
    <x v="12"/>
    <x v="0"/>
    <x v="4"/>
    <x v="12"/>
    <s v="510L3-A"/>
    <n v="158.07071999999999"/>
    <n v="158.07071999999999"/>
    <n v="0"/>
    <x v="0"/>
    <n v="195.21"/>
  </r>
  <r>
    <x v="0"/>
    <x v="2"/>
    <x v="12"/>
    <x v="1"/>
    <x v="4"/>
    <x v="12"/>
    <s v="510L3-B"/>
    <n v="163.82082"/>
    <n v="163.82082"/>
    <n v="0"/>
    <x v="0"/>
    <n v="170.81"/>
  </r>
  <r>
    <x v="0"/>
    <x v="2"/>
    <x v="12"/>
    <x v="2"/>
    <x v="4"/>
    <x v="12"/>
    <s v="510L3-C"/>
    <n v="84.260400000000004"/>
    <n v="84.260400000000004"/>
    <n v="0"/>
    <x v="0"/>
    <n v="122.91"/>
  </r>
  <r>
    <x v="0"/>
    <x v="2"/>
    <x v="12"/>
    <x v="0"/>
    <x v="4"/>
    <x v="13"/>
    <s v="510L4-A"/>
    <n v="39.166580000000003"/>
    <n v="39.166580000000003"/>
    <n v="0"/>
    <x v="0"/>
    <n v="34.01"/>
  </r>
  <r>
    <x v="0"/>
    <x v="2"/>
    <x v="12"/>
    <x v="1"/>
    <x v="4"/>
    <x v="13"/>
    <s v="510L4-B"/>
    <n v="66.258899999999997"/>
    <n v="66.258899999999997"/>
    <n v="0"/>
    <x v="0"/>
    <n v="59.01"/>
  </r>
  <r>
    <x v="0"/>
    <x v="2"/>
    <x v="12"/>
    <x v="2"/>
    <x v="4"/>
    <x v="13"/>
    <s v="510L4-C"/>
    <n v="48.33372"/>
    <n v="48.33372"/>
    <n v="0"/>
    <x v="0"/>
    <n v="44.91"/>
  </r>
  <r>
    <x v="0"/>
    <x v="2"/>
    <x v="12"/>
    <x v="0"/>
    <x v="4"/>
    <x v="14"/>
    <s v="510L5-A"/>
    <n v="133.25314"/>
    <n v="133.25314"/>
    <n v="0"/>
    <x v="0"/>
    <n v="134.21"/>
  </r>
  <r>
    <x v="0"/>
    <x v="2"/>
    <x v="12"/>
    <x v="1"/>
    <x v="4"/>
    <x v="14"/>
    <s v="510L5-B"/>
    <n v="130.28736000000001"/>
    <n v="130.28736000000001"/>
    <n v="0"/>
    <x v="0"/>
    <n v="161.81"/>
  </r>
  <r>
    <x v="0"/>
    <x v="2"/>
    <x v="12"/>
    <x v="2"/>
    <x v="4"/>
    <x v="14"/>
    <s v="510L5-C"/>
    <n v="128.92107999999999"/>
    <n v="128.92107999999999"/>
    <n v="0"/>
    <x v="0"/>
    <n v="149.91"/>
  </r>
  <r>
    <x v="0"/>
    <x v="2"/>
    <x v="12"/>
    <x v="0"/>
    <x v="4"/>
    <x v="15"/>
    <s v="510L6-A"/>
    <n v="170.78100000000001"/>
    <n v="170.78100000000001"/>
    <n v="0"/>
    <x v="0"/>
    <n v="198.21"/>
  </r>
  <r>
    <x v="0"/>
    <x v="2"/>
    <x v="12"/>
    <x v="1"/>
    <x v="4"/>
    <x v="15"/>
    <s v="510L6-B"/>
    <n v="143.14349000000001"/>
    <n v="143.14349000000001"/>
    <n v="0"/>
    <x v="0"/>
    <n v="161.81"/>
  </r>
  <r>
    <x v="0"/>
    <x v="2"/>
    <x v="12"/>
    <x v="2"/>
    <x v="4"/>
    <x v="15"/>
    <s v="510L6-C"/>
    <n v="112.803"/>
    <n v="112.803"/>
    <n v="0"/>
    <x v="0"/>
    <n v="161.91"/>
  </r>
  <r>
    <x v="0"/>
    <x v="2"/>
    <x v="12"/>
    <x v="0"/>
    <x v="4"/>
    <x v="16"/>
    <s v="510L8-A"/>
    <n v="16.062480000000001"/>
    <n v="16.062480000000001"/>
    <n v="0"/>
    <x v="0"/>
    <n v="16.010000000000002"/>
  </r>
  <r>
    <x v="0"/>
    <x v="2"/>
    <x v="12"/>
    <x v="1"/>
    <x v="4"/>
    <x v="16"/>
    <s v="510L8-B"/>
    <n v="25.814699999999998"/>
    <n v="25.814699999999998"/>
    <n v="0"/>
    <x v="0"/>
    <n v="25.01"/>
  </r>
  <r>
    <x v="0"/>
    <x v="2"/>
    <x v="12"/>
    <x v="2"/>
    <x v="4"/>
    <x v="16"/>
    <s v="510L8-C"/>
    <n v="17.209800000000001"/>
    <n v="17.209800000000001"/>
    <n v="0"/>
    <x v="0"/>
    <n v="16.010000000000002"/>
  </r>
  <r>
    <x v="0"/>
    <x v="2"/>
    <x v="12"/>
    <x v="0"/>
    <x v="4"/>
    <x v="17"/>
    <s v="520WP-01-A"/>
    <n v="12.2"/>
    <n v="12.2"/>
    <n v="0"/>
    <x v="0"/>
    <n v="16"/>
  </r>
  <r>
    <x v="0"/>
    <x v="2"/>
    <x v="12"/>
    <x v="1"/>
    <x v="4"/>
    <x v="17"/>
    <s v="520WP-01-B"/>
    <n v="18.900600000000001"/>
    <n v="18.900600000000001"/>
    <n v="0"/>
    <x v="0"/>
    <n v="24"/>
  </r>
  <r>
    <x v="0"/>
    <x v="2"/>
    <x v="12"/>
    <x v="2"/>
    <x v="4"/>
    <x v="17"/>
    <s v="520WP-01-C"/>
    <n v="12.9002"/>
    <n v="12.9002"/>
    <n v="0"/>
    <x v="0"/>
    <n v="16"/>
  </r>
  <r>
    <x v="0"/>
    <x v="2"/>
    <x v="12"/>
    <x v="0"/>
    <x v="4"/>
    <x v="18"/>
    <s v="530NP-01-A"/>
    <n v="47.05874"/>
    <n v="47.05874"/>
    <n v="0"/>
    <x v="0"/>
    <n v="48"/>
  </r>
  <r>
    <x v="0"/>
    <x v="2"/>
    <x v="12"/>
    <x v="1"/>
    <x v="4"/>
    <x v="18"/>
    <s v="530NP-01-B"/>
    <n v="47.950629999999997"/>
    <n v="47.950629999999997"/>
    <n v="0"/>
    <x v="0"/>
    <n v="48"/>
  </r>
  <r>
    <x v="0"/>
    <x v="2"/>
    <x v="12"/>
    <x v="2"/>
    <x v="4"/>
    <x v="18"/>
    <s v="530NP-01-C"/>
    <n v="39.085970000000003"/>
    <n v="39.085970000000003"/>
    <n v="0"/>
    <x v="0"/>
    <n v="40"/>
  </r>
  <r>
    <x v="0"/>
    <x v="2"/>
    <x v="12"/>
    <x v="0"/>
    <x v="4"/>
    <x v="19"/>
    <s v="550LP-01-A"/>
    <n v="10.633139999999999"/>
    <n v="10.633139999999999"/>
    <n v="0"/>
    <x v="0"/>
    <n v="12"/>
  </r>
  <r>
    <x v="0"/>
    <x v="2"/>
    <x v="12"/>
    <x v="1"/>
    <x v="4"/>
    <x v="19"/>
    <s v="550LP-01-B"/>
    <n v="25.499700000000001"/>
    <n v="25.499700000000001"/>
    <n v="0"/>
    <x v="0"/>
    <n v="28"/>
  </r>
  <r>
    <x v="0"/>
    <x v="2"/>
    <x v="12"/>
    <x v="2"/>
    <x v="4"/>
    <x v="19"/>
    <s v="550LP-01-C"/>
    <n v="15.39972"/>
    <n v="15.39972"/>
    <n v="0"/>
    <x v="0"/>
    <n v="20"/>
  </r>
  <r>
    <x v="0"/>
    <x v="2"/>
    <x v="12"/>
    <x v="0"/>
    <x v="5"/>
    <x v="20"/>
    <s v="600WZ-01-A"/>
    <n v="0.27999000000000002"/>
    <n v="0.27999000000000002"/>
    <n v="0"/>
    <x v="0"/>
    <n v="8"/>
  </r>
  <r>
    <x v="0"/>
    <x v="2"/>
    <x v="12"/>
    <x v="1"/>
    <x v="5"/>
    <x v="20"/>
    <s v="600WZ-01-B"/>
    <n v="2.4533"/>
    <n v="2.4533"/>
    <n v="0"/>
    <x v="0"/>
    <n v="8"/>
  </r>
  <r>
    <x v="0"/>
    <x v="2"/>
    <x v="12"/>
    <x v="2"/>
    <x v="5"/>
    <x v="20"/>
    <s v="600WZ-01-C"/>
    <n v="4.6714399999999996"/>
    <n v="4.6714399999999996"/>
    <n v="0"/>
    <x v="0"/>
    <n v="16"/>
  </r>
  <r>
    <x v="0"/>
    <x v="2"/>
    <x v="13"/>
    <x v="0"/>
    <x v="0"/>
    <x v="0"/>
    <s v="100KT-01-A"/>
    <n v="8.8252500000000005"/>
    <n v="8.8252500000000005"/>
    <n v="0"/>
    <x v="0"/>
    <n v="40"/>
  </r>
  <r>
    <x v="0"/>
    <x v="2"/>
    <x v="13"/>
    <x v="1"/>
    <x v="0"/>
    <x v="0"/>
    <s v="100KT-01-B"/>
    <n v="1.51467"/>
    <n v="1.51467"/>
    <n v="0"/>
    <x v="0"/>
    <n v="16"/>
  </r>
  <r>
    <x v="0"/>
    <x v="2"/>
    <x v="13"/>
    <x v="2"/>
    <x v="0"/>
    <x v="0"/>
    <s v="100KT-01-C"/>
    <n v="5.7031799999999997"/>
    <n v="5.7031799999999997"/>
    <n v="0"/>
    <x v="0"/>
    <n v="32"/>
  </r>
  <r>
    <x v="0"/>
    <x v="2"/>
    <x v="13"/>
    <x v="0"/>
    <x v="0"/>
    <x v="0"/>
    <s v="100KT-02-A"/>
    <n v="38.309840000000001"/>
    <n v="38.309840000000001"/>
    <n v="0"/>
    <x v="0"/>
    <n v="32"/>
  </r>
  <r>
    <x v="0"/>
    <x v="2"/>
    <x v="13"/>
    <x v="1"/>
    <x v="0"/>
    <x v="0"/>
    <s v="100KT-02-B"/>
    <n v="24.374600000000001"/>
    <n v="24.374600000000001"/>
    <n v="0"/>
    <x v="0"/>
    <n v="40"/>
  </r>
  <r>
    <x v="0"/>
    <x v="2"/>
    <x v="13"/>
    <x v="2"/>
    <x v="0"/>
    <x v="0"/>
    <s v="100KT-02-C"/>
    <n v="9.6595899999999997"/>
    <n v="9.6595899999999997"/>
    <n v="0"/>
    <x v="0"/>
    <n v="48"/>
  </r>
  <r>
    <x v="0"/>
    <x v="2"/>
    <x v="13"/>
    <x v="0"/>
    <x v="0"/>
    <x v="0"/>
    <s v="100KT-03-A"/>
    <n v="15.7615"/>
    <n v="15.7615"/>
    <n v="0"/>
    <x v="0"/>
    <n v="48"/>
  </r>
  <r>
    <x v="0"/>
    <x v="2"/>
    <x v="13"/>
    <x v="1"/>
    <x v="0"/>
    <x v="0"/>
    <s v="100KT-03-B"/>
    <n v="15.846515"/>
    <n v="15.846515"/>
    <n v="0"/>
    <x v="0"/>
    <n v="40"/>
  </r>
  <r>
    <x v="0"/>
    <x v="2"/>
    <x v="13"/>
    <x v="2"/>
    <x v="0"/>
    <x v="0"/>
    <s v="100KT-03-C"/>
    <n v="13.672510000000001"/>
    <n v="13.672510000000001"/>
    <n v="0"/>
    <x v="0"/>
    <n v="24"/>
  </r>
  <r>
    <x v="0"/>
    <x v="2"/>
    <x v="13"/>
    <x v="1"/>
    <x v="0"/>
    <x v="0"/>
    <s v="100KT-04-B"/>
    <n v="10.714169999999999"/>
    <n v="10.714169999999999"/>
    <n v="0"/>
    <x v="0"/>
    <n v="8"/>
  </r>
  <r>
    <x v="0"/>
    <x v="2"/>
    <x v="13"/>
    <x v="2"/>
    <x v="0"/>
    <x v="0"/>
    <s v="100KT-04-C"/>
    <n v="10.82713"/>
    <n v="10.82713"/>
    <n v="0"/>
    <x v="0"/>
    <n v="8"/>
  </r>
  <r>
    <x v="0"/>
    <x v="2"/>
    <x v="13"/>
    <x v="0"/>
    <x v="0"/>
    <x v="0"/>
    <s v="100KT-05-A"/>
    <n v="1.0353300000000001"/>
    <n v="1.0353300000000001"/>
    <n v="0"/>
    <x v="0"/>
    <n v="48"/>
  </r>
  <r>
    <x v="0"/>
    <x v="2"/>
    <x v="13"/>
    <x v="1"/>
    <x v="0"/>
    <x v="0"/>
    <s v="100KT-05-B"/>
    <n v="22.86"/>
    <n v="22.86"/>
    <n v="0"/>
    <x v="0"/>
    <n v="52"/>
  </r>
  <r>
    <x v="0"/>
    <x v="2"/>
    <x v="13"/>
    <x v="2"/>
    <x v="0"/>
    <x v="0"/>
    <s v="100KT-05-C"/>
    <n v="4.8"/>
    <n v="4.8"/>
    <n v="0"/>
    <x v="0"/>
    <n v="16"/>
  </r>
  <r>
    <x v="0"/>
    <x v="2"/>
    <x v="13"/>
    <x v="0"/>
    <x v="0"/>
    <x v="0"/>
    <s v="100KT-06-A"/>
    <n v="1.38"/>
    <n v="1.38"/>
    <n v="0"/>
    <x v="0"/>
    <n v="8"/>
  </r>
  <r>
    <x v="0"/>
    <x v="2"/>
    <x v="13"/>
    <x v="0"/>
    <x v="0"/>
    <x v="0"/>
    <s v="100KT-07-A"/>
    <n v="7.4032099999999996"/>
    <n v="7.4032099999999996"/>
    <n v="0"/>
    <x v="0"/>
    <n v="16"/>
  </r>
  <r>
    <x v="0"/>
    <x v="2"/>
    <x v="13"/>
    <x v="1"/>
    <x v="0"/>
    <x v="0"/>
    <s v="100KT-07-B"/>
    <n v="13.64865"/>
    <n v="13.64865"/>
    <n v="0"/>
    <x v="0"/>
    <n v="8"/>
  </r>
  <r>
    <x v="0"/>
    <x v="2"/>
    <x v="13"/>
    <x v="2"/>
    <x v="0"/>
    <x v="0"/>
    <s v="100KT-07-C"/>
    <n v="16.595859999999998"/>
    <n v="16.595859999999998"/>
    <n v="0"/>
    <x v="0"/>
    <n v="16"/>
  </r>
  <r>
    <x v="0"/>
    <x v="2"/>
    <x v="13"/>
    <x v="0"/>
    <x v="0"/>
    <x v="1"/>
    <s v="110KS-01-A"/>
    <n v="13.921200000000001"/>
    <n v="13.921200000000001"/>
    <n v="0"/>
    <x v="0"/>
    <n v="16"/>
  </r>
  <r>
    <x v="0"/>
    <x v="2"/>
    <x v="13"/>
    <x v="1"/>
    <x v="0"/>
    <x v="1"/>
    <s v="110KS-01-B"/>
    <n v="7.92"/>
    <n v="7.92"/>
    <n v="0"/>
    <x v="0"/>
    <n v="16"/>
  </r>
  <r>
    <x v="0"/>
    <x v="2"/>
    <x v="13"/>
    <x v="2"/>
    <x v="0"/>
    <x v="1"/>
    <s v="110KS-02-C"/>
    <n v="8.8000000000000007"/>
    <n v="8.8000000000000007"/>
    <n v="0"/>
    <x v="0"/>
    <n v="16"/>
  </r>
  <r>
    <x v="0"/>
    <x v="2"/>
    <x v="13"/>
    <x v="0"/>
    <x v="0"/>
    <x v="1"/>
    <s v="110KS-03-A"/>
    <n v="1.643"/>
    <n v="1.643"/>
    <n v="0"/>
    <x v="0"/>
    <n v="8"/>
  </r>
  <r>
    <x v="0"/>
    <x v="2"/>
    <x v="13"/>
    <x v="1"/>
    <x v="0"/>
    <x v="1"/>
    <s v="110KS-03-B"/>
    <n v="0.75917999999999997"/>
    <n v="0.75917999999999997"/>
    <n v="0"/>
    <x v="0"/>
    <n v="8"/>
  </r>
  <r>
    <x v="0"/>
    <x v="2"/>
    <x v="13"/>
    <x v="2"/>
    <x v="0"/>
    <x v="1"/>
    <s v="110KS-03-C"/>
    <n v="1.7008000000000001"/>
    <n v="1.7008000000000001"/>
    <n v="0"/>
    <x v="0"/>
    <n v="8"/>
  </r>
  <r>
    <x v="0"/>
    <x v="2"/>
    <x v="13"/>
    <x v="0"/>
    <x v="1"/>
    <x v="2"/>
    <s v="210SL-01-A"/>
    <n v="21.149989999999999"/>
    <n v="21.149989999999999"/>
    <n v="0"/>
    <x v="0"/>
    <n v="24"/>
  </r>
  <r>
    <x v="0"/>
    <x v="2"/>
    <x v="13"/>
    <x v="1"/>
    <x v="1"/>
    <x v="2"/>
    <s v="210SL-01-B"/>
    <n v="18.359629000000002"/>
    <n v="18.359629000000002"/>
    <n v="0"/>
    <x v="0"/>
    <n v="20"/>
  </r>
  <r>
    <x v="0"/>
    <x v="2"/>
    <x v="13"/>
    <x v="2"/>
    <x v="1"/>
    <x v="2"/>
    <s v="210SL-01-C"/>
    <n v="44.533270000000002"/>
    <n v="36.533270000000002"/>
    <n v="0"/>
    <x v="0"/>
    <n v="48"/>
  </r>
  <r>
    <x v="0"/>
    <x v="2"/>
    <x v="13"/>
    <x v="0"/>
    <x v="1"/>
    <x v="2"/>
    <s v="210SL-02-A"/>
    <n v="21.19998"/>
    <n v="21.19998"/>
    <n v="0"/>
    <x v="0"/>
    <n v="24"/>
  </r>
  <r>
    <x v="0"/>
    <x v="2"/>
    <x v="13"/>
    <x v="1"/>
    <x v="1"/>
    <x v="2"/>
    <s v="210SL-02-B"/>
    <n v="55.132719999999999"/>
    <n v="55.132719999999999"/>
    <n v="0"/>
    <x v="0"/>
    <n v="64"/>
  </r>
  <r>
    <x v="0"/>
    <x v="2"/>
    <x v="13"/>
    <x v="3"/>
    <x v="1"/>
    <x v="3"/>
    <s v="220SE-0001"/>
    <n v="0.14580000000000001"/>
    <n v="0.14580000000000001"/>
    <n v="0"/>
    <x v="0"/>
    <n v="0.01"/>
  </r>
  <r>
    <x v="0"/>
    <x v="2"/>
    <x v="13"/>
    <x v="0"/>
    <x v="1"/>
    <x v="3"/>
    <s v="220SE-0009"/>
    <n v="7.0431499999999998"/>
    <n v="7.0431499999999998"/>
    <n v="0"/>
    <x v="0"/>
    <n v="8"/>
  </r>
  <r>
    <x v="0"/>
    <x v="2"/>
    <x v="13"/>
    <x v="2"/>
    <x v="1"/>
    <x v="3"/>
    <s v="220SE-0079"/>
    <n v="6.7200899999999999"/>
    <n v="6.7200899999999999"/>
    <n v="0.29409999999999997"/>
    <x v="0"/>
    <n v="8"/>
  </r>
  <r>
    <x v="0"/>
    <x v="2"/>
    <x v="13"/>
    <x v="2"/>
    <x v="1"/>
    <x v="3"/>
    <s v="220SE-0081"/>
    <n v="6.2245799999999996"/>
    <n v="6.2245799999999996"/>
    <n v="0"/>
    <x v="0"/>
    <n v="8"/>
  </r>
  <r>
    <x v="0"/>
    <x v="2"/>
    <x v="13"/>
    <x v="2"/>
    <x v="1"/>
    <x v="3"/>
    <s v="220SE-0114"/>
    <n v="6.1812300000000002"/>
    <n v="6.1812300000000002"/>
    <n v="0"/>
    <x v="0"/>
    <n v="8"/>
  </r>
  <r>
    <x v="0"/>
    <x v="2"/>
    <x v="13"/>
    <x v="0"/>
    <x v="1"/>
    <x v="3"/>
    <s v="220SE-0121"/>
    <n v="6.5025500000000003"/>
    <n v="6.5025500000000003"/>
    <n v="0"/>
    <x v="0"/>
    <n v="8"/>
  </r>
  <r>
    <x v="0"/>
    <x v="2"/>
    <x v="13"/>
    <x v="0"/>
    <x v="1"/>
    <x v="3"/>
    <s v="220SE-0133"/>
    <n v="7.0586399999999996"/>
    <n v="7.0586399999999996"/>
    <n v="0"/>
    <x v="0"/>
    <n v="8"/>
  </r>
  <r>
    <x v="0"/>
    <x v="2"/>
    <x v="13"/>
    <x v="1"/>
    <x v="1"/>
    <x v="3"/>
    <s v="220SE-0150"/>
    <n v="6.9576099999999999"/>
    <n v="6.9576099999999999"/>
    <n v="0"/>
    <x v="0"/>
    <n v="8"/>
  </r>
  <r>
    <x v="0"/>
    <x v="2"/>
    <x v="13"/>
    <x v="1"/>
    <x v="1"/>
    <x v="3"/>
    <s v="220SE-0202"/>
    <n v="0.25352000000000002"/>
    <n v="0.25352000000000002"/>
    <n v="0"/>
    <x v="0"/>
    <n v="0.5"/>
  </r>
  <r>
    <x v="0"/>
    <x v="2"/>
    <x v="13"/>
    <x v="2"/>
    <x v="1"/>
    <x v="3"/>
    <s v="220SE-0212"/>
    <n v="8.2967499999999994"/>
    <n v="8.2967499999999994"/>
    <n v="0.23860000000000001"/>
    <x v="0"/>
    <n v="8"/>
  </r>
  <r>
    <x v="0"/>
    <x v="2"/>
    <x v="13"/>
    <x v="2"/>
    <x v="1"/>
    <x v="3"/>
    <s v="220SE-0227"/>
    <n v="6.5674799999999998"/>
    <n v="6.5674799999999998"/>
    <n v="5.8999999999999999E-3"/>
    <x v="0"/>
    <n v="8"/>
  </r>
  <r>
    <x v="0"/>
    <x v="2"/>
    <x v="13"/>
    <x v="1"/>
    <x v="1"/>
    <x v="3"/>
    <s v="220SE-0233"/>
    <n v="5.8220000000000001"/>
    <n v="5.8220000000000001"/>
    <n v="0"/>
    <x v="0"/>
    <n v="8"/>
  </r>
  <r>
    <x v="0"/>
    <x v="2"/>
    <x v="13"/>
    <x v="1"/>
    <x v="1"/>
    <x v="3"/>
    <s v="220SE-0281"/>
    <n v="7.8913599999999997"/>
    <n v="7.8913599999999997"/>
    <n v="0"/>
    <x v="0"/>
    <n v="12"/>
  </r>
  <r>
    <x v="0"/>
    <x v="2"/>
    <x v="13"/>
    <x v="2"/>
    <x v="1"/>
    <x v="3"/>
    <s v="220SE-0294"/>
    <n v="4.8619399999999997"/>
    <n v="4.8619399999999997"/>
    <n v="0"/>
    <x v="0"/>
    <n v="7"/>
  </r>
  <r>
    <x v="0"/>
    <x v="2"/>
    <x v="13"/>
    <x v="1"/>
    <x v="1"/>
    <x v="3"/>
    <s v="220SE-0315"/>
    <n v="8.2070799999999995"/>
    <n v="8.2070799999999995"/>
    <n v="0"/>
    <x v="0"/>
    <n v="8"/>
  </r>
  <r>
    <x v="0"/>
    <x v="2"/>
    <x v="13"/>
    <x v="0"/>
    <x v="1"/>
    <x v="3"/>
    <s v="220SE-0350"/>
    <n v="6.0325899999999999"/>
    <n v="6.0325899999999999"/>
    <n v="0"/>
    <x v="0"/>
    <n v="8"/>
  </r>
  <r>
    <x v="0"/>
    <x v="2"/>
    <x v="13"/>
    <x v="2"/>
    <x v="1"/>
    <x v="3"/>
    <s v="220SE-0359"/>
    <n v="7.3146500000000003"/>
    <n v="7.3146500000000003"/>
    <n v="3.2000000000000002E-3"/>
    <x v="0"/>
    <n v="8"/>
  </r>
  <r>
    <x v="0"/>
    <x v="2"/>
    <x v="13"/>
    <x v="2"/>
    <x v="1"/>
    <x v="3"/>
    <s v="220SE-0386"/>
    <n v="6.4222799999999998"/>
    <n v="6.4222799999999998"/>
    <n v="0"/>
    <x v="0"/>
    <n v="8"/>
  </r>
  <r>
    <x v="0"/>
    <x v="2"/>
    <x v="13"/>
    <x v="0"/>
    <x v="1"/>
    <x v="3"/>
    <s v="220SE-0409"/>
    <n v="5.6109400000000003"/>
    <n v="5.6109400000000003"/>
    <n v="0.28260000000000002"/>
    <x v="0"/>
    <n v="6.5"/>
  </r>
  <r>
    <x v="0"/>
    <x v="2"/>
    <x v="13"/>
    <x v="0"/>
    <x v="1"/>
    <x v="3"/>
    <s v="220SE-0639"/>
    <n v="5.2136199999999997"/>
    <n v="5.2136199999999997"/>
    <n v="0"/>
    <x v="0"/>
    <n v="8"/>
  </r>
  <r>
    <x v="0"/>
    <x v="2"/>
    <x v="13"/>
    <x v="1"/>
    <x v="1"/>
    <x v="3"/>
    <s v="220SE-0640"/>
    <n v="3.72973"/>
    <n v="3.72973"/>
    <n v="0"/>
    <x v="0"/>
    <n v="8"/>
  </r>
  <r>
    <x v="0"/>
    <x v="2"/>
    <x v="13"/>
    <x v="0"/>
    <x v="1"/>
    <x v="3"/>
    <s v="220SE-0677"/>
    <n v="5.8050600000000001"/>
    <n v="5.8050600000000001"/>
    <n v="0"/>
    <x v="0"/>
    <n v="8"/>
  </r>
  <r>
    <x v="0"/>
    <x v="2"/>
    <x v="13"/>
    <x v="1"/>
    <x v="1"/>
    <x v="3"/>
    <s v="220SE-0682"/>
    <n v="5.2156799999999999"/>
    <n v="5.2156799999999999"/>
    <n v="0"/>
    <x v="0"/>
    <n v="8"/>
  </r>
  <r>
    <x v="0"/>
    <x v="2"/>
    <x v="13"/>
    <x v="1"/>
    <x v="1"/>
    <x v="3"/>
    <s v="220SE-0688"/>
    <n v="5.6743699999999997"/>
    <n v="5.6743699999999997"/>
    <n v="0"/>
    <x v="0"/>
    <n v="6"/>
  </r>
  <r>
    <x v="0"/>
    <x v="2"/>
    <x v="13"/>
    <x v="1"/>
    <x v="1"/>
    <x v="3"/>
    <s v="220SE-0690"/>
    <n v="5.2965"/>
    <n v="5.2965"/>
    <n v="0"/>
    <x v="0"/>
    <n v="8"/>
  </r>
  <r>
    <x v="0"/>
    <x v="2"/>
    <x v="13"/>
    <x v="0"/>
    <x v="1"/>
    <x v="3"/>
    <s v="220SE-0694"/>
    <n v="6.2565499999999998"/>
    <n v="6.2565499999999998"/>
    <n v="0"/>
    <x v="0"/>
    <n v="8"/>
  </r>
  <r>
    <x v="0"/>
    <x v="2"/>
    <x v="13"/>
    <x v="1"/>
    <x v="1"/>
    <x v="3"/>
    <s v="220SE-0701"/>
    <n v="6.7453000000000003"/>
    <n v="6.7453000000000003"/>
    <n v="0"/>
    <x v="0"/>
    <n v="8"/>
  </r>
  <r>
    <x v="0"/>
    <x v="2"/>
    <x v="13"/>
    <x v="2"/>
    <x v="1"/>
    <x v="3"/>
    <s v="220SE-0708"/>
    <n v="6.1770100000000001"/>
    <n v="6.1770100000000001"/>
    <n v="0"/>
    <x v="0"/>
    <n v="8"/>
  </r>
  <r>
    <x v="0"/>
    <x v="2"/>
    <x v="13"/>
    <x v="1"/>
    <x v="1"/>
    <x v="3"/>
    <s v="220SE-0734"/>
    <n v="5.7351200000000002"/>
    <n v="5.7351200000000002"/>
    <n v="0"/>
    <x v="0"/>
    <n v="6"/>
  </r>
  <r>
    <x v="0"/>
    <x v="2"/>
    <x v="13"/>
    <x v="1"/>
    <x v="1"/>
    <x v="3"/>
    <s v="220SE-0737"/>
    <n v="7.3710199999999997"/>
    <n v="7.3710199999999997"/>
    <n v="0"/>
    <x v="0"/>
    <n v="8"/>
  </r>
  <r>
    <x v="0"/>
    <x v="2"/>
    <x v="13"/>
    <x v="1"/>
    <x v="1"/>
    <x v="3"/>
    <s v="220SE-0739"/>
    <n v="6.4489400000000003"/>
    <n v="6.4489400000000003"/>
    <n v="0"/>
    <x v="0"/>
    <n v="8"/>
  </r>
  <r>
    <x v="0"/>
    <x v="2"/>
    <x v="13"/>
    <x v="1"/>
    <x v="1"/>
    <x v="3"/>
    <s v="220SE-0748"/>
    <n v="3.9975200000000002"/>
    <n v="3.9975200000000002"/>
    <n v="0"/>
    <x v="0"/>
    <n v="4"/>
  </r>
  <r>
    <x v="0"/>
    <x v="2"/>
    <x v="13"/>
    <x v="2"/>
    <x v="1"/>
    <x v="3"/>
    <s v="220SE-0754"/>
    <n v="6.1540800000000004"/>
    <n v="6.1540800000000004"/>
    <n v="0"/>
    <x v="0"/>
    <n v="8"/>
  </r>
  <r>
    <x v="0"/>
    <x v="2"/>
    <x v="13"/>
    <x v="2"/>
    <x v="1"/>
    <x v="3"/>
    <s v="220SE-0778"/>
    <n v="7.8285400000000003"/>
    <n v="7.8285400000000003"/>
    <n v="0"/>
    <x v="0"/>
    <n v="8"/>
  </r>
  <r>
    <x v="0"/>
    <x v="2"/>
    <x v="13"/>
    <x v="1"/>
    <x v="1"/>
    <x v="3"/>
    <s v="220SE-0786"/>
    <n v="5.8022600000000004"/>
    <n v="5.8022600000000004"/>
    <n v="0"/>
    <x v="0"/>
    <n v="7.5"/>
  </r>
  <r>
    <x v="0"/>
    <x v="2"/>
    <x v="13"/>
    <x v="0"/>
    <x v="1"/>
    <x v="3"/>
    <s v="220SE-0787"/>
    <n v="5.4587599999999998"/>
    <n v="5.4587599999999998"/>
    <n v="0"/>
    <x v="0"/>
    <n v="8"/>
  </r>
  <r>
    <x v="0"/>
    <x v="2"/>
    <x v="13"/>
    <x v="2"/>
    <x v="1"/>
    <x v="3"/>
    <s v="220SE-0795"/>
    <n v="6.0653699999999997"/>
    <n v="6.0653699999999997"/>
    <n v="0"/>
    <x v="0"/>
    <n v="8"/>
  </r>
  <r>
    <x v="0"/>
    <x v="2"/>
    <x v="13"/>
    <x v="1"/>
    <x v="1"/>
    <x v="3"/>
    <s v="220SE-0797"/>
    <n v="6.1398200000000003"/>
    <n v="6.1398200000000003"/>
    <n v="0"/>
    <x v="0"/>
    <n v="8"/>
  </r>
  <r>
    <x v="0"/>
    <x v="2"/>
    <x v="13"/>
    <x v="1"/>
    <x v="1"/>
    <x v="3"/>
    <s v="220SE-0800"/>
    <n v="6.4314799999999996"/>
    <n v="6.4314799999999996"/>
    <n v="0"/>
    <x v="0"/>
    <n v="8"/>
  </r>
  <r>
    <x v="0"/>
    <x v="2"/>
    <x v="13"/>
    <x v="2"/>
    <x v="1"/>
    <x v="3"/>
    <s v="220SE-0844"/>
    <n v="6.3966500000000002"/>
    <n v="6.3966500000000002"/>
    <n v="6.1999999999999998E-3"/>
    <x v="0"/>
    <n v="8"/>
  </r>
  <r>
    <x v="0"/>
    <x v="2"/>
    <x v="13"/>
    <x v="2"/>
    <x v="1"/>
    <x v="3"/>
    <s v="220SE-0901"/>
    <n v="4.8737500000000002"/>
    <n v="4.8737500000000002"/>
    <n v="0"/>
    <x v="0"/>
    <n v="8"/>
  </r>
  <r>
    <x v="0"/>
    <x v="2"/>
    <x v="13"/>
    <x v="1"/>
    <x v="1"/>
    <x v="3"/>
    <s v="220SE-0921"/>
    <n v="5.7892799999999998"/>
    <n v="5.7892799999999998"/>
    <n v="0"/>
    <x v="0"/>
    <n v="8"/>
  </r>
  <r>
    <x v="0"/>
    <x v="2"/>
    <x v="13"/>
    <x v="0"/>
    <x v="1"/>
    <x v="3"/>
    <s v="220SE-0923"/>
    <n v="6.6753400000000003"/>
    <n v="6.6753400000000003"/>
    <n v="0"/>
    <x v="0"/>
    <n v="8"/>
  </r>
  <r>
    <x v="0"/>
    <x v="2"/>
    <x v="13"/>
    <x v="2"/>
    <x v="1"/>
    <x v="3"/>
    <s v="220SE-1045"/>
    <n v="7.3872900000000001"/>
    <n v="7.3872900000000001"/>
    <n v="0"/>
    <x v="0"/>
    <n v="8"/>
  </r>
  <r>
    <x v="0"/>
    <x v="2"/>
    <x v="13"/>
    <x v="0"/>
    <x v="1"/>
    <x v="3"/>
    <s v="220SE-1219"/>
    <n v="5.0983900000000002"/>
    <n v="5.0983900000000002"/>
    <n v="0.1734"/>
    <x v="0"/>
    <n v="8"/>
  </r>
  <r>
    <x v="0"/>
    <x v="2"/>
    <x v="13"/>
    <x v="2"/>
    <x v="1"/>
    <x v="3"/>
    <s v="220SE-1220"/>
    <n v="5.0756949999999996"/>
    <n v="5.0756949999999996"/>
    <n v="0.27210000000000001"/>
    <x v="0"/>
    <n v="8"/>
  </r>
  <r>
    <x v="0"/>
    <x v="2"/>
    <x v="13"/>
    <x v="1"/>
    <x v="1"/>
    <x v="3"/>
    <s v="220SE-1223"/>
    <n v="5.9975399999999999"/>
    <n v="5.9975399999999999"/>
    <n v="0"/>
    <x v="0"/>
    <n v="8"/>
  </r>
  <r>
    <x v="0"/>
    <x v="2"/>
    <x v="13"/>
    <x v="1"/>
    <x v="1"/>
    <x v="3"/>
    <s v="220SE-1286"/>
    <n v="5.9137899999999997"/>
    <n v="5.9137899999999997"/>
    <n v="0"/>
    <x v="0"/>
    <n v="8"/>
  </r>
  <r>
    <x v="0"/>
    <x v="2"/>
    <x v="13"/>
    <x v="0"/>
    <x v="1"/>
    <x v="3"/>
    <s v="220SE-1290"/>
    <n v="7.8174799999999998"/>
    <n v="7.8174799999999998"/>
    <n v="0"/>
    <x v="0"/>
    <n v="8"/>
  </r>
  <r>
    <x v="0"/>
    <x v="2"/>
    <x v="13"/>
    <x v="2"/>
    <x v="1"/>
    <x v="3"/>
    <s v="220SE-1679"/>
    <n v="7.7601199999999997"/>
    <n v="7.7601199999999997"/>
    <n v="1.83E-2"/>
    <x v="0"/>
    <n v="8"/>
  </r>
  <r>
    <x v="0"/>
    <x v="2"/>
    <x v="13"/>
    <x v="1"/>
    <x v="1"/>
    <x v="3"/>
    <s v="220SE-1689"/>
    <n v="5.6360400000000004"/>
    <n v="5.6360400000000004"/>
    <n v="0.1618"/>
    <x v="0"/>
    <n v="7.5"/>
  </r>
  <r>
    <x v="0"/>
    <x v="2"/>
    <x v="13"/>
    <x v="2"/>
    <x v="1"/>
    <x v="3"/>
    <s v="220SE-1883"/>
    <n v="6.3955900000000003"/>
    <n v="6.3955900000000003"/>
    <n v="1.9599999999999999E-2"/>
    <x v="0"/>
    <n v="8"/>
  </r>
  <r>
    <x v="0"/>
    <x v="2"/>
    <x v="13"/>
    <x v="1"/>
    <x v="1"/>
    <x v="3"/>
    <s v="220SE-2033"/>
    <n v="6.2050999999999998"/>
    <n v="6.2050999999999998"/>
    <n v="0"/>
    <x v="0"/>
    <n v="8"/>
  </r>
  <r>
    <x v="0"/>
    <x v="2"/>
    <x v="13"/>
    <x v="2"/>
    <x v="1"/>
    <x v="3"/>
    <s v="220SE-2036"/>
    <n v="6.9578499999999996"/>
    <n v="6.9578499999999996"/>
    <n v="0"/>
    <x v="0"/>
    <n v="8"/>
  </r>
  <r>
    <x v="0"/>
    <x v="2"/>
    <x v="13"/>
    <x v="0"/>
    <x v="1"/>
    <x v="3"/>
    <s v="220SE-2037"/>
    <n v="5.3440700000000003"/>
    <n v="5.3440700000000003"/>
    <n v="0"/>
    <x v="0"/>
    <n v="8"/>
  </r>
  <r>
    <x v="0"/>
    <x v="2"/>
    <x v="13"/>
    <x v="0"/>
    <x v="1"/>
    <x v="3"/>
    <s v="220SE-2038"/>
    <n v="7.6402799999999997"/>
    <n v="7.6402799999999997"/>
    <n v="0"/>
    <x v="0"/>
    <n v="8"/>
  </r>
  <r>
    <x v="0"/>
    <x v="2"/>
    <x v="13"/>
    <x v="1"/>
    <x v="1"/>
    <x v="3"/>
    <s v="220SE-2102"/>
    <n v="5.9875299999999996"/>
    <n v="5.9875299999999996"/>
    <n v="0"/>
    <x v="0"/>
    <n v="8"/>
  </r>
  <r>
    <x v="0"/>
    <x v="2"/>
    <x v="13"/>
    <x v="0"/>
    <x v="1"/>
    <x v="3"/>
    <s v="220SE-2103"/>
    <n v="7.3775399999999998"/>
    <n v="7.3775399999999998"/>
    <n v="0.2394"/>
    <x v="0"/>
    <n v="8"/>
  </r>
  <r>
    <x v="0"/>
    <x v="2"/>
    <x v="13"/>
    <x v="2"/>
    <x v="1"/>
    <x v="3"/>
    <s v="220SE-2104"/>
    <n v="4.4089700000000001"/>
    <n v="4.4089700000000001"/>
    <n v="1.5437000000000001"/>
    <x v="0"/>
    <n v="8"/>
  </r>
  <r>
    <x v="0"/>
    <x v="2"/>
    <x v="13"/>
    <x v="2"/>
    <x v="1"/>
    <x v="3"/>
    <s v="220SE-2107"/>
    <n v="6.9773899999999998"/>
    <n v="6.9773899999999998"/>
    <n v="0"/>
    <x v="0"/>
    <n v="8"/>
  </r>
  <r>
    <x v="0"/>
    <x v="2"/>
    <x v="13"/>
    <x v="0"/>
    <x v="1"/>
    <x v="3"/>
    <s v="220SE-2110"/>
    <n v="3.5670999999999999"/>
    <n v="3.5670999999999999"/>
    <n v="2E-3"/>
    <x v="0"/>
    <n v="8"/>
  </r>
  <r>
    <x v="0"/>
    <x v="2"/>
    <x v="13"/>
    <x v="2"/>
    <x v="1"/>
    <x v="3"/>
    <s v="220SE-2118"/>
    <n v="7.20425"/>
    <n v="7.20425"/>
    <n v="0.1555"/>
    <x v="0"/>
    <n v="8"/>
  </r>
  <r>
    <x v="0"/>
    <x v="2"/>
    <x v="13"/>
    <x v="0"/>
    <x v="1"/>
    <x v="3"/>
    <s v="220SE-2125"/>
    <n v="7.0864500000000001"/>
    <n v="7.0864500000000001"/>
    <n v="0"/>
    <x v="0"/>
    <n v="8"/>
  </r>
  <r>
    <x v="0"/>
    <x v="2"/>
    <x v="13"/>
    <x v="0"/>
    <x v="1"/>
    <x v="3"/>
    <s v="220SE-2295"/>
    <n v="7.7442000000000002"/>
    <n v="7.7442000000000002"/>
    <n v="0"/>
    <x v="0"/>
    <n v="8"/>
  </r>
  <r>
    <x v="0"/>
    <x v="2"/>
    <x v="13"/>
    <x v="0"/>
    <x v="1"/>
    <x v="3"/>
    <s v="220SE-2349"/>
    <n v="6.8856000000000002"/>
    <n v="6.8856000000000002"/>
    <n v="0"/>
    <x v="0"/>
    <n v="8"/>
  </r>
  <r>
    <x v="0"/>
    <x v="2"/>
    <x v="13"/>
    <x v="1"/>
    <x v="1"/>
    <x v="3"/>
    <s v="220SE-2350"/>
    <n v="7.9141899999999996"/>
    <n v="7.9141899999999996"/>
    <n v="2.4799999999999999E-2"/>
    <x v="0"/>
    <n v="8"/>
  </r>
  <r>
    <x v="0"/>
    <x v="2"/>
    <x v="13"/>
    <x v="1"/>
    <x v="1"/>
    <x v="3"/>
    <s v="220SE-2353"/>
    <n v="6.1111599999999999"/>
    <n v="6.1111599999999999"/>
    <n v="0"/>
    <x v="0"/>
    <n v="8"/>
  </r>
  <r>
    <x v="0"/>
    <x v="2"/>
    <x v="13"/>
    <x v="0"/>
    <x v="1"/>
    <x v="3"/>
    <s v="220SE-2415"/>
    <n v="5.0192699999999997"/>
    <n v="5.0192699999999997"/>
    <n v="5.7999999999999996E-3"/>
    <x v="0"/>
    <n v="8"/>
  </r>
  <r>
    <x v="0"/>
    <x v="2"/>
    <x v="13"/>
    <x v="2"/>
    <x v="1"/>
    <x v="3"/>
    <s v="220SE-2454"/>
    <n v="4.8338700000000001"/>
    <n v="4.8338700000000001"/>
    <n v="0"/>
    <x v="0"/>
    <n v="8"/>
  </r>
  <r>
    <x v="0"/>
    <x v="2"/>
    <x v="13"/>
    <x v="1"/>
    <x v="1"/>
    <x v="3"/>
    <s v="220SE-2455"/>
    <n v="9.0528899999999997"/>
    <n v="9.0528899999999997"/>
    <n v="1.2999999999999999E-3"/>
    <x v="0"/>
    <n v="12"/>
  </r>
  <r>
    <x v="0"/>
    <x v="2"/>
    <x v="13"/>
    <x v="1"/>
    <x v="1"/>
    <x v="3"/>
    <s v="220SE-2553"/>
    <n v="5.0818300000000001"/>
    <n v="5.0818300000000001"/>
    <n v="0"/>
    <x v="0"/>
    <n v="8"/>
  </r>
  <r>
    <x v="0"/>
    <x v="2"/>
    <x v="13"/>
    <x v="0"/>
    <x v="1"/>
    <x v="3"/>
    <s v="220SE-2771"/>
    <n v="5.8256500000000004"/>
    <n v="5.8256500000000004"/>
    <n v="0"/>
    <x v="0"/>
    <n v="8"/>
  </r>
  <r>
    <x v="0"/>
    <x v="2"/>
    <x v="13"/>
    <x v="1"/>
    <x v="1"/>
    <x v="3"/>
    <s v="220SE-2775"/>
    <n v="4.8238399999999997"/>
    <n v="4.8238399999999997"/>
    <n v="0"/>
    <x v="0"/>
    <n v="8"/>
  </r>
  <r>
    <x v="0"/>
    <x v="2"/>
    <x v="13"/>
    <x v="1"/>
    <x v="1"/>
    <x v="3"/>
    <s v="220SE-2818"/>
    <n v="6.9267300000000001"/>
    <n v="6.9267300000000001"/>
    <n v="0"/>
    <x v="0"/>
    <n v="8"/>
  </r>
  <r>
    <x v="0"/>
    <x v="2"/>
    <x v="13"/>
    <x v="2"/>
    <x v="1"/>
    <x v="3"/>
    <s v="220SE-2841"/>
    <n v="7.0612700000000004"/>
    <n v="7.0612700000000004"/>
    <n v="3.6799999999999999E-2"/>
    <x v="0"/>
    <n v="8"/>
  </r>
  <r>
    <x v="0"/>
    <x v="2"/>
    <x v="13"/>
    <x v="1"/>
    <x v="1"/>
    <x v="3"/>
    <s v="220SE-2842"/>
    <n v="4.98102"/>
    <n v="4.98102"/>
    <n v="0"/>
    <x v="0"/>
    <n v="8"/>
  </r>
  <r>
    <x v="0"/>
    <x v="2"/>
    <x v="13"/>
    <x v="0"/>
    <x v="1"/>
    <x v="3"/>
    <s v="220SE-2848"/>
    <n v="7.1635600000000004"/>
    <n v="7.1635600000000004"/>
    <n v="0"/>
    <x v="0"/>
    <n v="8"/>
  </r>
  <r>
    <x v="0"/>
    <x v="2"/>
    <x v="13"/>
    <x v="0"/>
    <x v="1"/>
    <x v="3"/>
    <s v="220SE-2892"/>
    <n v="4.9248399999999997"/>
    <n v="4.9248399999999997"/>
    <n v="0"/>
    <x v="0"/>
    <n v="8"/>
  </r>
  <r>
    <x v="0"/>
    <x v="2"/>
    <x v="13"/>
    <x v="1"/>
    <x v="1"/>
    <x v="3"/>
    <s v="220SE-2893"/>
    <n v="3.6028199999999999"/>
    <n v="3.6028199999999999"/>
    <n v="2.3199999999999998E-2"/>
    <x v="0"/>
    <n v="8"/>
  </r>
  <r>
    <x v="0"/>
    <x v="2"/>
    <x v="13"/>
    <x v="1"/>
    <x v="1"/>
    <x v="3"/>
    <s v="220SE-2897"/>
    <n v="5.2854200000000002"/>
    <n v="5.2854200000000002"/>
    <n v="0"/>
    <x v="0"/>
    <n v="8"/>
  </r>
  <r>
    <x v="0"/>
    <x v="2"/>
    <x v="13"/>
    <x v="0"/>
    <x v="1"/>
    <x v="3"/>
    <s v="220SE-2918"/>
    <n v="8.2180800000000005"/>
    <n v="8.2180800000000005"/>
    <n v="4.1999999999999997E-3"/>
    <x v="0"/>
    <n v="8"/>
  </r>
  <r>
    <x v="0"/>
    <x v="2"/>
    <x v="13"/>
    <x v="0"/>
    <x v="1"/>
    <x v="3"/>
    <s v="220SE-2924"/>
    <n v="7.3724600000000002"/>
    <n v="7.3724600000000002"/>
    <n v="0"/>
    <x v="0"/>
    <n v="8"/>
  </r>
  <r>
    <x v="0"/>
    <x v="2"/>
    <x v="13"/>
    <x v="0"/>
    <x v="1"/>
    <x v="3"/>
    <s v="220SE-2931"/>
    <n v="5.82301"/>
    <n v="5.82301"/>
    <n v="4.3999999999999997E-2"/>
    <x v="0"/>
    <n v="8"/>
  </r>
  <r>
    <x v="0"/>
    <x v="2"/>
    <x v="13"/>
    <x v="0"/>
    <x v="1"/>
    <x v="3"/>
    <s v="220SE-2983"/>
    <n v="5.2478100000000003"/>
    <n v="5.2478100000000003"/>
    <n v="1.1299999999999999E-2"/>
    <x v="0"/>
    <n v="8"/>
  </r>
  <r>
    <x v="0"/>
    <x v="2"/>
    <x v="13"/>
    <x v="2"/>
    <x v="1"/>
    <x v="3"/>
    <s v="220SE-3073"/>
    <n v="7.2757199999999997"/>
    <n v="7.2757199999999997"/>
    <n v="0"/>
    <x v="0"/>
    <n v="8"/>
  </r>
  <r>
    <x v="0"/>
    <x v="2"/>
    <x v="13"/>
    <x v="2"/>
    <x v="1"/>
    <x v="3"/>
    <s v="220SE-3261"/>
    <n v="7.0079799999999999"/>
    <n v="7.0079799999999999"/>
    <n v="0"/>
    <x v="0"/>
    <n v="8"/>
  </r>
  <r>
    <x v="0"/>
    <x v="2"/>
    <x v="13"/>
    <x v="2"/>
    <x v="1"/>
    <x v="3"/>
    <s v="220SE-3332"/>
    <n v="7.33969"/>
    <n v="7.33969"/>
    <n v="0"/>
    <x v="0"/>
    <n v="8"/>
  </r>
  <r>
    <x v="0"/>
    <x v="2"/>
    <x v="13"/>
    <x v="2"/>
    <x v="1"/>
    <x v="3"/>
    <s v="220SE-3445"/>
    <n v="7.4817299999999998"/>
    <n v="7.4817299999999998"/>
    <n v="4.4999999999999997E-3"/>
    <x v="0"/>
    <n v="8"/>
  </r>
  <r>
    <x v="0"/>
    <x v="2"/>
    <x v="13"/>
    <x v="2"/>
    <x v="1"/>
    <x v="3"/>
    <s v="220SE-3447"/>
    <n v="7.2263000000000002"/>
    <n v="7.2263000000000002"/>
    <n v="1.5800000000000002E-2"/>
    <x v="0"/>
    <n v="8"/>
  </r>
  <r>
    <x v="0"/>
    <x v="2"/>
    <x v="13"/>
    <x v="2"/>
    <x v="1"/>
    <x v="3"/>
    <s v="220SE-3462"/>
    <n v="6.0968999999999998"/>
    <n v="6.0968999999999998"/>
    <n v="0"/>
    <x v="0"/>
    <n v="8"/>
  </r>
  <r>
    <x v="0"/>
    <x v="2"/>
    <x v="13"/>
    <x v="2"/>
    <x v="1"/>
    <x v="3"/>
    <s v="220SE-3468"/>
    <n v="4.9766899999999996"/>
    <n v="4.9766899999999996"/>
    <n v="1.2143999999999999"/>
    <x v="0"/>
    <n v="8"/>
  </r>
  <r>
    <x v="0"/>
    <x v="2"/>
    <x v="13"/>
    <x v="1"/>
    <x v="1"/>
    <x v="3"/>
    <s v="220SE-3633"/>
    <n v="6.22384"/>
    <n v="6.22384"/>
    <n v="0"/>
    <x v="0"/>
    <n v="8"/>
  </r>
  <r>
    <x v="0"/>
    <x v="2"/>
    <x v="13"/>
    <x v="0"/>
    <x v="1"/>
    <x v="3"/>
    <s v="220SE-3678"/>
    <n v="4.8539599999999998"/>
    <n v="4.8539599999999998"/>
    <n v="3.8E-3"/>
    <x v="0"/>
    <n v="8"/>
  </r>
  <r>
    <x v="0"/>
    <x v="2"/>
    <x v="13"/>
    <x v="1"/>
    <x v="1"/>
    <x v="3"/>
    <s v="220SE-3840"/>
    <n v="6.2435499999999999"/>
    <n v="6.2435499999999999"/>
    <n v="0"/>
    <x v="0"/>
    <n v="8"/>
  </r>
  <r>
    <x v="0"/>
    <x v="2"/>
    <x v="13"/>
    <x v="0"/>
    <x v="2"/>
    <x v="4"/>
    <s v="300OI-01-A"/>
    <n v="66.36"/>
    <n v="66.36"/>
    <n v="0"/>
    <x v="0"/>
    <n v="40"/>
  </r>
  <r>
    <x v="0"/>
    <x v="2"/>
    <x v="13"/>
    <x v="1"/>
    <x v="2"/>
    <x v="4"/>
    <s v="300OI-01-B"/>
    <n v="36.338999999999999"/>
    <n v="36.338999999999999"/>
    <n v="0"/>
    <x v="0"/>
    <n v="32"/>
  </r>
  <r>
    <x v="0"/>
    <x v="2"/>
    <x v="13"/>
    <x v="2"/>
    <x v="2"/>
    <x v="4"/>
    <s v="300OI-01-C"/>
    <n v="61.809600000000003"/>
    <n v="61.809600000000003"/>
    <n v="0"/>
    <x v="0"/>
    <n v="40"/>
  </r>
  <r>
    <x v="0"/>
    <x v="2"/>
    <x v="13"/>
    <x v="0"/>
    <x v="2"/>
    <x v="5"/>
    <s v="300OS-01-A"/>
    <n v="15.585115"/>
    <n v="15.585115"/>
    <n v="0"/>
    <x v="0"/>
    <n v="24"/>
  </r>
  <r>
    <x v="0"/>
    <x v="2"/>
    <x v="13"/>
    <x v="1"/>
    <x v="2"/>
    <x v="5"/>
    <s v="300OS-01-B"/>
    <n v="12.90269"/>
    <n v="12.90269"/>
    <n v="0"/>
    <x v="0"/>
    <n v="24"/>
  </r>
  <r>
    <x v="0"/>
    <x v="2"/>
    <x v="13"/>
    <x v="2"/>
    <x v="2"/>
    <x v="5"/>
    <s v="300OS-01-C"/>
    <n v="13.73474"/>
    <n v="13.73474"/>
    <n v="0"/>
    <x v="0"/>
    <n v="24"/>
  </r>
  <r>
    <x v="0"/>
    <x v="2"/>
    <x v="13"/>
    <x v="0"/>
    <x v="3"/>
    <x v="6"/>
    <s v="410MO-01-A"/>
    <n v="21.198219999999999"/>
    <n v="21.198219999999999"/>
    <n v="0"/>
    <x v="0"/>
    <n v="27.99"/>
  </r>
  <r>
    <x v="0"/>
    <x v="2"/>
    <x v="13"/>
    <x v="1"/>
    <x v="3"/>
    <x v="6"/>
    <s v="410MO-01-B"/>
    <n v="8.1983099999999993"/>
    <n v="8.1983099999999993"/>
    <n v="0"/>
    <x v="0"/>
    <n v="10.68"/>
  </r>
  <r>
    <x v="0"/>
    <x v="2"/>
    <x v="13"/>
    <x v="2"/>
    <x v="3"/>
    <x v="6"/>
    <s v="410MO-01-C"/>
    <n v="11.15218"/>
    <n v="11.15218"/>
    <n v="0"/>
    <x v="0"/>
    <n v="14.66"/>
  </r>
  <r>
    <x v="0"/>
    <x v="2"/>
    <x v="13"/>
    <x v="0"/>
    <x v="3"/>
    <x v="6"/>
    <s v="410MO-02-A"/>
    <n v="12.233510000000001"/>
    <n v="12.233510000000001"/>
    <n v="0"/>
    <x v="0"/>
    <n v="15.99"/>
  </r>
  <r>
    <x v="0"/>
    <x v="2"/>
    <x v="13"/>
    <x v="1"/>
    <x v="3"/>
    <x v="6"/>
    <s v="410MO-02-B"/>
    <n v="14.10228"/>
    <n v="14.10228"/>
    <n v="0"/>
    <x v="0"/>
    <n v="18.68"/>
  </r>
  <r>
    <x v="0"/>
    <x v="2"/>
    <x v="13"/>
    <x v="2"/>
    <x v="3"/>
    <x v="6"/>
    <s v="410MO-02-C"/>
    <n v="14.10366"/>
    <n v="14.10366"/>
    <n v="0"/>
    <x v="0"/>
    <n v="18.66"/>
  </r>
  <r>
    <x v="0"/>
    <x v="2"/>
    <x v="13"/>
    <x v="0"/>
    <x v="3"/>
    <x v="6"/>
    <s v="410MO-03-A"/>
    <n v="13.03552"/>
    <n v="13.03552"/>
    <n v="0"/>
    <x v="0"/>
    <n v="17.329999999999998"/>
  </r>
  <r>
    <x v="0"/>
    <x v="2"/>
    <x v="13"/>
    <x v="1"/>
    <x v="3"/>
    <x v="6"/>
    <s v="410MO-03-B"/>
    <n v="8.2336600000000004"/>
    <n v="8.2336600000000004"/>
    <n v="0"/>
    <x v="0"/>
    <n v="10.68"/>
  </r>
  <r>
    <x v="0"/>
    <x v="2"/>
    <x v="13"/>
    <x v="2"/>
    <x v="3"/>
    <x v="6"/>
    <s v="410MO-03-C"/>
    <n v="8.0211699999999997"/>
    <n v="8.0211699999999997"/>
    <n v="0"/>
    <x v="0"/>
    <n v="10.66"/>
  </r>
  <r>
    <x v="0"/>
    <x v="2"/>
    <x v="13"/>
    <x v="0"/>
    <x v="3"/>
    <x v="6"/>
    <s v="410MO-04-A"/>
    <n v="15.18716"/>
    <n v="15.18716"/>
    <n v="0"/>
    <x v="0"/>
    <n v="19.989999999999998"/>
  </r>
  <r>
    <x v="0"/>
    <x v="2"/>
    <x v="13"/>
    <x v="1"/>
    <x v="3"/>
    <x v="6"/>
    <s v="410MO-04-B"/>
    <n v="14.070600000000001"/>
    <n v="14.070600000000001"/>
    <n v="0"/>
    <x v="0"/>
    <n v="18.68"/>
  </r>
  <r>
    <x v="0"/>
    <x v="2"/>
    <x v="13"/>
    <x v="2"/>
    <x v="3"/>
    <x v="6"/>
    <s v="410MO-04-C"/>
    <n v="14.21688"/>
    <n v="14.21688"/>
    <n v="0"/>
    <x v="0"/>
    <n v="18.68"/>
  </r>
  <r>
    <x v="0"/>
    <x v="2"/>
    <x v="13"/>
    <x v="0"/>
    <x v="3"/>
    <x v="6"/>
    <s v="410MO-05-A"/>
    <n v="9.8416800000000002"/>
    <n v="9.8416800000000002"/>
    <n v="0"/>
    <x v="0"/>
    <n v="12.99"/>
  </r>
  <r>
    <x v="0"/>
    <x v="2"/>
    <x v="13"/>
    <x v="1"/>
    <x v="3"/>
    <x v="6"/>
    <s v="410MO-05-B"/>
    <n v="13.15399"/>
    <n v="13.15399"/>
    <n v="0"/>
    <x v="0"/>
    <n v="17.34"/>
  </r>
  <r>
    <x v="0"/>
    <x v="2"/>
    <x v="13"/>
    <x v="2"/>
    <x v="3"/>
    <x v="6"/>
    <s v="410MO-05-C"/>
    <n v="13.027340000000001"/>
    <n v="13.027340000000001"/>
    <n v="0"/>
    <x v="0"/>
    <n v="16.86"/>
  </r>
  <r>
    <x v="0"/>
    <x v="2"/>
    <x v="13"/>
    <x v="0"/>
    <x v="3"/>
    <x v="6"/>
    <s v="410MO-06-A"/>
    <n v="11.19281"/>
    <n v="11.19281"/>
    <n v="0"/>
    <x v="0"/>
    <n v="14.99"/>
  </r>
  <r>
    <x v="0"/>
    <x v="2"/>
    <x v="13"/>
    <x v="2"/>
    <x v="3"/>
    <x v="6"/>
    <s v="410MO-06-C"/>
    <n v="11.635719999999999"/>
    <n v="11.635719999999999"/>
    <n v="0"/>
    <x v="0"/>
    <n v="14.68"/>
  </r>
  <r>
    <x v="0"/>
    <x v="2"/>
    <x v="13"/>
    <x v="1"/>
    <x v="3"/>
    <x v="6"/>
    <s v="410MO-07-B"/>
    <n v="11.12069"/>
    <n v="11.12069"/>
    <n v="0"/>
    <x v="0"/>
    <n v="14.68"/>
  </r>
  <r>
    <x v="0"/>
    <x v="2"/>
    <x v="13"/>
    <x v="0"/>
    <x v="3"/>
    <x v="7"/>
    <s v="420TW-01-A"/>
    <n v="6.4782799999999998"/>
    <n v="6.4782799999999998"/>
    <n v="0"/>
    <x v="0"/>
    <n v="8.5"/>
  </r>
  <r>
    <x v="0"/>
    <x v="2"/>
    <x v="13"/>
    <x v="1"/>
    <x v="3"/>
    <x v="7"/>
    <s v="420TW-01-B"/>
    <n v="3.1333199999999999"/>
    <n v="3.1333199999999999"/>
    <n v="0"/>
    <x v="0"/>
    <n v="4"/>
  </r>
  <r>
    <x v="0"/>
    <x v="2"/>
    <x v="13"/>
    <x v="2"/>
    <x v="3"/>
    <x v="7"/>
    <s v="420TW-01-C"/>
    <n v="6.2950299999999997"/>
    <n v="6.2950299999999997"/>
    <n v="0"/>
    <x v="0"/>
    <n v="8.3000000000000007"/>
  </r>
  <r>
    <x v="0"/>
    <x v="2"/>
    <x v="13"/>
    <x v="1"/>
    <x v="3"/>
    <x v="7"/>
    <s v="420TW-02-B"/>
    <n v="5.9886499999999998"/>
    <n v="5.9886499999999998"/>
    <n v="0"/>
    <x v="0"/>
    <n v="8"/>
  </r>
  <r>
    <x v="0"/>
    <x v="2"/>
    <x v="13"/>
    <x v="2"/>
    <x v="3"/>
    <x v="7"/>
    <s v="420TW-02-C"/>
    <n v="6.3746400000000003"/>
    <n v="6.3746400000000003"/>
    <n v="0"/>
    <x v="0"/>
    <n v="8.5"/>
  </r>
  <r>
    <x v="0"/>
    <x v="2"/>
    <x v="13"/>
    <x v="0"/>
    <x v="3"/>
    <x v="7"/>
    <s v="420TW-03-A"/>
    <n v="6.4811699999999997"/>
    <n v="6.4811699999999997"/>
    <n v="0"/>
    <x v="0"/>
    <n v="8.5"/>
  </r>
  <r>
    <x v="0"/>
    <x v="2"/>
    <x v="13"/>
    <x v="2"/>
    <x v="3"/>
    <x v="7"/>
    <s v="420TW-03-C"/>
    <n v="6.5911999999999997"/>
    <n v="6.5911999999999997"/>
    <n v="0"/>
    <x v="0"/>
    <n v="8.5"/>
  </r>
  <r>
    <x v="0"/>
    <x v="2"/>
    <x v="13"/>
    <x v="0"/>
    <x v="3"/>
    <x v="7"/>
    <s v="420TW-04-A"/>
    <n v="9.5398599999999991"/>
    <n v="9.5398599999999991"/>
    <n v="0"/>
    <x v="0"/>
    <n v="12.5"/>
  </r>
  <r>
    <x v="0"/>
    <x v="2"/>
    <x v="13"/>
    <x v="2"/>
    <x v="3"/>
    <x v="7"/>
    <s v="420TW-04-C"/>
    <n v="6.5083000000000002"/>
    <n v="6.5083000000000002"/>
    <n v="0"/>
    <x v="0"/>
    <n v="8.5"/>
  </r>
  <r>
    <x v="0"/>
    <x v="2"/>
    <x v="13"/>
    <x v="0"/>
    <x v="3"/>
    <x v="7"/>
    <s v="420TW-05-A"/>
    <n v="6.4302099999999998"/>
    <n v="6.4302099999999998"/>
    <n v="0"/>
    <x v="0"/>
    <n v="8.5"/>
  </r>
  <r>
    <x v="0"/>
    <x v="2"/>
    <x v="13"/>
    <x v="2"/>
    <x v="3"/>
    <x v="7"/>
    <s v="420TW-05-C"/>
    <n v="3.0249899999999998"/>
    <n v="3.0249899999999998"/>
    <n v="0"/>
    <x v="0"/>
    <n v="4"/>
  </r>
  <r>
    <x v="0"/>
    <x v="2"/>
    <x v="13"/>
    <x v="0"/>
    <x v="3"/>
    <x v="7"/>
    <s v="420TW-06-A"/>
    <n v="6.4382700000000002"/>
    <n v="6.4382700000000002"/>
    <n v="0"/>
    <x v="0"/>
    <n v="8.5"/>
  </r>
  <r>
    <x v="0"/>
    <x v="2"/>
    <x v="13"/>
    <x v="1"/>
    <x v="3"/>
    <x v="7"/>
    <s v="420TW-06-B"/>
    <n v="5.9986499999999996"/>
    <n v="5.9986499999999996"/>
    <n v="0"/>
    <x v="0"/>
    <n v="8"/>
  </r>
  <r>
    <x v="0"/>
    <x v="2"/>
    <x v="13"/>
    <x v="2"/>
    <x v="3"/>
    <x v="7"/>
    <s v="420TW-06-C"/>
    <n v="6.3499600000000003"/>
    <n v="6.3499600000000003"/>
    <n v="0"/>
    <x v="0"/>
    <n v="8.5"/>
  </r>
  <r>
    <x v="0"/>
    <x v="2"/>
    <x v="13"/>
    <x v="2"/>
    <x v="3"/>
    <x v="7"/>
    <s v="420TW-07-C"/>
    <n v="8.1746400000000001"/>
    <n v="8.1746400000000001"/>
    <n v="0"/>
    <x v="0"/>
    <n v="10.9"/>
  </r>
  <r>
    <x v="0"/>
    <x v="2"/>
    <x v="13"/>
    <x v="1"/>
    <x v="3"/>
    <x v="7"/>
    <s v="420TW-08-B"/>
    <n v="3.3686699999999998"/>
    <n v="3.3686699999999998"/>
    <n v="0"/>
    <x v="0"/>
    <n v="4"/>
  </r>
  <r>
    <x v="0"/>
    <x v="2"/>
    <x v="13"/>
    <x v="1"/>
    <x v="3"/>
    <x v="7"/>
    <s v="420TW-09-B"/>
    <n v="3.2839999999999998"/>
    <n v="3.2839999999999998"/>
    <n v="0"/>
    <x v="0"/>
    <n v="4"/>
  </r>
  <r>
    <x v="0"/>
    <x v="2"/>
    <x v="13"/>
    <x v="0"/>
    <x v="3"/>
    <x v="8"/>
    <s v="430TT-01-A"/>
    <n v="24.83539"/>
    <n v="24.83539"/>
    <n v="0"/>
    <x v="0"/>
    <n v="33"/>
  </r>
  <r>
    <x v="0"/>
    <x v="2"/>
    <x v="13"/>
    <x v="1"/>
    <x v="3"/>
    <x v="8"/>
    <s v="430TT-01-B"/>
    <n v="24.805440000000001"/>
    <n v="24.805440000000001"/>
    <n v="0"/>
    <x v="0"/>
    <n v="32.659999999999997"/>
  </r>
  <r>
    <x v="0"/>
    <x v="2"/>
    <x v="13"/>
    <x v="2"/>
    <x v="3"/>
    <x v="8"/>
    <s v="430TT-01-C"/>
    <n v="24.147649999999999"/>
    <n v="24.147649999999999"/>
    <n v="0"/>
    <x v="0"/>
    <n v="31"/>
  </r>
  <r>
    <x v="0"/>
    <x v="2"/>
    <x v="13"/>
    <x v="0"/>
    <x v="3"/>
    <x v="8"/>
    <s v="430TT-02-A"/>
    <n v="22.365860000000001"/>
    <n v="22.365860000000001"/>
    <n v="0"/>
    <x v="0"/>
    <n v="29"/>
  </r>
  <r>
    <x v="0"/>
    <x v="2"/>
    <x v="13"/>
    <x v="1"/>
    <x v="3"/>
    <x v="8"/>
    <s v="430TT-02-B"/>
    <n v="21.486899999999999"/>
    <n v="21.486899999999999"/>
    <n v="0"/>
    <x v="0"/>
    <n v="28.66"/>
  </r>
  <r>
    <x v="0"/>
    <x v="2"/>
    <x v="13"/>
    <x v="2"/>
    <x v="3"/>
    <x v="8"/>
    <s v="430TT-02-C"/>
    <n v="23.576350000000001"/>
    <n v="23.576350000000001"/>
    <n v="0"/>
    <x v="0"/>
    <n v="31.5"/>
  </r>
  <r>
    <x v="0"/>
    <x v="2"/>
    <x v="13"/>
    <x v="0"/>
    <x v="3"/>
    <x v="8"/>
    <s v="430TT-03-A"/>
    <n v="25.888670000000001"/>
    <n v="25.888670000000001"/>
    <n v="0"/>
    <x v="0"/>
    <n v="32"/>
  </r>
  <r>
    <x v="0"/>
    <x v="2"/>
    <x v="13"/>
    <x v="1"/>
    <x v="3"/>
    <x v="8"/>
    <s v="430TT-03-B"/>
    <n v="24.592790000000001"/>
    <n v="24.592790000000001"/>
    <n v="0"/>
    <x v="0"/>
    <n v="32.659999999999997"/>
  </r>
  <r>
    <x v="0"/>
    <x v="2"/>
    <x v="13"/>
    <x v="2"/>
    <x v="3"/>
    <x v="8"/>
    <s v="430TT-03-C"/>
    <n v="20.39528"/>
    <n v="20.39528"/>
    <n v="0"/>
    <x v="0"/>
    <n v="27"/>
  </r>
  <r>
    <x v="0"/>
    <x v="2"/>
    <x v="13"/>
    <x v="0"/>
    <x v="3"/>
    <x v="8"/>
    <s v="430TT-04-A"/>
    <n v="17.51605"/>
    <n v="17.51605"/>
    <n v="0"/>
    <x v="0"/>
    <n v="23.5"/>
  </r>
  <r>
    <x v="0"/>
    <x v="2"/>
    <x v="13"/>
    <x v="1"/>
    <x v="3"/>
    <x v="8"/>
    <s v="430TT-04-B"/>
    <n v="12.43516"/>
    <n v="12.43516"/>
    <n v="0"/>
    <x v="0"/>
    <n v="16.66"/>
  </r>
  <r>
    <x v="0"/>
    <x v="2"/>
    <x v="13"/>
    <x v="2"/>
    <x v="3"/>
    <x v="8"/>
    <s v="430TT-04-C"/>
    <n v="15.79996"/>
    <n v="15.79996"/>
    <n v="0"/>
    <x v="0"/>
    <n v="20.5"/>
  </r>
  <r>
    <x v="0"/>
    <x v="2"/>
    <x v="13"/>
    <x v="1"/>
    <x v="3"/>
    <x v="8"/>
    <s v="430TT-05-B"/>
    <n v="12.50745"/>
    <n v="12.50745"/>
    <n v="0"/>
    <x v="0"/>
    <n v="16.66"/>
  </r>
  <r>
    <x v="0"/>
    <x v="2"/>
    <x v="13"/>
    <x v="1"/>
    <x v="3"/>
    <x v="8"/>
    <s v="430TT-07-B"/>
    <n v="12.59497"/>
    <n v="12.59497"/>
    <n v="0"/>
    <x v="0"/>
    <n v="16.66"/>
  </r>
  <r>
    <x v="0"/>
    <x v="2"/>
    <x v="13"/>
    <x v="0"/>
    <x v="3"/>
    <x v="9"/>
    <s v="440TP-01-A"/>
    <n v="23.489930000000001"/>
    <n v="23.489930000000001"/>
    <n v="0"/>
    <x v="0"/>
    <n v="32"/>
  </r>
  <r>
    <x v="0"/>
    <x v="2"/>
    <x v="13"/>
    <x v="1"/>
    <x v="3"/>
    <x v="9"/>
    <s v="440TP-01-B"/>
    <n v="26.14997"/>
    <n v="26.14997"/>
    <n v="0"/>
    <x v="0"/>
    <n v="35"/>
  </r>
  <r>
    <x v="0"/>
    <x v="2"/>
    <x v="13"/>
    <x v="2"/>
    <x v="3"/>
    <x v="9"/>
    <s v="440TP-01-C"/>
    <n v="23.023299999999999"/>
    <n v="23.023299999999999"/>
    <n v="0"/>
    <x v="0"/>
    <n v="30.6"/>
  </r>
  <r>
    <x v="0"/>
    <x v="2"/>
    <x v="13"/>
    <x v="0"/>
    <x v="4"/>
    <x v="10"/>
    <s v="510L1-A"/>
    <n v="138.99288999999999"/>
    <n v="118.99289"/>
    <n v="0"/>
    <x v="0"/>
    <n v="211.21"/>
  </r>
  <r>
    <x v="0"/>
    <x v="2"/>
    <x v="13"/>
    <x v="1"/>
    <x v="4"/>
    <x v="10"/>
    <s v="510L1-B"/>
    <n v="137.59434999999999"/>
    <n v="117.59435000000001"/>
    <n v="0"/>
    <x v="0"/>
    <n v="210.81"/>
  </r>
  <r>
    <x v="0"/>
    <x v="2"/>
    <x v="13"/>
    <x v="2"/>
    <x v="4"/>
    <x v="10"/>
    <s v="510L1-C"/>
    <n v="115.68300000000001"/>
    <n v="95.683000000000007"/>
    <n v="0"/>
    <x v="0"/>
    <n v="229.31"/>
  </r>
  <r>
    <x v="0"/>
    <x v="2"/>
    <x v="13"/>
    <x v="0"/>
    <x v="4"/>
    <x v="11"/>
    <s v="510L2-A"/>
    <n v="167.55"/>
    <n v="167.55"/>
    <n v="0"/>
    <x v="0"/>
    <n v="195.21"/>
  </r>
  <r>
    <x v="0"/>
    <x v="2"/>
    <x v="13"/>
    <x v="1"/>
    <x v="4"/>
    <x v="11"/>
    <s v="510L2-B"/>
    <n v="218.75385"/>
    <n v="218.75385"/>
    <n v="0"/>
    <x v="0"/>
    <n v="202.81"/>
  </r>
  <r>
    <x v="0"/>
    <x v="2"/>
    <x v="13"/>
    <x v="2"/>
    <x v="4"/>
    <x v="11"/>
    <s v="510L2-C"/>
    <n v="174.18674999999999"/>
    <n v="174.18674999999999"/>
    <n v="0"/>
    <x v="0"/>
    <n v="186.91"/>
  </r>
  <r>
    <x v="0"/>
    <x v="2"/>
    <x v="13"/>
    <x v="0"/>
    <x v="4"/>
    <x v="12"/>
    <s v="510L3-A"/>
    <n v="175.47810000000001"/>
    <n v="175.47810000000001"/>
    <n v="0"/>
    <x v="0"/>
    <n v="187.21"/>
  </r>
  <r>
    <x v="0"/>
    <x v="2"/>
    <x v="13"/>
    <x v="1"/>
    <x v="4"/>
    <x v="12"/>
    <s v="510L3-B"/>
    <n v="118.83438"/>
    <n v="118.83438"/>
    <n v="0"/>
    <x v="0"/>
    <n v="190.81"/>
  </r>
  <r>
    <x v="0"/>
    <x v="2"/>
    <x v="13"/>
    <x v="2"/>
    <x v="4"/>
    <x v="12"/>
    <s v="510L3-C"/>
    <n v="96.166499999999999"/>
    <n v="96.166499999999999"/>
    <n v="0"/>
    <x v="0"/>
    <n v="162.91"/>
  </r>
  <r>
    <x v="0"/>
    <x v="2"/>
    <x v="13"/>
    <x v="0"/>
    <x v="4"/>
    <x v="13"/>
    <s v="510L4-A"/>
    <n v="59.608559999999997"/>
    <n v="59.608559999999997"/>
    <n v="0"/>
    <x v="0"/>
    <n v="58.01"/>
  </r>
  <r>
    <x v="0"/>
    <x v="2"/>
    <x v="13"/>
    <x v="1"/>
    <x v="4"/>
    <x v="13"/>
    <s v="510L4-B"/>
    <n v="56.133659999999999"/>
    <n v="56.133659999999999"/>
    <n v="0"/>
    <x v="0"/>
    <n v="59.01"/>
  </r>
  <r>
    <x v="0"/>
    <x v="2"/>
    <x v="13"/>
    <x v="2"/>
    <x v="4"/>
    <x v="13"/>
    <s v="510L4-C"/>
    <n v="34.556179999999998"/>
    <n v="34.556179999999998"/>
    <n v="0"/>
    <x v="0"/>
    <n v="44.91"/>
  </r>
  <r>
    <x v="0"/>
    <x v="2"/>
    <x v="13"/>
    <x v="0"/>
    <x v="4"/>
    <x v="14"/>
    <s v="510L5-A"/>
    <n v="96.953760000000003"/>
    <n v="96.953760000000003"/>
    <n v="0"/>
    <x v="0"/>
    <n v="118.21"/>
  </r>
  <r>
    <x v="0"/>
    <x v="2"/>
    <x v="13"/>
    <x v="1"/>
    <x v="4"/>
    <x v="14"/>
    <s v="510L5-B"/>
    <n v="116.1318"/>
    <n v="116.1318"/>
    <n v="0"/>
    <x v="0"/>
    <n v="145.81"/>
  </r>
  <r>
    <x v="0"/>
    <x v="2"/>
    <x v="13"/>
    <x v="2"/>
    <x v="4"/>
    <x v="14"/>
    <s v="510L5-C"/>
    <n v="107.7264"/>
    <n v="107.7264"/>
    <n v="0"/>
    <x v="0"/>
    <n v="149.91"/>
  </r>
  <r>
    <x v="0"/>
    <x v="2"/>
    <x v="13"/>
    <x v="0"/>
    <x v="4"/>
    <x v="15"/>
    <s v="510L6-A"/>
    <n v="132.91685000000001"/>
    <n v="132.91685000000001"/>
    <n v="0"/>
    <x v="0"/>
    <n v="186.21"/>
  </r>
  <r>
    <x v="0"/>
    <x v="2"/>
    <x v="13"/>
    <x v="1"/>
    <x v="4"/>
    <x v="15"/>
    <s v="510L6-B"/>
    <n v="98.061999999999998"/>
    <n v="98.061999999999998"/>
    <n v="0"/>
    <x v="0"/>
    <n v="153.80000000000001"/>
  </r>
  <r>
    <x v="0"/>
    <x v="2"/>
    <x v="13"/>
    <x v="2"/>
    <x v="4"/>
    <x v="15"/>
    <s v="510L6-C"/>
    <n v="85.834760000000003"/>
    <n v="85.834760000000003"/>
    <n v="0"/>
    <x v="0"/>
    <n v="165.91"/>
  </r>
  <r>
    <x v="0"/>
    <x v="2"/>
    <x v="13"/>
    <x v="0"/>
    <x v="4"/>
    <x v="16"/>
    <s v="510L8-A"/>
    <n v="16.062480000000001"/>
    <n v="16.062480000000001"/>
    <n v="0"/>
    <x v="0"/>
    <n v="16.010000000000002"/>
  </r>
  <r>
    <x v="0"/>
    <x v="2"/>
    <x v="13"/>
    <x v="1"/>
    <x v="4"/>
    <x v="16"/>
    <s v="510L8-B"/>
    <n v="16.72383"/>
    <n v="16.72383"/>
    <n v="0"/>
    <x v="0"/>
    <n v="17"/>
  </r>
  <r>
    <x v="0"/>
    <x v="2"/>
    <x v="13"/>
    <x v="2"/>
    <x v="4"/>
    <x v="16"/>
    <s v="510L8-C"/>
    <n v="25.668330000000001"/>
    <n v="25.668330000000001"/>
    <n v="0"/>
    <x v="0"/>
    <n v="24.01"/>
  </r>
  <r>
    <x v="0"/>
    <x v="2"/>
    <x v="13"/>
    <x v="0"/>
    <x v="4"/>
    <x v="17"/>
    <s v="520WP-01-A"/>
    <n v="13.400399999999999"/>
    <n v="13.400399999999999"/>
    <n v="0"/>
    <x v="0"/>
    <n v="16"/>
  </r>
  <r>
    <x v="0"/>
    <x v="2"/>
    <x v="13"/>
    <x v="1"/>
    <x v="4"/>
    <x v="17"/>
    <s v="520WP-01-B"/>
    <n v="20.399999999999999"/>
    <n v="20.399999999999999"/>
    <n v="0"/>
    <x v="0"/>
    <n v="24"/>
  </r>
  <r>
    <x v="0"/>
    <x v="2"/>
    <x v="13"/>
    <x v="2"/>
    <x v="4"/>
    <x v="17"/>
    <s v="520WP-01-C"/>
    <n v="13.9002"/>
    <n v="13.9002"/>
    <n v="0"/>
    <x v="0"/>
    <n v="16"/>
  </r>
  <r>
    <x v="0"/>
    <x v="2"/>
    <x v="13"/>
    <x v="0"/>
    <x v="4"/>
    <x v="18"/>
    <s v="530NP-01-A"/>
    <n v="41.14114"/>
    <n v="41.14114"/>
    <n v="0"/>
    <x v="0"/>
    <n v="48"/>
  </r>
  <r>
    <x v="0"/>
    <x v="2"/>
    <x v="13"/>
    <x v="1"/>
    <x v="4"/>
    <x v="18"/>
    <s v="530NP-01-B"/>
    <n v="44.213650000000001"/>
    <n v="44.213650000000001"/>
    <n v="0"/>
    <x v="0"/>
    <n v="40"/>
  </r>
  <r>
    <x v="0"/>
    <x v="2"/>
    <x v="13"/>
    <x v="2"/>
    <x v="4"/>
    <x v="18"/>
    <s v="530NP-01-C"/>
    <n v="44.209589999999999"/>
    <n v="44.209589999999999"/>
    <n v="0"/>
    <x v="0"/>
    <n v="40"/>
  </r>
  <r>
    <x v="0"/>
    <x v="2"/>
    <x v="13"/>
    <x v="0"/>
    <x v="4"/>
    <x v="19"/>
    <s v="550LP-01-A"/>
    <n v="10.9998"/>
    <n v="10.9998"/>
    <n v="0"/>
    <x v="0"/>
    <n v="12"/>
  </r>
  <r>
    <x v="0"/>
    <x v="2"/>
    <x v="13"/>
    <x v="1"/>
    <x v="4"/>
    <x v="19"/>
    <s v="550LP-01-B"/>
    <n v="36.332700000000003"/>
    <n v="36.332700000000003"/>
    <n v="0"/>
    <x v="0"/>
    <n v="48"/>
  </r>
  <r>
    <x v="0"/>
    <x v="2"/>
    <x v="13"/>
    <x v="2"/>
    <x v="4"/>
    <x v="19"/>
    <s v="550LP-01-C"/>
    <n v="10.9998"/>
    <n v="10.9998"/>
    <n v="0"/>
    <x v="0"/>
    <n v="13"/>
  </r>
  <r>
    <x v="0"/>
    <x v="2"/>
    <x v="13"/>
    <x v="0"/>
    <x v="5"/>
    <x v="20"/>
    <s v="600WZ-01-A"/>
    <n v="1.84995"/>
    <n v="1.84995"/>
    <n v="0"/>
    <x v="0"/>
    <n v="8"/>
  </r>
  <r>
    <x v="0"/>
    <x v="2"/>
    <x v="13"/>
    <x v="1"/>
    <x v="5"/>
    <x v="20"/>
    <s v="600WZ-01-B"/>
    <n v="7.6637789999999999"/>
    <n v="7.6637789999999999"/>
    <n v="0"/>
    <x v="0"/>
    <n v="8"/>
  </r>
  <r>
    <x v="0"/>
    <x v="2"/>
    <x v="13"/>
    <x v="2"/>
    <x v="5"/>
    <x v="20"/>
    <s v="600WZ-01-C"/>
    <n v="1.9232400000000001"/>
    <n v="1.9232400000000001"/>
    <n v="0"/>
    <x v="0"/>
    <n v="16"/>
  </r>
  <r>
    <x v="0"/>
    <x v="2"/>
    <x v="14"/>
    <x v="0"/>
    <x v="0"/>
    <x v="0"/>
    <s v="100KT-01-A"/>
    <n v="5.1138399999999997"/>
    <n v="5.1138399999999997"/>
    <n v="0"/>
    <x v="0"/>
    <n v="40"/>
  </r>
  <r>
    <x v="0"/>
    <x v="2"/>
    <x v="14"/>
    <x v="1"/>
    <x v="0"/>
    <x v="0"/>
    <s v="100KT-01-B"/>
    <n v="3.9173100000000001"/>
    <n v="3.9173100000000001"/>
    <n v="0"/>
    <x v="0"/>
    <n v="8"/>
  </r>
  <r>
    <x v="0"/>
    <x v="2"/>
    <x v="14"/>
    <x v="2"/>
    <x v="0"/>
    <x v="0"/>
    <s v="100KT-01-C"/>
    <n v="2.9016700000000002"/>
    <n v="2.9016700000000002"/>
    <n v="0"/>
    <x v="0"/>
    <n v="32"/>
  </r>
  <r>
    <x v="0"/>
    <x v="2"/>
    <x v="14"/>
    <x v="0"/>
    <x v="0"/>
    <x v="0"/>
    <s v="100KT-02-A"/>
    <n v="15.736140000000001"/>
    <n v="15.736140000000001"/>
    <n v="0"/>
    <x v="0"/>
    <n v="32"/>
  </r>
  <r>
    <x v="0"/>
    <x v="2"/>
    <x v="14"/>
    <x v="1"/>
    <x v="0"/>
    <x v="0"/>
    <s v="100KT-02-B"/>
    <n v="20.333909999999999"/>
    <n v="20.333909999999999"/>
    <n v="0"/>
    <x v="0"/>
    <n v="40"/>
  </r>
  <r>
    <x v="0"/>
    <x v="2"/>
    <x v="14"/>
    <x v="2"/>
    <x v="0"/>
    <x v="0"/>
    <s v="100KT-02-C"/>
    <n v="13.483499999999999"/>
    <n v="13.483499999999999"/>
    <n v="0"/>
    <x v="0"/>
    <n v="48"/>
  </r>
  <r>
    <x v="0"/>
    <x v="2"/>
    <x v="14"/>
    <x v="0"/>
    <x v="0"/>
    <x v="0"/>
    <s v="100KT-03-A"/>
    <n v="14.814685000000001"/>
    <n v="14.814685000000001"/>
    <n v="0"/>
    <x v="0"/>
    <n v="48"/>
  </r>
  <r>
    <x v="0"/>
    <x v="2"/>
    <x v="14"/>
    <x v="1"/>
    <x v="0"/>
    <x v="0"/>
    <s v="100KT-03-B"/>
    <n v="15.49155"/>
    <n v="15.49155"/>
    <n v="0"/>
    <x v="0"/>
    <n v="32"/>
  </r>
  <r>
    <x v="0"/>
    <x v="2"/>
    <x v="14"/>
    <x v="2"/>
    <x v="0"/>
    <x v="0"/>
    <s v="100KT-03-C"/>
    <n v="10.52918"/>
    <n v="10.52918"/>
    <n v="0"/>
    <x v="0"/>
    <n v="24"/>
  </r>
  <r>
    <x v="0"/>
    <x v="2"/>
    <x v="14"/>
    <x v="1"/>
    <x v="0"/>
    <x v="0"/>
    <s v="100KT-04-B"/>
    <n v="10.34676"/>
    <n v="10.34676"/>
    <n v="0"/>
    <x v="0"/>
    <n v="8"/>
  </r>
  <r>
    <x v="0"/>
    <x v="2"/>
    <x v="14"/>
    <x v="2"/>
    <x v="0"/>
    <x v="0"/>
    <s v="100KT-04-C"/>
    <n v="11.358840000000001"/>
    <n v="11.358840000000001"/>
    <n v="0"/>
    <x v="0"/>
    <n v="8"/>
  </r>
  <r>
    <x v="0"/>
    <x v="2"/>
    <x v="14"/>
    <x v="0"/>
    <x v="0"/>
    <x v="0"/>
    <s v="100KT-05-A"/>
    <n v="2.3529900000000001"/>
    <n v="2.3529900000000001"/>
    <n v="0"/>
    <x v="0"/>
    <n v="48"/>
  </r>
  <r>
    <x v="0"/>
    <x v="2"/>
    <x v="14"/>
    <x v="1"/>
    <x v="0"/>
    <x v="0"/>
    <s v="100KT-05-B"/>
    <n v="0.115"/>
    <n v="0.115"/>
    <n v="0"/>
    <x v="0"/>
    <n v="52"/>
  </r>
  <r>
    <x v="0"/>
    <x v="2"/>
    <x v="14"/>
    <x v="2"/>
    <x v="0"/>
    <x v="0"/>
    <s v="100KT-05-C"/>
    <n v="0.40300999999999998"/>
    <n v="0.40300999999999998"/>
    <n v="0"/>
    <x v="0"/>
    <n v="16"/>
  </r>
  <r>
    <x v="0"/>
    <x v="2"/>
    <x v="14"/>
    <x v="0"/>
    <x v="0"/>
    <x v="0"/>
    <s v="100KT-07-A"/>
    <n v="14.067959999999999"/>
    <n v="14.067959999999999"/>
    <n v="0"/>
    <x v="0"/>
    <n v="16"/>
  </r>
  <r>
    <x v="0"/>
    <x v="2"/>
    <x v="14"/>
    <x v="1"/>
    <x v="0"/>
    <x v="0"/>
    <s v="100KT-07-B"/>
    <n v="12.327199999999999"/>
    <n v="12.327199999999999"/>
    <n v="0"/>
    <x v="0"/>
    <n v="16"/>
  </r>
  <r>
    <x v="0"/>
    <x v="2"/>
    <x v="14"/>
    <x v="2"/>
    <x v="0"/>
    <x v="0"/>
    <s v="100KT-07-C"/>
    <n v="12.85859"/>
    <n v="12.85859"/>
    <n v="0"/>
    <x v="0"/>
    <n v="16"/>
  </r>
  <r>
    <x v="0"/>
    <x v="2"/>
    <x v="14"/>
    <x v="0"/>
    <x v="0"/>
    <x v="1"/>
    <s v="110KS-01-A"/>
    <n v="8.8000000000000007"/>
    <n v="8.8000000000000007"/>
    <n v="0"/>
    <x v="0"/>
    <n v="16"/>
  </r>
  <r>
    <x v="0"/>
    <x v="2"/>
    <x v="14"/>
    <x v="1"/>
    <x v="0"/>
    <x v="1"/>
    <s v="110KS-01-B"/>
    <n v="8.8000000000000007"/>
    <n v="8.8000000000000007"/>
    <n v="0"/>
    <x v="0"/>
    <n v="16"/>
  </r>
  <r>
    <x v="0"/>
    <x v="2"/>
    <x v="14"/>
    <x v="2"/>
    <x v="0"/>
    <x v="1"/>
    <s v="110KS-02-C"/>
    <n v="8.8000000000000007"/>
    <n v="8.8000000000000007"/>
    <n v="0"/>
    <x v="0"/>
    <n v="16"/>
  </r>
  <r>
    <x v="0"/>
    <x v="2"/>
    <x v="14"/>
    <x v="0"/>
    <x v="0"/>
    <x v="1"/>
    <s v="110KS-03-A"/>
    <n v="1.0336700000000001"/>
    <n v="1.0336700000000001"/>
    <n v="0"/>
    <x v="0"/>
    <n v="8"/>
  </r>
  <r>
    <x v="0"/>
    <x v="2"/>
    <x v="14"/>
    <x v="1"/>
    <x v="0"/>
    <x v="1"/>
    <s v="110KS-03-B"/>
    <n v="2.7475000000000001"/>
    <n v="2.7475000000000001"/>
    <n v="0"/>
    <x v="0"/>
    <n v="8"/>
  </r>
  <r>
    <x v="0"/>
    <x v="2"/>
    <x v="14"/>
    <x v="2"/>
    <x v="0"/>
    <x v="1"/>
    <s v="110KS-03-C"/>
    <n v="1.6"/>
    <n v="1.6"/>
    <n v="0"/>
    <x v="0"/>
    <n v="8"/>
  </r>
  <r>
    <x v="0"/>
    <x v="2"/>
    <x v="14"/>
    <x v="0"/>
    <x v="1"/>
    <x v="2"/>
    <s v="210SL-01-A"/>
    <n v="22.81664"/>
    <n v="22.81664"/>
    <n v="0"/>
    <x v="0"/>
    <n v="24"/>
  </r>
  <r>
    <x v="0"/>
    <x v="2"/>
    <x v="14"/>
    <x v="1"/>
    <x v="1"/>
    <x v="2"/>
    <s v="210SL-01-B"/>
    <n v="17.230539"/>
    <n v="17.230539"/>
    <n v="0"/>
    <x v="0"/>
    <n v="20"/>
  </r>
  <r>
    <x v="0"/>
    <x v="2"/>
    <x v="14"/>
    <x v="2"/>
    <x v="1"/>
    <x v="2"/>
    <s v="210SL-01-C"/>
    <n v="35.299950000000003"/>
    <n v="35.299950000000003"/>
    <n v="0"/>
    <x v="0"/>
    <n v="40"/>
  </r>
  <r>
    <x v="0"/>
    <x v="2"/>
    <x v="14"/>
    <x v="0"/>
    <x v="1"/>
    <x v="2"/>
    <s v="210SL-02-A"/>
    <n v="21.19998"/>
    <n v="21.19998"/>
    <n v="0"/>
    <x v="0"/>
    <n v="24"/>
  </r>
  <r>
    <x v="0"/>
    <x v="2"/>
    <x v="14"/>
    <x v="1"/>
    <x v="1"/>
    <x v="2"/>
    <s v="210SL-02-B"/>
    <n v="49.466619999999999"/>
    <n v="49.466619999999999"/>
    <n v="0"/>
    <x v="0"/>
    <n v="56"/>
  </r>
  <r>
    <x v="0"/>
    <x v="2"/>
    <x v="14"/>
    <x v="3"/>
    <x v="1"/>
    <x v="3"/>
    <s v="220SE-0001"/>
    <n v="0.33040000000000003"/>
    <n v="0.33040000000000003"/>
    <n v="0"/>
    <x v="0"/>
    <n v="0.01"/>
  </r>
  <r>
    <x v="0"/>
    <x v="2"/>
    <x v="14"/>
    <x v="2"/>
    <x v="1"/>
    <x v="3"/>
    <s v="220SE-0079"/>
    <n v="6.4983700000000004"/>
    <n v="6.4983700000000004"/>
    <n v="0"/>
    <x v="0"/>
    <n v="8"/>
  </r>
  <r>
    <x v="0"/>
    <x v="2"/>
    <x v="14"/>
    <x v="2"/>
    <x v="1"/>
    <x v="3"/>
    <s v="220SE-0081"/>
    <n v="5.7179799999999998"/>
    <n v="5.7179799999999998"/>
    <n v="0"/>
    <x v="0"/>
    <n v="8"/>
  </r>
  <r>
    <x v="0"/>
    <x v="2"/>
    <x v="14"/>
    <x v="2"/>
    <x v="1"/>
    <x v="3"/>
    <s v="220SE-0114"/>
    <n v="5.6737149999999996"/>
    <n v="5.6737149999999996"/>
    <n v="0"/>
    <x v="0"/>
    <n v="8"/>
  </r>
  <r>
    <x v="0"/>
    <x v="2"/>
    <x v="14"/>
    <x v="0"/>
    <x v="1"/>
    <x v="3"/>
    <s v="220SE-0121"/>
    <n v="6.7358700000000002"/>
    <n v="6.7358700000000002"/>
    <n v="5.3600000000000002E-2"/>
    <x v="0"/>
    <n v="8"/>
  </r>
  <r>
    <x v="0"/>
    <x v="2"/>
    <x v="14"/>
    <x v="0"/>
    <x v="1"/>
    <x v="3"/>
    <s v="220SE-0133"/>
    <n v="5.6498900000000001"/>
    <n v="5.6498900000000001"/>
    <n v="0"/>
    <x v="0"/>
    <n v="8"/>
  </r>
  <r>
    <x v="0"/>
    <x v="2"/>
    <x v="14"/>
    <x v="1"/>
    <x v="1"/>
    <x v="3"/>
    <s v="220SE-0150"/>
    <n v="6.0697299999999998"/>
    <n v="6.0697299999999998"/>
    <n v="0"/>
    <x v="0"/>
    <n v="8"/>
  </r>
  <r>
    <x v="0"/>
    <x v="2"/>
    <x v="14"/>
    <x v="1"/>
    <x v="1"/>
    <x v="3"/>
    <s v="220SE-0202"/>
    <n v="6.5032199999999998"/>
    <n v="6.5032199999999998"/>
    <n v="0"/>
    <x v="0"/>
    <n v="8"/>
  </r>
  <r>
    <x v="0"/>
    <x v="2"/>
    <x v="14"/>
    <x v="2"/>
    <x v="1"/>
    <x v="3"/>
    <s v="220SE-0212"/>
    <n v="7.9190899999999997"/>
    <n v="7.9190899999999997"/>
    <n v="1.1599999999999999E-2"/>
    <x v="0"/>
    <n v="8"/>
  </r>
  <r>
    <x v="0"/>
    <x v="2"/>
    <x v="14"/>
    <x v="2"/>
    <x v="1"/>
    <x v="3"/>
    <s v="220SE-0227"/>
    <n v="6.4396399999999998"/>
    <n v="6.4396399999999998"/>
    <n v="0.4652"/>
    <x v="0"/>
    <n v="8"/>
  </r>
  <r>
    <x v="0"/>
    <x v="2"/>
    <x v="14"/>
    <x v="1"/>
    <x v="1"/>
    <x v="3"/>
    <s v="220SE-0233"/>
    <n v="5.7105600000000001"/>
    <n v="5.7105600000000001"/>
    <n v="0"/>
    <x v="0"/>
    <n v="8"/>
  </r>
  <r>
    <x v="0"/>
    <x v="2"/>
    <x v="14"/>
    <x v="1"/>
    <x v="1"/>
    <x v="3"/>
    <s v="220SE-0281"/>
    <n v="8.78979"/>
    <n v="8.78979"/>
    <n v="0"/>
    <x v="0"/>
    <n v="12"/>
  </r>
  <r>
    <x v="0"/>
    <x v="2"/>
    <x v="14"/>
    <x v="2"/>
    <x v="1"/>
    <x v="3"/>
    <s v="220SE-0294"/>
    <n v="5.1319100000000004"/>
    <n v="5.1319100000000004"/>
    <n v="0"/>
    <x v="0"/>
    <n v="7"/>
  </r>
  <r>
    <x v="0"/>
    <x v="2"/>
    <x v="14"/>
    <x v="1"/>
    <x v="1"/>
    <x v="3"/>
    <s v="220SE-0315"/>
    <n v="8.4782399999999996"/>
    <n v="8.4782399999999996"/>
    <n v="0"/>
    <x v="0"/>
    <n v="8"/>
  </r>
  <r>
    <x v="0"/>
    <x v="2"/>
    <x v="14"/>
    <x v="0"/>
    <x v="1"/>
    <x v="3"/>
    <s v="220SE-0350"/>
    <n v="5.8141100000000003"/>
    <n v="5.8141100000000003"/>
    <n v="0"/>
    <x v="0"/>
    <n v="8"/>
  </r>
  <r>
    <x v="0"/>
    <x v="2"/>
    <x v="14"/>
    <x v="2"/>
    <x v="1"/>
    <x v="3"/>
    <s v="220SE-0359"/>
    <n v="7.8340800000000002"/>
    <n v="7.8340800000000002"/>
    <n v="0"/>
    <x v="0"/>
    <n v="8"/>
  </r>
  <r>
    <x v="0"/>
    <x v="2"/>
    <x v="14"/>
    <x v="2"/>
    <x v="1"/>
    <x v="3"/>
    <s v="220SE-0386"/>
    <n v="6.6844200000000003"/>
    <n v="6.6844200000000003"/>
    <n v="0"/>
    <x v="0"/>
    <n v="8"/>
  </r>
  <r>
    <x v="0"/>
    <x v="2"/>
    <x v="14"/>
    <x v="0"/>
    <x v="1"/>
    <x v="3"/>
    <s v="220SE-0409"/>
    <n v="4.0664300000000004"/>
    <n v="4.0664300000000004"/>
    <n v="4.5600000000000002E-2"/>
    <x v="0"/>
    <n v="6.5"/>
  </r>
  <r>
    <x v="0"/>
    <x v="2"/>
    <x v="14"/>
    <x v="0"/>
    <x v="1"/>
    <x v="3"/>
    <s v="220SE-0639"/>
    <n v="5.7343999999999999"/>
    <n v="5.7343999999999999"/>
    <n v="0"/>
    <x v="0"/>
    <n v="8"/>
  </r>
  <r>
    <x v="0"/>
    <x v="2"/>
    <x v="14"/>
    <x v="1"/>
    <x v="1"/>
    <x v="3"/>
    <s v="220SE-0640"/>
    <n v="4.9399600000000001"/>
    <n v="4.9399600000000001"/>
    <n v="0"/>
    <x v="0"/>
    <n v="8"/>
  </r>
  <r>
    <x v="0"/>
    <x v="2"/>
    <x v="14"/>
    <x v="0"/>
    <x v="1"/>
    <x v="3"/>
    <s v="220SE-0642"/>
    <n v="6.3891600000000004"/>
    <n v="6.3891600000000004"/>
    <n v="0"/>
    <x v="0"/>
    <n v="8"/>
  </r>
  <r>
    <x v="0"/>
    <x v="2"/>
    <x v="14"/>
    <x v="0"/>
    <x v="1"/>
    <x v="3"/>
    <s v="220SE-0677"/>
    <n v="4.3730900000000004"/>
    <n v="4.3730900000000004"/>
    <n v="4.02E-2"/>
    <x v="0"/>
    <n v="8"/>
  </r>
  <r>
    <x v="0"/>
    <x v="2"/>
    <x v="14"/>
    <x v="1"/>
    <x v="1"/>
    <x v="3"/>
    <s v="220SE-0682"/>
    <n v="6.0709499999999998"/>
    <n v="6.0709499999999998"/>
    <n v="0"/>
    <x v="0"/>
    <n v="8"/>
  </r>
  <r>
    <x v="0"/>
    <x v="2"/>
    <x v="14"/>
    <x v="1"/>
    <x v="1"/>
    <x v="3"/>
    <s v="220SE-0688"/>
    <n v="1.7468399999999999"/>
    <n v="1.7468399999999999"/>
    <n v="0"/>
    <x v="0"/>
    <n v="2"/>
  </r>
  <r>
    <x v="0"/>
    <x v="2"/>
    <x v="14"/>
    <x v="1"/>
    <x v="1"/>
    <x v="3"/>
    <s v="220SE-0690"/>
    <n v="6.1649700000000003"/>
    <n v="6.1649700000000003"/>
    <n v="0"/>
    <x v="0"/>
    <n v="8"/>
  </r>
  <r>
    <x v="0"/>
    <x v="2"/>
    <x v="14"/>
    <x v="0"/>
    <x v="1"/>
    <x v="3"/>
    <s v="220SE-0694"/>
    <n v="6.4136699999999998"/>
    <n v="6.4136699999999998"/>
    <n v="0"/>
    <x v="0"/>
    <n v="8"/>
  </r>
  <r>
    <x v="0"/>
    <x v="2"/>
    <x v="14"/>
    <x v="1"/>
    <x v="1"/>
    <x v="3"/>
    <s v="220SE-0701"/>
    <n v="6.5374499999999998"/>
    <n v="6.5374499999999998"/>
    <n v="0"/>
    <x v="0"/>
    <n v="8"/>
  </r>
  <r>
    <x v="0"/>
    <x v="2"/>
    <x v="14"/>
    <x v="2"/>
    <x v="1"/>
    <x v="3"/>
    <s v="220SE-0708"/>
    <n v="6.3661000000000003"/>
    <n v="6.3661000000000003"/>
    <n v="0"/>
    <x v="0"/>
    <n v="8"/>
  </r>
  <r>
    <x v="0"/>
    <x v="2"/>
    <x v="14"/>
    <x v="1"/>
    <x v="1"/>
    <x v="3"/>
    <s v="220SE-0737"/>
    <n v="6.4536100000000003"/>
    <n v="6.4536100000000003"/>
    <n v="0"/>
    <x v="0"/>
    <n v="8"/>
  </r>
  <r>
    <x v="0"/>
    <x v="2"/>
    <x v="14"/>
    <x v="1"/>
    <x v="1"/>
    <x v="3"/>
    <s v="220SE-0739"/>
    <n v="4.8077899999999998"/>
    <n v="4.8077899999999998"/>
    <n v="0"/>
    <x v="0"/>
    <n v="8"/>
  </r>
  <r>
    <x v="0"/>
    <x v="2"/>
    <x v="14"/>
    <x v="1"/>
    <x v="1"/>
    <x v="3"/>
    <s v="220SE-0748"/>
    <n v="3.8033700000000001"/>
    <n v="3.8033700000000001"/>
    <n v="0"/>
    <x v="0"/>
    <n v="4"/>
  </r>
  <r>
    <x v="0"/>
    <x v="2"/>
    <x v="14"/>
    <x v="2"/>
    <x v="1"/>
    <x v="3"/>
    <s v="220SE-0754"/>
    <n v="5.8841700000000001"/>
    <n v="5.8841700000000001"/>
    <n v="0"/>
    <x v="0"/>
    <n v="8"/>
  </r>
  <r>
    <x v="0"/>
    <x v="2"/>
    <x v="14"/>
    <x v="2"/>
    <x v="1"/>
    <x v="3"/>
    <s v="220SE-0778"/>
    <n v="4.4368100000000004"/>
    <n v="4.4368100000000004"/>
    <n v="0"/>
    <x v="0"/>
    <n v="8"/>
  </r>
  <r>
    <x v="0"/>
    <x v="2"/>
    <x v="14"/>
    <x v="1"/>
    <x v="1"/>
    <x v="3"/>
    <s v="220SE-0786"/>
    <n v="6.2116800000000003"/>
    <n v="6.2116800000000003"/>
    <n v="0"/>
    <x v="0"/>
    <n v="8"/>
  </r>
  <r>
    <x v="0"/>
    <x v="2"/>
    <x v="14"/>
    <x v="0"/>
    <x v="1"/>
    <x v="3"/>
    <s v="220SE-0787"/>
    <n v="5.2651599999999998"/>
    <n v="5.2651599999999998"/>
    <n v="0"/>
    <x v="0"/>
    <n v="8"/>
  </r>
  <r>
    <x v="0"/>
    <x v="2"/>
    <x v="14"/>
    <x v="2"/>
    <x v="1"/>
    <x v="3"/>
    <s v="220SE-0795"/>
    <n v="5.7604199999999999"/>
    <n v="5.7604199999999999"/>
    <n v="0"/>
    <x v="0"/>
    <n v="8"/>
  </r>
  <r>
    <x v="0"/>
    <x v="2"/>
    <x v="14"/>
    <x v="1"/>
    <x v="1"/>
    <x v="3"/>
    <s v="220SE-0797"/>
    <n v="6.2148500000000002"/>
    <n v="6.2148500000000002"/>
    <n v="0"/>
    <x v="0"/>
    <n v="8"/>
  </r>
  <r>
    <x v="0"/>
    <x v="2"/>
    <x v="14"/>
    <x v="1"/>
    <x v="1"/>
    <x v="3"/>
    <s v="220SE-0800"/>
    <n v="6.4071100000000003"/>
    <n v="6.4071100000000003"/>
    <n v="0"/>
    <x v="0"/>
    <n v="8"/>
  </r>
  <r>
    <x v="0"/>
    <x v="2"/>
    <x v="14"/>
    <x v="2"/>
    <x v="1"/>
    <x v="3"/>
    <s v="220SE-0844"/>
    <n v="6.4715999999999996"/>
    <n v="6.4715999999999996"/>
    <n v="0"/>
    <x v="0"/>
    <n v="8"/>
  </r>
  <r>
    <x v="0"/>
    <x v="2"/>
    <x v="14"/>
    <x v="2"/>
    <x v="1"/>
    <x v="3"/>
    <s v="220SE-0901"/>
    <n v="5.4946400000000004"/>
    <n v="5.4946400000000004"/>
    <n v="0"/>
    <x v="0"/>
    <n v="8"/>
  </r>
  <r>
    <x v="0"/>
    <x v="2"/>
    <x v="14"/>
    <x v="1"/>
    <x v="1"/>
    <x v="3"/>
    <s v="220SE-0921"/>
    <n v="1.39368"/>
    <n v="1.39368"/>
    <n v="0"/>
    <x v="0"/>
    <n v="1.5"/>
  </r>
  <r>
    <x v="0"/>
    <x v="2"/>
    <x v="14"/>
    <x v="0"/>
    <x v="1"/>
    <x v="3"/>
    <s v="220SE-0923"/>
    <n v="6.3348899999999997"/>
    <n v="6.3348899999999997"/>
    <n v="0"/>
    <x v="0"/>
    <n v="8"/>
  </r>
  <r>
    <x v="0"/>
    <x v="2"/>
    <x v="14"/>
    <x v="2"/>
    <x v="1"/>
    <x v="3"/>
    <s v="220SE-1045"/>
    <n v="7.1198600000000001"/>
    <n v="7.1198600000000001"/>
    <n v="0.76619999999999999"/>
    <x v="0"/>
    <n v="8"/>
  </r>
  <r>
    <x v="0"/>
    <x v="2"/>
    <x v="14"/>
    <x v="0"/>
    <x v="1"/>
    <x v="3"/>
    <s v="220SE-1218"/>
    <n v="6.7835299999999998"/>
    <n v="6.7835299999999998"/>
    <n v="1.46E-2"/>
    <x v="0"/>
    <n v="8"/>
  </r>
  <r>
    <x v="0"/>
    <x v="2"/>
    <x v="14"/>
    <x v="0"/>
    <x v="1"/>
    <x v="3"/>
    <s v="220SE-1219"/>
    <n v="4.4794299999999998"/>
    <n v="4.4794299999999998"/>
    <n v="0"/>
    <x v="0"/>
    <n v="8"/>
  </r>
  <r>
    <x v="0"/>
    <x v="2"/>
    <x v="14"/>
    <x v="2"/>
    <x v="1"/>
    <x v="3"/>
    <s v="220SE-1220"/>
    <n v="5.3239169999999998"/>
    <n v="5.3239169999999998"/>
    <n v="3.0000000000000001E-3"/>
    <x v="0"/>
    <n v="7.5"/>
  </r>
  <r>
    <x v="0"/>
    <x v="2"/>
    <x v="14"/>
    <x v="1"/>
    <x v="1"/>
    <x v="3"/>
    <s v="220SE-1223"/>
    <n v="7.4487500000000004"/>
    <n v="7.4487500000000004"/>
    <n v="0"/>
    <x v="0"/>
    <n v="8"/>
  </r>
  <r>
    <x v="0"/>
    <x v="2"/>
    <x v="14"/>
    <x v="1"/>
    <x v="1"/>
    <x v="3"/>
    <s v="220SE-1286"/>
    <n v="6.43079"/>
    <n v="6.43079"/>
    <n v="0"/>
    <x v="0"/>
    <n v="8"/>
  </r>
  <r>
    <x v="0"/>
    <x v="2"/>
    <x v="14"/>
    <x v="0"/>
    <x v="1"/>
    <x v="3"/>
    <s v="220SE-1290"/>
    <n v="6.1270899999999999"/>
    <n v="6.1270899999999999"/>
    <n v="0"/>
    <x v="0"/>
    <n v="8"/>
  </r>
  <r>
    <x v="0"/>
    <x v="2"/>
    <x v="14"/>
    <x v="2"/>
    <x v="1"/>
    <x v="3"/>
    <s v="220SE-1679"/>
    <n v="7.0251200000000003"/>
    <n v="7.0251200000000003"/>
    <n v="0"/>
    <x v="0"/>
    <n v="8"/>
  </r>
  <r>
    <x v="0"/>
    <x v="2"/>
    <x v="14"/>
    <x v="1"/>
    <x v="1"/>
    <x v="3"/>
    <s v="220SE-1689"/>
    <n v="5.1633760000000004"/>
    <n v="5.1633760000000004"/>
    <n v="0.29809999999999998"/>
    <x v="0"/>
    <n v="7"/>
  </r>
  <r>
    <x v="0"/>
    <x v="2"/>
    <x v="14"/>
    <x v="2"/>
    <x v="1"/>
    <x v="3"/>
    <s v="220SE-1883"/>
    <n v="7.9942019999999996"/>
    <n v="7.9942019999999996"/>
    <n v="1.6E-2"/>
    <x v="0"/>
    <n v="8"/>
  </r>
  <r>
    <x v="0"/>
    <x v="2"/>
    <x v="14"/>
    <x v="1"/>
    <x v="1"/>
    <x v="3"/>
    <s v="220SE-2033"/>
    <n v="4.5573800000000002"/>
    <n v="4.5573800000000002"/>
    <n v="0"/>
    <x v="0"/>
    <n v="8"/>
  </r>
  <r>
    <x v="0"/>
    <x v="2"/>
    <x v="14"/>
    <x v="2"/>
    <x v="1"/>
    <x v="3"/>
    <s v="220SE-2036"/>
    <n v="6.1410799999999997"/>
    <n v="6.1410799999999997"/>
    <n v="0.34699999999999998"/>
    <x v="0"/>
    <n v="8"/>
  </r>
  <r>
    <x v="0"/>
    <x v="2"/>
    <x v="14"/>
    <x v="0"/>
    <x v="1"/>
    <x v="3"/>
    <s v="220SE-2037"/>
    <n v="3.4901200000000001"/>
    <n v="3.4901200000000001"/>
    <n v="5.0000000000000001E-4"/>
    <x v="0"/>
    <n v="8"/>
  </r>
  <r>
    <x v="0"/>
    <x v="2"/>
    <x v="14"/>
    <x v="0"/>
    <x v="1"/>
    <x v="3"/>
    <s v="220SE-2038"/>
    <n v="5.4114699999999996"/>
    <n v="5.4114699999999996"/>
    <n v="0"/>
    <x v="0"/>
    <n v="8"/>
  </r>
  <r>
    <x v="0"/>
    <x v="2"/>
    <x v="14"/>
    <x v="1"/>
    <x v="1"/>
    <x v="3"/>
    <s v="220SE-2102"/>
    <n v="6.0767600000000002"/>
    <n v="6.0767600000000002"/>
    <n v="0"/>
    <x v="0"/>
    <n v="8"/>
  </r>
  <r>
    <x v="0"/>
    <x v="2"/>
    <x v="14"/>
    <x v="0"/>
    <x v="1"/>
    <x v="3"/>
    <s v="220SE-2103"/>
    <n v="5.3656699999999997"/>
    <n v="5.3656699999999997"/>
    <n v="2.8999999999999998E-3"/>
    <x v="0"/>
    <n v="8"/>
  </r>
  <r>
    <x v="0"/>
    <x v="2"/>
    <x v="14"/>
    <x v="2"/>
    <x v="1"/>
    <x v="3"/>
    <s v="220SE-2104"/>
    <n v="8.5081100000000003"/>
    <n v="8.5081100000000003"/>
    <n v="0"/>
    <x v="0"/>
    <n v="8"/>
  </r>
  <r>
    <x v="0"/>
    <x v="2"/>
    <x v="14"/>
    <x v="2"/>
    <x v="1"/>
    <x v="3"/>
    <s v="220SE-2107"/>
    <n v="6.4789599999999998"/>
    <n v="6.4789599999999998"/>
    <n v="0"/>
    <x v="0"/>
    <n v="8"/>
  </r>
  <r>
    <x v="0"/>
    <x v="2"/>
    <x v="14"/>
    <x v="0"/>
    <x v="1"/>
    <x v="3"/>
    <s v="220SE-2110"/>
    <n v="6.3577000000000004"/>
    <n v="6.3577000000000004"/>
    <n v="0"/>
    <x v="0"/>
    <n v="8"/>
  </r>
  <r>
    <x v="0"/>
    <x v="2"/>
    <x v="14"/>
    <x v="1"/>
    <x v="1"/>
    <x v="3"/>
    <s v="220SE-2116"/>
    <n v="4.7164200000000003"/>
    <n v="4.7164200000000003"/>
    <n v="0"/>
    <x v="0"/>
    <n v="8"/>
  </r>
  <r>
    <x v="0"/>
    <x v="2"/>
    <x v="14"/>
    <x v="2"/>
    <x v="1"/>
    <x v="3"/>
    <s v="220SE-2118"/>
    <n v="6.2634299999999996"/>
    <n v="6.2634299999999996"/>
    <n v="0"/>
    <x v="0"/>
    <n v="8"/>
  </r>
  <r>
    <x v="0"/>
    <x v="2"/>
    <x v="14"/>
    <x v="0"/>
    <x v="1"/>
    <x v="3"/>
    <s v="220SE-2125"/>
    <n v="4.7729299999999997"/>
    <n v="4.7729299999999997"/>
    <n v="0"/>
    <x v="0"/>
    <n v="8"/>
  </r>
  <r>
    <x v="0"/>
    <x v="2"/>
    <x v="14"/>
    <x v="0"/>
    <x v="1"/>
    <x v="3"/>
    <s v="220SE-2295"/>
    <n v="5.68635"/>
    <n v="5.68635"/>
    <n v="0"/>
    <x v="0"/>
    <n v="8"/>
  </r>
  <r>
    <x v="0"/>
    <x v="2"/>
    <x v="14"/>
    <x v="0"/>
    <x v="1"/>
    <x v="3"/>
    <s v="220SE-2349"/>
    <n v="6.9963600000000001"/>
    <n v="6.9963600000000001"/>
    <n v="0"/>
    <x v="0"/>
    <n v="8"/>
  </r>
  <r>
    <x v="0"/>
    <x v="2"/>
    <x v="14"/>
    <x v="1"/>
    <x v="1"/>
    <x v="3"/>
    <s v="220SE-2350"/>
    <n v="8.3305140000000009"/>
    <n v="8.3305140000000009"/>
    <n v="2.8E-3"/>
    <x v="0"/>
    <n v="8"/>
  </r>
  <r>
    <x v="0"/>
    <x v="2"/>
    <x v="14"/>
    <x v="1"/>
    <x v="1"/>
    <x v="3"/>
    <s v="220SE-2353"/>
    <n v="7.2137000000000002"/>
    <n v="7.2137000000000002"/>
    <n v="0"/>
    <x v="0"/>
    <n v="7.5"/>
  </r>
  <r>
    <x v="0"/>
    <x v="2"/>
    <x v="14"/>
    <x v="0"/>
    <x v="1"/>
    <x v="3"/>
    <s v="220SE-2415"/>
    <n v="3.7401399999999998"/>
    <n v="3.7401399999999998"/>
    <n v="0.23630000000000001"/>
    <x v="0"/>
    <n v="8"/>
  </r>
  <r>
    <x v="0"/>
    <x v="2"/>
    <x v="14"/>
    <x v="2"/>
    <x v="1"/>
    <x v="3"/>
    <s v="220SE-2454"/>
    <n v="5.3998999999999997"/>
    <n v="5.3998999999999997"/>
    <n v="0"/>
    <x v="0"/>
    <n v="8"/>
  </r>
  <r>
    <x v="0"/>
    <x v="2"/>
    <x v="14"/>
    <x v="1"/>
    <x v="1"/>
    <x v="3"/>
    <s v="220SE-2455"/>
    <n v="10.357150000000001"/>
    <n v="10.357150000000001"/>
    <n v="0"/>
    <x v="0"/>
    <n v="12"/>
  </r>
  <r>
    <x v="0"/>
    <x v="2"/>
    <x v="14"/>
    <x v="2"/>
    <x v="1"/>
    <x v="3"/>
    <s v="220SE-2769"/>
    <n v="6.7351700000000001"/>
    <n v="6.7351700000000001"/>
    <n v="0"/>
    <x v="0"/>
    <n v="8"/>
  </r>
  <r>
    <x v="0"/>
    <x v="2"/>
    <x v="14"/>
    <x v="0"/>
    <x v="1"/>
    <x v="3"/>
    <s v="220SE-2771"/>
    <n v="6.1574600000000004"/>
    <n v="6.1574600000000004"/>
    <n v="0"/>
    <x v="0"/>
    <n v="8"/>
  </r>
  <r>
    <x v="0"/>
    <x v="2"/>
    <x v="14"/>
    <x v="1"/>
    <x v="1"/>
    <x v="3"/>
    <s v="220SE-2775"/>
    <n v="4.6018999999999997"/>
    <n v="4.6018999999999997"/>
    <n v="0"/>
    <x v="0"/>
    <n v="8"/>
  </r>
  <r>
    <x v="0"/>
    <x v="2"/>
    <x v="14"/>
    <x v="1"/>
    <x v="1"/>
    <x v="3"/>
    <s v="220SE-2818"/>
    <n v="6.5117399999999996"/>
    <n v="6.5117399999999996"/>
    <n v="0"/>
    <x v="0"/>
    <n v="8"/>
  </r>
  <r>
    <x v="0"/>
    <x v="2"/>
    <x v="14"/>
    <x v="2"/>
    <x v="1"/>
    <x v="3"/>
    <s v="220SE-2841"/>
    <n v="7.38347"/>
    <n v="7.38347"/>
    <n v="0"/>
    <x v="0"/>
    <n v="8"/>
  </r>
  <r>
    <x v="0"/>
    <x v="2"/>
    <x v="14"/>
    <x v="1"/>
    <x v="1"/>
    <x v="3"/>
    <s v="220SE-2842"/>
    <n v="6.1397500000000003"/>
    <n v="6.1397500000000003"/>
    <n v="0"/>
    <x v="0"/>
    <n v="8"/>
  </r>
  <r>
    <x v="0"/>
    <x v="2"/>
    <x v="14"/>
    <x v="0"/>
    <x v="1"/>
    <x v="3"/>
    <s v="220SE-2848"/>
    <n v="6.2894199999999998"/>
    <n v="6.2894199999999998"/>
    <n v="0"/>
    <x v="0"/>
    <n v="8"/>
  </r>
  <r>
    <x v="0"/>
    <x v="2"/>
    <x v="14"/>
    <x v="0"/>
    <x v="1"/>
    <x v="3"/>
    <s v="220SE-2892"/>
    <n v="5.4081900000000003"/>
    <n v="5.4081900000000003"/>
    <n v="0"/>
    <x v="0"/>
    <n v="8"/>
  </r>
  <r>
    <x v="0"/>
    <x v="2"/>
    <x v="14"/>
    <x v="1"/>
    <x v="1"/>
    <x v="3"/>
    <s v="220SE-2893"/>
    <n v="5.9366370000000002"/>
    <n v="5.9366370000000002"/>
    <n v="0"/>
    <x v="0"/>
    <n v="8"/>
  </r>
  <r>
    <x v="0"/>
    <x v="2"/>
    <x v="14"/>
    <x v="0"/>
    <x v="1"/>
    <x v="3"/>
    <s v="220SE-2918"/>
    <n v="5.8057400000000001"/>
    <n v="5.8057400000000001"/>
    <n v="6.7799999999999999E-2"/>
    <x v="0"/>
    <n v="8"/>
  </r>
  <r>
    <x v="0"/>
    <x v="2"/>
    <x v="14"/>
    <x v="0"/>
    <x v="1"/>
    <x v="3"/>
    <s v="220SE-2924"/>
    <n v="5.8615599999999999"/>
    <n v="5.8615599999999999"/>
    <n v="2.9999999999999997E-4"/>
    <x v="0"/>
    <n v="8"/>
  </r>
  <r>
    <x v="0"/>
    <x v="2"/>
    <x v="14"/>
    <x v="0"/>
    <x v="1"/>
    <x v="3"/>
    <s v="220SE-2931"/>
    <n v="5.3553199999999999"/>
    <n v="5.3553199999999999"/>
    <n v="0"/>
    <x v="0"/>
    <n v="8"/>
  </r>
  <r>
    <x v="0"/>
    <x v="2"/>
    <x v="14"/>
    <x v="0"/>
    <x v="1"/>
    <x v="3"/>
    <s v="220SE-2983"/>
    <n v="5.2693599999999998"/>
    <n v="5.2693599999999998"/>
    <n v="0"/>
    <x v="0"/>
    <n v="8"/>
  </r>
  <r>
    <x v="0"/>
    <x v="2"/>
    <x v="14"/>
    <x v="2"/>
    <x v="1"/>
    <x v="3"/>
    <s v="220SE-3073"/>
    <n v="6.766953"/>
    <n v="6.766953"/>
    <n v="5.3100000000000001E-2"/>
    <x v="0"/>
    <n v="8"/>
  </r>
  <r>
    <x v="0"/>
    <x v="2"/>
    <x v="14"/>
    <x v="2"/>
    <x v="1"/>
    <x v="3"/>
    <s v="220SE-3261"/>
    <n v="7.0824999999999996"/>
    <n v="7.0824999999999996"/>
    <n v="0"/>
    <x v="0"/>
    <n v="8"/>
  </r>
  <r>
    <x v="0"/>
    <x v="2"/>
    <x v="14"/>
    <x v="2"/>
    <x v="1"/>
    <x v="3"/>
    <s v="220SE-3332"/>
    <n v="7.7162300000000004"/>
    <n v="7.7162300000000004"/>
    <n v="0"/>
    <x v="0"/>
    <n v="8"/>
  </r>
  <r>
    <x v="0"/>
    <x v="2"/>
    <x v="14"/>
    <x v="2"/>
    <x v="1"/>
    <x v="3"/>
    <s v="220SE-3445"/>
    <n v="8.1199999999999992"/>
    <n v="8.1199999999999992"/>
    <n v="0"/>
    <x v="0"/>
    <n v="8"/>
  </r>
  <r>
    <x v="0"/>
    <x v="2"/>
    <x v="14"/>
    <x v="2"/>
    <x v="1"/>
    <x v="3"/>
    <s v="220SE-3447"/>
    <n v="5.4610900000000004"/>
    <n v="5.4610900000000004"/>
    <n v="3.2800000000000003E-2"/>
    <x v="0"/>
    <n v="8"/>
  </r>
  <r>
    <x v="0"/>
    <x v="2"/>
    <x v="14"/>
    <x v="2"/>
    <x v="1"/>
    <x v="3"/>
    <s v="220SE-3462"/>
    <n v="5.7441300000000002"/>
    <n v="5.7441300000000002"/>
    <n v="0"/>
    <x v="0"/>
    <n v="8"/>
  </r>
  <r>
    <x v="0"/>
    <x v="2"/>
    <x v="14"/>
    <x v="2"/>
    <x v="1"/>
    <x v="3"/>
    <s v="220SE-3468"/>
    <n v="5.3166399999999996"/>
    <n v="5.3166399999999996"/>
    <n v="1.0588"/>
    <x v="0"/>
    <n v="8"/>
  </r>
  <r>
    <x v="0"/>
    <x v="2"/>
    <x v="14"/>
    <x v="1"/>
    <x v="1"/>
    <x v="3"/>
    <s v="220SE-3633"/>
    <n v="5.5355699999999999"/>
    <n v="5.5355699999999999"/>
    <n v="0"/>
    <x v="0"/>
    <n v="8"/>
  </r>
  <r>
    <x v="0"/>
    <x v="2"/>
    <x v="14"/>
    <x v="0"/>
    <x v="1"/>
    <x v="3"/>
    <s v="220SE-3678"/>
    <n v="4.7921699999999996"/>
    <n v="4.7921699999999996"/>
    <n v="3.0000000000000001E-3"/>
    <x v="0"/>
    <n v="8"/>
  </r>
  <r>
    <x v="0"/>
    <x v="2"/>
    <x v="14"/>
    <x v="1"/>
    <x v="1"/>
    <x v="3"/>
    <s v="220SE-3840"/>
    <n v="6.3254299999999999"/>
    <n v="6.3254299999999999"/>
    <n v="0"/>
    <x v="0"/>
    <n v="8"/>
  </r>
  <r>
    <x v="0"/>
    <x v="2"/>
    <x v="14"/>
    <x v="0"/>
    <x v="2"/>
    <x v="4"/>
    <s v="300OI-01-A"/>
    <n v="42.3994"/>
    <n v="42.3994"/>
    <n v="0"/>
    <x v="0"/>
    <n v="40"/>
  </r>
  <r>
    <x v="0"/>
    <x v="2"/>
    <x v="14"/>
    <x v="1"/>
    <x v="2"/>
    <x v="4"/>
    <s v="300OI-01-B"/>
    <n v="32.5762"/>
    <n v="32.5762"/>
    <n v="0"/>
    <x v="0"/>
    <n v="32"/>
  </r>
  <r>
    <x v="0"/>
    <x v="2"/>
    <x v="14"/>
    <x v="2"/>
    <x v="2"/>
    <x v="4"/>
    <s v="300OI-01-C"/>
    <n v="40.638599999999997"/>
    <n v="40.638599999999997"/>
    <n v="0"/>
    <x v="0"/>
    <n v="40"/>
  </r>
  <r>
    <x v="0"/>
    <x v="2"/>
    <x v="14"/>
    <x v="0"/>
    <x v="2"/>
    <x v="5"/>
    <s v="300OS-01-A"/>
    <n v="8.6646699999999992"/>
    <n v="8.6646699999999992"/>
    <n v="0"/>
    <x v="0"/>
    <n v="24"/>
  </r>
  <r>
    <x v="0"/>
    <x v="2"/>
    <x v="14"/>
    <x v="1"/>
    <x v="2"/>
    <x v="5"/>
    <s v="300OS-01-B"/>
    <n v="11.59632"/>
    <n v="11.59632"/>
    <n v="0"/>
    <x v="0"/>
    <n v="24"/>
  </r>
  <r>
    <x v="0"/>
    <x v="2"/>
    <x v="14"/>
    <x v="2"/>
    <x v="2"/>
    <x v="5"/>
    <s v="300OS-01-C"/>
    <n v="9.06081"/>
    <n v="9.06081"/>
    <n v="0"/>
    <x v="0"/>
    <n v="24"/>
  </r>
  <r>
    <x v="0"/>
    <x v="2"/>
    <x v="14"/>
    <x v="0"/>
    <x v="3"/>
    <x v="6"/>
    <s v="410MO-01-A"/>
    <n v="15.40291"/>
    <n v="15.40291"/>
    <n v="0"/>
    <x v="0"/>
    <n v="20"/>
  </r>
  <r>
    <x v="0"/>
    <x v="2"/>
    <x v="14"/>
    <x v="1"/>
    <x v="3"/>
    <x v="6"/>
    <s v="410MO-01-B"/>
    <n v="8.5365000000000002"/>
    <n v="8.5365000000000002"/>
    <n v="0"/>
    <x v="0"/>
    <n v="11.2"/>
  </r>
  <r>
    <x v="0"/>
    <x v="2"/>
    <x v="14"/>
    <x v="2"/>
    <x v="3"/>
    <x v="6"/>
    <s v="410MO-01-C"/>
    <n v="11.07066"/>
    <n v="11.07066"/>
    <n v="0"/>
    <x v="0"/>
    <n v="14.66"/>
  </r>
  <r>
    <x v="0"/>
    <x v="2"/>
    <x v="14"/>
    <x v="1"/>
    <x v="3"/>
    <x v="6"/>
    <s v="410MO-02-B"/>
    <n v="8.4977800000000006"/>
    <n v="8.4977800000000006"/>
    <n v="0"/>
    <x v="0"/>
    <n v="11.2"/>
  </r>
  <r>
    <x v="0"/>
    <x v="2"/>
    <x v="14"/>
    <x v="2"/>
    <x v="3"/>
    <x v="6"/>
    <s v="410MO-02-C"/>
    <n v="15.05245"/>
    <n v="15.05245"/>
    <n v="0"/>
    <x v="0"/>
    <n v="18.66"/>
  </r>
  <r>
    <x v="0"/>
    <x v="2"/>
    <x v="14"/>
    <x v="0"/>
    <x v="3"/>
    <x v="6"/>
    <s v="410MO-03-A"/>
    <n v="15.22705"/>
    <n v="15.22705"/>
    <n v="0"/>
    <x v="0"/>
    <n v="20"/>
  </r>
  <r>
    <x v="0"/>
    <x v="2"/>
    <x v="14"/>
    <x v="2"/>
    <x v="3"/>
    <x v="6"/>
    <s v="410MO-03-C"/>
    <n v="8.5186200000000003"/>
    <n v="8.5186200000000003"/>
    <n v="0"/>
    <x v="0"/>
    <n v="10.66"/>
  </r>
  <r>
    <x v="0"/>
    <x v="2"/>
    <x v="14"/>
    <x v="0"/>
    <x v="3"/>
    <x v="6"/>
    <s v="410MO-04-A"/>
    <n v="16.05612"/>
    <n v="16.05612"/>
    <n v="0"/>
    <x v="0"/>
    <n v="20"/>
  </r>
  <r>
    <x v="0"/>
    <x v="2"/>
    <x v="14"/>
    <x v="1"/>
    <x v="3"/>
    <x v="6"/>
    <s v="410MO-04-B"/>
    <n v="14.986039999999999"/>
    <n v="14.986039999999999"/>
    <n v="0"/>
    <x v="0"/>
    <n v="19.2"/>
  </r>
  <r>
    <x v="0"/>
    <x v="2"/>
    <x v="14"/>
    <x v="2"/>
    <x v="3"/>
    <x v="6"/>
    <s v="410MO-04-C"/>
    <n v="14.242380000000001"/>
    <n v="14.242380000000001"/>
    <n v="0"/>
    <x v="0"/>
    <n v="18.68"/>
  </r>
  <r>
    <x v="0"/>
    <x v="2"/>
    <x v="14"/>
    <x v="0"/>
    <x v="3"/>
    <x v="6"/>
    <s v="410MO-05-A"/>
    <n v="19.353950000000001"/>
    <n v="19.353950000000001"/>
    <n v="0"/>
    <x v="0"/>
    <n v="24"/>
  </r>
  <r>
    <x v="0"/>
    <x v="2"/>
    <x v="14"/>
    <x v="1"/>
    <x v="3"/>
    <x v="6"/>
    <s v="410MO-05-B"/>
    <n v="14.3919"/>
    <n v="14.3919"/>
    <n v="0"/>
    <x v="0"/>
    <n v="19.2"/>
  </r>
  <r>
    <x v="0"/>
    <x v="2"/>
    <x v="14"/>
    <x v="2"/>
    <x v="3"/>
    <x v="6"/>
    <s v="410MO-05-C"/>
    <n v="12.74113"/>
    <n v="12.74113"/>
    <n v="0"/>
    <x v="0"/>
    <n v="16.66"/>
  </r>
  <r>
    <x v="0"/>
    <x v="2"/>
    <x v="14"/>
    <x v="2"/>
    <x v="3"/>
    <x v="6"/>
    <s v="410MO-06-C"/>
    <n v="11.37067"/>
    <n v="11.37067"/>
    <n v="0"/>
    <x v="0"/>
    <n v="14.68"/>
  </r>
  <r>
    <x v="0"/>
    <x v="2"/>
    <x v="14"/>
    <x v="1"/>
    <x v="3"/>
    <x v="6"/>
    <s v="410MO-07-B"/>
    <n v="14.84563"/>
    <n v="14.84563"/>
    <n v="0"/>
    <x v="0"/>
    <n v="19.2"/>
  </r>
  <r>
    <x v="0"/>
    <x v="2"/>
    <x v="14"/>
    <x v="0"/>
    <x v="3"/>
    <x v="7"/>
    <s v="420TW-01-A"/>
    <n v="6.6998699999999998"/>
    <n v="6.6998699999999998"/>
    <n v="0"/>
    <x v="0"/>
    <n v="8.5"/>
  </r>
  <r>
    <x v="0"/>
    <x v="2"/>
    <x v="14"/>
    <x v="1"/>
    <x v="3"/>
    <x v="7"/>
    <s v="420TW-01-B"/>
    <n v="9.8706999999999994"/>
    <n v="9.8706999999999994"/>
    <n v="0"/>
    <x v="0"/>
    <n v="12.75"/>
  </r>
  <r>
    <x v="0"/>
    <x v="2"/>
    <x v="14"/>
    <x v="2"/>
    <x v="3"/>
    <x v="7"/>
    <s v="420TW-01-C"/>
    <n v="6.4423300000000001"/>
    <n v="6.4423300000000001"/>
    <n v="0"/>
    <x v="0"/>
    <n v="8.5"/>
  </r>
  <r>
    <x v="0"/>
    <x v="2"/>
    <x v="14"/>
    <x v="0"/>
    <x v="3"/>
    <x v="7"/>
    <s v="420TW-02-A"/>
    <n v="12.68651"/>
    <n v="12.68651"/>
    <n v="0"/>
    <x v="0"/>
    <n v="16.5"/>
  </r>
  <r>
    <x v="0"/>
    <x v="2"/>
    <x v="14"/>
    <x v="1"/>
    <x v="3"/>
    <x v="7"/>
    <s v="420TW-02-B"/>
    <n v="6.38523"/>
    <n v="6.38523"/>
    <n v="0"/>
    <x v="0"/>
    <n v="8"/>
  </r>
  <r>
    <x v="0"/>
    <x v="2"/>
    <x v="14"/>
    <x v="2"/>
    <x v="3"/>
    <x v="7"/>
    <s v="420TW-02-C"/>
    <n v="6.4554799999999997"/>
    <n v="6.4554799999999997"/>
    <n v="0"/>
    <x v="0"/>
    <n v="8.5"/>
  </r>
  <r>
    <x v="0"/>
    <x v="2"/>
    <x v="14"/>
    <x v="0"/>
    <x v="3"/>
    <x v="7"/>
    <s v="420TW-03-A"/>
    <n v="6.6110100000000003"/>
    <n v="6.6110100000000003"/>
    <n v="0"/>
    <x v="0"/>
    <n v="8.5"/>
  </r>
  <r>
    <x v="0"/>
    <x v="2"/>
    <x v="14"/>
    <x v="2"/>
    <x v="3"/>
    <x v="7"/>
    <s v="420TW-03-C"/>
    <n v="6.68133"/>
    <n v="6.68133"/>
    <n v="0"/>
    <x v="0"/>
    <n v="8.5"/>
  </r>
  <r>
    <x v="0"/>
    <x v="2"/>
    <x v="14"/>
    <x v="0"/>
    <x v="3"/>
    <x v="7"/>
    <s v="420TW-04-A"/>
    <n v="7.12601"/>
    <n v="7.12601"/>
    <n v="0"/>
    <x v="0"/>
    <n v="8.5"/>
  </r>
  <r>
    <x v="0"/>
    <x v="2"/>
    <x v="14"/>
    <x v="2"/>
    <x v="3"/>
    <x v="7"/>
    <s v="420TW-04-C"/>
    <n v="6.6241700000000003"/>
    <n v="6.6241700000000003"/>
    <n v="0"/>
    <x v="0"/>
    <n v="8.5"/>
  </r>
  <r>
    <x v="0"/>
    <x v="2"/>
    <x v="14"/>
    <x v="2"/>
    <x v="3"/>
    <x v="7"/>
    <s v="420TW-05-C"/>
    <n v="3.11049"/>
    <n v="3.11049"/>
    <n v="0"/>
    <x v="0"/>
    <n v="4"/>
  </r>
  <r>
    <x v="0"/>
    <x v="2"/>
    <x v="14"/>
    <x v="0"/>
    <x v="3"/>
    <x v="7"/>
    <s v="420TW-06-A"/>
    <n v="6.3628299999999998"/>
    <n v="6.3628299999999998"/>
    <n v="0"/>
    <x v="0"/>
    <n v="8.5"/>
  </r>
  <r>
    <x v="0"/>
    <x v="2"/>
    <x v="14"/>
    <x v="2"/>
    <x v="3"/>
    <x v="7"/>
    <s v="420TW-06-C"/>
    <n v="6.4925100000000002"/>
    <n v="6.4925100000000002"/>
    <n v="0"/>
    <x v="0"/>
    <n v="8.5"/>
  </r>
  <r>
    <x v="0"/>
    <x v="2"/>
    <x v="14"/>
    <x v="2"/>
    <x v="3"/>
    <x v="7"/>
    <s v="420TW-07-C"/>
    <n v="7.7396700000000003"/>
    <n v="7.7396700000000003"/>
    <n v="0"/>
    <x v="0"/>
    <n v="10"/>
  </r>
  <r>
    <x v="0"/>
    <x v="2"/>
    <x v="14"/>
    <x v="1"/>
    <x v="3"/>
    <x v="7"/>
    <s v="420TW-08-B"/>
    <n v="6.6895100000000003"/>
    <n v="6.6895100000000003"/>
    <n v="0"/>
    <x v="0"/>
    <n v="8.75"/>
  </r>
  <r>
    <x v="0"/>
    <x v="2"/>
    <x v="14"/>
    <x v="1"/>
    <x v="3"/>
    <x v="7"/>
    <s v="420TW-09-B"/>
    <n v="6.7123400000000002"/>
    <n v="6.7123400000000002"/>
    <n v="0"/>
    <x v="0"/>
    <n v="8.75"/>
  </r>
  <r>
    <x v="0"/>
    <x v="2"/>
    <x v="14"/>
    <x v="0"/>
    <x v="3"/>
    <x v="8"/>
    <s v="430TT-01-A"/>
    <n v="36.445279999999997"/>
    <n v="36.445279999999997"/>
    <n v="0"/>
    <x v="0"/>
    <n v="45.37"/>
  </r>
  <r>
    <x v="0"/>
    <x v="2"/>
    <x v="14"/>
    <x v="1"/>
    <x v="3"/>
    <x v="8"/>
    <s v="430TT-01-B"/>
    <n v="24.573730000000001"/>
    <n v="24.573730000000001"/>
    <n v="0"/>
    <x v="0"/>
    <n v="32.799999999999997"/>
  </r>
  <r>
    <x v="0"/>
    <x v="2"/>
    <x v="14"/>
    <x v="2"/>
    <x v="3"/>
    <x v="8"/>
    <s v="430TT-01-C"/>
    <n v="18.144400000000001"/>
    <n v="18.144400000000001"/>
    <n v="0"/>
    <x v="0"/>
    <n v="23"/>
  </r>
  <r>
    <x v="0"/>
    <x v="2"/>
    <x v="14"/>
    <x v="0"/>
    <x v="3"/>
    <x v="8"/>
    <s v="430TT-02-A"/>
    <n v="31.144089999999998"/>
    <n v="31.144089999999998"/>
    <n v="0"/>
    <x v="0"/>
    <n v="41.37"/>
  </r>
  <r>
    <x v="0"/>
    <x v="2"/>
    <x v="14"/>
    <x v="1"/>
    <x v="3"/>
    <x v="8"/>
    <s v="430TT-02-B"/>
    <n v="12.86993"/>
    <n v="12.86993"/>
    <n v="0"/>
    <x v="0"/>
    <n v="16.8"/>
  </r>
  <r>
    <x v="0"/>
    <x v="2"/>
    <x v="14"/>
    <x v="2"/>
    <x v="3"/>
    <x v="8"/>
    <s v="430TT-02-C"/>
    <n v="23.82338"/>
    <n v="23.82338"/>
    <n v="0"/>
    <x v="0"/>
    <n v="31"/>
  </r>
  <r>
    <x v="0"/>
    <x v="2"/>
    <x v="14"/>
    <x v="0"/>
    <x v="3"/>
    <x v="8"/>
    <s v="430TT-03-A"/>
    <n v="22.541419999999999"/>
    <n v="22.541419999999999"/>
    <n v="0"/>
    <x v="0"/>
    <n v="29.37"/>
  </r>
  <r>
    <x v="0"/>
    <x v="2"/>
    <x v="14"/>
    <x v="1"/>
    <x v="3"/>
    <x v="8"/>
    <s v="430TT-03-B"/>
    <n v="24.609390000000001"/>
    <n v="24.609390000000001"/>
    <n v="0"/>
    <x v="0"/>
    <n v="32.799999999999997"/>
  </r>
  <r>
    <x v="0"/>
    <x v="2"/>
    <x v="14"/>
    <x v="2"/>
    <x v="3"/>
    <x v="8"/>
    <s v="430TT-03-C"/>
    <n v="13.382300000000001"/>
    <n v="13.382300000000001"/>
    <n v="0"/>
    <x v="0"/>
    <n v="16.5"/>
  </r>
  <r>
    <x v="0"/>
    <x v="2"/>
    <x v="14"/>
    <x v="1"/>
    <x v="3"/>
    <x v="8"/>
    <s v="430TT-04-B"/>
    <n v="12.54853"/>
    <n v="12.54853"/>
    <n v="0"/>
    <x v="0"/>
    <n v="16.8"/>
  </r>
  <r>
    <x v="0"/>
    <x v="2"/>
    <x v="14"/>
    <x v="2"/>
    <x v="3"/>
    <x v="8"/>
    <s v="430TT-04-C"/>
    <n v="12.31706"/>
    <n v="12.31706"/>
    <n v="0"/>
    <x v="0"/>
    <n v="15"/>
  </r>
  <r>
    <x v="0"/>
    <x v="2"/>
    <x v="14"/>
    <x v="1"/>
    <x v="3"/>
    <x v="8"/>
    <s v="430TT-05-B"/>
    <n v="12.15893"/>
    <n v="12.15893"/>
    <n v="0"/>
    <x v="0"/>
    <n v="15.8"/>
  </r>
  <r>
    <x v="0"/>
    <x v="2"/>
    <x v="14"/>
    <x v="0"/>
    <x v="3"/>
    <x v="9"/>
    <s v="440TP-01-A"/>
    <n v="30.456759999999999"/>
    <n v="30.456759999999999"/>
    <n v="0"/>
    <x v="0"/>
    <n v="33.39"/>
  </r>
  <r>
    <x v="0"/>
    <x v="2"/>
    <x v="14"/>
    <x v="1"/>
    <x v="3"/>
    <x v="9"/>
    <s v="440TP-01-B"/>
    <n v="17.976680000000002"/>
    <n v="17.976680000000002"/>
    <n v="0"/>
    <x v="0"/>
    <n v="24"/>
  </r>
  <r>
    <x v="0"/>
    <x v="2"/>
    <x v="14"/>
    <x v="2"/>
    <x v="3"/>
    <x v="9"/>
    <s v="440TP-01-C"/>
    <n v="21.95336"/>
    <n v="21.95336"/>
    <n v="0"/>
    <x v="0"/>
    <n v="29"/>
  </r>
  <r>
    <x v="0"/>
    <x v="2"/>
    <x v="14"/>
    <x v="0"/>
    <x v="4"/>
    <x v="10"/>
    <s v="510L1-A"/>
    <n v="124.78976"/>
    <n v="104.78976"/>
    <n v="0"/>
    <x v="0"/>
    <n v="211.21"/>
  </r>
  <r>
    <x v="0"/>
    <x v="2"/>
    <x v="14"/>
    <x v="1"/>
    <x v="4"/>
    <x v="10"/>
    <s v="510L1-B"/>
    <n v="90.892790000000005"/>
    <n v="70.892790000000005"/>
    <n v="0"/>
    <x v="0"/>
    <n v="178.8"/>
  </r>
  <r>
    <x v="0"/>
    <x v="2"/>
    <x v="14"/>
    <x v="2"/>
    <x v="4"/>
    <x v="10"/>
    <s v="510L1-C"/>
    <n v="107.5312"/>
    <n v="87.531199999999998"/>
    <n v="0"/>
    <x v="0"/>
    <n v="216.01"/>
  </r>
  <r>
    <x v="0"/>
    <x v="2"/>
    <x v="14"/>
    <x v="0"/>
    <x v="4"/>
    <x v="11"/>
    <s v="510L2-A"/>
    <n v="189.68039999999999"/>
    <n v="189.68039999999999"/>
    <n v="0"/>
    <x v="0"/>
    <n v="171.21"/>
  </r>
  <r>
    <x v="0"/>
    <x v="2"/>
    <x v="14"/>
    <x v="1"/>
    <x v="4"/>
    <x v="11"/>
    <s v="510L2-B"/>
    <n v="198.03424999999999"/>
    <n v="198.03424999999999"/>
    <n v="0"/>
    <x v="0"/>
    <n v="182.8"/>
  </r>
  <r>
    <x v="0"/>
    <x v="2"/>
    <x v="14"/>
    <x v="2"/>
    <x v="4"/>
    <x v="11"/>
    <s v="510L2-C"/>
    <n v="178.59405000000001"/>
    <n v="178.59405000000001"/>
    <n v="0"/>
    <x v="0"/>
    <n v="192.01"/>
  </r>
  <r>
    <x v="0"/>
    <x v="2"/>
    <x v="14"/>
    <x v="0"/>
    <x v="4"/>
    <x v="12"/>
    <s v="510L3-A"/>
    <n v="167.42952"/>
    <n v="167.42952"/>
    <n v="0"/>
    <x v="0"/>
    <n v="195.21"/>
  </r>
  <r>
    <x v="0"/>
    <x v="2"/>
    <x v="14"/>
    <x v="1"/>
    <x v="4"/>
    <x v="12"/>
    <s v="510L3-B"/>
    <n v="93.51876"/>
    <n v="93.51876"/>
    <n v="0"/>
    <x v="0"/>
    <n v="166.8"/>
  </r>
  <r>
    <x v="0"/>
    <x v="2"/>
    <x v="14"/>
    <x v="2"/>
    <x v="4"/>
    <x v="12"/>
    <s v="510L3-C"/>
    <n v="76.500600000000006"/>
    <n v="76.500600000000006"/>
    <n v="0"/>
    <x v="0"/>
    <n v="117.61"/>
  </r>
  <r>
    <x v="0"/>
    <x v="2"/>
    <x v="14"/>
    <x v="0"/>
    <x v="4"/>
    <x v="13"/>
    <s v="510L4-A"/>
    <n v="51.856540000000003"/>
    <n v="51.856540000000003"/>
    <n v="0"/>
    <x v="0"/>
    <n v="46.01"/>
  </r>
  <r>
    <x v="0"/>
    <x v="2"/>
    <x v="14"/>
    <x v="1"/>
    <x v="4"/>
    <x v="13"/>
    <s v="510L4-B"/>
    <n v="31.36881"/>
    <n v="31.36881"/>
    <n v="0"/>
    <x v="0"/>
    <n v="35"/>
  </r>
  <r>
    <x v="0"/>
    <x v="2"/>
    <x v="14"/>
    <x v="2"/>
    <x v="4"/>
    <x v="13"/>
    <s v="510L4-C"/>
    <n v="68.742999999999995"/>
    <n v="68.742999999999995"/>
    <n v="0"/>
    <x v="0"/>
    <n v="67.31"/>
  </r>
  <r>
    <x v="0"/>
    <x v="2"/>
    <x v="14"/>
    <x v="0"/>
    <x v="4"/>
    <x v="14"/>
    <s v="510L5-A"/>
    <n v="115.27672"/>
    <n v="115.27672"/>
    <n v="0"/>
    <x v="0"/>
    <n v="134.21"/>
  </r>
  <r>
    <x v="0"/>
    <x v="2"/>
    <x v="14"/>
    <x v="1"/>
    <x v="4"/>
    <x v="14"/>
    <s v="510L5-B"/>
    <n v="99.600279999999998"/>
    <n v="99.600279999999998"/>
    <n v="0"/>
    <x v="0"/>
    <n v="117.8"/>
  </r>
  <r>
    <x v="0"/>
    <x v="2"/>
    <x v="14"/>
    <x v="2"/>
    <x v="4"/>
    <x v="14"/>
    <s v="510L5-C"/>
    <n v="105.3626"/>
    <n v="105.3626"/>
    <n v="0"/>
    <x v="0"/>
    <n v="132.61000000000001"/>
  </r>
  <r>
    <x v="0"/>
    <x v="2"/>
    <x v="14"/>
    <x v="0"/>
    <x v="4"/>
    <x v="15"/>
    <s v="510L6-A"/>
    <n v="175.3999"/>
    <n v="175.3999"/>
    <n v="0"/>
    <x v="0"/>
    <n v="198.21"/>
  </r>
  <r>
    <x v="0"/>
    <x v="2"/>
    <x v="14"/>
    <x v="1"/>
    <x v="4"/>
    <x v="15"/>
    <s v="510L6-B"/>
    <n v="122"/>
    <n v="122"/>
    <n v="0"/>
    <x v="0"/>
    <n v="129.81"/>
  </r>
  <r>
    <x v="0"/>
    <x v="2"/>
    <x v="14"/>
    <x v="2"/>
    <x v="4"/>
    <x v="15"/>
    <s v="510L6-C"/>
    <n v="146"/>
    <n v="146"/>
    <n v="0"/>
    <x v="0"/>
    <n v="148.61000000000001"/>
  </r>
  <r>
    <x v="0"/>
    <x v="2"/>
    <x v="14"/>
    <x v="0"/>
    <x v="4"/>
    <x v="16"/>
    <s v="510L8-A"/>
    <n v="16.062480000000001"/>
    <n v="16.062480000000001"/>
    <n v="0"/>
    <x v="0"/>
    <n v="14.01"/>
  </r>
  <r>
    <x v="0"/>
    <x v="2"/>
    <x v="14"/>
    <x v="1"/>
    <x v="4"/>
    <x v="16"/>
    <s v="510L8-B"/>
    <n v="16.636140000000001"/>
    <n v="16.636140000000001"/>
    <n v="0"/>
    <x v="0"/>
    <n v="17"/>
  </r>
  <r>
    <x v="0"/>
    <x v="2"/>
    <x v="14"/>
    <x v="2"/>
    <x v="4"/>
    <x v="16"/>
    <s v="510L8-C"/>
    <n v="17.209800000000001"/>
    <n v="17.209800000000001"/>
    <n v="0"/>
    <x v="0"/>
    <n v="16.010000000000002"/>
  </r>
  <r>
    <x v="0"/>
    <x v="2"/>
    <x v="14"/>
    <x v="0"/>
    <x v="4"/>
    <x v="17"/>
    <s v="520WP-01-A"/>
    <n v="12.799799999999999"/>
    <n v="12.799799999999999"/>
    <n v="0"/>
    <x v="0"/>
    <n v="16"/>
  </r>
  <r>
    <x v="0"/>
    <x v="2"/>
    <x v="14"/>
    <x v="1"/>
    <x v="4"/>
    <x v="17"/>
    <s v="520WP-01-B"/>
    <n v="13.434200000000001"/>
    <n v="13.434200000000001"/>
    <n v="0"/>
    <x v="0"/>
    <n v="16"/>
  </r>
  <r>
    <x v="0"/>
    <x v="2"/>
    <x v="14"/>
    <x v="2"/>
    <x v="4"/>
    <x v="17"/>
    <s v="520WP-01-C"/>
    <n v="13.1668"/>
    <n v="13.1668"/>
    <n v="0"/>
    <x v="0"/>
    <n v="16"/>
  </r>
  <r>
    <x v="0"/>
    <x v="2"/>
    <x v="14"/>
    <x v="0"/>
    <x v="4"/>
    <x v="18"/>
    <s v="530NP-01-A"/>
    <n v="43.916420000000002"/>
    <n v="43.916420000000002"/>
    <n v="0"/>
    <x v="0"/>
    <n v="40"/>
  </r>
  <r>
    <x v="0"/>
    <x v="2"/>
    <x v="14"/>
    <x v="1"/>
    <x v="4"/>
    <x v="18"/>
    <s v="530NP-01-B"/>
    <n v="43.897950000000002"/>
    <n v="43.897950000000002"/>
    <n v="0"/>
    <x v="0"/>
    <n v="40"/>
  </r>
  <r>
    <x v="0"/>
    <x v="2"/>
    <x v="14"/>
    <x v="2"/>
    <x v="4"/>
    <x v="18"/>
    <s v="530NP-01-C"/>
    <n v="47.790599999999998"/>
    <n v="47.790599999999998"/>
    <n v="0"/>
    <x v="0"/>
    <n v="44"/>
  </r>
  <r>
    <x v="0"/>
    <x v="2"/>
    <x v="14"/>
    <x v="0"/>
    <x v="4"/>
    <x v="19"/>
    <s v="550LP-01-A"/>
    <n v="16.666499999999999"/>
    <n v="16.666499999999999"/>
    <n v="0"/>
    <x v="0"/>
    <n v="18"/>
  </r>
  <r>
    <x v="0"/>
    <x v="2"/>
    <x v="14"/>
    <x v="1"/>
    <x v="4"/>
    <x v="19"/>
    <s v="550LP-01-B"/>
    <n v="37.133780000000002"/>
    <n v="37.133780000000002"/>
    <n v="0"/>
    <x v="0"/>
    <n v="40"/>
  </r>
  <r>
    <x v="0"/>
    <x v="2"/>
    <x v="14"/>
    <x v="2"/>
    <x v="4"/>
    <x v="19"/>
    <s v="550LP-01-C"/>
    <n v="22.73292"/>
    <n v="22.73292"/>
    <n v="0"/>
    <x v="0"/>
    <n v="32"/>
  </r>
  <r>
    <x v="0"/>
    <x v="2"/>
    <x v="14"/>
    <x v="0"/>
    <x v="5"/>
    <x v="20"/>
    <s v="600WZ-01-A"/>
    <n v="1.2699780000000001"/>
    <n v="1.2699780000000001"/>
    <n v="0"/>
    <x v="0"/>
    <n v="8"/>
  </r>
  <r>
    <x v="0"/>
    <x v="2"/>
    <x v="14"/>
    <x v="1"/>
    <x v="5"/>
    <x v="20"/>
    <s v="600WZ-01-B"/>
    <n v="1.18"/>
    <n v="1.18"/>
    <n v="0"/>
    <x v="0"/>
    <n v="8"/>
  </r>
  <r>
    <x v="0"/>
    <x v="2"/>
    <x v="14"/>
    <x v="2"/>
    <x v="5"/>
    <x v="20"/>
    <s v="600WZ-01-C"/>
    <n v="7.18642"/>
    <n v="7.18642"/>
    <n v="0"/>
    <x v="0"/>
    <n v="16"/>
  </r>
  <r>
    <x v="1"/>
    <x v="3"/>
    <x v="15"/>
    <x v="0"/>
    <x v="0"/>
    <x v="0"/>
    <s v="100KT-01-A"/>
    <n v="7.4026800000000001"/>
    <n v="7.4026800000000001"/>
    <n v="0"/>
    <x v="0"/>
    <n v="56"/>
  </r>
  <r>
    <x v="1"/>
    <x v="3"/>
    <x v="15"/>
    <x v="1"/>
    <x v="0"/>
    <x v="0"/>
    <s v="100KT-01-B"/>
    <n v="3.7508400000000002"/>
    <n v="3.7508400000000002"/>
    <n v="0"/>
    <x v="0"/>
    <n v="16"/>
  </r>
  <r>
    <x v="1"/>
    <x v="3"/>
    <x v="15"/>
    <x v="2"/>
    <x v="0"/>
    <x v="0"/>
    <s v="100KT-01-C"/>
    <n v="8.5729399999999991"/>
    <n v="8.5729399999999991"/>
    <n v="0"/>
    <x v="0"/>
    <n v="24"/>
  </r>
  <r>
    <x v="1"/>
    <x v="3"/>
    <x v="15"/>
    <x v="0"/>
    <x v="0"/>
    <x v="0"/>
    <s v="100KT-02-A"/>
    <n v="16.737269999999999"/>
    <n v="16.737269999999999"/>
    <n v="0"/>
    <x v="0"/>
    <n v="24"/>
  </r>
  <r>
    <x v="1"/>
    <x v="3"/>
    <x v="15"/>
    <x v="1"/>
    <x v="0"/>
    <x v="0"/>
    <s v="100KT-02-B"/>
    <n v="24.23301"/>
    <n v="24.23301"/>
    <n v="0"/>
    <x v="0"/>
    <n v="32"/>
  </r>
  <r>
    <x v="1"/>
    <x v="3"/>
    <x v="15"/>
    <x v="2"/>
    <x v="0"/>
    <x v="0"/>
    <s v="100KT-02-C"/>
    <n v="14.28054"/>
    <n v="14.28054"/>
    <n v="0"/>
    <x v="0"/>
    <n v="40"/>
  </r>
  <r>
    <x v="1"/>
    <x v="3"/>
    <x v="15"/>
    <x v="0"/>
    <x v="0"/>
    <x v="0"/>
    <s v="100KT-03-A"/>
    <n v="14.49832"/>
    <n v="14.49832"/>
    <n v="0"/>
    <x v="0"/>
    <n v="40"/>
  </r>
  <r>
    <x v="1"/>
    <x v="3"/>
    <x v="15"/>
    <x v="1"/>
    <x v="0"/>
    <x v="0"/>
    <s v="100KT-03-B"/>
    <n v="17.75976"/>
    <n v="17.75976"/>
    <n v="0"/>
    <x v="0"/>
    <n v="40"/>
  </r>
  <r>
    <x v="1"/>
    <x v="3"/>
    <x v="15"/>
    <x v="2"/>
    <x v="0"/>
    <x v="0"/>
    <s v="100KT-03-C"/>
    <n v="14.85586"/>
    <n v="14.85586"/>
    <n v="0"/>
    <x v="0"/>
    <n v="32"/>
  </r>
  <r>
    <x v="1"/>
    <x v="3"/>
    <x v="15"/>
    <x v="0"/>
    <x v="0"/>
    <x v="0"/>
    <s v="100KT-04-A"/>
    <n v="9.5616900000000005"/>
    <n v="9.5616900000000005"/>
    <n v="0"/>
    <x v="0"/>
    <n v="16"/>
  </r>
  <r>
    <x v="1"/>
    <x v="3"/>
    <x v="15"/>
    <x v="1"/>
    <x v="0"/>
    <x v="0"/>
    <s v="100KT-04-B"/>
    <n v="13.605169999999999"/>
    <n v="13.605169999999999"/>
    <n v="0"/>
    <x v="0"/>
    <n v="8"/>
  </r>
  <r>
    <x v="1"/>
    <x v="3"/>
    <x v="15"/>
    <x v="2"/>
    <x v="0"/>
    <x v="0"/>
    <s v="100KT-04-C"/>
    <n v="9.9865200000000005"/>
    <n v="9.9865200000000005"/>
    <n v="0"/>
    <x v="0"/>
    <n v="8"/>
  </r>
  <r>
    <x v="1"/>
    <x v="3"/>
    <x v="15"/>
    <x v="0"/>
    <x v="0"/>
    <x v="0"/>
    <s v="100KT-05-A"/>
    <n v="14.52"/>
    <n v="14.52"/>
    <n v="0"/>
    <x v="0"/>
    <n v="31"/>
  </r>
  <r>
    <x v="1"/>
    <x v="3"/>
    <x v="15"/>
    <x v="1"/>
    <x v="0"/>
    <x v="0"/>
    <s v="100KT-05-B"/>
    <n v="3.1762299999999999"/>
    <n v="3.1762299999999999"/>
    <n v="0"/>
    <x v="0"/>
    <n v="41"/>
  </r>
  <r>
    <x v="1"/>
    <x v="3"/>
    <x v="15"/>
    <x v="2"/>
    <x v="0"/>
    <x v="0"/>
    <s v="100KT-05-C"/>
    <n v="0.93837000000000004"/>
    <n v="0.93837000000000004"/>
    <n v="0"/>
    <x v="0"/>
    <n v="16"/>
  </r>
  <r>
    <x v="1"/>
    <x v="3"/>
    <x v="15"/>
    <x v="0"/>
    <x v="0"/>
    <x v="0"/>
    <s v="100KT-07-A"/>
    <n v="11.790900000000001"/>
    <n v="11.790900000000001"/>
    <n v="0"/>
    <x v="0"/>
    <n v="16"/>
  </r>
  <r>
    <x v="1"/>
    <x v="3"/>
    <x v="15"/>
    <x v="1"/>
    <x v="0"/>
    <x v="0"/>
    <s v="100KT-07-B"/>
    <n v="11.32086"/>
    <n v="11.32086"/>
    <n v="0"/>
    <x v="0"/>
    <n v="16"/>
  </r>
  <r>
    <x v="1"/>
    <x v="3"/>
    <x v="15"/>
    <x v="2"/>
    <x v="0"/>
    <x v="0"/>
    <s v="100KT-07-C"/>
    <n v="11.68927"/>
    <n v="11.68927"/>
    <n v="0"/>
    <x v="0"/>
    <n v="16"/>
  </r>
  <r>
    <x v="1"/>
    <x v="3"/>
    <x v="15"/>
    <x v="0"/>
    <x v="0"/>
    <x v="1"/>
    <s v="110KS-01-A"/>
    <n v="2.8235299999999999"/>
    <n v="2.8235299999999999"/>
    <n v="0"/>
    <x v="0"/>
    <n v="16"/>
  </r>
  <r>
    <x v="1"/>
    <x v="3"/>
    <x v="15"/>
    <x v="1"/>
    <x v="0"/>
    <x v="1"/>
    <s v="110KS-01-B"/>
    <n v="8.8000000000000007"/>
    <n v="8.8000000000000007"/>
    <n v="0"/>
    <x v="0"/>
    <n v="16"/>
  </r>
  <r>
    <x v="1"/>
    <x v="3"/>
    <x v="15"/>
    <x v="0"/>
    <x v="0"/>
    <x v="1"/>
    <s v="110KS-02-A"/>
    <n v="5.28"/>
    <n v="5.28"/>
    <n v="0"/>
    <x v="0"/>
    <n v="8"/>
  </r>
  <r>
    <x v="1"/>
    <x v="3"/>
    <x v="15"/>
    <x v="2"/>
    <x v="0"/>
    <x v="1"/>
    <s v="110KS-02-C"/>
    <n v="5.28"/>
    <n v="5.28"/>
    <n v="0"/>
    <x v="0"/>
    <n v="8"/>
  </r>
  <r>
    <x v="1"/>
    <x v="3"/>
    <x v="15"/>
    <x v="0"/>
    <x v="0"/>
    <x v="1"/>
    <s v="110KS-03-A"/>
    <n v="2.77"/>
    <n v="2.77"/>
    <n v="0"/>
    <x v="0"/>
    <n v="16"/>
  </r>
  <r>
    <x v="1"/>
    <x v="3"/>
    <x v="15"/>
    <x v="1"/>
    <x v="0"/>
    <x v="1"/>
    <s v="110KS-03-B"/>
    <n v="2.1246700000000001"/>
    <n v="2.1246700000000001"/>
    <n v="0"/>
    <x v="0"/>
    <n v="8"/>
  </r>
  <r>
    <x v="1"/>
    <x v="3"/>
    <x v="15"/>
    <x v="0"/>
    <x v="1"/>
    <x v="2"/>
    <s v="210SL-01-A"/>
    <n v="23.333320000000001"/>
    <n v="23.333320000000001"/>
    <n v="0"/>
    <x v="0"/>
    <n v="24"/>
  </r>
  <r>
    <x v="1"/>
    <x v="3"/>
    <x v="15"/>
    <x v="1"/>
    <x v="1"/>
    <x v="2"/>
    <s v="210SL-01-B"/>
    <n v="26.960660000000001"/>
    <n v="26.960660000000001"/>
    <n v="0"/>
    <x v="0"/>
    <n v="28"/>
  </r>
  <r>
    <x v="1"/>
    <x v="3"/>
    <x v="15"/>
    <x v="2"/>
    <x v="1"/>
    <x v="2"/>
    <s v="210SL-01-C"/>
    <n v="39.968274999999998"/>
    <n v="39.968274999999998"/>
    <n v="0"/>
    <x v="0"/>
    <n v="48"/>
  </r>
  <r>
    <x v="1"/>
    <x v="3"/>
    <x v="15"/>
    <x v="0"/>
    <x v="1"/>
    <x v="2"/>
    <s v="210SL-02-A"/>
    <n v="35.333300000000001"/>
    <n v="35.333300000000001"/>
    <n v="0"/>
    <x v="0"/>
    <n v="32"/>
  </r>
  <r>
    <x v="1"/>
    <x v="3"/>
    <x v="15"/>
    <x v="1"/>
    <x v="1"/>
    <x v="2"/>
    <s v="210SL-02-B"/>
    <n v="28.266639999999999"/>
    <n v="28.266639999999999"/>
    <n v="0"/>
    <x v="0"/>
    <n v="32"/>
  </r>
  <r>
    <x v="1"/>
    <x v="3"/>
    <x v="15"/>
    <x v="0"/>
    <x v="1"/>
    <x v="3"/>
    <s v="220SE-0009"/>
    <n v="8.0728299999999997"/>
    <n v="8.0728299999999997"/>
    <n v="0.41599999999999998"/>
    <x v="0"/>
    <n v="8"/>
  </r>
  <r>
    <x v="1"/>
    <x v="3"/>
    <x v="15"/>
    <x v="2"/>
    <x v="1"/>
    <x v="3"/>
    <s v="220SE-0079"/>
    <n v="6.6195599999999999"/>
    <n v="6.6195599999999999"/>
    <n v="1.1999999999999999E-3"/>
    <x v="0"/>
    <n v="8"/>
  </r>
  <r>
    <x v="1"/>
    <x v="3"/>
    <x v="15"/>
    <x v="2"/>
    <x v="1"/>
    <x v="3"/>
    <s v="220SE-0081"/>
    <n v="5.98346"/>
    <n v="5.98346"/>
    <n v="0"/>
    <x v="0"/>
    <n v="8"/>
  </r>
  <r>
    <x v="1"/>
    <x v="3"/>
    <x v="15"/>
    <x v="2"/>
    <x v="1"/>
    <x v="3"/>
    <s v="220SE-0114"/>
    <n v="5.9149099999999999"/>
    <n v="5.9149099999999999"/>
    <n v="0"/>
    <x v="0"/>
    <n v="8"/>
  </r>
  <r>
    <x v="1"/>
    <x v="3"/>
    <x v="15"/>
    <x v="0"/>
    <x v="1"/>
    <x v="3"/>
    <s v="220SE-0121"/>
    <n v="6.5976600000000003"/>
    <n v="6.5976600000000003"/>
    <n v="1.2200000000000001E-2"/>
    <x v="0"/>
    <n v="8"/>
  </r>
  <r>
    <x v="1"/>
    <x v="3"/>
    <x v="15"/>
    <x v="1"/>
    <x v="1"/>
    <x v="3"/>
    <s v="220SE-0150"/>
    <n v="6.8657700000000004"/>
    <n v="6.8657700000000004"/>
    <n v="0"/>
    <x v="0"/>
    <n v="8"/>
  </r>
  <r>
    <x v="1"/>
    <x v="3"/>
    <x v="15"/>
    <x v="1"/>
    <x v="1"/>
    <x v="3"/>
    <s v="220SE-0202"/>
    <n v="6.2658100000000001"/>
    <n v="6.2658100000000001"/>
    <n v="0"/>
    <x v="0"/>
    <n v="8"/>
  </r>
  <r>
    <x v="1"/>
    <x v="3"/>
    <x v="15"/>
    <x v="2"/>
    <x v="1"/>
    <x v="3"/>
    <s v="220SE-0212"/>
    <n v="8.3122299999999996"/>
    <n v="8.3122299999999996"/>
    <n v="4.4999999999999997E-3"/>
    <x v="0"/>
    <n v="8"/>
  </r>
  <r>
    <x v="1"/>
    <x v="3"/>
    <x v="15"/>
    <x v="2"/>
    <x v="1"/>
    <x v="3"/>
    <s v="220SE-0227"/>
    <n v="6.93262"/>
    <n v="6.93262"/>
    <n v="3.3E-3"/>
    <x v="0"/>
    <n v="8"/>
  </r>
  <r>
    <x v="1"/>
    <x v="3"/>
    <x v="15"/>
    <x v="1"/>
    <x v="1"/>
    <x v="3"/>
    <s v="220SE-0233"/>
    <n v="6.7514079999999996"/>
    <n v="6.7514079999999996"/>
    <n v="0"/>
    <x v="0"/>
    <n v="8"/>
  </r>
  <r>
    <x v="1"/>
    <x v="3"/>
    <x v="15"/>
    <x v="1"/>
    <x v="1"/>
    <x v="3"/>
    <s v="220SE-0281"/>
    <n v="6.0096699999999998"/>
    <n v="6.0096699999999998"/>
    <n v="0"/>
    <x v="0"/>
    <n v="8"/>
  </r>
  <r>
    <x v="1"/>
    <x v="3"/>
    <x v="15"/>
    <x v="2"/>
    <x v="1"/>
    <x v="3"/>
    <s v="220SE-0294"/>
    <n v="5.2838099999999999"/>
    <n v="5.2838099999999999"/>
    <n v="0"/>
    <x v="0"/>
    <n v="7"/>
  </r>
  <r>
    <x v="1"/>
    <x v="3"/>
    <x v="15"/>
    <x v="1"/>
    <x v="1"/>
    <x v="3"/>
    <s v="220SE-0315"/>
    <n v="8.7578099999999992"/>
    <n v="8.7578099999999992"/>
    <n v="0"/>
    <x v="0"/>
    <n v="8"/>
  </r>
  <r>
    <x v="1"/>
    <x v="3"/>
    <x v="15"/>
    <x v="0"/>
    <x v="1"/>
    <x v="3"/>
    <s v="220SE-0350"/>
    <n v="4.7250899999999998"/>
    <n v="4.7250899999999998"/>
    <n v="0"/>
    <x v="0"/>
    <n v="8"/>
  </r>
  <r>
    <x v="1"/>
    <x v="3"/>
    <x v="15"/>
    <x v="2"/>
    <x v="1"/>
    <x v="3"/>
    <s v="220SE-0359"/>
    <n v="7.0154399999999999"/>
    <n v="7.0154399999999999"/>
    <n v="2E-3"/>
    <x v="0"/>
    <n v="8"/>
  </r>
  <r>
    <x v="1"/>
    <x v="3"/>
    <x v="15"/>
    <x v="2"/>
    <x v="1"/>
    <x v="3"/>
    <s v="220SE-0386"/>
    <n v="9.6495599999999992"/>
    <n v="9.6495599999999992"/>
    <n v="8.9200000000000002E-2"/>
    <x v="0"/>
    <n v="12"/>
  </r>
  <r>
    <x v="1"/>
    <x v="3"/>
    <x v="15"/>
    <x v="0"/>
    <x v="1"/>
    <x v="3"/>
    <s v="220SE-0409"/>
    <n v="5.6463900000000002"/>
    <n v="5.6463900000000002"/>
    <n v="0"/>
    <x v="0"/>
    <n v="8"/>
  </r>
  <r>
    <x v="1"/>
    <x v="3"/>
    <x v="15"/>
    <x v="1"/>
    <x v="1"/>
    <x v="3"/>
    <s v="220SE-0504"/>
    <n v="4.5792900000000003"/>
    <n v="4.5792900000000003"/>
    <n v="0"/>
    <x v="0"/>
    <n v="8"/>
  </r>
  <r>
    <x v="1"/>
    <x v="3"/>
    <x v="15"/>
    <x v="0"/>
    <x v="1"/>
    <x v="3"/>
    <s v="220SE-0639"/>
    <n v="6.8736199999999998"/>
    <n v="6.8736199999999998"/>
    <n v="0.51519999999999999"/>
    <x v="0"/>
    <n v="8"/>
  </r>
  <r>
    <x v="1"/>
    <x v="3"/>
    <x v="15"/>
    <x v="1"/>
    <x v="1"/>
    <x v="3"/>
    <s v="220SE-0640"/>
    <n v="6.3494299999999999"/>
    <n v="6.3494299999999999"/>
    <n v="0"/>
    <x v="0"/>
    <n v="8"/>
  </r>
  <r>
    <x v="1"/>
    <x v="3"/>
    <x v="15"/>
    <x v="0"/>
    <x v="1"/>
    <x v="3"/>
    <s v="220SE-0642"/>
    <n v="5.6522800000000002"/>
    <n v="5.6522800000000002"/>
    <n v="0"/>
    <x v="0"/>
    <n v="8"/>
  </r>
  <r>
    <x v="1"/>
    <x v="3"/>
    <x v="15"/>
    <x v="0"/>
    <x v="1"/>
    <x v="3"/>
    <s v="220SE-0677"/>
    <n v="4.6960100000000002"/>
    <n v="4.6960100000000002"/>
    <n v="0"/>
    <x v="0"/>
    <n v="8"/>
  </r>
  <r>
    <x v="1"/>
    <x v="3"/>
    <x v="15"/>
    <x v="1"/>
    <x v="1"/>
    <x v="3"/>
    <s v="220SE-0682"/>
    <n v="5.8071000000000002"/>
    <n v="5.8071000000000002"/>
    <n v="0"/>
    <x v="0"/>
    <n v="8"/>
  </r>
  <r>
    <x v="1"/>
    <x v="3"/>
    <x v="15"/>
    <x v="1"/>
    <x v="1"/>
    <x v="3"/>
    <s v="220SE-0688"/>
    <n v="7.8429399999999996"/>
    <n v="7.8429399999999996"/>
    <n v="0"/>
    <x v="0"/>
    <n v="8"/>
  </r>
  <r>
    <x v="1"/>
    <x v="3"/>
    <x v="15"/>
    <x v="0"/>
    <x v="1"/>
    <x v="3"/>
    <s v="220SE-0694"/>
    <n v="6.1687700000000003"/>
    <n v="6.1687700000000003"/>
    <n v="8.0000000000000004E-4"/>
    <x v="0"/>
    <n v="8"/>
  </r>
  <r>
    <x v="1"/>
    <x v="3"/>
    <x v="15"/>
    <x v="1"/>
    <x v="1"/>
    <x v="3"/>
    <s v="220SE-0700"/>
    <n v="6.5457999999999998"/>
    <n v="6.5457999999999998"/>
    <n v="0"/>
    <x v="0"/>
    <n v="8"/>
  </r>
  <r>
    <x v="1"/>
    <x v="3"/>
    <x v="15"/>
    <x v="1"/>
    <x v="1"/>
    <x v="3"/>
    <s v="220SE-0701"/>
    <n v="6.6315200000000001"/>
    <n v="6.6315200000000001"/>
    <n v="0"/>
    <x v="0"/>
    <n v="8"/>
  </r>
  <r>
    <x v="1"/>
    <x v="3"/>
    <x v="15"/>
    <x v="2"/>
    <x v="1"/>
    <x v="3"/>
    <s v="220SE-0708"/>
    <n v="6.2171599999999998"/>
    <n v="6.2171599999999998"/>
    <n v="0"/>
    <x v="0"/>
    <n v="8"/>
  </r>
  <r>
    <x v="1"/>
    <x v="3"/>
    <x v="15"/>
    <x v="1"/>
    <x v="1"/>
    <x v="3"/>
    <s v="220SE-0718"/>
    <n v="8.1754999999999995"/>
    <n v="8.1754999999999995"/>
    <n v="0"/>
    <x v="0"/>
    <n v="8"/>
  </r>
  <r>
    <x v="1"/>
    <x v="3"/>
    <x v="15"/>
    <x v="1"/>
    <x v="1"/>
    <x v="3"/>
    <s v="220SE-0734"/>
    <n v="6.8514600000000003"/>
    <n v="6.8514600000000003"/>
    <n v="0"/>
    <x v="0"/>
    <n v="8"/>
  </r>
  <r>
    <x v="1"/>
    <x v="3"/>
    <x v="15"/>
    <x v="1"/>
    <x v="1"/>
    <x v="3"/>
    <s v="220SE-0737"/>
    <n v="7.2553799999999997"/>
    <n v="7.2553799999999997"/>
    <n v="0"/>
    <x v="0"/>
    <n v="8"/>
  </r>
  <r>
    <x v="1"/>
    <x v="3"/>
    <x v="15"/>
    <x v="1"/>
    <x v="1"/>
    <x v="3"/>
    <s v="220SE-0739"/>
    <n v="5.7615299999999996"/>
    <n v="5.7615299999999996"/>
    <n v="0"/>
    <x v="0"/>
    <n v="8"/>
  </r>
  <r>
    <x v="1"/>
    <x v="3"/>
    <x v="15"/>
    <x v="2"/>
    <x v="1"/>
    <x v="3"/>
    <s v="220SE-0754"/>
    <n v="6.1249399999999996"/>
    <n v="6.1249399999999996"/>
    <n v="0"/>
    <x v="0"/>
    <n v="8"/>
  </r>
  <r>
    <x v="1"/>
    <x v="3"/>
    <x v="15"/>
    <x v="2"/>
    <x v="1"/>
    <x v="3"/>
    <s v="220SE-0755"/>
    <n v="6.5970300000000002"/>
    <n v="6.5970300000000002"/>
    <n v="2E-3"/>
    <x v="0"/>
    <n v="8"/>
  </r>
  <r>
    <x v="1"/>
    <x v="3"/>
    <x v="15"/>
    <x v="1"/>
    <x v="1"/>
    <x v="3"/>
    <s v="220SE-0786"/>
    <n v="8.3385400000000001"/>
    <n v="8.3385400000000001"/>
    <n v="0"/>
    <x v="0"/>
    <n v="8"/>
  </r>
  <r>
    <x v="1"/>
    <x v="3"/>
    <x v="15"/>
    <x v="0"/>
    <x v="1"/>
    <x v="3"/>
    <s v="220SE-0787"/>
    <n v="6.8569500000000003"/>
    <n v="6.8569500000000003"/>
    <n v="0"/>
    <x v="0"/>
    <n v="8"/>
  </r>
  <r>
    <x v="1"/>
    <x v="3"/>
    <x v="15"/>
    <x v="2"/>
    <x v="1"/>
    <x v="3"/>
    <s v="220SE-0795"/>
    <n v="5.72417"/>
    <n v="5.72417"/>
    <n v="0"/>
    <x v="0"/>
    <n v="8"/>
  </r>
  <r>
    <x v="1"/>
    <x v="3"/>
    <x v="15"/>
    <x v="1"/>
    <x v="1"/>
    <x v="3"/>
    <s v="220SE-0797"/>
    <n v="12.81714"/>
    <n v="12.81714"/>
    <n v="0"/>
    <x v="0"/>
    <n v="7"/>
  </r>
  <r>
    <x v="1"/>
    <x v="3"/>
    <x v="15"/>
    <x v="1"/>
    <x v="1"/>
    <x v="3"/>
    <s v="220SE-0800"/>
    <n v="7.0906599999999997"/>
    <n v="7.0906599999999997"/>
    <n v="0"/>
    <x v="0"/>
    <n v="8"/>
  </r>
  <r>
    <x v="1"/>
    <x v="3"/>
    <x v="15"/>
    <x v="2"/>
    <x v="1"/>
    <x v="3"/>
    <s v="220SE-0844"/>
    <n v="6.6394399999999996"/>
    <n v="6.6394399999999996"/>
    <n v="0"/>
    <x v="0"/>
    <n v="8"/>
  </r>
  <r>
    <x v="1"/>
    <x v="3"/>
    <x v="15"/>
    <x v="1"/>
    <x v="1"/>
    <x v="3"/>
    <s v="220SE-0921"/>
    <n v="7.30152"/>
    <n v="7.30152"/>
    <n v="0"/>
    <x v="0"/>
    <n v="8"/>
  </r>
  <r>
    <x v="1"/>
    <x v="3"/>
    <x v="15"/>
    <x v="0"/>
    <x v="1"/>
    <x v="3"/>
    <s v="220SE-0923"/>
    <n v="6.3596399999999997"/>
    <n v="6.3596399999999997"/>
    <n v="0"/>
    <x v="0"/>
    <n v="8"/>
  </r>
  <r>
    <x v="1"/>
    <x v="3"/>
    <x v="15"/>
    <x v="2"/>
    <x v="1"/>
    <x v="3"/>
    <s v="220SE-1045"/>
    <n v="10.51482"/>
    <n v="10.51482"/>
    <n v="0"/>
    <x v="0"/>
    <n v="8"/>
  </r>
  <r>
    <x v="1"/>
    <x v="3"/>
    <x v="15"/>
    <x v="0"/>
    <x v="1"/>
    <x v="3"/>
    <s v="220SE-1218"/>
    <n v="7.8373799999999996"/>
    <n v="7.8373799999999996"/>
    <n v="0.26919999999999999"/>
    <x v="0"/>
    <n v="8"/>
  </r>
  <r>
    <x v="1"/>
    <x v="3"/>
    <x v="15"/>
    <x v="0"/>
    <x v="1"/>
    <x v="3"/>
    <s v="220SE-1219"/>
    <n v="5.9686199999999996"/>
    <n v="5.9686199999999996"/>
    <n v="0"/>
    <x v="0"/>
    <n v="8"/>
  </r>
  <r>
    <x v="1"/>
    <x v="3"/>
    <x v="15"/>
    <x v="2"/>
    <x v="1"/>
    <x v="3"/>
    <s v="220SE-1220"/>
    <n v="7.6234799999999998"/>
    <n v="7.6234799999999998"/>
    <n v="2E-3"/>
    <x v="0"/>
    <n v="7.5"/>
  </r>
  <r>
    <x v="1"/>
    <x v="3"/>
    <x v="15"/>
    <x v="1"/>
    <x v="1"/>
    <x v="3"/>
    <s v="220SE-1223"/>
    <n v="6.5727399999999996"/>
    <n v="6.5727399999999996"/>
    <n v="0"/>
    <x v="0"/>
    <n v="8"/>
  </r>
  <r>
    <x v="1"/>
    <x v="3"/>
    <x v="15"/>
    <x v="1"/>
    <x v="1"/>
    <x v="3"/>
    <s v="220SE-1282"/>
    <n v="6.39778"/>
    <n v="6.39778"/>
    <n v="0"/>
    <x v="0"/>
    <n v="8"/>
  </r>
  <r>
    <x v="1"/>
    <x v="3"/>
    <x v="15"/>
    <x v="1"/>
    <x v="1"/>
    <x v="3"/>
    <s v="220SE-1286"/>
    <n v="6.5079799999999999"/>
    <n v="6.5079799999999999"/>
    <n v="0"/>
    <x v="0"/>
    <n v="8"/>
  </r>
  <r>
    <x v="1"/>
    <x v="3"/>
    <x v="15"/>
    <x v="0"/>
    <x v="1"/>
    <x v="3"/>
    <s v="220SE-1290"/>
    <n v="7.5589000000000004"/>
    <n v="7.5589000000000004"/>
    <n v="1.55E-2"/>
    <x v="0"/>
    <n v="8"/>
  </r>
  <r>
    <x v="1"/>
    <x v="3"/>
    <x v="15"/>
    <x v="2"/>
    <x v="1"/>
    <x v="3"/>
    <s v="220SE-1679"/>
    <n v="7.53254"/>
    <n v="7.53254"/>
    <n v="0"/>
    <x v="0"/>
    <n v="8"/>
  </r>
  <r>
    <x v="1"/>
    <x v="3"/>
    <x v="15"/>
    <x v="1"/>
    <x v="1"/>
    <x v="3"/>
    <s v="220SE-1689"/>
    <n v="6.059736"/>
    <n v="6.059736"/>
    <n v="0.16980000000000001"/>
    <x v="0"/>
    <n v="7"/>
  </r>
  <r>
    <x v="1"/>
    <x v="3"/>
    <x v="15"/>
    <x v="2"/>
    <x v="1"/>
    <x v="3"/>
    <s v="220SE-1695"/>
    <n v="8.1889400000000006"/>
    <n v="8.1889400000000006"/>
    <n v="0"/>
    <x v="0"/>
    <n v="8"/>
  </r>
  <r>
    <x v="1"/>
    <x v="3"/>
    <x v="15"/>
    <x v="2"/>
    <x v="1"/>
    <x v="3"/>
    <s v="220SE-1696"/>
    <n v="5.5859199999999998"/>
    <n v="5.5859199999999998"/>
    <n v="0"/>
    <x v="0"/>
    <n v="8"/>
  </r>
  <r>
    <x v="1"/>
    <x v="3"/>
    <x v="15"/>
    <x v="0"/>
    <x v="1"/>
    <x v="3"/>
    <s v="220SE-1747"/>
    <n v="6.127542"/>
    <n v="6.127542"/>
    <n v="0.81469999999999998"/>
    <x v="0"/>
    <n v="8"/>
  </r>
  <r>
    <x v="1"/>
    <x v="3"/>
    <x v="15"/>
    <x v="2"/>
    <x v="1"/>
    <x v="3"/>
    <s v="220SE-1883"/>
    <n v="6.9239499999999996"/>
    <n v="6.9239499999999996"/>
    <n v="0"/>
    <x v="0"/>
    <n v="8"/>
  </r>
  <r>
    <x v="1"/>
    <x v="3"/>
    <x v="15"/>
    <x v="1"/>
    <x v="1"/>
    <x v="3"/>
    <s v="220SE-2033"/>
    <n v="6.4660200000000003"/>
    <n v="6.4660200000000003"/>
    <n v="0"/>
    <x v="0"/>
    <n v="8"/>
  </r>
  <r>
    <x v="1"/>
    <x v="3"/>
    <x v="15"/>
    <x v="0"/>
    <x v="1"/>
    <x v="3"/>
    <s v="220SE-2035"/>
    <n v="7.9538799999999998"/>
    <n v="7.9538799999999998"/>
    <n v="1.17E-2"/>
    <x v="0"/>
    <n v="8"/>
  </r>
  <r>
    <x v="1"/>
    <x v="3"/>
    <x v="15"/>
    <x v="2"/>
    <x v="1"/>
    <x v="3"/>
    <s v="220SE-2036"/>
    <n v="6.9911700000000003"/>
    <n v="6.9911700000000003"/>
    <n v="0"/>
    <x v="0"/>
    <n v="8"/>
  </r>
  <r>
    <x v="1"/>
    <x v="3"/>
    <x v="15"/>
    <x v="0"/>
    <x v="1"/>
    <x v="3"/>
    <s v="220SE-2037"/>
    <n v="5.40604"/>
    <n v="5.40604"/>
    <n v="0"/>
    <x v="0"/>
    <n v="8"/>
  </r>
  <r>
    <x v="1"/>
    <x v="3"/>
    <x v="15"/>
    <x v="0"/>
    <x v="1"/>
    <x v="3"/>
    <s v="220SE-2038"/>
    <n v="6.9988999999999999"/>
    <n v="6.9988999999999999"/>
    <n v="0"/>
    <x v="0"/>
    <n v="8"/>
  </r>
  <r>
    <x v="1"/>
    <x v="3"/>
    <x v="15"/>
    <x v="1"/>
    <x v="1"/>
    <x v="3"/>
    <s v="220SE-2102"/>
    <n v="6.3741500000000002"/>
    <n v="6.3741500000000002"/>
    <n v="0"/>
    <x v="0"/>
    <n v="8"/>
  </r>
  <r>
    <x v="1"/>
    <x v="3"/>
    <x v="15"/>
    <x v="0"/>
    <x v="1"/>
    <x v="3"/>
    <s v="220SE-2103"/>
    <n v="7.4478400000000002"/>
    <n v="7.4478400000000002"/>
    <n v="1.06E-2"/>
    <x v="0"/>
    <n v="8"/>
  </r>
  <r>
    <x v="1"/>
    <x v="3"/>
    <x v="15"/>
    <x v="2"/>
    <x v="1"/>
    <x v="3"/>
    <s v="220SE-2104"/>
    <n v="7.7485299999999997"/>
    <n v="7.7485299999999997"/>
    <n v="1.1999999999999999E-3"/>
    <x v="0"/>
    <n v="8"/>
  </r>
  <r>
    <x v="1"/>
    <x v="3"/>
    <x v="15"/>
    <x v="2"/>
    <x v="1"/>
    <x v="3"/>
    <s v="220SE-2107"/>
    <n v="6.92401"/>
    <n v="6.92401"/>
    <n v="2.75E-2"/>
    <x v="0"/>
    <n v="8"/>
  </r>
  <r>
    <x v="1"/>
    <x v="3"/>
    <x v="15"/>
    <x v="0"/>
    <x v="1"/>
    <x v="3"/>
    <s v="220SE-2110"/>
    <n v="5.4962299999999997"/>
    <n v="5.4962299999999997"/>
    <n v="0"/>
    <x v="0"/>
    <n v="8"/>
  </r>
  <r>
    <x v="1"/>
    <x v="3"/>
    <x v="15"/>
    <x v="1"/>
    <x v="1"/>
    <x v="3"/>
    <s v="220SE-2116"/>
    <n v="5.2001999999999997"/>
    <n v="5.2001999999999997"/>
    <n v="0"/>
    <x v="0"/>
    <n v="8"/>
  </r>
  <r>
    <x v="1"/>
    <x v="3"/>
    <x v="15"/>
    <x v="2"/>
    <x v="1"/>
    <x v="3"/>
    <s v="220SE-2118"/>
    <n v="6.46366"/>
    <n v="6.46366"/>
    <n v="2.2000000000000001E-3"/>
    <x v="0"/>
    <n v="8"/>
  </r>
  <r>
    <x v="1"/>
    <x v="3"/>
    <x v="15"/>
    <x v="0"/>
    <x v="1"/>
    <x v="3"/>
    <s v="220SE-2125"/>
    <n v="6.9345499999999998"/>
    <n v="6.9345499999999998"/>
    <n v="0"/>
    <x v="0"/>
    <n v="8"/>
  </r>
  <r>
    <x v="1"/>
    <x v="3"/>
    <x v="15"/>
    <x v="0"/>
    <x v="1"/>
    <x v="3"/>
    <s v="220SE-2295"/>
    <n v="6.6292400000000002"/>
    <n v="6.6292400000000002"/>
    <n v="0"/>
    <x v="0"/>
    <n v="8"/>
  </r>
  <r>
    <x v="1"/>
    <x v="3"/>
    <x v="15"/>
    <x v="1"/>
    <x v="1"/>
    <x v="3"/>
    <s v="220SE-2350"/>
    <n v="6.9471699999999998"/>
    <n v="6.9471699999999998"/>
    <n v="1E-3"/>
    <x v="0"/>
    <n v="8"/>
  </r>
  <r>
    <x v="1"/>
    <x v="3"/>
    <x v="15"/>
    <x v="1"/>
    <x v="1"/>
    <x v="3"/>
    <s v="220SE-2353"/>
    <n v="6.6757799999999996"/>
    <n v="6.6757799999999996"/>
    <n v="0"/>
    <x v="0"/>
    <n v="8"/>
  </r>
  <r>
    <x v="1"/>
    <x v="3"/>
    <x v="15"/>
    <x v="1"/>
    <x v="1"/>
    <x v="3"/>
    <s v="220SE-2414"/>
    <n v="6.2895200000000004"/>
    <n v="6.2895200000000004"/>
    <n v="0"/>
    <x v="0"/>
    <n v="8"/>
  </r>
  <r>
    <x v="1"/>
    <x v="3"/>
    <x v="15"/>
    <x v="0"/>
    <x v="1"/>
    <x v="3"/>
    <s v="220SE-2415"/>
    <n v="4.2937799999999999"/>
    <n v="4.2937799999999999"/>
    <n v="0"/>
    <x v="0"/>
    <n v="8"/>
  </r>
  <r>
    <x v="1"/>
    <x v="3"/>
    <x v="15"/>
    <x v="2"/>
    <x v="1"/>
    <x v="3"/>
    <s v="220SE-2454"/>
    <n v="6.11904"/>
    <n v="6.11904"/>
    <n v="0"/>
    <x v="0"/>
    <n v="8"/>
  </r>
  <r>
    <x v="1"/>
    <x v="3"/>
    <x v="15"/>
    <x v="1"/>
    <x v="1"/>
    <x v="3"/>
    <s v="220SE-2455"/>
    <n v="6.1891699999999998"/>
    <n v="6.1891699999999998"/>
    <n v="0"/>
    <x v="0"/>
    <n v="8"/>
  </r>
  <r>
    <x v="1"/>
    <x v="3"/>
    <x v="15"/>
    <x v="1"/>
    <x v="1"/>
    <x v="3"/>
    <s v="220SE-2553"/>
    <n v="5.9869899999999996"/>
    <n v="5.9869899999999996"/>
    <n v="0"/>
    <x v="0"/>
    <n v="8"/>
  </r>
  <r>
    <x v="1"/>
    <x v="3"/>
    <x v="15"/>
    <x v="0"/>
    <x v="1"/>
    <x v="3"/>
    <s v="220SE-2771"/>
    <n v="6.24709"/>
    <n v="6.24709"/>
    <n v="8.0999999999999996E-3"/>
    <x v="0"/>
    <n v="8"/>
  </r>
  <r>
    <x v="1"/>
    <x v="3"/>
    <x v="15"/>
    <x v="1"/>
    <x v="1"/>
    <x v="3"/>
    <s v="220SE-2775"/>
    <n v="4.5155500000000002"/>
    <n v="4.5155500000000002"/>
    <n v="0"/>
    <x v="0"/>
    <n v="8"/>
  </r>
  <r>
    <x v="1"/>
    <x v="3"/>
    <x v="15"/>
    <x v="2"/>
    <x v="1"/>
    <x v="3"/>
    <s v="220SE-2841"/>
    <n v="7.2152099999999999"/>
    <n v="7.2152099999999999"/>
    <n v="0"/>
    <x v="0"/>
    <n v="8"/>
  </r>
  <r>
    <x v="1"/>
    <x v="3"/>
    <x v="15"/>
    <x v="1"/>
    <x v="1"/>
    <x v="3"/>
    <s v="220SE-2842"/>
    <n v="5.5164299999999997"/>
    <n v="5.5164299999999997"/>
    <n v="0"/>
    <x v="0"/>
    <n v="8"/>
  </r>
  <r>
    <x v="1"/>
    <x v="3"/>
    <x v="15"/>
    <x v="0"/>
    <x v="1"/>
    <x v="3"/>
    <s v="220SE-2848"/>
    <n v="6.0983700000000001"/>
    <n v="6.0983700000000001"/>
    <n v="0"/>
    <x v="0"/>
    <n v="8"/>
  </r>
  <r>
    <x v="1"/>
    <x v="3"/>
    <x v="15"/>
    <x v="0"/>
    <x v="1"/>
    <x v="3"/>
    <s v="220SE-2892"/>
    <n v="5.3028700000000004"/>
    <n v="5.3028700000000004"/>
    <n v="0"/>
    <x v="0"/>
    <n v="8"/>
  </r>
  <r>
    <x v="1"/>
    <x v="3"/>
    <x v="15"/>
    <x v="0"/>
    <x v="1"/>
    <x v="3"/>
    <s v="220SE-2918"/>
    <n v="6.0774400000000002"/>
    <n v="6.0774400000000002"/>
    <n v="0"/>
    <x v="0"/>
    <n v="8"/>
  </r>
  <r>
    <x v="1"/>
    <x v="3"/>
    <x v="15"/>
    <x v="2"/>
    <x v="1"/>
    <x v="3"/>
    <s v="220SE-2926"/>
    <n v="6.4911500000000002"/>
    <n v="6.4911500000000002"/>
    <n v="0"/>
    <x v="0"/>
    <n v="8"/>
  </r>
  <r>
    <x v="1"/>
    <x v="3"/>
    <x v="15"/>
    <x v="0"/>
    <x v="1"/>
    <x v="3"/>
    <s v="220SE-2931"/>
    <n v="4.6979899999999999"/>
    <n v="4.6979899999999999"/>
    <n v="0.25659999999999999"/>
    <x v="0"/>
    <n v="8"/>
  </r>
  <r>
    <x v="1"/>
    <x v="3"/>
    <x v="15"/>
    <x v="0"/>
    <x v="1"/>
    <x v="3"/>
    <s v="220SE-2983"/>
    <n v="6.2038200000000003"/>
    <n v="6.2038200000000003"/>
    <n v="3.3000000000000002E-2"/>
    <x v="0"/>
    <n v="8"/>
  </r>
  <r>
    <x v="1"/>
    <x v="3"/>
    <x v="15"/>
    <x v="0"/>
    <x v="1"/>
    <x v="3"/>
    <s v="220SE-3035"/>
    <n v="0.91617000000000004"/>
    <n v="0.91617000000000004"/>
    <n v="0"/>
    <x v="0"/>
    <n v="8"/>
  </r>
  <r>
    <x v="1"/>
    <x v="3"/>
    <x v="15"/>
    <x v="2"/>
    <x v="1"/>
    <x v="3"/>
    <s v="220SE-3261"/>
    <n v="7.3134399999999999"/>
    <n v="7.3134399999999999"/>
    <n v="0"/>
    <x v="0"/>
    <n v="8"/>
  </r>
  <r>
    <x v="1"/>
    <x v="3"/>
    <x v="15"/>
    <x v="2"/>
    <x v="1"/>
    <x v="3"/>
    <s v="220SE-3445"/>
    <n v="8.1506600000000002"/>
    <n v="8.1506600000000002"/>
    <n v="0"/>
    <x v="0"/>
    <n v="8"/>
  </r>
  <r>
    <x v="1"/>
    <x v="3"/>
    <x v="15"/>
    <x v="2"/>
    <x v="1"/>
    <x v="3"/>
    <s v="220SE-3447"/>
    <n v="5.9704800000000002"/>
    <n v="5.9704800000000002"/>
    <n v="6.4000000000000001E-2"/>
    <x v="0"/>
    <n v="8"/>
  </r>
  <r>
    <x v="1"/>
    <x v="3"/>
    <x v="15"/>
    <x v="2"/>
    <x v="1"/>
    <x v="3"/>
    <s v="220SE-3462"/>
    <n v="5.6315499999999998"/>
    <n v="5.6315499999999998"/>
    <n v="0"/>
    <x v="0"/>
    <n v="8"/>
  </r>
  <r>
    <x v="1"/>
    <x v="3"/>
    <x v="15"/>
    <x v="1"/>
    <x v="1"/>
    <x v="3"/>
    <s v="220SE-3633"/>
    <n v="5.5320400000000003"/>
    <n v="5.5320400000000003"/>
    <n v="0"/>
    <x v="0"/>
    <n v="8"/>
  </r>
  <r>
    <x v="1"/>
    <x v="3"/>
    <x v="15"/>
    <x v="0"/>
    <x v="1"/>
    <x v="3"/>
    <s v="220SE-3678"/>
    <n v="4.7159000000000004"/>
    <n v="4.7159000000000004"/>
    <n v="0"/>
    <x v="0"/>
    <n v="8"/>
  </r>
  <r>
    <x v="1"/>
    <x v="3"/>
    <x v="15"/>
    <x v="1"/>
    <x v="1"/>
    <x v="3"/>
    <s v="220SE-3840"/>
    <n v="6.1751199999999997"/>
    <n v="6.1751199999999997"/>
    <n v="0"/>
    <x v="0"/>
    <n v="8"/>
  </r>
  <r>
    <x v="1"/>
    <x v="3"/>
    <x v="15"/>
    <x v="0"/>
    <x v="2"/>
    <x v="4"/>
    <s v="300OI-01-A"/>
    <n v="49.912399999999998"/>
    <n v="49.912399999999998"/>
    <n v="0"/>
    <x v="0"/>
    <n v="32"/>
  </r>
  <r>
    <x v="1"/>
    <x v="3"/>
    <x v="15"/>
    <x v="1"/>
    <x v="2"/>
    <x v="4"/>
    <s v="300OI-01-B"/>
    <n v="68.0886"/>
    <n v="68.0886"/>
    <n v="0"/>
    <x v="0"/>
    <n v="32"/>
  </r>
  <r>
    <x v="1"/>
    <x v="3"/>
    <x v="15"/>
    <x v="2"/>
    <x v="2"/>
    <x v="4"/>
    <s v="300OI-01-C"/>
    <n v="50.89"/>
    <n v="50.89"/>
    <n v="0"/>
    <x v="0"/>
    <n v="24"/>
  </r>
  <r>
    <x v="1"/>
    <x v="3"/>
    <x v="15"/>
    <x v="0"/>
    <x v="2"/>
    <x v="5"/>
    <s v="300OS-01-A"/>
    <n v="10.02572"/>
    <n v="10.02572"/>
    <n v="0"/>
    <x v="0"/>
    <n v="24"/>
  </r>
  <r>
    <x v="1"/>
    <x v="3"/>
    <x v="15"/>
    <x v="1"/>
    <x v="2"/>
    <x v="5"/>
    <s v="300OS-01-B"/>
    <n v="15.619109999999999"/>
    <n v="15.619109999999999"/>
    <n v="0"/>
    <x v="0"/>
    <n v="24"/>
  </r>
  <r>
    <x v="1"/>
    <x v="3"/>
    <x v="15"/>
    <x v="2"/>
    <x v="2"/>
    <x v="5"/>
    <s v="300OS-01-C"/>
    <n v="10.944089999999999"/>
    <n v="10.944089999999999"/>
    <n v="0"/>
    <x v="0"/>
    <n v="24"/>
  </r>
  <r>
    <x v="1"/>
    <x v="3"/>
    <x v="15"/>
    <x v="0"/>
    <x v="3"/>
    <x v="6"/>
    <s v="410MO-01-A"/>
    <n v="15.640840000000001"/>
    <n v="15.640840000000001"/>
    <n v="0"/>
    <x v="0"/>
    <n v="20"/>
  </r>
  <r>
    <x v="1"/>
    <x v="3"/>
    <x v="15"/>
    <x v="1"/>
    <x v="3"/>
    <x v="6"/>
    <s v="410MO-01-B"/>
    <n v="15.09455"/>
    <n v="15.09455"/>
    <n v="0"/>
    <x v="0"/>
    <n v="19.350000000000001"/>
  </r>
  <r>
    <x v="1"/>
    <x v="3"/>
    <x v="15"/>
    <x v="2"/>
    <x v="3"/>
    <x v="6"/>
    <s v="410MO-01-C"/>
    <n v="8.6758100000000002"/>
    <n v="8.6758100000000002"/>
    <n v="0"/>
    <x v="0"/>
    <n v="11.2"/>
  </r>
  <r>
    <x v="1"/>
    <x v="3"/>
    <x v="15"/>
    <x v="0"/>
    <x v="3"/>
    <x v="6"/>
    <s v="410MO-02-A"/>
    <n v="15.45383"/>
    <n v="15.45383"/>
    <n v="0"/>
    <x v="0"/>
    <n v="20"/>
  </r>
  <r>
    <x v="1"/>
    <x v="3"/>
    <x v="15"/>
    <x v="1"/>
    <x v="3"/>
    <x v="6"/>
    <s v="410MO-02-B"/>
    <n v="8.7329699999999999"/>
    <n v="8.7329699999999999"/>
    <n v="0"/>
    <x v="0"/>
    <n v="11.35"/>
  </r>
  <r>
    <x v="1"/>
    <x v="3"/>
    <x v="15"/>
    <x v="2"/>
    <x v="3"/>
    <x v="6"/>
    <s v="410MO-02-C"/>
    <n v="8.3983299999999996"/>
    <n v="8.3983299999999996"/>
    <n v="0"/>
    <x v="0"/>
    <n v="11.2"/>
  </r>
  <r>
    <x v="1"/>
    <x v="3"/>
    <x v="15"/>
    <x v="0"/>
    <x v="3"/>
    <x v="6"/>
    <s v="410MO-03-A"/>
    <n v="15.18703"/>
    <n v="15.18703"/>
    <n v="0"/>
    <x v="0"/>
    <n v="19.989999999999998"/>
  </r>
  <r>
    <x v="1"/>
    <x v="3"/>
    <x v="15"/>
    <x v="1"/>
    <x v="3"/>
    <x v="6"/>
    <s v="410MO-03-B"/>
    <n v="14.49851"/>
    <n v="14.49851"/>
    <n v="0"/>
    <x v="0"/>
    <n v="19.350000000000001"/>
  </r>
  <r>
    <x v="1"/>
    <x v="3"/>
    <x v="15"/>
    <x v="2"/>
    <x v="3"/>
    <x v="6"/>
    <s v="410MO-03-C"/>
    <n v="14.571680000000001"/>
    <n v="14.571680000000001"/>
    <n v="0"/>
    <x v="0"/>
    <n v="19.2"/>
  </r>
  <r>
    <x v="1"/>
    <x v="3"/>
    <x v="15"/>
    <x v="0"/>
    <x v="3"/>
    <x v="6"/>
    <s v="410MO-04-A"/>
    <n v="20.008140000000001"/>
    <n v="20.008140000000001"/>
    <n v="0"/>
    <x v="0"/>
    <n v="28"/>
  </r>
  <r>
    <x v="1"/>
    <x v="3"/>
    <x v="15"/>
    <x v="1"/>
    <x v="3"/>
    <x v="6"/>
    <s v="410MO-04-B"/>
    <n v="13.12801"/>
    <n v="13.12801"/>
    <n v="0"/>
    <x v="0"/>
    <n v="17.350000000000001"/>
  </r>
  <r>
    <x v="1"/>
    <x v="3"/>
    <x v="15"/>
    <x v="2"/>
    <x v="3"/>
    <x v="6"/>
    <s v="410MO-04-C"/>
    <n v="8.6933199999999999"/>
    <n v="8.6933199999999999"/>
    <n v="0"/>
    <x v="0"/>
    <n v="11.2"/>
  </r>
  <r>
    <x v="1"/>
    <x v="3"/>
    <x v="15"/>
    <x v="0"/>
    <x v="3"/>
    <x v="6"/>
    <s v="410MO-05-A"/>
    <n v="15.450469999999999"/>
    <n v="15.450469999999999"/>
    <n v="0"/>
    <x v="0"/>
    <n v="19.989999999999998"/>
  </r>
  <r>
    <x v="1"/>
    <x v="3"/>
    <x v="15"/>
    <x v="1"/>
    <x v="3"/>
    <x v="6"/>
    <s v="410MO-05-B"/>
    <n v="11.5642"/>
    <n v="11.5642"/>
    <n v="0"/>
    <x v="0"/>
    <n v="15.35"/>
  </r>
  <r>
    <x v="1"/>
    <x v="3"/>
    <x v="15"/>
    <x v="2"/>
    <x v="3"/>
    <x v="6"/>
    <s v="410MO-05-C"/>
    <n v="8.9212600000000002"/>
    <n v="8.9212600000000002"/>
    <n v="0"/>
    <x v="0"/>
    <n v="11.2"/>
  </r>
  <r>
    <x v="1"/>
    <x v="3"/>
    <x v="15"/>
    <x v="0"/>
    <x v="3"/>
    <x v="6"/>
    <s v="410MO-06-A"/>
    <n v="15.45763"/>
    <n v="15.45763"/>
    <n v="0"/>
    <x v="0"/>
    <n v="19.989999999999998"/>
  </r>
  <r>
    <x v="1"/>
    <x v="3"/>
    <x v="15"/>
    <x v="1"/>
    <x v="3"/>
    <x v="6"/>
    <s v="410MO-07-B"/>
    <n v="14.589370000000001"/>
    <n v="14.589370000000001"/>
    <n v="0"/>
    <x v="0"/>
    <n v="19.350000000000001"/>
  </r>
  <r>
    <x v="1"/>
    <x v="3"/>
    <x v="15"/>
    <x v="0"/>
    <x v="3"/>
    <x v="7"/>
    <s v="420TW-01-A"/>
    <n v="6.5547000000000004"/>
    <n v="6.5547000000000004"/>
    <n v="0"/>
    <x v="0"/>
    <n v="8.5"/>
  </r>
  <r>
    <x v="1"/>
    <x v="3"/>
    <x v="15"/>
    <x v="1"/>
    <x v="3"/>
    <x v="7"/>
    <s v="420TW-01-B"/>
    <n v="6.57883"/>
    <n v="6.57883"/>
    <n v="0"/>
    <x v="0"/>
    <n v="8.6"/>
  </r>
  <r>
    <x v="1"/>
    <x v="3"/>
    <x v="15"/>
    <x v="0"/>
    <x v="3"/>
    <x v="7"/>
    <s v="420TW-02-A"/>
    <n v="6.4919700000000002"/>
    <n v="6.4919700000000002"/>
    <n v="0"/>
    <x v="0"/>
    <n v="8.5"/>
  </r>
  <r>
    <x v="1"/>
    <x v="3"/>
    <x v="15"/>
    <x v="1"/>
    <x v="3"/>
    <x v="7"/>
    <s v="420TW-02-B"/>
    <n v="6.7083700000000004"/>
    <n v="6.7083700000000004"/>
    <n v="0"/>
    <x v="0"/>
    <n v="8.6"/>
  </r>
  <r>
    <x v="1"/>
    <x v="3"/>
    <x v="15"/>
    <x v="2"/>
    <x v="3"/>
    <x v="7"/>
    <s v="420TW-03-C"/>
    <n v="6.6733399999999996"/>
    <n v="6.6733399999999996"/>
    <n v="0"/>
    <x v="0"/>
    <n v="8.6999999999999993"/>
  </r>
  <r>
    <x v="1"/>
    <x v="3"/>
    <x v="15"/>
    <x v="0"/>
    <x v="3"/>
    <x v="7"/>
    <s v="420TW-04-A"/>
    <n v="6.49824"/>
    <n v="6.49824"/>
    <n v="0"/>
    <x v="0"/>
    <n v="8.5"/>
  </r>
  <r>
    <x v="1"/>
    <x v="3"/>
    <x v="15"/>
    <x v="0"/>
    <x v="3"/>
    <x v="7"/>
    <s v="420TW-05-A"/>
    <n v="11.032389999999999"/>
    <n v="11.032389999999999"/>
    <n v="0"/>
    <x v="0"/>
    <n v="14.5"/>
  </r>
  <r>
    <x v="1"/>
    <x v="3"/>
    <x v="15"/>
    <x v="2"/>
    <x v="3"/>
    <x v="7"/>
    <s v="420TW-05-C"/>
    <n v="6.8366699999999998"/>
    <n v="6.8366699999999998"/>
    <n v="0"/>
    <x v="0"/>
    <n v="8.6999999999999993"/>
  </r>
  <r>
    <x v="1"/>
    <x v="3"/>
    <x v="15"/>
    <x v="0"/>
    <x v="3"/>
    <x v="7"/>
    <s v="420TW-06-A"/>
    <n v="6.6766399999999999"/>
    <n v="6.6766399999999999"/>
    <n v="0"/>
    <x v="0"/>
    <n v="8.5"/>
  </r>
  <r>
    <x v="1"/>
    <x v="3"/>
    <x v="15"/>
    <x v="1"/>
    <x v="3"/>
    <x v="7"/>
    <s v="420TW-06-B"/>
    <n v="6.5926400000000003"/>
    <n v="6.5926400000000003"/>
    <n v="0"/>
    <x v="0"/>
    <n v="8.6"/>
  </r>
  <r>
    <x v="1"/>
    <x v="3"/>
    <x v="15"/>
    <x v="2"/>
    <x v="3"/>
    <x v="7"/>
    <s v="420TW-06-C"/>
    <n v="6.70383"/>
    <n v="6.70383"/>
    <n v="0"/>
    <x v="0"/>
    <n v="8.6999999999999993"/>
  </r>
  <r>
    <x v="1"/>
    <x v="3"/>
    <x v="15"/>
    <x v="2"/>
    <x v="3"/>
    <x v="7"/>
    <s v="420TW-07-C"/>
    <n v="6.6633699999999996"/>
    <n v="6.6633699999999996"/>
    <n v="0"/>
    <x v="0"/>
    <n v="8.6999999999999993"/>
  </r>
  <r>
    <x v="1"/>
    <x v="3"/>
    <x v="15"/>
    <x v="1"/>
    <x v="3"/>
    <x v="7"/>
    <s v="420TW-08-B"/>
    <n v="6.67232"/>
    <n v="6.67232"/>
    <n v="0"/>
    <x v="0"/>
    <n v="8.6"/>
  </r>
  <r>
    <x v="1"/>
    <x v="3"/>
    <x v="15"/>
    <x v="1"/>
    <x v="3"/>
    <x v="7"/>
    <s v="420TW-09-B"/>
    <n v="6.5983400000000003"/>
    <n v="6.5983400000000003"/>
    <n v="0"/>
    <x v="0"/>
    <n v="8.6"/>
  </r>
  <r>
    <x v="1"/>
    <x v="3"/>
    <x v="15"/>
    <x v="0"/>
    <x v="3"/>
    <x v="8"/>
    <s v="430TT-01-A"/>
    <n v="45.417540000000002"/>
    <n v="45.417540000000002"/>
    <n v="0"/>
    <x v="0"/>
    <n v="49"/>
  </r>
  <r>
    <x v="1"/>
    <x v="3"/>
    <x v="15"/>
    <x v="1"/>
    <x v="3"/>
    <x v="8"/>
    <s v="430TT-01-B"/>
    <n v="22.320450000000001"/>
    <n v="22.320450000000001"/>
    <n v="0"/>
    <x v="0"/>
    <n v="28.8"/>
  </r>
  <r>
    <x v="1"/>
    <x v="3"/>
    <x v="15"/>
    <x v="2"/>
    <x v="3"/>
    <x v="8"/>
    <s v="430TT-01-C"/>
    <n v="17.749610000000001"/>
    <n v="17.749610000000001"/>
    <n v="0"/>
    <x v="0"/>
    <n v="23.7"/>
  </r>
  <r>
    <x v="1"/>
    <x v="3"/>
    <x v="15"/>
    <x v="0"/>
    <x v="3"/>
    <x v="8"/>
    <s v="430TT-02-A"/>
    <n v="31.794339999999998"/>
    <n v="31.794339999999998"/>
    <n v="0"/>
    <x v="0"/>
    <n v="34"/>
  </r>
  <r>
    <x v="1"/>
    <x v="3"/>
    <x v="15"/>
    <x v="1"/>
    <x v="3"/>
    <x v="8"/>
    <s v="430TT-02-B"/>
    <n v="24.809370000000001"/>
    <n v="24.809370000000001"/>
    <n v="0"/>
    <x v="0"/>
    <n v="32.799999999999997"/>
  </r>
  <r>
    <x v="1"/>
    <x v="3"/>
    <x v="15"/>
    <x v="2"/>
    <x v="3"/>
    <x v="8"/>
    <s v="430TT-02-C"/>
    <n v="24.77694"/>
    <n v="24.77694"/>
    <n v="0"/>
    <x v="0"/>
    <n v="33.200000000000003"/>
  </r>
  <r>
    <x v="1"/>
    <x v="3"/>
    <x v="15"/>
    <x v="0"/>
    <x v="3"/>
    <x v="8"/>
    <s v="430TT-03-A"/>
    <n v="19.349599999999999"/>
    <n v="19.349599999999999"/>
    <n v="0"/>
    <x v="0"/>
    <n v="25"/>
  </r>
  <r>
    <x v="1"/>
    <x v="3"/>
    <x v="15"/>
    <x v="1"/>
    <x v="3"/>
    <x v="8"/>
    <s v="430TT-03-B"/>
    <n v="12.67938"/>
    <n v="12.67938"/>
    <n v="0"/>
    <x v="0"/>
    <n v="16.8"/>
  </r>
  <r>
    <x v="1"/>
    <x v="3"/>
    <x v="15"/>
    <x v="2"/>
    <x v="3"/>
    <x v="8"/>
    <s v="430TT-03-C"/>
    <n v="25.111789999999999"/>
    <n v="25.111789999999999"/>
    <n v="0"/>
    <x v="0"/>
    <n v="33.200000000000003"/>
  </r>
  <r>
    <x v="1"/>
    <x v="3"/>
    <x v="15"/>
    <x v="0"/>
    <x v="3"/>
    <x v="8"/>
    <s v="430TT-04-A"/>
    <n v="12.79894"/>
    <n v="12.79894"/>
    <n v="0"/>
    <x v="0"/>
    <n v="13.5"/>
  </r>
  <r>
    <x v="1"/>
    <x v="3"/>
    <x v="15"/>
    <x v="1"/>
    <x v="3"/>
    <x v="8"/>
    <s v="430TT-04-B"/>
    <n v="18.81033"/>
    <n v="18.81033"/>
    <n v="0"/>
    <x v="0"/>
    <n v="24.8"/>
  </r>
  <r>
    <x v="1"/>
    <x v="3"/>
    <x v="15"/>
    <x v="2"/>
    <x v="3"/>
    <x v="8"/>
    <s v="430TT-04-C"/>
    <n v="17.791029999999999"/>
    <n v="17.791029999999999"/>
    <n v="0"/>
    <x v="0"/>
    <n v="23.6"/>
  </r>
  <r>
    <x v="1"/>
    <x v="3"/>
    <x v="15"/>
    <x v="1"/>
    <x v="3"/>
    <x v="8"/>
    <s v="430TT-05-B"/>
    <n v="13.050219999999999"/>
    <n v="13.050219999999999"/>
    <n v="0"/>
    <x v="0"/>
    <n v="16.8"/>
  </r>
  <r>
    <x v="1"/>
    <x v="3"/>
    <x v="15"/>
    <x v="0"/>
    <x v="3"/>
    <x v="9"/>
    <s v="440TP-01-A"/>
    <n v="27.370059999999999"/>
    <n v="27.370059999999999"/>
    <n v="0"/>
    <x v="0"/>
    <n v="34"/>
  </r>
  <r>
    <x v="1"/>
    <x v="3"/>
    <x v="15"/>
    <x v="1"/>
    <x v="3"/>
    <x v="9"/>
    <s v="440TP-01-B"/>
    <n v="22.790019999999998"/>
    <n v="22.790019999999998"/>
    <n v="0"/>
    <x v="0"/>
    <n v="25"/>
  </r>
  <r>
    <x v="1"/>
    <x v="3"/>
    <x v="15"/>
    <x v="2"/>
    <x v="3"/>
    <x v="9"/>
    <s v="440TP-01-C"/>
    <n v="24.80003"/>
    <n v="24.80003"/>
    <n v="0"/>
    <x v="0"/>
    <n v="33"/>
  </r>
  <r>
    <x v="1"/>
    <x v="3"/>
    <x v="15"/>
    <x v="0"/>
    <x v="4"/>
    <x v="10"/>
    <s v="510L1-A"/>
    <n v="127.03014"/>
    <n v="107.03014"/>
    <n v="0"/>
    <x v="0"/>
    <n v="227.21"/>
  </r>
  <r>
    <x v="1"/>
    <x v="3"/>
    <x v="15"/>
    <x v="1"/>
    <x v="4"/>
    <x v="10"/>
    <s v="510L1-B"/>
    <n v="113.11225"/>
    <n v="93.112250000000003"/>
    <n v="0"/>
    <x v="0"/>
    <n v="242.81"/>
  </r>
  <r>
    <x v="1"/>
    <x v="3"/>
    <x v="15"/>
    <x v="2"/>
    <x v="4"/>
    <x v="10"/>
    <s v="510L1-C"/>
    <n v="121.20863"/>
    <n v="101.20863"/>
    <n v="0"/>
    <x v="0"/>
    <n v="221.31"/>
  </r>
  <r>
    <x v="1"/>
    <x v="3"/>
    <x v="15"/>
    <x v="0"/>
    <x v="4"/>
    <x v="11"/>
    <s v="510L2-A"/>
    <n v="209.994"/>
    <n v="209.994"/>
    <n v="0"/>
    <x v="0"/>
    <n v="187.21"/>
  </r>
  <r>
    <x v="1"/>
    <x v="3"/>
    <x v="15"/>
    <x v="1"/>
    <x v="4"/>
    <x v="11"/>
    <s v="510L2-B"/>
    <n v="252.96029999999999"/>
    <n v="252.96029999999999"/>
    <n v="0"/>
    <x v="0"/>
    <n v="226.81"/>
  </r>
  <r>
    <x v="1"/>
    <x v="3"/>
    <x v="15"/>
    <x v="2"/>
    <x v="4"/>
    <x v="11"/>
    <s v="510L2-C"/>
    <n v="161.99799999999999"/>
    <n v="161.99799999999999"/>
    <n v="0"/>
    <x v="0"/>
    <n v="206.91"/>
  </r>
  <r>
    <x v="1"/>
    <x v="3"/>
    <x v="15"/>
    <x v="0"/>
    <x v="4"/>
    <x v="12"/>
    <s v="510L3-A"/>
    <n v="163.35012"/>
    <n v="163.35012"/>
    <n v="0"/>
    <x v="0"/>
    <n v="195.21"/>
  </r>
  <r>
    <x v="1"/>
    <x v="3"/>
    <x v="15"/>
    <x v="1"/>
    <x v="4"/>
    <x v="12"/>
    <s v="510L3-B"/>
    <n v="143.63337999999999"/>
    <n v="143.63337999999999"/>
    <n v="0"/>
    <x v="0"/>
    <n v="186.81"/>
  </r>
  <r>
    <x v="1"/>
    <x v="3"/>
    <x v="15"/>
    <x v="2"/>
    <x v="4"/>
    <x v="12"/>
    <s v="510L3-C"/>
    <n v="134.86806000000001"/>
    <n v="134.86806000000001"/>
    <n v="0"/>
    <x v="0"/>
    <n v="182.91"/>
  </r>
  <r>
    <x v="1"/>
    <x v="3"/>
    <x v="15"/>
    <x v="0"/>
    <x v="4"/>
    <x v="13"/>
    <s v="510L4-A"/>
    <n v="44.209800000000001"/>
    <n v="44.209800000000001"/>
    <n v="0"/>
    <x v="0"/>
    <n v="50.01"/>
  </r>
  <r>
    <x v="1"/>
    <x v="3"/>
    <x v="15"/>
    <x v="1"/>
    <x v="4"/>
    <x v="13"/>
    <s v="510L4-B"/>
    <n v="54.830359999999999"/>
    <n v="54.830359999999999"/>
    <n v="0"/>
    <x v="0"/>
    <n v="59.01"/>
  </r>
  <r>
    <x v="1"/>
    <x v="3"/>
    <x v="15"/>
    <x v="2"/>
    <x v="4"/>
    <x v="13"/>
    <s v="510L4-C"/>
    <n v="42.599960000000003"/>
    <n v="42.599960000000003"/>
    <n v="0"/>
    <x v="0"/>
    <n v="42.91"/>
  </r>
  <r>
    <x v="1"/>
    <x v="3"/>
    <x v="15"/>
    <x v="0"/>
    <x v="4"/>
    <x v="14"/>
    <s v="510L5-A"/>
    <n v="111.54756"/>
    <n v="111.54756"/>
    <n v="0"/>
    <x v="0"/>
    <n v="134.21"/>
  </r>
  <r>
    <x v="1"/>
    <x v="3"/>
    <x v="15"/>
    <x v="1"/>
    <x v="4"/>
    <x v="14"/>
    <s v="510L5-B"/>
    <n v="114.74448"/>
    <n v="114.74448"/>
    <n v="0"/>
    <x v="0"/>
    <n v="145.81"/>
  </r>
  <r>
    <x v="1"/>
    <x v="3"/>
    <x v="15"/>
    <x v="2"/>
    <x v="4"/>
    <x v="14"/>
    <s v="510L5-C"/>
    <n v="139.78978000000001"/>
    <n v="139.78978000000001"/>
    <n v="0"/>
    <x v="0"/>
    <n v="166.91"/>
  </r>
  <r>
    <x v="1"/>
    <x v="3"/>
    <x v="15"/>
    <x v="0"/>
    <x v="4"/>
    <x v="15"/>
    <s v="510L6-A"/>
    <n v="123.25017"/>
    <n v="123.25017"/>
    <n v="0"/>
    <x v="0"/>
    <n v="206.21"/>
  </r>
  <r>
    <x v="1"/>
    <x v="3"/>
    <x v="15"/>
    <x v="1"/>
    <x v="4"/>
    <x v="15"/>
    <s v="510L6-B"/>
    <n v="111.93344"/>
    <n v="111.93344"/>
    <n v="0"/>
    <x v="0"/>
    <n v="169.81"/>
  </r>
  <r>
    <x v="1"/>
    <x v="3"/>
    <x v="15"/>
    <x v="2"/>
    <x v="4"/>
    <x v="15"/>
    <s v="510L6-C"/>
    <n v="79.816689999999994"/>
    <n v="79.816689999999994"/>
    <n v="0"/>
    <x v="0"/>
    <n v="130.91"/>
  </r>
  <r>
    <x v="1"/>
    <x v="3"/>
    <x v="15"/>
    <x v="0"/>
    <x v="4"/>
    <x v="16"/>
    <s v="510L8-A"/>
    <n v="19.63354"/>
    <n v="19.63354"/>
    <n v="0"/>
    <x v="0"/>
    <n v="24.01"/>
  </r>
  <r>
    <x v="1"/>
    <x v="3"/>
    <x v="15"/>
    <x v="1"/>
    <x v="4"/>
    <x v="16"/>
    <s v="510L8-B"/>
    <n v="18.773499999999999"/>
    <n v="18.773499999999999"/>
    <n v="0"/>
    <x v="0"/>
    <n v="17.010000000000002"/>
  </r>
  <r>
    <x v="1"/>
    <x v="3"/>
    <x v="15"/>
    <x v="2"/>
    <x v="4"/>
    <x v="16"/>
    <s v="510L8-C"/>
    <n v="16.466840000000001"/>
    <n v="16.466840000000001"/>
    <n v="0"/>
    <x v="0"/>
    <n v="16.010000000000002"/>
  </r>
  <r>
    <x v="1"/>
    <x v="3"/>
    <x v="15"/>
    <x v="0"/>
    <x v="4"/>
    <x v="17"/>
    <s v="520WP-01-A"/>
    <n v="12.4008"/>
    <n v="12.4008"/>
    <n v="0"/>
    <x v="0"/>
    <n v="16"/>
  </r>
  <r>
    <x v="1"/>
    <x v="3"/>
    <x v="15"/>
    <x v="1"/>
    <x v="4"/>
    <x v="17"/>
    <s v="520WP-01-B"/>
    <n v="15.000400000000001"/>
    <n v="15.000400000000001"/>
    <n v="0"/>
    <x v="0"/>
    <n v="16"/>
  </r>
  <r>
    <x v="1"/>
    <x v="3"/>
    <x v="15"/>
    <x v="2"/>
    <x v="4"/>
    <x v="17"/>
    <s v="520WP-01-C"/>
    <n v="9.8003999999999998"/>
    <n v="9.8003999999999998"/>
    <n v="0"/>
    <x v="0"/>
    <n v="11.4"/>
  </r>
  <r>
    <x v="1"/>
    <x v="3"/>
    <x v="15"/>
    <x v="0"/>
    <x v="4"/>
    <x v="18"/>
    <s v="530NP-01-A"/>
    <n v="51.957349999999998"/>
    <n v="51.957349999999998"/>
    <n v="0"/>
    <x v="0"/>
    <n v="48"/>
  </r>
  <r>
    <x v="1"/>
    <x v="3"/>
    <x v="15"/>
    <x v="1"/>
    <x v="4"/>
    <x v="18"/>
    <s v="530NP-01-B"/>
    <n v="51.699249999999999"/>
    <n v="51.699249999999999"/>
    <n v="0"/>
    <x v="0"/>
    <n v="48"/>
  </r>
  <r>
    <x v="1"/>
    <x v="3"/>
    <x v="15"/>
    <x v="2"/>
    <x v="4"/>
    <x v="18"/>
    <s v="530NP-01-C"/>
    <n v="53.17868"/>
    <n v="53.17868"/>
    <n v="0"/>
    <x v="0"/>
    <n v="48"/>
  </r>
  <r>
    <x v="1"/>
    <x v="3"/>
    <x v="15"/>
    <x v="0"/>
    <x v="4"/>
    <x v="19"/>
    <s v="550LP-01-A"/>
    <n v="10.09986"/>
    <n v="10.09986"/>
    <n v="0"/>
    <x v="0"/>
    <n v="11"/>
  </r>
  <r>
    <x v="1"/>
    <x v="3"/>
    <x v="15"/>
    <x v="1"/>
    <x v="4"/>
    <x v="19"/>
    <s v="550LP-01-B"/>
    <n v="28.399560000000001"/>
    <n v="28.399560000000001"/>
    <n v="0"/>
    <x v="0"/>
    <n v="32"/>
  </r>
  <r>
    <x v="1"/>
    <x v="3"/>
    <x v="15"/>
    <x v="2"/>
    <x v="4"/>
    <x v="19"/>
    <s v="550LP-01-C"/>
    <n v="17.599679999999999"/>
    <n v="17.599679999999999"/>
    <n v="0"/>
    <x v="0"/>
    <n v="21"/>
  </r>
  <r>
    <x v="1"/>
    <x v="3"/>
    <x v="15"/>
    <x v="0"/>
    <x v="5"/>
    <x v="20"/>
    <s v="600WZ-01-A"/>
    <n v="5.7439150000000003"/>
    <n v="5.7439150000000003"/>
    <n v="0"/>
    <x v="0"/>
    <n v="16"/>
  </r>
  <r>
    <x v="1"/>
    <x v="3"/>
    <x v="15"/>
    <x v="1"/>
    <x v="5"/>
    <x v="20"/>
    <s v="600WZ-01-B"/>
    <n v="1.3966700000000001"/>
    <n v="1.3966700000000001"/>
    <n v="0"/>
    <x v="0"/>
    <n v="8"/>
  </r>
  <r>
    <x v="1"/>
    <x v="3"/>
    <x v="15"/>
    <x v="2"/>
    <x v="5"/>
    <x v="20"/>
    <s v="600WZ-01-C"/>
    <n v="2.3174229999999998"/>
    <n v="2.3174229999999998"/>
    <n v="0"/>
    <x v="0"/>
    <n v="8"/>
  </r>
  <r>
    <x v="0"/>
    <x v="2"/>
    <x v="16"/>
    <x v="0"/>
    <x v="0"/>
    <x v="0"/>
    <s v="100KT-01-A"/>
    <n v="0.86899999999999999"/>
    <n v="0.86899999999999999"/>
    <n v="0"/>
    <x v="0"/>
    <n v="32"/>
  </r>
  <r>
    <x v="0"/>
    <x v="2"/>
    <x v="16"/>
    <x v="1"/>
    <x v="0"/>
    <x v="0"/>
    <s v="100KT-01-B"/>
    <n v="3.7531599999999998"/>
    <n v="3.7531599999999998"/>
    <n v="0"/>
    <x v="0"/>
    <n v="16"/>
  </r>
  <r>
    <x v="0"/>
    <x v="2"/>
    <x v="16"/>
    <x v="2"/>
    <x v="0"/>
    <x v="0"/>
    <s v="100KT-01-C"/>
    <n v="1.5440199999999999"/>
    <n v="1.5440199999999999"/>
    <n v="0"/>
    <x v="0"/>
    <n v="16"/>
  </r>
  <r>
    <x v="0"/>
    <x v="2"/>
    <x v="16"/>
    <x v="0"/>
    <x v="0"/>
    <x v="0"/>
    <s v="100KT-02-A"/>
    <n v="8.1493500000000001"/>
    <n v="8.1493500000000001"/>
    <n v="0"/>
    <x v="0"/>
    <n v="48"/>
  </r>
  <r>
    <x v="0"/>
    <x v="2"/>
    <x v="16"/>
    <x v="2"/>
    <x v="0"/>
    <x v="0"/>
    <s v="100KT-02-C"/>
    <n v="17.599119999999999"/>
    <n v="17.599119999999999"/>
    <n v="0"/>
    <x v="0"/>
    <n v="47"/>
  </r>
  <r>
    <x v="0"/>
    <x v="2"/>
    <x v="16"/>
    <x v="1"/>
    <x v="0"/>
    <x v="0"/>
    <s v="100KT-03-B"/>
    <n v="22.042259999999999"/>
    <n v="22.042259999999999"/>
    <n v="0"/>
    <x v="0"/>
    <n v="36"/>
  </r>
  <r>
    <x v="0"/>
    <x v="2"/>
    <x v="16"/>
    <x v="0"/>
    <x v="0"/>
    <x v="0"/>
    <s v="100KT-04-A"/>
    <n v="12.62236"/>
    <n v="12.62236"/>
    <n v="0"/>
    <x v="0"/>
    <n v="16"/>
  </r>
  <r>
    <x v="0"/>
    <x v="2"/>
    <x v="16"/>
    <x v="0"/>
    <x v="0"/>
    <x v="0"/>
    <s v="100KT-05-A"/>
    <n v="0.44367000000000001"/>
    <n v="0.44367000000000001"/>
    <n v="0"/>
    <x v="0"/>
    <n v="24"/>
  </r>
  <r>
    <x v="0"/>
    <x v="2"/>
    <x v="16"/>
    <x v="0"/>
    <x v="0"/>
    <x v="0"/>
    <s v="100KT-07-A"/>
    <n v="12.689830000000001"/>
    <n v="12.689830000000001"/>
    <n v="0"/>
    <x v="0"/>
    <n v="16"/>
  </r>
  <r>
    <x v="0"/>
    <x v="2"/>
    <x v="16"/>
    <x v="1"/>
    <x v="0"/>
    <x v="0"/>
    <s v="100KT-07-B"/>
    <n v="14.67023"/>
    <n v="14.67023"/>
    <n v="0"/>
    <x v="0"/>
    <n v="8"/>
  </r>
  <r>
    <x v="0"/>
    <x v="2"/>
    <x v="16"/>
    <x v="2"/>
    <x v="0"/>
    <x v="0"/>
    <s v="100KT-07-C"/>
    <n v="9.6654099999999996"/>
    <n v="9.6654099999999996"/>
    <n v="0"/>
    <x v="0"/>
    <n v="8"/>
  </r>
  <r>
    <x v="0"/>
    <x v="2"/>
    <x v="16"/>
    <x v="0"/>
    <x v="0"/>
    <x v="1"/>
    <s v="110KS-01-A"/>
    <n v="8.8000000000000007"/>
    <n v="8.8000000000000007"/>
    <n v="0"/>
    <x v="0"/>
    <n v="16"/>
  </r>
  <r>
    <x v="0"/>
    <x v="2"/>
    <x v="16"/>
    <x v="2"/>
    <x v="0"/>
    <x v="1"/>
    <s v="110KS-02-C"/>
    <n v="4.4000000000000004"/>
    <n v="4.4000000000000004"/>
    <n v="0"/>
    <x v="0"/>
    <n v="8"/>
  </r>
  <r>
    <x v="0"/>
    <x v="2"/>
    <x v="16"/>
    <x v="0"/>
    <x v="0"/>
    <x v="1"/>
    <s v="110KS-03-A"/>
    <n v="1.9573400000000001"/>
    <n v="1.9573400000000001"/>
    <n v="0"/>
    <x v="0"/>
    <n v="8"/>
  </r>
  <r>
    <x v="0"/>
    <x v="2"/>
    <x v="16"/>
    <x v="2"/>
    <x v="0"/>
    <x v="1"/>
    <s v="110KS-03-C"/>
    <n v="1.0085299999999999"/>
    <n v="1.0085299999999999"/>
    <n v="0"/>
    <x v="0"/>
    <n v="6"/>
  </r>
  <r>
    <x v="0"/>
    <x v="2"/>
    <x v="16"/>
    <x v="0"/>
    <x v="1"/>
    <x v="2"/>
    <s v="210SL-01-A"/>
    <n v="21.19998"/>
    <n v="21.19998"/>
    <n v="0"/>
    <x v="0"/>
    <n v="24"/>
  </r>
  <r>
    <x v="0"/>
    <x v="2"/>
    <x v="16"/>
    <x v="1"/>
    <x v="1"/>
    <x v="2"/>
    <s v="210SL-01-B"/>
    <n v="10.817254999999999"/>
    <n v="10.817254999999999"/>
    <n v="0"/>
    <x v="0"/>
    <n v="14"/>
  </r>
  <r>
    <x v="0"/>
    <x v="2"/>
    <x v="16"/>
    <x v="2"/>
    <x v="1"/>
    <x v="2"/>
    <s v="210SL-01-C"/>
    <n v="35.57996"/>
    <n v="35.57996"/>
    <n v="0"/>
    <x v="0"/>
    <n v="40"/>
  </r>
  <r>
    <x v="0"/>
    <x v="2"/>
    <x v="16"/>
    <x v="0"/>
    <x v="1"/>
    <x v="2"/>
    <s v="210SL-02-A"/>
    <n v="7.0666599999999997"/>
    <n v="7.0666599999999997"/>
    <n v="0"/>
    <x v="0"/>
    <n v="8"/>
  </r>
  <r>
    <x v="0"/>
    <x v="2"/>
    <x v="16"/>
    <x v="1"/>
    <x v="1"/>
    <x v="2"/>
    <s v="210SL-02-B"/>
    <n v="42.39996"/>
    <n v="42.39996"/>
    <n v="0"/>
    <x v="0"/>
    <n v="48"/>
  </r>
  <r>
    <x v="0"/>
    <x v="2"/>
    <x v="16"/>
    <x v="2"/>
    <x v="1"/>
    <x v="3"/>
    <s v="220SE-0079"/>
    <n v="5.5705"/>
    <n v="5.5705"/>
    <n v="4.7000000000000002E-3"/>
    <x v="0"/>
    <n v="8"/>
  </r>
  <r>
    <x v="0"/>
    <x v="2"/>
    <x v="16"/>
    <x v="2"/>
    <x v="1"/>
    <x v="3"/>
    <s v="220SE-0081"/>
    <n v="6.9380699999999997"/>
    <n v="6.9380699999999997"/>
    <n v="0"/>
    <x v="0"/>
    <n v="8"/>
  </r>
  <r>
    <x v="0"/>
    <x v="2"/>
    <x v="16"/>
    <x v="2"/>
    <x v="1"/>
    <x v="3"/>
    <s v="220SE-0114"/>
    <n v="7.1080199999999998"/>
    <n v="7.1080199999999998"/>
    <n v="0"/>
    <x v="0"/>
    <n v="8"/>
  </r>
  <r>
    <x v="0"/>
    <x v="2"/>
    <x v="16"/>
    <x v="0"/>
    <x v="1"/>
    <x v="3"/>
    <s v="220SE-0121"/>
    <n v="5.2393400000000003"/>
    <n v="5.2393400000000003"/>
    <n v="8.0000000000000004E-4"/>
    <x v="0"/>
    <n v="8"/>
  </r>
  <r>
    <x v="0"/>
    <x v="2"/>
    <x v="16"/>
    <x v="0"/>
    <x v="1"/>
    <x v="3"/>
    <s v="220SE-0133"/>
    <n v="6.5959500000000002"/>
    <n v="6.5959500000000002"/>
    <n v="0"/>
    <x v="0"/>
    <n v="8"/>
  </r>
  <r>
    <x v="0"/>
    <x v="2"/>
    <x v="16"/>
    <x v="1"/>
    <x v="1"/>
    <x v="3"/>
    <s v="220SE-0202"/>
    <n v="6.4453399999999998"/>
    <n v="6.4453399999999998"/>
    <n v="0"/>
    <x v="0"/>
    <n v="8"/>
  </r>
  <r>
    <x v="0"/>
    <x v="2"/>
    <x v="16"/>
    <x v="2"/>
    <x v="1"/>
    <x v="3"/>
    <s v="220SE-0212"/>
    <n v="7.3964100000000004"/>
    <n v="7.3964100000000004"/>
    <n v="0.2082"/>
    <x v="0"/>
    <n v="8"/>
  </r>
  <r>
    <x v="0"/>
    <x v="2"/>
    <x v="16"/>
    <x v="2"/>
    <x v="1"/>
    <x v="3"/>
    <s v="220SE-0227"/>
    <n v="7.2389700000000001"/>
    <n v="7.2389700000000001"/>
    <n v="0"/>
    <x v="0"/>
    <n v="8"/>
  </r>
  <r>
    <x v="0"/>
    <x v="2"/>
    <x v="16"/>
    <x v="1"/>
    <x v="1"/>
    <x v="3"/>
    <s v="220SE-0233"/>
    <n v="6.7003700000000004"/>
    <n v="6.7003700000000004"/>
    <n v="0"/>
    <x v="0"/>
    <n v="8"/>
  </r>
  <r>
    <x v="0"/>
    <x v="2"/>
    <x v="16"/>
    <x v="1"/>
    <x v="1"/>
    <x v="3"/>
    <s v="220SE-0281"/>
    <n v="3.06779"/>
    <n v="3.06779"/>
    <n v="0"/>
    <x v="0"/>
    <n v="2"/>
  </r>
  <r>
    <x v="0"/>
    <x v="2"/>
    <x v="16"/>
    <x v="2"/>
    <x v="1"/>
    <x v="3"/>
    <s v="220SE-0359"/>
    <n v="7.7629200000000003"/>
    <n v="7.7629200000000003"/>
    <n v="0"/>
    <x v="0"/>
    <n v="8"/>
  </r>
  <r>
    <x v="0"/>
    <x v="2"/>
    <x v="16"/>
    <x v="2"/>
    <x v="1"/>
    <x v="3"/>
    <s v="220SE-0386"/>
    <n v="7.5002500000000003"/>
    <n v="7.5002500000000003"/>
    <n v="0"/>
    <x v="0"/>
    <n v="8"/>
  </r>
  <r>
    <x v="0"/>
    <x v="2"/>
    <x v="16"/>
    <x v="0"/>
    <x v="1"/>
    <x v="3"/>
    <s v="220SE-0409"/>
    <n v="5.1469199999999997"/>
    <n v="5.1469199999999997"/>
    <n v="0.76029999999999998"/>
    <x v="0"/>
    <n v="6.5"/>
  </r>
  <r>
    <x v="0"/>
    <x v="2"/>
    <x v="16"/>
    <x v="1"/>
    <x v="1"/>
    <x v="3"/>
    <s v="220SE-0505"/>
    <n v="2.4183680000000001"/>
    <n v="2.4183680000000001"/>
    <n v="0"/>
    <x v="0"/>
    <n v="3"/>
  </r>
  <r>
    <x v="0"/>
    <x v="2"/>
    <x v="16"/>
    <x v="0"/>
    <x v="1"/>
    <x v="3"/>
    <s v="220SE-0642"/>
    <n v="6.1570499999999999"/>
    <n v="6.1570499999999999"/>
    <n v="2.2000000000000001E-3"/>
    <x v="0"/>
    <n v="8"/>
  </r>
  <r>
    <x v="0"/>
    <x v="2"/>
    <x v="16"/>
    <x v="0"/>
    <x v="1"/>
    <x v="3"/>
    <s v="220SE-0677"/>
    <n v="7.57036"/>
    <n v="7.57036"/>
    <n v="0.96750000000000003"/>
    <x v="0"/>
    <n v="8"/>
  </r>
  <r>
    <x v="0"/>
    <x v="2"/>
    <x v="16"/>
    <x v="1"/>
    <x v="1"/>
    <x v="3"/>
    <s v="220SE-0688"/>
    <n v="8.3149999999999995"/>
    <n v="8.3149999999999995"/>
    <n v="0"/>
    <x v="0"/>
    <n v="8"/>
  </r>
  <r>
    <x v="0"/>
    <x v="2"/>
    <x v="16"/>
    <x v="0"/>
    <x v="1"/>
    <x v="3"/>
    <s v="220SE-0694"/>
    <n v="5.3535599999999999"/>
    <n v="5.3535599999999999"/>
    <n v="0"/>
    <x v="0"/>
    <n v="8"/>
  </r>
  <r>
    <x v="0"/>
    <x v="2"/>
    <x v="16"/>
    <x v="2"/>
    <x v="1"/>
    <x v="3"/>
    <s v="220SE-0708"/>
    <n v="6.0282600000000004"/>
    <n v="6.0282600000000004"/>
    <n v="0"/>
    <x v="0"/>
    <n v="8"/>
  </r>
  <r>
    <x v="0"/>
    <x v="2"/>
    <x v="16"/>
    <x v="1"/>
    <x v="1"/>
    <x v="3"/>
    <s v="220SE-0739"/>
    <n v="5.2995200000000002"/>
    <n v="5.2995200000000002"/>
    <n v="0"/>
    <x v="0"/>
    <n v="8"/>
  </r>
  <r>
    <x v="0"/>
    <x v="2"/>
    <x v="16"/>
    <x v="1"/>
    <x v="1"/>
    <x v="3"/>
    <s v="220SE-0748"/>
    <n v="3.6022699999999999"/>
    <n v="3.6022699999999999"/>
    <n v="0"/>
    <x v="0"/>
    <n v="8"/>
  </r>
  <r>
    <x v="0"/>
    <x v="2"/>
    <x v="16"/>
    <x v="2"/>
    <x v="1"/>
    <x v="3"/>
    <s v="220SE-0754"/>
    <n v="6.4658100000000003"/>
    <n v="6.4658100000000003"/>
    <n v="0"/>
    <x v="0"/>
    <n v="8"/>
  </r>
  <r>
    <x v="0"/>
    <x v="2"/>
    <x v="16"/>
    <x v="2"/>
    <x v="1"/>
    <x v="3"/>
    <s v="220SE-0778"/>
    <n v="7.0319099999999999"/>
    <n v="7.0319099999999999"/>
    <n v="0"/>
    <x v="0"/>
    <n v="8"/>
  </r>
  <r>
    <x v="0"/>
    <x v="2"/>
    <x v="16"/>
    <x v="2"/>
    <x v="1"/>
    <x v="3"/>
    <s v="220SE-0795"/>
    <n v="4.8522600000000002"/>
    <n v="4.8522600000000002"/>
    <n v="0"/>
    <x v="0"/>
    <n v="8"/>
  </r>
  <r>
    <x v="0"/>
    <x v="2"/>
    <x v="16"/>
    <x v="1"/>
    <x v="1"/>
    <x v="3"/>
    <s v="220SE-0800"/>
    <n v="7.3536400000000004"/>
    <n v="7.3536400000000004"/>
    <n v="0"/>
    <x v="0"/>
    <n v="8"/>
  </r>
  <r>
    <x v="0"/>
    <x v="2"/>
    <x v="16"/>
    <x v="2"/>
    <x v="1"/>
    <x v="3"/>
    <s v="220SE-0844"/>
    <n v="4.6647999999999996"/>
    <n v="4.6647999999999996"/>
    <n v="1.6004"/>
    <x v="0"/>
    <n v="8"/>
  </r>
  <r>
    <x v="0"/>
    <x v="2"/>
    <x v="16"/>
    <x v="2"/>
    <x v="1"/>
    <x v="3"/>
    <s v="220SE-0901"/>
    <n v="4.5839400000000001"/>
    <n v="4.5839400000000001"/>
    <n v="0"/>
    <x v="0"/>
    <n v="8"/>
  </r>
  <r>
    <x v="0"/>
    <x v="2"/>
    <x v="16"/>
    <x v="1"/>
    <x v="1"/>
    <x v="3"/>
    <s v="220SE-0921"/>
    <n v="8.2235999999999994"/>
    <n v="8.2235999999999994"/>
    <n v="0"/>
    <x v="0"/>
    <n v="8"/>
  </r>
  <r>
    <x v="0"/>
    <x v="2"/>
    <x v="16"/>
    <x v="0"/>
    <x v="1"/>
    <x v="3"/>
    <s v="220SE-0923"/>
    <n v="6.3649800000000001"/>
    <n v="6.3649800000000001"/>
    <n v="0.1067"/>
    <x v="0"/>
    <n v="8"/>
  </r>
  <r>
    <x v="0"/>
    <x v="2"/>
    <x v="16"/>
    <x v="2"/>
    <x v="1"/>
    <x v="3"/>
    <s v="220SE-1045"/>
    <n v="8.7789699999999993"/>
    <n v="8.7789699999999993"/>
    <n v="0"/>
    <x v="0"/>
    <n v="8"/>
  </r>
  <r>
    <x v="0"/>
    <x v="2"/>
    <x v="16"/>
    <x v="0"/>
    <x v="1"/>
    <x v="3"/>
    <s v="220SE-1218"/>
    <n v="5.8352599999999999"/>
    <n v="5.8352599999999999"/>
    <n v="0.17030000000000001"/>
    <x v="0"/>
    <n v="8"/>
  </r>
  <r>
    <x v="0"/>
    <x v="2"/>
    <x v="16"/>
    <x v="0"/>
    <x v="1"/>
    <x v="3"/>
    <s v="220SE-1290"/>
    <n v="6.5629999999999997"/>
    <n v="6.5629999999999997"/>
    <n v="6.1999999999999998E-3"/>
    <x v="0"/>
    <n v="8"/>
  </r>
  <r>
    <x v="0"/>
    <x v="2"/>
    <x v="16"/>
    <x v="2"/>
    <x v="1"/>
    <x v="3"/>
    <s v="220SE-1679"/>
    <n v="7.4096000000000002"/>
    <n v="7.4096000000000002"/>
    <n v="0"/>
    <x v="0"/>
    <n v="8"/>
  </r>
  <r>
    <x v="0"/>
    <x v="2"/>
    <x v="16"/>
    <x v="1"/>
    <x v="1"/>
    <x v="3"/>
    <s v="220SE-1689"/>
    <n v="5.4867499999999998"/>
    <n v="5.4867499999999998"/>
    <n v="0.38069999999999998"/>
    <x v="0"/>
    <n v="7"/>
  </r>
  <r>
    <x v="0"/>
    <x v="2"/>
    <x v="16"/>
    <x v="1"/>
    <x v="1"/>
    <x v="3"/>
    <s v="220SE-2033"/>
    <n v="5.0379199999999997"/>
    <n v="5.0379199999999997"/>
    <n v="0"/>
    <x v="0"/>
    <n v="8"/>
  </r>
  <r>
    <x v="0"/>
    <x v="2"/>
    <x v="16"/>
    <x v="2"/>
    <x v="1"/>
    <x v="3"/>
    <s v="220SE-2036"/>
    <n v="6.2096799999999996"/>
    <n v="6.2096799999999996"/>
    <n v="0"/>
    <x v="0"/>
    <n v="8"/>
  </r>
  <r>
    <x v="0"/>
    <x v="2"/>
    <x v="16"/>
    <x v="0"/>
    <x v="1"/>
    <x v="3"/>
    <s v="220SE-2103"/>
    <n v="5.9973099999999997"/>
    <n v="5.9973099999999997"/>
    <n v="1.5100000000000001E-2"/>
    <x v="0"/>
    <n v="8"/>
  </r>
  <r>
    <x v="0"/>
    <x v="2"/>
    <x v="16"/>
    <x v="2"/>
    <x v="1"/>
    <x v="3"/>
    <s v="220SE-2104"/>
    <n v="7.5366739999999997"/>
    <n v="7.5366739999999997"/>
    <n v="0"/>
    <x v="0"/>
    <n v="8"/>
  </r>
  <r>
    <x v="0"/>
    <x v="2"/>
    <x v="16"/>
    <x v="2"/>
    <x v="1"/>
    <x v="3"/>
    <s v="220SE-2107"/>
    <n v="6.4051"/>
    <n v="6.4051"/>
    <n v="9.7799999999999998E-2"/>
    <x v="0"/>
    <n v="8"/>
  </r>
  <r>
    <x v="0"/>
    <x v="2"/>
    <x v="16"/>
    <x v="2"/>
    <x v="1"/>
    <x v="3"/>
    <s v="220SE-2118"/>
    <n v="6.7159500000000003"/>
    <n v="6.7159500000000003"/>
    <n v="0"/>
    <x v="0"/>
    <n v="8"/>
  </r>
  <r>
    <x v="0"/>
    <x v="2"/>
    <x v="16"/>
    <x v="0"/>
    <x v="1"/>
    <x v="3"/>
    <s v="220SE-2125"/>
    <n v="6.9866099999999998"/>
    <n v="6.9866099999999998"/>
    <n v="0.19950000000000001"/>
    <x v="0"/>
    <n v="8"/>
  </r>
  <r>
    <x v="0"/>
    <x v="2"/>
    <x v="16"/>
    <x v="0"/>
    <x v="1"/>
    <x v="3"/>
    <s v="220SE-2349"/>
    <n v="6.9769399999999999"/>
    <n v="6.9769399999999999"/>
    <n v="3.1699999999999999E-2"/>
    <x v="0"/>
    <n v="8"/>
  </r>
  <r>
    <x v="0"/>
    <x v="2"/>
    <x v="16"/>
    <x v="1"/>
    <x v="1"/>
    <x v="3"/>
    <s v="220SE-2350"/>
    <n v="8.3091200000000001"/>
    <n v="8.3091200000000001"/>
    <n v="0"/>
    <x v="0"/>
    <n v="8"/>
  </r>
  <r>
    <x v="0"/>
    <x v="2"/>
    <x v="16"/>
    <x v="1"/>
    <x v="1"/>
    <x v="3"/>
    <s v="220SE-2455"/>
    <n v="3.5285299999999999"/>
    <n v="3.5285299999999999"/>
    <n v="1.2999999999999999E-3"/>
    <x v="0"/>
    <n v="2"/>
  </r>
  <r>
    <x v="0"/>
    <x v="2"/>
    <x v="16"/>
    <x v="2"/>
    <x v="1"/>
    <x v="3"/>
    <s v="220SE-2769"/>
    <n v="6.9236599999999999"/>
    <n v="6.9236599999999999"/>
    <n v="3.7499999999999999E-2"/>
    <x v="0"/>
    <n v="8"/>
  </r>
  <r>
    <x v="0"/>
    <x v="2"/>
    <x v="16"/>
    <x v="1"/>
    <x v="1"/>
    <x v="3"/>
    <s v="220SE-2818"/>
    <n v="7.2134"/>
    <n v="7.2134"/>
    <n v="0"/>
    <x v="0"/>
    <n v="8"/>
  </r>
  <r>
    <x v="0"/>
    <x v="2"/>
    <x v="16"/>
    <x v="2"/>
    <x v="1"/>
    <x v="3"/>
    <s v="220SE-2841"/>
    <n v="6.67462"/>
    <n v="6.67462"/>
    <n v="0"/>
    <x v="0"/>
    <n v="8"/>
  </r>
  <r>
    <x v="0"/>
    <x v="2"/>
    <x v="16"/>
    <x v="0"/>
    <x v="1"/>
    <x v="3"/>
    <s v="220SE-2848"/>
    <n v="5.8686999999999996"/>
    <n v="5.8686999999999996"/>
    <n v="0"/>
    <x v="0"/>
    <n v="8"/>
  </r>
  <r>
    <x v="0"/>
    <x v="2"/>
    <x v="16"/>
    <x v="0"/>
    <x v="1"/>
    <x v="3"/>
    <s v="220SE-2918"/>
    <n v="5.8898299999999999"/>
    <n v="5.8898299999999999"/>
    <n v="5.0700000000000002E-2"/>
    <x v="0"/>
    <n v="8"/>
  </r>
  <r>
    <x v="0"/>
    <x v="2"/>
    <x v="16"/>
    <x v="0"/>
    <x v="1"/>
    <x v="3"/>
    <s v="220SE-2983"/>
    <n v="4.6793399999999998"/>
    <n v="4.6793399999999998"/>
    <n v="0"/>
    <x v="0"/>
    <n v="8"/>
  </r>
  <r>
    <x v="0"/>
    <x v="2"/>
    <x v="16"/>
    <x v="2"/>
    <x v="1"/>
    <x v="3"/>
    <s v="220SE-3073"/>
    <n v="6.9450969999999996"/>
    <n v="6.9450969999999996"/>
    <n v="9.7000000000000003E-3"/>
    <x v="0"/>
    <n v="8"/>
  </r>
  <r>
    <x v="0"/>
    <x v="2"/>
    <x v="16"/>
    <x v="2"/>
    <x v="1"/>
    <x v="3"/>
    <s v="220SE-3261"/>
    <n v="6.1586499999999997"/>
    <n v="6.1586499999999997"/>
    <n v="2.9999999999999997E-4"/>
    <x v="0"/>
    <n v="8"/>
  </r>
  <r>
    <x v="0"/>
    <x v="2"/>
    <x v="16"/>
    <x v="2"/>
    <x v="1"/>
    <x v="3"/>
    <s v="220SE-3332"/>
    <n v="5.8936999999999999"/>
    <n v="5.8936999999999999"/>
    <n v="0"/>
    <x v="0"/>
    <n v="8"/>
  </r>
  <r>
    <x v="0"/>
    <x v="2"/>
    <x v="16"/>
    <x v="2"/>
    <x v="1"/>
    <x v="3"/>
    <s v="220SE-3445"/>
    <n v="9.6402800000000006"/>
    <n v="9.6402800000000006"/>
    <n v="0"/>
    <x v="0"/>
    <n v="8"/>
  </r>
  <r>
    <x v="0"/>
    <x v="2"/>
    <x v="16"/>
    <x v="2"/>
    <x v="1"/>
    <x v="3"/>
    <s v="220SE-3447"/>
    <n v="4.9803230000000003"/>
    <n v="4.9803230000000003"/>
    <n v="0.13539999999999999"/>
    <x v="0"/>
    <n v="8"/>
  </r>
  <r>
    <x v="0"/>
    <x v="2"/>
    <x v="16"/>
    <x v="2"/>
    <x v="1"/>
    <x v="3"/>
    <s v="220SE-3468"/>
    <n v="4.5238800000000001"/>
    <n v="4.5238800000000001"/>
    <n v="0"/>
    <x v="0"/>
    <n v="8"/>
  </r>
  <r>
    <x v="0"/>
    <x v="2"/>
    <x v="16"/>
    <x v="1"/>
    <x v="1"/>
    <x v="3"/>
    <s v="220SE-3633"/>
    <n v="7.2057900000000004"/>
    <n v="7.2057900000000004"/>
    <n v="0"/>
    <x v="0"/>
    <n v="8"/>
  </r>
  <r>
    <x v="0"/>
    <x v="2"/>
    <x v="16"/>
    <x v="0"/>
    <x v="2"/>
    <x v="4"/>
    <s v="300OI-01-A"/>
    <n v="50.679000000000002"/>
    <n v="50.679000000000002"/>
    <n v="0"/>
    <x v="0"/>
    <n v="30"/>
  </r>
  <r>
    <x v="0"/>
    <x v="2"/>
    <x v="16"/>
    <x v="2"/>
    <x v="2"/>
    <x v="4"/>
    <s v="300OI-01-C"/>
    <n v="46.9998"/>
    <n v="46.9998"/>
    <n v="0"/>
    <x v="0"/>
    <n v="40"/>
  </r>
  <r>
    <x v="0"/>
    <x v="2"/>
    <x v="16"/>
    <x v="0"/>
    <x v="2"/>
    <x v="5"/>
    <s v="300OS-01-A"/>
    <n v="7.8867099999999999"/>
    <n v="7.8867099999999999"/>
    <n v="0"/>
    <x v="0"/>
    <n v="18"/>
  </r>
  <r>
    <x v="0"/>
    <x v="2"/>
    <x v="16"/>
    <x v="2"/>
    <x v="2"/>
    <x v="5"/>
    <s v="300OS-01-C"/>
    <n v="7.9450099999999999"/>
    <n v="7.9450099999999999"/>
    <n v="0"/>
    <x v="0"/>
    <n v="16"/>
  </r>
  <r>
    <x v="0"/>
    <x v="2"/>
    <x v="16"/>
    <x v="0"/>
    <x v="3"/>
    <x v="6"/>
    <s v="410MO-02-A"/>
    <n v="16.484950000000001"/>
    <n v="16.484950000000001"/>
    <n v="0"/>
    <x v="0"/>
    <n v="21.32"/>
  </r>
  <r>
    <x v="0"/>
    <x v="2"/>
    <x v="16"/>
    <x v="0"/>
    <x v="3"/>
    <x v="6"/>
    <s v="410MO-04-A"/>
    <n v="16.022359999999999"/>
    <n v="16.022359999999999"/>
    <n v="0"/>
    <x v="0"/>
    <n v="21.32"/>
  </r>
  <r>
    <x v="0"/>
    <x v="2"/>
    <x v="16"/>
    <x v="2"/>
    <x v="3"/>
    <x v="6"/>
    <s v="410MO-04-C"/>
    <n v="10.84835"/>
    <n v="10.84835"/>
    <n v="0"/>
    <x v="0"/>
    <n v="14"/>
  </r>
  <r>
    <x v="0"/>
    <x v="2"/>
    <x v="16"/>
    <x v="0"/>
    <x v="3"/>
    <x v="6"/>
    <s v="410MO-06-A"/>
    <n v="16.190329999999999"/>
    <n v="16.190329999999999"/>
    <n v="0"/>
    <x v="0"/>
    <n v="21.32"/>
  </r>
  <r>
    <x v="0"/>
    <x v="2"/>
    <x v="16"/>
    <x v="2"/>
    <x v="3"/>
    <x v="6"/>
    <s v="410MO-06-C"/>
    <n v="10.54631"/>
    <n v="10.54631"/>
    <n v="0"/>
    <x v="0"/>
    <n v="14"/>
  </r>
  <r>
    <x v="0"/>
    <x v="2"/>
    <x v="16"/>
    <x v="0"/>
    <x v="3"/>
    <x v="7"/>
    <s v="420TW-01-A"/>
    <n v="6.3667299999999996"/>
    <n v="6.3667299999999996"/>
    <n v="0"/>
    <x v="0"/>
    <n v="8.5"/>
  </r>
  <r>
    <x v="0"/>
    <x v="2"/>
    <x v="16"/>
    <x v="0"/>
    <x v="3"/>
    <x v="7"/>
    <s v="420TW-02-A"/>
    <n v="6.6043200000000004"/>
    <n v="6.6043200000000004"/>
    <n v="0"/>
    <x v="0"/>
    <n v="8.5"/>
  </r>
  <r>
    <x v="0"/>
    <x v="2"/>
    <x v="16"/>
    <x v="2"/>
    <x v="3"/>
    <x v="7"/>
    <s v="420TW-04-C"/>
    <n v="6.0603400000000001"/>
    <n v="6.0603400000000001"/>
    <n v="0"/>
    <x v="0"/>
    <n v="8"/>
  </r>
  <r>
    <x v="0"/>
    <x v="2"/>
    <x v="16"/>
    <x v="0"/>
    <x v="3"/>
    <x v="7"/>
    <s v="420TW-05-A"/>
    <n v="6.4443700000000002"/>
    <n v="6.4443700000000002"/>
    <n v="0"/>
    <x v="0"/>
    <n v="8.5"/>
  </r>
  <r>
    <x v="0"/>
    <x v="2"/>
    <x v="16"/>
    <x v="0"/>
    <x v="3"/>
    <x v="7"/>
    <s v="420TW-06-A"/>
    <n v="6.59903"/>
    <n v="6.59903"/>
    <n v="0"/>
    <x v="0"/>
    <n v="8.5"/>
  </r>
  <r>
    <x v="0"/>
    <x v="2"/>
    <x v="16"/>
    <x v="2"/>
    <x v="3"/>
    <x v="7"/>
    <s v="420TW-07-C"/>
    <n v="6.0453299999999999"/>
    <n v="6.0453299999999999"/>
    <n v="0"/>
    <x v="0"/>
    <n v="7"/>
  </r>
  <r>
    <x v="0"/>
    <x v="2"/>
    <x v="16"/>
    <x v="0"/>
    <x v="3"/>
    <x v="8"/>
    <s v="430TT-01-A"/>
    <n v="9.2680299999999995"/>
    <n v="9.2680299999999995"/>
    <n v="0"/>
    <x v="0"/>
    <n v="12.5"/>
  </r>
  <r>
    <x v="0"/>
    <x v="2"/>
    <x v="16"/>
    <x v="2"/>
    <x v="3"/>
    <x v="8"/>
    <s v="430TT-01-C"/>
    <n v="8.2403399999999998"/>
    <n v="8.2403399999999998"/>
    <n v="0"/>
    <x v="0"/>
    <n v="11"/>
  </r>
  <r>
    <x v="0"/>
    <x v="2"/>
    <x v="16"/>
    <x v="0"/>
    <x v="3"/>
    <x v="8"/>
    <s v="430TT-02-A"/>
    <n v="28.191590000000001"/>
    <n v="28.191590000000001"/>
    <n v="0"/>
    <x v="0"/>
    <n v="37.5"/>
  </r>
  <r>
    <x v="0"/>
    <x v="2"/>
    <x v="16"/>
    <x v="2"/>
    <x v="3"/>
    <x v="8"/>
    <s v="430TT-02-C"/>
    <n v="8.1304999999999996"/>
    <n v="8.1304999999999996"/>
    <n v="0"/>
    <x v="0"/>
    <n v="11"/>
  </r>
  <r>
    <x v="0"/>
    <x v="2"/>
    <x v="16"/>
    <x v="0"/>
    <x v="3"/>
    <x v="8"/>
    <s v="430TT-03-A"/>
    <n v="19.534009999999999"/>
    <n v="19.534009999999999"/>
    <n v="0"/>
    <x v="0"/>
    <n v="25.5"/>
  </r>
  <r>
    <x v="0"/>
    <x v="2"/>
    <x v="16"/>
    <x v="2"/>
    <x v="3"/>
    <x v="8"/>
    <s v="430TT-03-C"/>
    <n v="6.1966700000000001"/>
    <n v="6.1966700000000001"/>
    <n v="0"/>
    <x v="0"/>
    <n v="8"/>
  </r>
  <r>
    <x v="0"/>
    <x v="2"/>
    <x v="16"/>
    <x v="0"/>
    <x v="3"/>
    <x v="9"/>
    <s v="440TP-01-A"/>
    <n v="19.773710000000001"/>
    <n v="19.773710000000001"/>
    <n v="0"/>
    <x v="0"/>
    <n v="25.5"/>
  </r>
  <r>
    <x v="0"/>
    <x v="2"/>
    <x v="16"/>
    <x v="2"/>
    <x v="3"/>
    <x v="9"/>
    <s v="440TP-01-C"/>
    <n v="13.17665"/>
    <n v="13.17665"/>
    <n v="0"/>
    <x v="0"/>
    <n v="17"/>
  </r>
  <r>
    <x v="0"/>
    <x v="2"/>
    <x v="16"/>
    <x v="0"/>
    <x v="4"/>
    <x v="10"/>
    <s v="510L1-A"/>
    <n v="121.81335"/>
    <n v="121.81335"/>
    <n v="0"/>
    <x v="0"/>
    <n v="179.21"/>
  </r>
  <r>
    <x v="0"/>
    <x v="2"/>
    <x v="16"/>
    <x v="2"/>
    <x v="4"/>
    <x v="10"/>
    <s v="510L1-C"/>
    <n v="91.469660000000005"/>
    <n v="71.469660000000005"/>
    <n v="0"/>
    <x v="0"/>
    <n v="160.01"/>
  </r>
  <r>
    <x v="0"/>
    <x v="2"/>
    <x v="16"/>
    <x v="0"/>
    <x v="4"/>
    <x v="11"/>
    <s v="510L2-A"/>
    <n v="183.8938"/>
    <n v="183.8938"/>
    <n v="0"/>
    <x v="0"/>
    <n v="175.21"/>
  </r>
  <r>
    <x v="0"/>
    <x v="2"/>
    <x v="16"/>
    <x v="0"/>
    <x v="4"/>
    <x v="12"/>
    <s v="510L3-A"/>
    <n v="130.38964000000001"/>
    <n v="130.38964000000001"/>
    <n v="0"/>
    <x v="0"/>
    <n v="171.21"/>
  </r>
  <r>
    <x v="0"/>
    <x v="2"/>
    <x v="16"/>
    <x v="0"/>
    <x v="4"/>
    <x v="13"/>
    <s v="510L4-A"/>
    <n v="67.595269999999999"/>
    <n v="67.595269999999999"/>
    <n v="0"/>
    <x v="0"/>
    <n v="58.01"/>
  </r>
  <r>
    <x v="0"/>
    <x v="2"/>
    <x v="16"/>
    <x v="2"/>
    <x v="4"/>
    <x v="13"/>
    <s v="510L4-C"/>
    <n v="68.333879999999994"/>
    <n v="68.333879999999994"/>
    <n v="0"/>
    <x v="0"/>
    <n v="66.010000000000005"/>
  </r>
  <r>
    <x v="0"/>
    <x v="2"/>
    <x v="16"/>
    <x v="0"/>
    <x v="4"/>
    <x v="14"/>
    <s v="510L5-A"/>
    <n v="73.669839999999994"/>
    <n v="73.669839999999994"/>
    <n v="0"/>
    <x v="0"/>
    <n v="86.21"/>
  </r>
  <r>
    <x v="0"/>
    <x v="2"/>
    <x v="16"/>
    <x v="2"/>
    <x v="4"/>
    <x v="14"/>
    <s v="510L5-C"/>
    <n v="98.892390000000006"/>
    <n v="98.892390000000006"/>
    <n v="0"/>
    <x v="0"/>
    <n v="107.02"/>
  </r>
  <r>
    <x v="0"/>
    <x v="2"/>
    <x v="16"/>
    <x v="0"/>
    <x v="4"/>
    <x v="15"/>
    <s v="510L6-A"/>
    <n v="141.28049999999999"/>
    <n v="141.28049999999999"/>
    <n v="0"/>
    <x v="0"/>
    <n v="166.21"/>
  </r>
  <r>
    <x v="0"/>
    <x v="2"/>
    <x v="16"/>
    <x v="2"/>
    <x v="4"/>
    <x v="15"/>
    <s v="510L6-C"/>
    <n v="100.77030000000001"/>
    <n v="100.77030000000001"/>
    <n v="0"/>
    <x v="0"/>
    <n v="115.01"/>
  </r>
  <r>
    <x v="0"/>
    <x v="2"/>
    <x v="16"/>
    <x v="0"/>
    <x v="4"/>
    <x v="16"/>
    <s v="510L8-A"/>
    <n v="16.062480000000001"/>
    <n v="16.062480000000001"/>
    <n v="0"/>
    <x v="0"/>
    <n v="16"/>
  </r>
  <r>
    <x v="0"/>
    <x v="2"/>
    <x v="16"/>
    <x v="0"/>
    <x v="4"/>
    <x v="17"/>
    <s v="520WP-01-A"/>
    <n v="12.4008"/>
    <n v="12.4008"/>
    <n v="0"/>
    <x v="0"/>
    <n v="16"/>
  </r>
  <r>
    <x v="0"/>
    <x v="2"/>
    <x v="16"/>
    <x v="2"/>
    <x v="4"/>
    <x v="17"/>
    <s v="520WP-01-C"/>
    <n v="13.400399999999999"/>
    <n v="13.400399999999999"/>
    <n v="0"/>
    <x v="0"/>
    <n v="16"/>
  </r>
  <r>
    <x v="0"/>
    <x v="2"/>
    <x v="16"/>
    <x v="0"/>
    <x v="4"/>
    <x v="18"/>
    <s v="530NP-01-A"/>
    <n v="52.051499999999997"/>
    <n v="52.051499999999997"/>
    <n v="0"/>
    <x v="0"/>
    <n v="48"/>
  </r>
  <r>
    <x v="0"/>
    <x v="2"/>
    <x v="16"/>
    <x v="0"/>
    <x v="4"/>
    <x v="19"/>
    <s v="550LP-01-A"/>
    <n v="37.108280000000001"/>
    <n v="37.108280000000001"/>
    <n v="0"/>
    <x v="0"/>
    <n v="40"/>
  </r>
  <r>
    <x v="0"/>
    <x v="2"/>
    <x v="16"/>
    <x v="2"/>
    <x v="4"/>
    <x v="19"/>
    <s v="550LP-01-C"/>
    <n v="23.51416"/>
    <n v="23.51416"/>
    <n v="0"/>
    <x v="0"/>
    <n v="24.01"/>
  </r>
  <r>
    <x v="0"/>
    <x v="2"/>
    <x v="16"/>
    <x v="0"/>
    <x v="5"/>
    <x v="20"/>
    <s v="600WZ-01-A"/>
    <n v="0.18665999999999999"/>
    <n v="0.18665999999999999"/>
    <n v="0"/>
    <x v="0"/>
    <n v="8"/>
  </r>
  <r>
    <x v="0"/>
    <x v="2"/>
    <x v="16"/>
    <x v="2"/>
    <x v="5"/>
    <x v="20"/>
    <s v="600WZ-01-C"/>
    <n v="0.22666"/>
    <n v="0.22666"/>
    <n v="0"/>
    <x v="0"/>
    <n v="8"/>
  </r>
  <r>
    <x v="1"/>
    <x v="3"/>
    <x v="17"/>
    <x v="0"/>
    <x v="0"/>
    <x v="0"/>
    <s v="100KT-01-A"/>
    <n v="4.77867"/>
    <n v="4.77867"/>
    <n v="0"/>
    <x v="0"/>
    <n v="40"/>
  </r>
  <r>
    <x v="1"/>
    <x v="3"/>
    <x v="17"/>
    <x v="1"/>
    <x v="0"/>
    <x v="0"/>
    <s v="100KT-01-B"/>
    <n v="5.2476900000000004"/>
    <n v="5.2476900000000004"/>
    <n v="0"/>
    <x v="0"/>
    <n v="16"/>
  </r>
  <r>
    <x v="1"/>
    <x v="3"/>
    <x v="17"/>
    <x v="2"/>
    <x v="0"/>
    <x v="0"/>
    <s v="100KT-01-C"/>
    <n v="5.6048299999999998"/>
    <n v="5.6048299999999998"/>
    <n v="0"/>
    <x v="0"/>
    <n v="30"/>
  </r>
  <r>
    <x v="1"/>
    <x v="3"/>
    <x v="17"/>
    <x v="0"/>
    <x v="0"/>
    <x v="0"/>
    <s v="100KT-02-A"/>
    <n v="18.842849999999999"/>
    <n v="18.842849999999999"/>
    <n v="0"/>
    <x v="0"/>
    <n v="32"/>
  </r>
  <r>
    <x v="1"/>
    <x v="3"/>
    <x v="17"/>
    <x v="1"/>
    <x v="0"/>
    <x v="0"/>
    <s v="100KT-02-B"/>
    <n v="24.038920000000001"/>
    <n v="24.038920000000001"/>
    <n v="0"/>
    <x v="0"/>
    <n v="32"/>
  </r>
  <r>
    <x v="1"/>
    <x v="3"/>
    <x v="17"/>
    <x v="2"/>
    <x v="0"/>
    <x v="0"/>
    <s v="100KT-02-C"/>
    <n v="16.67614"/>
    <n v="16.67614"/>
    <n v="0"/>
    <x v="0"/>
    <n v="40"/>
  </r>
  <r>
    <x v="1"/>
    <x v="3"/>
    <x v="17"/>
    <x v="0"/>
    <x v="0"/>
    <x v="0"/>
    <s v="100KT-03-A"/>
    <n v="16.119679999999999"/>
    <n v="16.119679999999999"/>
    <n v="0"/>
    <x v="0"/>
    <n v="40"/>
  </r>
  <r>
    <x v="1"/>
    <x v="3"/>
    <x v="17"/>
    <x v="1"/>
    <x v="0"/>
    <x v="0"/>
    <s v="100KT-03-B"/>
    <n v="20.27262"/>
    <n v="20.27262"/>
    <n v="0"/>
    <x v="0"/>
    <n v="32"/>
  </r>
  <r>
    <x v="1"/>
    <x v="3"/>
    <x v="17"/>
    <x v="2"/>
    <x v="0"/>
    <x v="0"/>
    <s v="100KT-03-C"/>
    <n v="14.89743"/>
    <n v="14.89743"/>
    <n v="0"/>
    <x v="0"/>
    <n v="40"/>
  </r>
  <r>
    <x v="1"/>
    <x v="3"/>
    <x v="17"/>
    <x v="0"/>
    <x v="0"/>
    <x v="0"/>
    <s v="100KT-04-A"/>
    <n v="12.799480000000001"/>
    <n v="12.799480000000001"/>
    <n v="0"/>
    <x v="0"/>
    <n v="16"/>
  </r>
  <r>
    <x v="1"/>
    <x v="3"/>
    <x v="17"/>
    <x v="1"/>
    <x v="0"/>
    <x v="0"/>
    <s v="100KT-04-B"/>
    <n v="11.578010000000001"/>
    <n v="11.578010000000001"/>
    <n v="0"/>
    <x v="0"/>
    <n v="8"/>
  </r>
  <r>
    <x v="1"/>
    <x v="3"/>
    <x v="17"/>
    <x v="2"/>
    <x v="0"/>
    <x v="0"/>
    <s v="100KT-04-C"/>
    <n v="10.09371"/>
    <n v="10.09371"/>
    <n v="0"/>
    <x v="0"/>
    <n v="8"/>
  </r>
  <r>
    <x v="1"/>
    <x v="3"/>
    <x v="17"/>
    <x v="0"/>
    <x v="0"/>
    <x v="0"/>
    <s v="100KT-05-A"/>
    <n v="1.5976900000000001"/>
    <n v="1.5976900000000001"/>
    <n v="0"/>
    <x v="0"/>
    <n v="23"/>
  </r>
  <r>
    <x v="1"/>
    <x v="3"/>
    <x v="17"/>
    <x v="1"/>
    <x v="0"/>
    <x v="0"/>
    <s v="100KT-05-B"/>
    <n v="5.48271"/>
    <n v="5.48271"/>
    <n v="0"/>
    <x v="0"/>
    <n v="40"/>
  </r>
  <r>
    <x v="1"/>
    <x v="3"/>
    <x v="17"/>
    <x v="2"/>
    <x v="0"/>
    <x v="0"/>
    <s v="100KT-05-C"/>
    <n v="6.0670000000000002E-2"/>
    <n v="6.0670000000000002E-2"/>
    <n v="0"/>
    <x v="0"/>
    <n v="8"/>
  </r>
  <r>
    <x v="1"/>
    <x v="3"/>
    <x v="17"/>
    <x v="0"/>
    <x v="0"/>
    <x v="0"/>
    <s v="100KT-07-A"/>
    <n v="13.35385"/>
    <n v="13.35385"/>
    <n v="0"/>
    <x v="0"/>
    <n v="16"/>
  </r>
  <r>
    <x v="1"/>
    <x v="3"/>
    <x v="17"/>
    <x v="1"/>
    <x v="0"/>
    <x v="0"/>
    <s v="100KT-07-B"/>
    <n v="17.983180000000001"/>
    <n v="17.983180000000001"/>
    <n v="0"/>
    <x v="0"/>
    <n v="16"/>
  </r>
  <r>
    <x v="1"/>
    <x v="3"/>
    <x v="17"/>
    <x v="2"/>
    <x v="0"/>
    <x v="0"/>
    <s v="100KT-07-C"/>
    <n v="10.97367"/>
    <n v="10.97367"/>
    <n v="0"/>
    <x v="0"/>
    <n v="8"/>
  </r>
  <r>
    <x v="1"/>
    <x v="3"/>
    <x v="17"/>
    <x v="0"/>
    <x v="0"/>
    <x v="1"/>
    <s v="110KS-01-A"/>
    <n v="5.5216700000000003"/>
    <n v="5.5216700000000003"/>
    <n v="0"/>
    <x v="0"/>
    <n v="16"/>
  </r>
  <r>
    <x v="1"/>
    <x v="3"/>
    <x v="17"/>
    <x v="1"/>
    <x v="0"/>
    <x v="1"/>
    <s v="110KS-01-B"/>
    <n v="7.92"/>
    <n v="7.92"/>
    <n v="0"/>
    <x v="0"/>
    <n v="16"/>
  </r>
  <r>
    <x v="1"/>
    <x v="3"/>
    <x v="17"/>
    <x v="0"/>
    <x v="0"/>
    <x v="1"/>
    <s v="110KS-02-A"/>
    <n v="5.28"/>
    <n v="5.28"/>
    <n v="0"/>
    <x v="0"/>
    <n v="8"/>
  </r>
  <r>
    <x v="1"/>
    <x v="3"/>
    <x v="17"/>
    <x v="2"/>
    <x v="0"/>
    <x v="1"/>
    <s v="110KS-02-C"/>
    <n v="5.28"/>
    <n v="5.28"/>
    <n v="0"/>
    <x v="0"/>
    <n v="8"/>
  </r>
  <r>
    <x v="1"/>
    <x v="3"/>
    <x v="17"/>
    <x v="0"/>
    <x v="0"/>
    <x v="1"/>
    <s v="110KS-03-A"/>
    <n v="1.55"/>
    <n v="1.55"/>
    <n v="0"/>
    <x v="0"/>
    <n v="8"/>
  </r>
  <r>
    <x v="1"/>
    <x v="3"/>
    <x v="17"/>
    <x v="1"/>
    <x v="0"/>
    <x v="1"/>
    <s v="110KS-03-B"/>
    <n v="3.4266299999999998"/>
    <n v="3.4266299999999998"/>
    <n v="0"/>
    <x v="0"/>
    <n v="8"/>
  </r>
  <r>
    <x v="1"/>
    <x v="3"/>
    <x v="17"/>
    <x v="0"/>
    <x v="1"/>
    <x v="2"/>
    <s v="210SL-01-A"/>
    <n v="23.503170000000001"/>
    <n v="23.503170000000001"/>
    <n v="0"/>
    <x v="0"/>
    <n v="24"/>
  </r>
  <r>
    <x v="1"/>
    <x v="3"/>
    <x v="17"/>
    <x v="1"/>
    <x v="1"/>
    <x v="2"/>
    <s v="210SL-01-B"/>
    <n v="23.55565"/>
    <n v="23.55565"/>
    <n v="0"/>
    <x v="0"/>
    <n v="28"/>
  </r>
  <r>
    <x v="1"/>
    <x v="3"/>
    <x v="17"/>
    <x v="2"/>
    <x v="1"/>
    <x v="2"/>
    <s v="210SL-01-C"/>
    <n v="33.840719999999997"/>
    <n v="33.840719999999997"/>
    <n v="0"/>
    <x v="0"/>
    <n v="40"/>
  </r>
  <r>
    <x v="1"/>
    <x v="3"/>
    <x v="17"/>
    <x v="0"/>
    <x v="1"/>
    <x v="2"/>
    <s v="210SL-02-A"/>
    <n v="35.333300000000001"/>
    <n v="35.333300000000001"/>
    <n v="0"/>
    <x v="0"/>
    <n v="40"/>
  </r>
  <r>
    <x v="1"/>
    <x v="3"/>
    <x v="17"/>
    <x v="1"/>
    <x v="1"/>
    <x v="2"/>
    <s v="210SL-02-B"/>
    <n v="28.266639999999999"/>
    <n v="28.266639999999999"/>
    <n v="0"/>
    <x v="0"/>
    <n v="32"/>
  </r>
  <r>
    <x v="1"/>
    <x v="3"/>
    <x v="17"/>
    <x v="3"/>
    <x v="1"/>
    <x v="3"/>
    <s v="220SE-0001"/>
    <n v="1.31192"/>
    <n v="1.31192"/>
    <n v="0"/>
    <x v="0"/>
    <n v="0.01"/>
  </r>
  <r>
    <x v="1"/>
    <x v="3"/>
    <x v="17"/>
    <x v="0"/>
    <x v="1"/>
    <x v="3"/>
    <s v="220SE-0009"/>
    <n v="7.9762930000000001"/>
    <n v="7.9762930000000001"/>
    <n v="8.8300000000000003E-2"/>
    <x v="0"/>
    <n v="8"/>
  </r>
  <r>
    <x v="1"/>
    <x v="3"/>
    <x v="17"/>
    <x v="2"/>
    <x v="1"/>
    <x v="3"/>
    <s v="220SE-0079"/>
    <n v="7.3430600000000004"/>
    <n v="7.3430600000000004"/>
    <n v="4.3E-3"/>
    <x v="0"/>
    <n v="8"/>
  </r>
  <r>
    <x v="1"/>
    <x v="3"/>
    <x v="17"/>
    <x v="2"/>
    <x v="1"/>
    <x v="3"/>
    <s v="220SE-0081"/>
    <n v="7.0008600000000003"/>
    <n v="7.0008600000000003"/>
    <n v="0"/>
    <x v="0"/>
    <n v="8"/>
  </r>
  <r>
    <x v="1"/>
    <x v="3"/>
    <x v="17"/>
    <x v="2"/>
    <x v="1"/>
    <x v="3"/>
    <s v="220SE-0114"/>
    <n v="5.7677300000000002"/>
    <n v="5.7677300000000002"/>
    <n v="0"/>
    <x v="0"/>
    <n v="8"/>
  </r>
  <r>
    <x v="1"/>
    <x v="3"/>
    <x v="17"/>
    <x v="0"/>
    <x v="1"/>
    <x v="3"/>
    <s v="220SE-0121"/>
    <n v="7.4850199999999996"/>
    <n v="7.4850199999999996"/>
    <n v="4.1665000000000001"/>
    <x v="0"/>
    <n v="8"/>
  </r>
  <r>
    <x v="1"/>
    <x v="3"/>
    <x v="17"/>
    <x v="1"/>
    <x v="1"/>
    <x v="3"/>
    <s v="220SE-0150"/>
    <n v="5.2569800000000004"/>
    <n v="5.2569800000000004"/>
    <n v="0"/>
    <x v="0"/>
    <n v="8"/>
  </r>
  <r>
    <x v="1"/>
    <x v="3"/>
    <x v="17"/>
    <x v="1"/>
    <x v="1"/>
    <x v="3"/>
    <s v="220SE-0202"/>
    <n v="5.9414499999999997"/>
    <n v="5.9414499999999997"/>
    <n v="0"/>
    <x v="0"/>
    <n v="8"/>
  </r>
  <r>
    <x v="1"/>
    <x v="3"/>
    <x v="17"/>
    <x v="2"/>
    <x v="1"/>
    <x v="3"/>
    <s v="220SE-0212"/>
    <n v="8.0137199999999993"/>
    <n v="8.0137199999999993"/>
    <n v="3.0000000000000001E-3"/>
    <x v="0"/>
    <n v="8"/>
  </r>
  <r>
    <x v="1"/>
    <x v="3"/>
    <x v="17"/>
    <x v="2"/>
    <x v="1"/>
    <x v="3"/>
    <s v="220SE-0227"/>
    <n v="7.1298399999999997"/>
    <n v="7.1298399999999997"/>
    <n v="5.0000000000000001E-4"/>
    <x v="0"/>
    <n v="8"/>
  </r>
  <r>
    <x v="1"/>
    <x v="3"/>
    <x v="17"/>
    <x v="1"/>
    <x v="1"/>
    <x v="3"/>
    <s v="220SE-0233"/>
    <n v="6.0928599999999999"/>
    <n v="6.0928599999999999"/>
    <n v="0"/>
    <x v="0"/>
    <n v="8"/>
  </r>
  <r>
    <x v="1"/>
    <x v="3"/>
    <x v="17"/>
    <x v="1"/>
    <x v="1"/>
    <x v="3"/>
    <s v="220SE-0281"/>
    <n v="5.9149900000000004"/>
    <n v="5.9149900000000004"/>
    <n v="0"/>
    <x v="0"/>
    <n v="8"/>
  </r>
  <r>
    <x v="1"/>
    <x v="3"/>
    <x v="17"/>
    <x v="2"/>
    <x v="1"/>
    <x v="3"/>
    <s v="220SE-0294"/>
    <n v="5.1836000000000002"/>
    <n v="5.1836000000000002"/>
    <n v="0"/>
    <x v="0"/>
    <n v="7"/>
  </r>
  <r>
    <x v="1"/>
    <x v="3"/>
    <x v="17"/>
    <x v="1"/>
    <x v="1"/>
    <x v="3"/>
    <s v="220SE-0315"/>
    <n v="8.0081799999999994"/>
    <n v="8.0081799999999994"/>
    <n v="0"/>
    <x v="0"/>
    <n v="8"/>
  </r>
  <r>
    <x v="1"/>
    <x v="3"/>
    <x v="17"/>
    <x v="0"/>
    <x v="1"/>
    <x v="3"/>
    <s v="220SE-0350"/>
    <n v="5.2926700000000002"/>
    <n v="5.2926700000000002"/>
    <n v="0"/>
    <x v="0"/>
    <n v="8"/>
  </r>
  <r>
    <x v="1"/>
    <x v="3"/>
    <x v="17"/>
    <x v="2"/>
    <x v="1"/>
    <x v="3"/>
    <s v="220SE-0359"/>
    <n v="6.8206699999999998"/>
    <n v="6.8206699999999998"/>
    <n v="0"/>
    <x v="0"/>
    <n v="8"/>
  </r>
  <r>
    <x v="1"/>
    <x v="3"/>
    <x v="17"/>
    <x v="2"/>
    <x v="1"/>
    <x v="3"/>
    <s v="220SE-0386"/>
    <n v="10.39195"/>
    <n v="10.39195"/>
    <n v="0"/>
    <x v="0"/>
    <n v="12"/>
  </r>
  <r>
    <x v="1"/>
    <x v="3"/>
    <x v="17"/>
    <x v="0"/>
    <x v="1"/>
    <x v="3"/>
    <s v="220SE-0409"/>
    <n v="6.0240799999999997"/>
    <n v="6.0240799999999997"/>
    <n v="0"/>
    <x v="0"/>
    <n v="8"/>
  </r>
  <r>
    <x v="1"/>
    <x v="3"/>
    <x v="17"/>
    <x v="1"/>
    <x v="1"/>
    <x v="3"/>
    <s v="220SE-0504"/>
    <n v="4.7276300000000004"/>
    <n v="4.7276300000000004"/>
    <n v="0"/>
    <x v="0"/>
    <n v="8"/>
  </r>
  <r>
    <x v="1"/>
    <x v="3"/>
    <x v="17"/>
    <x v="1"/>
    <x v="1"/>
    <x v="3"/>
    <s v="220SE-0640"/>
    <n v="6.0939100000000002"/>
    <n v="6.0939100000000002"/>
    <n v="0"/>
    <x v="0"/>
    <n v="8"/>
  </r>
  <r>
    <x v="1"/>
    <x v="3"/>
    <x v="17"/>
    <x v="0"/>
    <x v="1"/>
    <x v="3"/>
    <s v="220SE-0642"/>
    <n v="6.97255"/>
    <n v="6.97255"/>
    <n v="0"/>
    <x v="0"/>
    <n v="8"/>
  </r>
  <r>
    <x v="1"/>
    <x v="3"/>
    <x v="17"/>
    <x v="0"/>
    <x v="1"/>
    <x v="3"/>
    <s v="220SE-0677"/>
    <n v="4.3358299999999996"/>
    <n v="4.3358299999999996"/>
    <n v="0"/>
    <x v="0"/>
    <n v="8"/>
  </r>
  <r>
    <x v="1"/>
    <x v="3"/>
    <x v="17"/>
    <x v="1"/>
    <x v="1"/>
    <x v="3"/>
    <s v="220SE-0682"/>
    <n v="4.2090199999999998"/>
    <n v="4.2090199999999998"/>
    <n v="0"/>
    <x v="0"/>
    <n v="8"/>
  </r>
  <r>
    <x v="1"/>
    <x v="3"/>
    <x v="17"/>
    <x v="1"/>
    <x v="1"/>
    <x v="3"/>
    <s v="220SE-0688"/>
    <n v="7.4483300000000003"/>
    <n v="7.4483300000000003"/>
    <n v="0"/>
    <x v="0"/>
    <n v="8"/>
  </r>
  <r>
    <x v="1"/>
    <x v="3"/>
    <x v="17"/>
    <x v="0"/>
    <x v="1"/>
    <x v="3"/>
    <s v="220SE-0694"/>
    <n v="6.95146"/>
    <n v="6.95146"/>
    <n v="6.1999999999999998E-3"/>
    <x v="0"/>
    <n v="8"/>
  </r>
  <r>
    <x v="1"/>
    <x v="3"/>
    <x v="17"/>
    <x v="1"/>
    <x v="1"/>
    <x v="3"/>
    <s v="220SE-0700"/>
    <n v="5.5492999999999997"/>
    <n v="5.5492999999999997"/>
    <n v="0"/>
    <x v="0"/>
    <n v="8"/>
  </r>
  <r>
    <x v="1"/>
    <x v="3"/>
    <x v="17"/>
    <x v="1"/>
    <x v="1"/>
    <x v="3"/>
    <s v="220SE-0701"/>
    <n v="5.8428100000000001"/>
    <n v="5.8428100000000001"/>
    <n v="0"/>
    <x v="0"/>
    <n v="8"/>
  </r>
  <r>
    <x v="1"/>
    <x v="3"/>
    <x v="17"/>
    <x v="2"/>
    <x v="1"/>
    <x v="3"/>
    <s v="220SE-0708"/>
    <n v="6.0823999999999998"/>
    <n v="6.0823999999999998"/>
    <n v="0"/>
    <x v="0"/>
    <n v="8"/>
  </r>
  <r>
    <x v="1"/>
    <x v="3"/>
    <x v="17"/>
    <x v="1"/>
    <x v="1"/>
    <x v="3"/>
    <s v="220SE-0718"/>
    <n v="8.1822599999999994"/>
    <n v="8.1822599999999994"/>
    <n v="0"/>
    <x v="0"/>
    <n v="8"/>
  </r>
  <r>
    <x v="1"/>
    <x v="3"/>
    <x v="17"/>
    <x v="1"/>
    <x v="1"/>
    <x v="3"/>
    <s v="220SE-0734"/>
    <n v="6.3011200000000001"/>
    <n v="6.3011200000000001"/>
    <n v="0"/>
    <x v="0"/>
    <n v="8"/>
  </r>
  <r>
    <x v="1"/>
    <x v="3"/>
    <x v="17"/>
    <x v="1"/>
    <x v="1"/>
    <x v="3"/>
    <s v="220SE-0737"/>
    <n v="6.7717900000000002"/>
    <n v="6.7717900000000002"/>
    <n v="0"/>
    <x v="0"/>
    <n v="8"/>
  </r>
  <r>
    <x v="1"/>
    <x v="3"/>
    <x v="17"/>
    <x v="1"/>
    <x v="1"/>
    <x v="3"/>
    <s v="220SE-0739"/>
    <n v="5.4681600000000001"/>
    <n v="5.4681600000000001"/>
    <n v="0"/>
    <x v="0"/>
    <n v="8"/>
  </r>
  <r>
    <x v="1"/>
    <x v="3"/>
    <x v="17"/>
    <x v="2"/>
    <x v="1"/>
    <x v="3"/>
    <s v="220SE-0754"/>
    <n v="6.6463200000000002"/>
    <n v="6.6463200000000002"/>
    <n v="0"/>
    <x v="0"/>
    <n v="8"/>
  </r>
  <r>
    <x v="1"/>
    <x v="3"/>
    <x v="17"/>
    <x v="2"/>
    <x v="1"/>
    <x v="3"/>
    <s v="220SE-0755"/>
    <n v="7.0137900000000002"/>
    <n v="7.0137900000000002"/>
    <n v="0"/>
    <x v="0"/>
    <n v="8"/>
  </r>
  <r>
    <x v="1"/>
    <x v="3"/>
    <x v="17"/>
    <x v="1"/>
    <x v="1"/>
    <x v="3"/>
    <s v="220SE-0786"/>
    <n v="6.0441799999999999"/>
    <n v="6.0441799999999999"/>
    <n v="0"/>
    <x v="0"/>
    <n v="8"/>
  </r>
  <r>
    <x v="1"/>
    <x v="3"/>
    <x v="17"/>
    <x v="0"/>
    <x v="1"/>
    <x v="3"/>
    <s v="220SE-0787"/>
    <n v="6.8432599999999999"/>
    <n v="6.8432599999999999"/>
    <n v="0"/>
    <x v="0"/>
    <n v="8"/>
  </r>
  <r>
    <x v="1"/>
    <x v="3"/>
    <x v="17"/>
    <x v="2"/>
    <x v="1"/>
    <x v="3"/>
    <s v="220SE-0795"/>
    <n v="6.0492600000000003"/>
    <n v="6.0492600000000003"/>
    <n v="0"/>
    <x v="0"/>
    <n v="8"/>
  </r>
  <r>
    <x v="1"/>
    <x v="3"/>
    <x v="17"/>
    <x v="1"/>
    <x v="1"/>
    <x v="3"/>
    <s v="220SE-0797"/>
    <n v="8.1229899999999997"/>
    <n v="8.1229899999999997"/>
    <n v="0"/>
    <x v="0"/>
    <n v="8"/>
  </r>
  <r>
    <x v="1"/>
    <x v="3"/>
    <x v="17"/>
    <x v="1"/>
    <x v="1"/>
    <x v="3"/>
    <s v="220SE-0800"/>
    <n v="6.1830600000000002"/>
    <n v="6.1830600000000002"/>
    <n v="0"/>
    <x v="0"/>
    <n v="8"/>
  </r>
  <r>
    <x v="1"/>
    <x v="3"/>
    <x v="17"/>
    <x v="2"/>
    <x v="1"/>
    <x v="3"/>
    <s v="220SE-0844"/>
    <n v="6.6712300000000004"/>
    <n v="6.6712300000000004"/>
    <n v="2.75E-2"/>
    <x v="0"/>
    <n v="8"/>
  </r>
  <r>
    <x v="1"/>
    <x v="3"/>
    <x v="17"/>
    <x v="1"/>
    <x v="1"/>
    <x v="3"/>
    <s v="220SE-0921"/>
    <n v="6.1765100000000004"/>
    <n v="6.1765100000000004"/>
    <n v="0"/>
    <x v="0"/>
    <n v="8"/>
  </r>
  <r>
    <x v="1"/>
    <x v="3"/>
    <x v="17"/>
    <x v="0"/>
    <x v="1"/>
    <x v="3"/>
    <s v="220SE-0923"/>
    <n v="6.5976939999999997"/>
    <n v="6.5976939999999997"/>
    <n v="0"/>
    <x v="0"/>
    <n v="8"/>
  </r>
  <r>
    <x v="1"/>
    <x v="3"/>
    <x v="17"/>
    <x v="2"/>
    <x v="1"/>
    <x v="3"/>
    <s v="220SE-1045"/>
    <n v="7.1703299999999999"/>
    <n v="7.1703299999999999"/>
    <n v="2.9999999999999997E-4"/>
    <x v="0"/>
    <n v="8"/>
  </r>
  <r>
    <x v="1"/>
    <x v="3"/>
    <x v="17"/>
    <x v="0"/>
    <x v="1"/>
    <x v="3"/>
    <s v="220SE-1218"/>
    <n v="5.3729699999999996"/>
    <n v="5.3729699999999996"/>
    <n v="1.1999999999999999E-3"/>
    <x v="0"/>
    <n v="8"/>
  </r>
  <r>
    <x v="1"/>
    <x v="3"/>
    <x v="17"/>
    <x v="0"/>
    <x v="1"/>
    <x v="3"/>
    <s v="220SE-1219"/>
    <n v="6.4530149999999997"/>
    <n v="6.4530149999999997"/>
    <n v="0"/>
    <x v="0"/>
    <n v="8"/>
  </r>
  <r>
    <x v="1"/>
    <x v="3"/>
    <x v="17"/>
    <x v="2"/>
    <x v="1"/>
    <x v="3"/>
    <s v="220SE-1220"/>
    <n v="4.7833699999999997"/>
    <n v="4.7833699999999997"/>
    <n v="0.35670000000000002"/>
    <x v="0"/>
    <n v="7.5"/>
  </r>
  <r>
    <x v="1"/>
    <x v="3"/>
    <x v="17"/>
    <x v="1"/>
    <x v="1"/>
    <x v="3"/>
    <s v="220SE-1223"/>
    <n v="6.9955999999999996"/>
    <n v="6.9955999999999996"/>
    <n v="9.1999999999999998E-3"/>
    <x v="0"/>
    <n v="8"/>
  </r>
  <r>
    <x v="1"/>
    <x v="3"/>
    <x v="17"/>
    <x v="1"/>
    <x v="1"/>
    <x v="3"/>
    <s v="220SE-1282"/>
    <n v="6.90036"/>
    <n v="6.90036"/>
    <n v="0"/>
    <x v="0"/>
    <n v="8"/>
  </r>
  <r>
    <x v="1"/>
    <x v="3"/>
    <x v="17"/>
    <x v="1"/>
    <x v="1"/>
    <x v="3"/>
    <s v="220SE-1286"/>
    <n v="4.4515399999999996"/>
    <n v="4.4515399999999996"/>
    <n v="0"/>
    <x v="0"/>
    <n v="8"/>
  </r>
  <r>
    <x v="1"/>
    <x v="3"/>
    <x v="17"/>
    <x v="0"/>
    <x v="1"/>
    <x v="3"/>
    <s v="220SE-1290"/>
    <n v="7.8197599999999996"/>
    <n v="7.8197599999999996"/>
    <n v="1.1999999999999999E-3"/>
    <x v="0"/>
    <n v="8"/>
  </r>
  <r>
    <x v="1"/>
    <x v="3"/>
    <x v="17"/>
    <x v="1"/>
    <x v="1"/>
    <x v="3"/>
    <s v="220SE-1689"/>
    <n v="5.7257999999999996"/>
    <n v="5.7257999999999996"/>
    <n v="0.2833"/>
    <x v="0"/>
    <n v="7"/>
  </r>
  <r>
    <x v="1"/>
    <x v="3"/>
    <x v="17"/>
    <x v="2"/>
    <x v="1"/>
    <x v="3"/>
    <s v="220SE-1695"/>
    <n v="6.3793300000000004"/>
    <n v="6.3793300000000004"/>
    <n v="0"/>
    <x v="0"/>
    <n v="8"/>
  </r>
  <r>
    <x v="1"/>
    <x v="3"/>
    <x v="17"/>
    <x v="2"/>
    <x v="1"/>
    <x v="3"/>
    <s v="220SE-1696"/>
    <n v="6.4473099999999999"/>
    <n v="6.4473099999999999"/>
    <n v="0"/>
    <x v="0"/>
    <n v="8"/>
  </r>
  <r>
    <x v="1"/>
    <x v="3"/>
    <x v="17"/>
    <x v="0"/>
    <x v="1"/>
    <x v="3"/>
    <s v="220SE-1747"/>
    <n v="4.8508500000000003"/>
    <n v="4.8508500000000003"/>
    <n v="0.41020000000000001"/>
    <x v="0"/>
    <n v="8"/>
  </r>
  <r>
    <x v="1"/>
    <x v="3"/>
    <x v="17"/>
    <x v="2"/>
    <x v="1"/>
    <x v="3"/>
    <s v="220SE-1883"/>
    <n v="1.8203400000000001"/>
    <n v="1.8203400000000001"/>
    <n v="0"/>
    <x v="0"/>
    <n v="2"/>
  </r>
  <r>
    <x v="1"/>
    <x v="3"/>
    <x v="17"/>
    <x v="1"/>
    <x v="1"/>
    <x v="3"/>
    <s v="220SE-2033"/>
    <n v="5.7250100000000002"/>
    <n v="5.7250100000000002"/>
    <n v="0"/>
    <x v="0"/>
    <n v="8"/>
  </r>
  <r>
    <x v="1"/>
    <x v="3"/>
    <x v="17"/>
    <x v="0"/>
    <x v="1"/>
    <x v="3"/>
    <s v="220SE-2035"/>
    <n v="7.4973099999999997"/>
    <n v="7.4973099999999997"/>
    <n v="0"/>
    <x v="0"/>
    <n v="8"/>
  </r>
  <r>
    <x v="1"/>
    <x v="3"/>
    <x v="17"/>
    <x v="2"/>
    <x v="1"/>
    <x v="3"/>
    <s v="220SE-2036"/>
    <n v="5.9722799999999996"/>
    <n v="5.9722799999999996"/>
    <n v="0"/>
    <x v="0"/>
    <n v="8"/>
  </r>
  <r>
    <x v="1"/>
    <x v="3"/>
    <x v="17"/>
    <x v="0"/>
    <x v="1"/>
    <x v="3"/>
    <s v="220SE-2037"/>
    <n v="4.8143700000000003"/>
    <n v="4.8143700000000003"/>
    <n v="2.8999999999999998E-3"/>
    <x v="0"/>
    <n v="8"/>
  </r>
  <r>
    <x v="1"/>
    <x v="3"/>
    <x v="17"/>
    <x v="0"/>
    <x v="1"/>
    <x v="3"/>
    <s v="220SE-2038"/>
    <n v="6.7198000000000002"/>
    <n v="6.7198000000000002"/>
    <n v="0"/>
    <x v="0"/>
    <n v="8"/>
  </r>
  <r>
    <x v="1"/>
    <x v="3"/>
    <x v="17"/>
    <x v="1"/>
    <x v="1"/>
    <x v="3"/>
    <s v="220SE-2102"/>
    <n v="6.71617"/>
    <n v="6.71617"/>
    <n v="0"/>
    <x v="0"/>
    <n v="8"/>
  </r>
  <r>
    <x v="1"/>
    <x v="3"/>
    <x v="17"/>
    <x v="0"/>
    <x v="1"/>
    <x v="3"/>
    <s v="220SE-2103"/>
    <n v="7.1927500000000002"/>
    <n v="7.1927500000000002"/>
    <n v="3.3000000000000002E-2"/>
    <x v="0"/>
    <n v="8"/>
  </r>
  <r>
    <x v="1"/>
    <x v="3"/>
    <x v="17"/>
    <x v="2"/>
    <x v="1"/>
    <x v="3"/>
    <s v="220SE-2104"/>
    <n v="7.1937600000000002"/>
    <n v="7.1937600000000002"/>
    <n v="0"/>
    <x v="0"/>
    <n v="8"/>
  </r>
  <r>
    <x v="1"/>
    <x v="3"/>
    <x v="17"/>
    <x v="2"/>
    <x v="1"/>
    <x v="3"/>
    <s v="220SE-2107"/>
    <n v="6.7541599999999997"/>
    <n v="6.7541599999999997"/>
    <n v="0"/>
    <x v="0"/>
    <n v="8"/>
  </r>
  <r>
    <x v="1"/>
    <x v="3"/>
    <x v="17"/>
    <x v="0"/>
    <x v="1"/>
    <x v="3"/>
    <s v="220SE-2110"/>
    <n v="6.4572399999999996"/>
    <n v="6.4572399999999996"/>
    <n v="0"/>
    <x v="0"/>
    <n v="8"/>
  </r>
  <r>
    <x v="1"/>
    <x v="3"/>
    <x v="17"/>
    <x v="2"/>
    <x v="1"/>
    <x v="3"/>
    <s v="220SE-2118"/>
    <n v="7.3467599999999997"/>
    <n v="7.3467599999999997"/>
    <n v="0"/>
    <x v="0"/>
    <n v="8"/>
  </r>
  <r>
    <x v="1"/>
    <x v="3"/>
    <x v="17"/>
    <x v="0"/>
    <x v="1"/>
    <x v="3"/>
    <s v="220SE-2125"/>
    <n v="7.2895450000000004"/>
    <n v="7.2895450000000004"/>
    <n v="0"/>
    <x v="0"/>
    <n v="8"/>
  </r>
  <r>
    <x v="1"/>
    <x v="3"/>
    <x v="17"/>
    <x v="0"/>
    <x v="1"/>
    <x v="3"/>
    <s v="220SE-2295"/>
    <n v="5.8580699999999997"/>
    <n v="5.8580699999999997"/>
    <n v="0"/>
    <x v="0"/>
    <n v="8"/>
  </r>
  <r>
    <x v="1"/>
    <x v="3"/>
    <x v="17"/>
    <x v="1"/>
    <x v="1"/>
    <x v="3"/>
    <s v="220SE-2350"/>
    <n v="6.9843400000000004"/>
    <n v="6.9843400000000004"/>
    <n v="3.8E-3"/>
    <x v="0"/>
    <n v="8"/>
  </r>
  <r>
    <x v="1"/>
    <x v="3"/>
    <x v="17"/>
    <x v="1"/>
    <x v="1"/>
    <x v="3"/>
    <s v="220SE-2353"/>
    <n v="7.0182900000000004"/>
    <n v="7.0182900000000004"/>
    <n v="0"/>
    <x v="0"/>
    <n v="8"/>
  </r>
  <r>
    <x v="1"/>
    <x v="3"/>
    <x v="17"/>
    <x v="1"/>
    <x v="1"/>
    <x v="3"/>
    <s v="220SE-2414"/>
    <n v="6.0696099999999999"/>
    <n v="6.0696099999999999"/>
    <n v="0"/>
    <x v="0"/>
    <n v="8"/>
  </r>
  <r>
    <x v="1"/>
    <x v="3"/>
    <x v="17"/>
    <x v="0"/>
    <x v="1"/>
    <x v="3"/>
    <s v="220SE-2415"/>
    <n v="4.7709099999999998"/>
    <n v="4.7709099999999998"/>
    <n v="0"/>
    <x v="0"/>
    <n v="8"/>
  </r>
  <r>
    <x v="1"/>
    <x v="3"/>
    <x v="17"/>
    <x v="2"/>
    <x v="1"/>
    <x v="3"/>
    <s v="220SE-2454"/>
    <n v="5.31114"/>
    <n v="5.31114"/>
    <n v="0"/>
    <x v="0"/>
    <n v="8"/>
  </r>
  <r>
    <x v="1"/>
    <x v="3"/>
    <x v="17"/>
    <x v="1"/>
    <x v="1"/>
    <x v="3"/>
    <s v="220SE-2455"/>
    <n v="6.3101900000000004"/>
    <n v="6.3101900000000004"/>
    <n v="0"/>
    <x v="0"/>
    <n v="8"/>
  </r>
  <r>
    <x v="1"/>
    <x v="3"/>
    <x v="17"/>
    <x v="1"/>
    <x v="1"/>
    <x v="3"/>
    <s v="220SE-2553"/>
    <n v="6.0780399999999997"/>
    <n v="6.0780399999999997"/>
    <n v="0"/>
    <x v="0"/>
    <n v="8"/>
  </r>
  <r>
    <x v="1"/>
    <x v="3"/>
    <x v="17"/>
    <x v="0"/>
    <x v="1"/>
    <x v="3"/>
    <s v="220SE-2771"/>
    <n v="5.7730399999999999"/>
    <n v="5.7730399999999999"/>
    <n v="0"/>
    <x v="0"/>
    <n v="8"/>
  </r>
  <r>
    <x v="1"/>
    <x v="3"/>
    <x v="17"/>
    <x v="1"/>
    <x v="1"/>
    <x v="3"/>
    <s v="220SE-2775"/>
    <n v="7.0943300000000002"/>
    <n v="7.0943300000000002"/>
    <n v="0"/>
    <x v="0"/>
    <n v="8"/>
  </r>
  <r>
    <x v="1"/>
    <x v="3"/>
    <x v="17"/>
    <x v="2"/>
    <x v="1"/>
    <x v="3"/>
    <s v="220SE-2841"/>
    <n v="7.3710899999999997"/>
    <n v="7.3710899999999997"/>
    <n v="0"/>
    <x v="0"/>
    <n v="8"/>
  </r>
  <r>
    <x v="1"/>
    <x v="3"/>
    <x v="17"/>
    <x v="1"/>
    <x v="1"/>
    <x v="3"/>
    <s v="220SE-2842"/>
    <n v="6.2656599999999996"/>
    <n v="6.2656599999999996"/>
    <n v="0"/>
    <x v="0"/>
    <n v="8"/>
  </r>
  <r>
    <x v="1"/>
    <x v="3"/>
    <x v="17"/>
    <x v="0"/>
    <x v="1"/>
    <x v="3"/>
    <s v="220SE-2848"/>
    <n v="6.5999800000000004"/>
    <n v="6.5999800000000004"/>
    <n v="0"/>
    <x v="0"/>
    <n v="8"/>
  </r>
  <r>
    <x v="1"/>
    <x v="3"/>
    <x v="17"/>
    <x v="0"/>
    <x v="1"/>
    <x v="3"/>
    <s v="220SE-2892"/>
    <n v="5.5384500000000001"/>
    <n v="5.5384500000000001"/>
    <n v="0.105"/>
    <x v="0"/>
    <n v="8"/>
  </r>
  <r>
    <x v="1"/>
    <x v="3"/>
    <x v="17"/>
    <x v="0"/>
    <x v="1"/>
    <x v="3"/>
    <s v="220SE-2918"/>
    <n v="5.5671600000000003"/>
    <n v="5.5671600000000003"/>
    <n v="2.8999999999999998E-3"/>
    <x v="0"/>
    <n v="8"/>
  </r>
  <r>
    <x v="1"/>
    <x v="3"/>
    <x v="17"/>
    <x v="0"/>
    <x v="1"/>
    <x v="3"/>
    <s v="220SE-2983"/>
    <n v="6.10989"/>
    <n v="6.10989"/>
    <n v="0"/>
    <x v="0"/>
    <n v="8"/>
  </r>
  <r>
    <x v="1"/>
    <x v="3"/>
    <x v="17"/>
    <x v="0"/>
    <x v="1"/>
    <x v="3"/>
    <s v="220SE-3035"/>
    <n v="2.1948500000000002"/>
    <n v="2.1948500000000002"/>
    <n v="0"/>
    <x v="0"/>
    <n v="8"/>
  </r>
  <r>
    <x v="1"/>
    <x v="3"/>
    <x v="17"/>
    <x v="2"/>
    <x v="1"/>
    <x v="3"/>
    <s v="220SE-3073"/>
    <n v="6.5446099999999996"/>
    <n v="6.5446099999999996"/>
    <n v="0"/>
    <x v="0"/>
    <n v="8"/>
  </r>
  <r>
    <x v="1"/>
    <x v="3"/>
    <x v="17"/>
    <x v="2"/>
    <x v="1"/>
    <x v="3"/>
    <s v="220SE-3261"/>
    <n v="7.3108599999999999"/>
    <n v="7.3108599999999999"/>
    <n v="0"/>
    <x v="0"/>
    <n v="8"/>
  </r>
  <r>
    <x v="1"/>
    <x v="3"/>
    <x v="17"/>
    <x v="2"/>
    <x v="1"/>
    <x v="3"/>
    <s v="220SE-3447"/>
    <n v="5.2054999999999998"/>
    <n v="5.2054999999999998"/>
    <n v="7.5399999999999995E-2"/>
    <x v="0"/>
    <n v="8"/>
  </r>
  <r>
    <x v="1"/>
    <x v="3"/>
    <x v="17"/>
    <x v="2"/>
    <x v="1"/>
    <x v="3"/>
    <s v="220SE-3462"/>
    <n v="6.0314399999999999"/>
    <n v="6.0314399999999999"/>
    <n v="0"/>
    <x v="0"/>
    <n v="8"/>
  </r>
  <r>
    <x v="1"/>
    <x v="3"/>
    <x v="17"/>
    <x v="0"/>
    <x v="1"/>
    <x v="3"/>
    <s v="220SE-3566"/>
    <n v="6.6927500000000002"/>
    <n v="6.6927500000000002"/>
    <n v="0"/>
    <x v="0"/>
    <n v="8"/>
  </r>
  <r>
    <x v="1"/>
    <x v="3"/>
    <x v="17"/>
    <x v="1"/>
    <x v="1"/>
    <x v="3"/>
    <s v="220SE-3633"/>
    <n v="6.1158700000000001"/>
    <n v="6.1158700000000001"/>
    <n v="0"/>
    <x v="0"/>
    <n v="8"/>
  </r>
  <r>
    <x v="1"/>
    <x v="3"/>
    <x v="17"/>
    <x v="0"/>
    <x v="1"/>
    <x v="3"/>
    <s v="220SE-3678"/>
    <n v="3.9442400000000002"/>
    <n v="3.9442400000000002"/>
    <n v="1.8800000000000001E-2"/>
    <x v="0"/>
    <n v="8"/>
  </r>
  <r>
    <x v="1"/>
    <x v="3"/>
    <x v="17"/>
    <x v="1"/>
    <x v="1"/>
    <x v="3"/>
    <s v="220SE-3840"/>
    <n v="6.1486700000000001"/>
    <n v="6.1486700000000001"/>
    <n v="0"/>
    <x v="0"/>
    <n v="8"/>
  </r>
  <r>
    <x v="1"/>
    <x v="3"/>
    <x v="17"/>
    <x v="0"/>
    <x v="2"/>
    <x v="4"/>
    <s v="300OI-01-A"/>
    <n v="44.4788"/>
    <n v="44.4788"/>
    <n v="0"/>
    <x v="0"/>
    <n v="32"/>
  </r>
  <r>
    <x v="1"/>
    <x v="3"/>
    <x v="17"/>
    <x v="1"/>
    <x v="2"/>
    <x v="4"/>
    <s v="300OI-01-B"/>
    <n v="47.991100000000003"/>
    <n v="47.991100000000003"/>
    <n v="0"/>
    <x v="0"/>
    <n v="24"/>
  </r>
  <r>
    <x v="1"/>
    <x v="3"/>
    <x v="17"/>
    <x v="0"/>
    <x v="2"/>
    <x v="5"/>
    <s v="300OS-01-A"/>
    <n v="10.649979999999999"/>
    <n v="10.649979999999999"/>
    <n v="0"/>
    <x v="0"/>
    <n v="24"/>
  </r>
  <r>
    <x v="1"/>
    <x v="3"/>
    <x v="17"/>
    <x v="1"/>
    <x v="2"/>
    <x v="5"/>
    <s v="300OS-01-B"/>
    <n v="11.93164"/>
    <n v="11.93164"/>
    <n v="0"/>
    <x v="0"/>
    <n v="16"/>
  </r>
  <r>
    <x v="1"/>
    <x v="3"/>
    <x v="17"/>
    <x v="2"/>
    <x v="2"/>
    <x v="5"/>
    <s v="300OS-01-C"/>
    <n v="42.732140000000001"/>
    <n v="42.732140000000001"/>
    <n v="0"/>
    <x v="0"/>
    <n v="24"/>
  </r>
  <r>
    <x v="1"/>
    <x v="3"/>
    <x v="17"/>
    <x v="0"/>
    <x v="3"/>
    <x v="6"/>
    <s v="410MO-01-A"/>
    <n v="15.8894"/>
    <n v="15.8894"/>
    <n v="0"/>
    <x v="0"/>
    <n v="20"/>
  </r>
  <r>
    <x v="1"/>
    <x v="3"/>
    <x v="17"/>
    <x v="1"/>
    <x v="3"/>
    <x v="6"/>
    <s v="410MO-01-B"/>
    <n v="8.5019899999999993"/>
    <n v="8.5019899999999993"/>
    <n v="0"/>
    <x v="0"/>
    <n v="11.2"/>
  </r>
  <r>
    <x v="1"/>
    <x v="3"/>
    <x v="17"/>
    <x v="2"/>
    <x v="3"/>
    <x v="6"/>
    <s v="410MO-01-C"/>
    <n v="7.2950400000000002"/>
    <n v="7.2950400000000002"/>
    <n v="0"/>
    <x v="0"/>
    <n v="10"/>
  </r>
  <r>
    <x v="1"/>
    <x v="3"/>
    <x v="17"/>
    <x v="0"/>
    <x v="3"/>
    <x v="6"/>
    <s v="410MO-02-A"/>
    <n v="15.38767"/>
    <n v="15.38767"/>
    <n v="0"/>
    <x v="0"/>
    <n v="19.989999999999998"/>
  </r>
  <r>
    <x v="1"/>
    <x v="3"/>
    <x v="17"/>
    <x v="1"/>
    <x v="3"/>
    <x v="6"/>
    <s v="410MO-02-B"/>
    <n v="8.4700000000000006"/>
    <n v="8.4700000000000006"/>
    <n v="0"/>
    <x v="0"/>
    <n v="11.2"/>
  </r>
  <r>
    <x v="1"/>
    <x v="3"/>
    <x v="17"/>
    <x v="2"/>
    <x v="3"/>
    <x v="6"/>
    <s v="410MO-02-C"/>
    <n v="7.9699"/>
    <n v="7.9699"/>
    <n v="0"/>
    <x v="0"/>
    <n v="12"/>
  </r>
  <r>
    <x v="1"/>
    <x v="3"/>
    <x v="17"/>
    <x v="0"/>
    <x v="3"/>
    <x v="6"/>
    <s v="410MO-03-A"/>
    <n v="14.450369999999999"/>
    <n v="14.450369999999999"/>
    <n v="0"/>
    <x v="0"/>
    <n v="19.989999999999998"/>
  </r>
  <r>
    <x v="1"/>
    <x v="3"/>
    <x v="17"/>
    <x v="1"/>
    <x v="3"/>
    <x v="6"/>
    <s v="410MO-03-B"/>
    <n v="7.3130800000000002"/>
    <n v="7.3130800000000002"/>
    <n v="0"/>
    <x v="0"/>
    <n v="9.6"/>
  </r>
  <r>
    <x v="1"/>
    <x v="3"/>
    <x v="17"/>
    <x v="2"/>
    <x v="3"/>
    <x v="6"/>
    <s v="410MO-03-C"/>
    <n v="16.491340000000001"/>
    <n v="16.491340000000001"/>
    <n v="0"/>
    <x v="0"/>
    <n v="22"/>
  </r>
  <r>
    <x v="1"/>
    <x v="3"/>
    <x v="17"/>
    <x v="0"/>
    <x v="3"/>
    <x v="6"/>
    <s v="410MO-04-A"/>
    <n v="14.15666"/>
    <n v="14.15666"/>
    <n v="0"/>
    <x v="0"/>
    <n v="19.989999999999998"/>
  </r>
  <r>
    <x v="1"/>
    <x v="3"/>
    <x v="17"/>
    <x v="2"/>
    <x v="3"/>
    <x v="6"/>
    <s v="410MO-04-C"/>
    <n v="15.41625"/>
    <n v="15.41625"/>
    <n v="0"/>
    <x v="0"/>
    <n v="20"/>
  </r>
  <r>
    <x v="1"/>
    <x v="3"/>
    <x v="17"/>
    <x v="0"/>
    <x v="3"/>
    <x v="6"/>
    <s v="410MO-05-A"/>
    <n v="15.6165"/>
    <n v="15.6165"/>
    <n v="0"/>
    <x v="0"/>
    <n v="19.989999999999998"/>
  </r>
  <r>
    <x v="1"/>
    <x v="3"/>
    <x v="17"/>
    <x v="1"/>
    <x v="3"/>
    <x v="6"/>
    <s v="410MO-05-B"/>
    <n v="11.54237"/>
    <n v="11.54237"/>
    <n v="0"/>
    <x v="0"/>
    <n v="15.2"/>
  </r>
  <r>
    <x v="1"/>
    <x v="3"/>
    <x v="17"/>
    <x v="0"/>
    <x v="3"/>
    <x v="6"/>
    <s v="410MO-06-A"/>
    <n v="20.9557"/>
    <n v="20.9557"/>
    <n v="0"/>
    <x v="0"/>
    <n v="27.99"/>
  </r>
  <r>
    <x v="1"/>
    <x v="3"/>
    <x v="17"/>
    <x v="1"/>
    <x v="3"/>
    <x v="6"/>
    <s v="410MO-07-B"/>
    <n v="14.449170000000001"/>
    <n v="14.449170000000001"/>
    <n v="0"/>
    <x v="0"/>
    <n v="20.54"/>
  </r>
  <r>
    <x v="1"/>
    <x v="3"/>
    <x v="17"/>
    <x v="0"/>
    <x v="3"/>
    <x v="7"/>
    <s v="420TW-01-A"/>
    <n v="6.4580799999999998"/>
    <n v="6.4580799999999998"/>
    <n v="0"/>
    <x v="0"/>
    <n v="8.5"/>
  </r>
  <r>
    <x v="1"/>
    <x v="3"/>
    <x v="17"/>
    <x v="1"/>
    <x v="3"/>
    <x v="7"/>
    <s v="420TW-01-B"/>
    <n v="6.3433400000000004"/>
    <n v="6.3433400000000004"/>
    <n v="0"/>
    <x v="0"/>
    <n v="8.42"/>
  </r>
  <r>
    <x v="1"/>
    <x v="3"/>
    <x v="17"/>
    <x v="0"/>
    <x v="3"/>
    <x v="7"/>
    <s v="420TW-02-A"/>
    <n v="6.6200099999999997"/>
    <n v="6.6200099999999997"/>
    <n v="0"/>
    <x v="0"/>
    <n v="8.5"/>
  </r>
  <r>
    <x v="1"/>
    <x v="3"/>
    <x v="17"/>
    <x v="1"/>
    <x v="3"/>
    <x v="7"/>
    <s v="420TW-02-B"/>
    <n v="6.3599699999999997"/>
    <n v="6.3599699999999997"/>
    <n v="0"/>
    <x v="0"/>
    <n v="8.42"/>
  </r>
  <r>
    <x v="1"/>
    <x v="3"/>
    <x v="17"/>
    <x v="1"/>
    <x v="3"/>
    <x v="7"/>
    <s v="420TW-03-B"/>
    <n v="6.4013400000000003"/>
    <n v="6.4013400000000003"/>
    <n v="0"/>
    <x v="0"/>
    <n v="8.42"/>
  </r>
  <r>
    <x v="1"/>
    <x v="3"/>
    <x v="17"/>
    <x v="2"/>
    <x v="3"/>
    <x v="7"/>
    <s v="420TW-03-C"/>
    <n v="6.8521599999999996"/>
    <n v="6.8521599999999996"/>
    <n v="0"/>
    <x v="0"/>
    <n v="8.6999999999999993"/>
  </r>
  <r>
    <x v="1"/>
    <x v="3"/>
    <x v="17"/>
    <x v="0"/>
    <x v="3"/>
    <x v="7"/>
    <s v="420TW-04-A"/>
    <n v="7.5958800000000002"/>
    <n v="7.5958800000000002"/>
    <n v="0"/>
    <x v="0"/>
    <n v="8.5"/>
  </r>
  <r>
    <x v="1"/>
    <x v="3"/>
    <x v="17"/>
    <x v="0"/>
    <x v="3"/>
    <x v="7"/>
    <s v="420TW-05-A"/>
    <n v="6.4156700000000004"/>
    <n v="6.4156700000000004"/>
    <n v="0"/>
    <x v="0"/>
    <n v="8.5"/>
  </r>
  <r>
    <x v="1"/>
    <x v="3"/>
    <x v="17"/>
    <x v="2"/>
    <x v="3"/>
    <x v="7"/>
    <s v="420TW-05-C"/>
    <n v="6.6466799999999999"/>
    <n v="6.6466799999999999"/>
    <n v="0"/>
    <x v="0"/>
    <n v="8.6999999999999993"/>
  </r>
  <r>
    <x v="1"/>
    <x v="3"/>
    <x v="17"/>
    <x v="0"/>
    <x v="3"/>
    <x v="7"/>
    <s v="420TW-06-A"/>
    <n v="6.4596299999999998"/>
    <n v="6.4596299999999998"/>
    <n v="0"/>
    <x v="0"/>
    <n v="8.5"/>
  </r>
  <r>
    <x v="1"/>
    <x v="3"/>
    <x v="17"/>
    <x v="1"/>
    <x v="3"/>
    <x v="7"/>
    <s v="420TW-06-B"/>
    <n v="6.5964299999999998"/>
    <n v="6.5964299999999998"/>
    <n v="0"/>
    <x v="0"/>
    <n v="8.42"/>
  </r>
  <r>
    <x v="1"/>
    <x v="3"/>
    <x v="17"/>
    <x v="2"/>
    <x v="3"/>
    <x v="7"/>
    <s v="420TW-06-C"/>
    <n v="6.5862999999999996"/>
    <n v="6.5862999999999996"/>
    <n v="0"/>
    <x v="0"/>
    <n v="8.6999999999999993"/>
  </r>
  <r>
    <x v="1"/>
    <x v="3"/>
    <x v="17"/>
    <x v="1"/>
    <x v="3"/>
    <x v="7"/>
    <s v="420TW-07-B"/>
    <n v="6.3133499999999998"/>
    <n v="6.3133499999999998"/>
    <n v="0"/>
    <x v="0"/>
    <n v="8.42"/>
  </r>
  <r>
    <x v="1"/>
    <x v="3"/>
    <x v="17"/>
    <x v="2"/>
    <x v="3"/>
    <x v="7"/>
    <s v="420TW-07-C"/>
    <n v="6.1683599999999998"/>
    <n v="6.1683599999999998"/>
    <n v="0"/>
    <x v="0"/>
    <n v="8.1999999999999993"/>
  </r>
  <r>
    <x v="1"/>
    <x v="3"/>
    <x v="17"/>
    <x v="1"/>
    <x v="3"/>
    <x v="7"/>
    <s v="420TW-08-B"/>
    <n v="6.4033499999999997"/>
    <n v="6.4033499999999997"/>
    <n v="0"/>
    <x v="0"/>
    <n v="8.42"/>
  </r>
  <r>
    <x v="1"/>
    <x v="3"/>
    <x v="17"/>
    <x v="1"/>
    <x v="3"/>
    <x v="7"/>
    <s v="420TW-09-B"/>
    <n v="6.40665"/>
    <n v="6.40665"/>
    <n v="0"/>
    <x v="0"/>
    <n v="8.42"/>
  </r>
  <r>
    <x v="1"/>
    <x v="3"/>
    <x v="17"/>
    <x v="0"/>
    <x v="3"/>
    <x v="8"/>
    <s v="430TT-01-A"/>
    <n v="42.014699999999998"/>
    <n v="42.014699999999998"/>
    <n v="0"/>
    <x v="0"/>
    <n v="42"/>
  </r>
  <r>
    <x v="1"/>
    <x v="3"/>
    <x v="17"/>
    <x v="1"/>
    <x v="3"/>
    <x v="8"/>
    <s v="430TT-01-B"/>
    <n v="21.70176"/>
    <n v="21.70176"/>
    <n v="0"/>
    <x v="0"/>
    <n v="28.8"/>
  </r>
  <r>
    <x v="1"/>
    <x v="3"/>
    <x v="17"/>
    <x v="2"/>
    <x v="3"/>
    <x v="8"/>
    <s v="430TT-01-C"/>
    <n v="18.363350000000001"/>
    <n v="18.363350000000001"/>
    <n v="0"/>
    <x v="0"/>
    <n v="24.2"/>
  </r>
  <r>
    <x v="1"/>
    <x v="3"/>
    <x v="17"/>
    <x v="0"/>
    <x v="3"/>
    <x v="8"/>
    <s v="430TT-02-A"/>
    <n v="30.649349999999998"/>
    <n v="30.649349999999998"/>
    <n v="0"/>
    <x v="0"/>
    <n v="41"/>
  </r>
  <r>
    <x v="1"/>
    <x v="3"/>
    <x v="17"/>
    <x v="1"/>
    <x v="3"/>
    <x v="8"/>
    <s v="430TT-02-B"/>
    <n v="23.945460000000001"/>
    <n v="23.945460000000001"/>
    <n v="0"/>
    <x v="0"/>
    <n v="32"/>
  </r>
  <r>
    <x v="1"/>
    <x v="3"/>
    <x v="17"/>
    <x v="2"/>
    <x v="3"/>
    <x v="8"/>
    <s v="430TT-02-C"/>
    <n v="27.173549999999999"/>
    <n v="27.173549999999999"/>
    <n v="0"/>
    <x v="0"/>
    <n v="36.200000000000003"/>
  </r>
  <r>
    <x v="1"/>
    <x v="3"/>
    <x v="17"/>
    <x v="0"/>
    <x v="3"/>
    <x v="8"/>
    <s v="430TT-03-A"/>
    <n v="18.854859999999999"/>
    <n v="18.854859999999999"/>
    <n v="0"/>
    <x v="0"/>
    <n v="25"/>
  </r>
  <r>
    <x v="1"/>
    <x v="3"/>
    <x v="17"/>
    <x v="1"/>
    <x v="3"/>
    <x v="8"/>
    <s v="430TT-03-B"/>
    <n v="12.471640000000001"/>
    <n v="12.471640000000001"/>
    <n v="0"/>
    <x v="0"/>
    <n v="16"/>
  </r>
  <r>
    <x v="1"/>
    <x v="3"/>
    <x v="17"/>
    <x v="2"/>
    <x v="3"/>
    <x v="8"/>
    <s v="430TT-03-C"/>
    <n v="24.89667"/>
    <n v="24.89667"/>
    <n v="0"/>
    <x v="0"/>
    <n v="33.200000000000003"/>
  </r>
  <r>
    <x v="1"/>
    <x v="3"/>
    <x v="17"/>
    <x v="1"/>
    <x v="3"/>
    <x v="8"/>
    <s v="430TT-04-B"/>
    <n v="12.535"/>
    <n v="12.535"/>
    <n v="0"/>
    <x v="0"/>
    <n v="16.8"/>
  </r>
  <r>
    <x v="1"/>
    <x v="3"/>
    <x v="17"/>
    <x v="2"/>
    <x v="3"/>
    <x v="8"/>
    <s v="430TT-04-C"/>
    <n v="6.4829600000000003"/>
    <n v="6.4829600000000003"/>
    <n v="0"/>
    <x v="0"/>
    <n v="8.5"/>
  </r>
  <r>
    <x v="1"/>
    <x v="3"/>
    <x v="17"/>
    <x v="1"/>
    <x v="3"/>
    <x v="8"/>
    <s v="430TT-05-B"/>
    <n v="9.3857499999999998"/>
    <n v="9.3857499999999998"/>
    <n v="0"/>
    <x v="0"/>
    <n v="11.8"/>
  </r>
  <r>
    <x v="1"/>
    <x v="3"/>
    <x v="17"/>
    <x v="0"/>
    <x v="3"/>
    <x v="9"/>
    <s v="440TP-01-A"/>
    <n v="21.656559999999999"/>
    <n v="21.656559999999999"/>
    <n v="0"/>
    <x v="0"/>
    <n v="25.5"/>
  </r>
  <r>
    <x v="1"/>
    <x v="3"/>
    <x v="17"/>
    <x v="1"/>
    <x v="3"/>
    <x v="9"/>
    <s v="440TP-01-B"/>
    <n v="19.863379999999999"/>
    <n v="19.863379999999999"/>
    <n v="0"/>
    <x v="0"/>
    <n v="25"/>
  </r>
  <r>
    <x v="1"/>
    <x v="3"/>
    <x v="17"/>
    <x v="2"/>
    <x v="3"/>
    <x v="9"/>
    <s v="440TP-01-C"/>
    <n v="19.970050000000001"/>
    <n v="19.970050000000001"/>
    <n v="0"/>
    <x v="0"/>
    <n v="26.1"/>
  </r>
  <r>
    <x v="1"/>
    <x v="3"/>
    <x v="17"/>
    <x v="0"/>
    <x v="4"/>
    <x v="10"/>
    <s v="510L1-A"/>
    <n v="148.76439999999999"/>
    <n v="128.76439999999999"/>
    <n v="0"/>
    <x v="0"/>
    <n v="229.21"/>
  </r>
  <r>
    <x v="1"/>
    <x v="3"/>
    <x v="17"/>
    <x v="1"/>
    <x v="4"/>
    <x v="10"/>
    <s v="510L1-B"/>
    <n v="113.28654"/>
    <n v="93.286540000000002"/>
    <n v="0"/>
    <x v="0"/>
    <n v="242.81"/>
  </r>
  <r>
    <x v="1"/>
    <x v="3"/>
    <x v="17"/>
    <x v="2"/>
    <x v="4"/>
    <x v="10"/>
    <s v="510L1-C"/>
    <n v="107.10952"/>
    <n v="87.109520000000003"/>
    <n v="0"/>
    <x v="0"/>
    <n v="213.31"/>
  </r>
  <r>
    <x v="1"/>
    <x v="3"/>
    <x v="17"/>
    <x v="0"/>
    <x v="4"/>
    <x v="11"/>
    <s v="510L2-A"/>
    <n v="207.68039999999999"/>
    <n v="207.68039999999999"/>
    <n v="0"/>
    <x v="0"/>
    <n v="195.21"/>
  </r>
  <r>
    <x v="1"/>
    <x v="3"/>
    <x v="17"/>
    <x v="1"/>
    <x v="4"/>
    <x v="11"/>
    <s v="510L2-B"/>
    <n v="240.98840000000001"/>
    <n v="240.98840000000001"/>
    <n v="0"/>
    <x v="0"/>
    <n v="226.81"/>
  </r>
  <r>
    <x v="1"/>
    <x v="3"/>
    <x v="17"/>
    <x v="2"/>
    <x v="4"/>
    <x v="11"/>
    <s v="510L2-C"/>
    <n v="283.84019999999998"/>
    <n v="283.84019999999998"/>
    <n v="0"/>
    <x v="0"/>
    <n v="250.91"/>
  </r>
  <r>
    <x v="1"/>
    <x v="3"/>
    <x v="17"/>
    <x v="0"/>
    <x v="4"/>
    <x v="12"/>
    <s v="510L3-A"/>
    <n v="172.98"/>
    <n v="172.98"/>
    <n v="0"/>
    <x v="0"/>
    <n v="187.21"/>
  </r>
  <r>
    <x v="1"/>
    <x v="3"/>
    <x v="17"/>
    <x v="1"/>
    <x v="4"/>
    <x v="12"/>
    <s v="510L3-B"/>
    <n v="148.41210000000001"/>
    <n v="148.41210000000001"/>
    <n v="0"/>
    <x v="0"/>
    <n v="194.81"/>
  </r>
  <r>
    <x v="1"/>
    <x v="3"/>
    <x v="17"/>
    <x v="2"/>
    <x v="4"/>
    <x v="12"/>
    <s v="510L3-C"/>
    <n v="159.19200000000001"/>
    <n v="159.19200000000001"/>
    <n v="0"/>
    <x v="0"/>
    <n v="178.91"/>
  </r>
  <r>
    <x v="1"/>
    <x v="3"/>
    <x v="17"/>
    <x v="0"/>
    <x v="4"/>
    <x v="13"/>
    <s v="510L4-A"/>
    <n v="69.16722"/>
    <n v="69.16722"/>
    <n v="0"/>
    <x v="0"/>
    <n v="60.01"/>
  </r>
  <r>
    <x v="1"/>
    <x v="3"/>
    <x v="17"/>
    <x v="1"/>
    <x v="4"/>
    <x v="13"/>
    <s v="510L4-B"/>
    <n v="81.100380000000001"/>
    <n v="81.100380000000001"/>
    <n v="0"/>
    <x v="0"/>
    <n v="71.010000000000005"/>
  </r>
  <r>
    <x v="1"/>
    <x v="3"/>
    <x v="17"/>
    <x v="2"/>
    <x v="4"/>
    <x v="13"/>
    <s v="510L4-C"/>
    <n v="49.74024"/>
    <n v="49.74024"/>
    <n v="0"/>
    <x v="0"/>
    <n v="50.91"/>
  </r>
  <r>
    <x v="1"/>
    <x v="3"/>
    <x v="17"/>
    <x v="0"/>
    <x v="4"/>
    <x v="14"/>
    <s v="510L5-A"/>
    <n v="127.5942"/>
    <n v="127.5942"/>
    <n v="0"/>
    <x v="0"/>
    <n v="134.21"/>
  </r>
  <r>
    <x v="1"/>
    <x v="3"/>
    <x v="17"/>
    <x v="1"/>
    <x v="4"/>
    <x v="14"/>
    <s v="510L5-B"/>
    <n v="128.53886"/>
    <n v="128.53886"/>
    <n v="0"/>
    <x v="0"/>
    <n v="169.81"/>
  </r>
  <r>
    <x v="1"/>
    <x v="3"/>
    <x v="17"/>
    <x v="2"/>
    <x v="4"/>
    <x v="14"/>
    <s v="510L5-C"/>
    <n v="55.889859999999999"/>
    <n v="55.889859999999999"/>
    <n v="0"/>
    <x v="0"/>
    <n v="62.91"/>
  </r>
  <r>
    <x v="1"/>
    <x v="3"/>
    <x v="17"/>
    <x v="0"/>
    <x v="4"/>
    <x v="15"/>
    <s v="510L6-A"/>
    <n v="174.52345"/>
    <n v="174.52345"/>
    <n v="0"/>
    <x v="0"/>
    <n v="190.21"/>
  </r>
  <r>
    <x v="1"/>
    <x v="3"/>
    <x v="17"/>
    <x v="1"/>
    <x v="4"/>
    <x v="15"/>
    <s v="510L6-B"/>
    <n v="118.68315"/>
    <n v="118.68315"/>
    <n v="0"/>
    <x v="0"/>
    <n v="141.81"/>
  </r>
  <r>
    <x v="1"/>
    <x v="3"/>
    <x v="17"/>
    <x v="2"/>
    <x v="4"/>
    <x v="15"/>
    <s v="510L6-C"/>
    <n v="148.21799999999999"/>
    <n v="148.21799999999999"/>
    <n v="0"/>
    <x v="0"/>
    <n v="158.91"/>
  </r>
  <r>
    <x v="1"/>
    <x v="3"/>
    <x v="17"/>
    <x v="0"/>
    <x v="4"/>
    <x v="16"/>
    <s v="510L8-A"/>
    <n v="24.378720000000001"/>
    <n v="24.378720000000001"/>
    <n v="0"/>
    <x v="0"/>
    <n v="24.01"/>
  </r>
  <r>
    <x v="1"/>
    <x v="3"/>
    <x v="17"/>
    <x v="1"/>
    <x v="4"/>
    <x v="16"/>
    <s v="510L8-B"/>
    <n v="18.366859999999999"/>
    <n v="18.366859999999999"/>
    <n v="0"/>
    <x v="0"/>
    <n v="17.010000000000002"/>
  </r>
  <r>
    <x v="1"/>
    <x v="3"/>
    <x v="17"/>
    <x v="2"/>
    <x v="4"/>
    <x v="16"/>
    <s v="510L8-C"/>
    <n v="15.775650000000001"/>
    <n v="15.775650000000001"/>
    <n v="0"/>
    <x v="0"/>
    <n v="16"/>
  </r>
  <r>
    <x v="1"/>
    <x v="3"/>
    <x v="17"/>
    <x v="1"/>
    <x v="4"/>
    <x v="17"/>
    <s v="520WP-01-B"/>
    <n v="7.4004000000000003"/>
    <n v="7.4004000000000003"/>
    <n v="0"/>
    <x v="0"/>
    <n v="9"/>
  </r>
  <r>
    <x v="1"/>
    <x v="3"/>
    <x v="17"/>
    <x v="2"/>
    <x v="4"/>
    <x v="17"/>
    <s v="520WP-01-C"/>
    <n v="13.2"/>
    <n v="13.2"/>
    <n v="0"/>
    <x v="0"/>
    <n v="16"/>
  </r>
  <r>
    <x v="1"/>
    <x v="3"/>
    <x v="17"/>
    <x v="0"/>
    <x v="4"/>
    <x v="18"/>
    <s v="530NP-01-A"/>
    <n v="50.3125"/>
    <n v="50.3125"/>
    <n v="0"/>
    <x v="0"/>
    <n v="48"/>
  </r>
  <r>
    <x v="1"/>
    <x v="3"/>
    <x v="17"/>
    <x v="1"/>
    <x v="4"/>
    <x v="18"/>
    <s v="530NP-01-B"/>
    <n v="51.936880000000002"/>
    <n v="51.936880000000002"/>
    <n v="0"/>
    <x v="0"/>
    <n v="48"/>
  </r>
  <r>
    <x v="1"/>
    <x v="3"/>
    <x v="17"/>
    <x v="2"/>
    <x v="4"/>
    <x v="18"/>
    <s v="530NP-01-C"/>
    <n v="65.149500000000003"/>
    <n v="65.149500000000003"/>
    <n v="0"/>
    <x v="0"/>
    <n v="56"/>
  </r>
  <r>
    <x v="1"/>
    <x v="3"/>
    <x v="17"/>
    <x v="0"/>
    <x v="4"/>
    <x v="19"/>
    <s v="550LP-01-A"/>
    <n v="25.8874"/>
    <n v="25.8874"/>
    <n v="0"/>
    <x v="0"/>
    <n v="28"/>
  </r>
  <r>
    <x v="1"/>
    <x v="3"/>
    <x v="17"/>
    <x v="1"/>
    <x v="4"/>
    <x v="19"/>
    <s v="550LP-01-B"/>
    <n v="37.187199999999997"/>
    <n v="37.187199999999997"/>
    <n v="0"/>
    <x v="0"/>
    <n v="40"/>
  </r>
  <r>
    <x v="1"/>
    <x v="3"/>
    <x v="17"/>
    <x v="2"/>
    <x v="4"/>
    <x v="19"/>
    <s v="550LP-01-C"/>
    <n v="24.332599999999999"/>
    <n v="24.332599999999999"/>
    <n v="0"/>
    <x v="0"/>
    <n v="24"/>
  </r>
  <r>
    <x v="1"/>
    <x v="3"/>
    <x v="17"/>
    <x v="0"/>
    <x v="5"/>
    <x v="20"/>
    <s v="600WZ-01-A"/>
    <n v="1.39998"/>
    <n v="1.39998"/>
    <n v="0"/>
    <x v="0"/>
    <n v="16"/>
  </r>
  <r>
    <x v="1"/>
    <x v="3"/>
    <x v="17"/>
    <x v="1"/>
    <x v="5"/>
    <x v="20"/>
    <s v="600WZ-01-B"/>
    <n v="2.7400099999999998"/>
    <n v="2.7400099999999998"/>
    <n v="0"/>
    <x v="0"/>
    <n v="8"/>
  </r>
  <r>
    <x v="1"/>
    <x v="3"/>
    <x v="17"/>
    <x v="2"/>
    <x v="5"/>
    <x v="20"/>
    <s v="600WZ-01-C"/>
    <n v="1.41665"/>
    <n v="1.41665"/>
    <n v="0"/>
    <x v="0"/>
    <n v="8"/>
  </r>
  <r>
    <x v="0"/>
    <x v="2"/>
    <x v="18"/>
    <x v="2"/>
    <x v="2"/>
    <x v="5"/>
    <s v="300OS-01-C"/>
    <n v="1.8886700000000001"/>
    <n v="1.8886700000000001"/>
    <n v="0"/>
    <x v="0"/>
    <n v="6"/>
  </r>
  <r>
    <x v="1"/>
    <x v="3"/>
    <x v="19"/>
    <x v="0"/>
    <x v="0"/>
    <x v="0"/>
    <s v="100KT-01-A"/>
    <n v="3.26634"/>
    <n v="3.26634"/>
    <n v="0"/>
    <x v="0"/>
    <n v="32"/>
  </r>
  <r>
    <x v="1"/>
    <x v="3"/>
    <x v="19"/>
    <x v="1"/>
    <x v="0"/>
    <x v="0"/>
    <s v="100KT-01-B"/>
    <n v="3.0009700000000001"/>
    <n v="3.0009700000000001"/>
    <n v="0"/>
    <x v="0"/>
    <n v="16"/>
  </r>
  <r>
    <x v="1"/>
    <x v="3"/>
    <x v="19"/>
    <x v="2"/>
    <x v="0"/>
    <x v="0"/>
    <s v="100KT-01-C"/>
    <n v="7.4027200000000004"/>
    <n v="7.4027200000000004"/>
    <n v="0"/>
    <x v="0"/>
    <n v="24"/>
  </r>
  <r>
    <x v="1"/>
    <x v="3"/>
    <x v="19"/>
    <x v="0"/>
    <x v="0"/>
    <x v="0"/>
    <s v="100KT-02-A"/>
    <n v="17.56578"/>
    <n v="17.56578"/>
    <n v="0"/>
    <x v="0"/>
    <n v="24"/>
  </r>
  <r>
    <x v="1"/>
    <x v="3"/>
    <x v="19"/>
    <x v="1"/>
    <x v="0"/>
    <x v="0"/>
    <s v="100KT-02-B"/>
    <n v="15.59591"/>
    <n v="15.59591"/>
    <n v="0"/>
    <x v="0"/>
    <n v="32"/>
  </r>
  <r>
    <x v="1"/>
    <x v="3"/>
    <x v="19"/>
    <x v="2"/>
    <x v="0"/>
    <x v="0"/>
    <s v="100KT-02-C"/>
    <n v="14.97748"/>
    <n v="14.97748"/>
    <n v="0"/>
    <x v="0"/>
    <n v="32"/>
  </r>
  <r>
    <x v="1"/>
    <x v="3"/>
    <x v="19"/>
    <x v="0"/>
    <x v="0"/>
    <x v="0"/>
    <s v="100KT-03-A"/>
    <n v="14.86501"/>
    <n v="14.86501"/>
    <n v="0"/>
    <x v="0"/>
    <n v="40"/>
  </r>
  <r>
    <x v="1"/>
    <x v="3"/>
    <x v="19"/>
    <x v="1"/>
    <x v="0"/>
    <x v="0"/>
    <s v="100KT-03-B"/>
    <n v="19.976369999999999"/>
    <n v="19.976369999999999"/>
    <n v="0"/>
    <x v="0"/>
    <n v="32"/>
  </r>
  <r>
    <x v="1"/>
    <x v="3"/>
    <x v="19"/>
    <x v="2"/>
    <x v="0"/>
    <x v="0"/>
    <s v="100KT-03-C"/>
    <n v="13.59849"/>
    <n v="13.59849"/>
    <n v="0"/>
    <x v="0"/>
    <n v="24"/>
  </r>
  <r>
    <x v="1"/>
    <x v="3"/>
    <x v="19"/>
    <x v="0"/>
    <x v="0"/>
    <x v="0"/>
    <s v="100KT-04-A"/>
    <n v="14.93557"/>
    <n v="14.93557"/>
    <n v="0"/>
    <x v="0"/>
    <n v="16"/>
  </r>
  <r>
    <x v="1"/>
    <x v="3"/>
    <x v="19"/>
    <x v="1"/>
    <x v="0"/>
    <x v="0"/>
    <s v="100KT-04-B"/>
    <n v="13.551589999999999"/>
    <n v="13.551589999999999"/>
    <n v="0"/>
    <x v="0"/>
    <n v="8"/>
  </r>
  <r>
    <x v="1"/>
    <x v="3"/>
    <x v="19"/>
    <x v="0"/>
    <x v="0"/>
    <x v="0"/>
    <s v="100KT-05-A"/>
    <n v="3.0853299999999999"/>
    <n v="3.0853299999999999"/>
    <n v="0"/>
    <x v="0"/>
    <n v="32"/>
  </r>
  <r>
    <x v="1"/>
    <x v="3"/>
    <x v="19"/>
    <x v="1"/>
    <x v="0"/>
    <x v="0"/>
    <s v="100KT-05-B"/>
    <n v="1.63567"/>
    <n v="1.63567"/>
    <n v="0"/>
    <x v="0"/>
    <n v="32"/>
  </r>
  <r>
    <x v="1"/>
    <x v="3"/>
    <x v="19"/>
    <x v="0"/>
    <x v="0"/>
    <x v="0"/>
    <s v="100KT-07-A"/>
    <n v="12.89899"/>
    <n v="12.89899"/>
    <n v="0"/>
    <x v="0"/>
    <n v="16"/>
  </r>
  <r>
    <x v="1"/>
    <x v="3"/>
    <x v="19"/>
    <x v="1"/>
    <x v="0"/>
    <x v="0"/>
    <s v="100KT-07-B"/>
    <n v="12.275969999999999"/>
    <n v="12.275969999999999"/>
    <n v="0"/>
    <x v="0"/>
    <n v="8"/>
  </r>
  <r>
    <x v="1"/>
    <x v="3"/>
    <x v="19"/>
    <x v="1"/>
    <x v="0"/>
    <x v="1"/>
    <s v="110KS-01-B"/>
    <n v="7.92"/>
    <n v="7.92"/>
    <n v="0"/>
    <x v="0"/>
    <n v="16"/>
  </r>
  <r>
    <x v="1"/>
    <x v="3"/>
    <x v="19"/>
    <x v="0"/>
    <x v="0"/>
    <x v="1"/>
    <s v="110KS-02-A"/>
    <n v="5.28"/>
    <n v="5.28"/>
    <n v="0"/>
    <x v="0"/>
    <n v="8"/>
  </r>
  <r>
    <x v="1"/>
    <x v="3"/>
    <x v="19"/>
    <x v="0"/>
    <x v="0"/>
    <x v="1"/>
    <s v="110KS-03-A"/>
    <n v="1.1200000000000001"/>
    <n v="1.1200000000000001"/>
    <n v="0"/>
    <x v="0"/>
    <n v="8"/>
  </r>
  <r>
    <x v="1"/>
    <x v="3"/>
    <x v="19"/>
    <x v="1"/>
    <x v="0"/>
    <x v="1"/>
    <s v="110KS-03-B"/>
    <n v="2.94"/>
    <n v="2.94"/>
    <n v="0"/>
    <x v="0"/>
    <n v="8"/>
  </r>
  <r>
    <x v="1"/>
    <x v="3"/>
    <x v="19"/>
    <x v="0"/>
    <x v="1"/>
    <x v="2"/>
    <s v="210SL-01-A"/>
    <n v="20.496732999999999"/>
    <n v="20.496732999999999"/>
    <n v="0"/>
    <x v="0"/>
    <n v="24"/>
  </r>
  <r>
    <x v="1"/>
    <x v="3"/>
    <x v="19"/>
    <x v="1"/>
    <x v="1"/>
    <x v="2"/>
    <s v="210SL-01-B"/>
    <n v="24.261330000000001"/>
    <n v="24.261330000000001"/>
    <n v="0"/>
    <x v="0"/>
    <n v="28"/>
  </r>
  <r>
    <x v="1"/>
    <x v="3"/>
    <x v="19"/>
    <x v="2"/>
    <x v="1"/>
    <x v="2"/>
    <s v="210SL-01-C"/>
    <n v="21.068470000000001"/>
    <n v="21.068470000000001"/>
    <n v="0"/>
    <x v="0"/>
    <n v="24"/>
  </r>
  <r>
    <x v="1"/>
    <x v="3"/>
    <x v="19"/>
    <x v="0"/>
    <x v="1"/>
    <x v="2"/>
    <s v="210SL-02-A"/>
    <n v="28.266639999999999"/>
    <n v="28.266639999999999"/>
    <n v="0"/>
    <x v="0"/>
    <n v="32"/>
  </r>
  <r>
    <x v="1"/>
    <x v="3"/>
    <x v="19"/>
    <x v="1"/>
    <x v="1"/>
    <x v="2"/>
    <s v="210SL-02-B"/>
    <n v="28.266639999999999"/>
    <n v="28.266639999999999"/>
    <n v="0"/>
    <x v="0"/>
    <n v="32"/>
  </r>
  <r>
    <x v="1"/>
    <x v="3"/>
    <x v="19"/>
    <x v="0"/>
    <x v="1"/>
    <x v="3"/>
    <s v="220SE-0009"/>
    <n v="7.8473600000000001"/>
    <n v="7.8473600000000001"/>
    <n v="1.6999999999999999E-3"/>
    <x v="0"/>
    <n v="8"/>
  </r>
  <r>
    <x v="1"/>
    <x v="3"/>
    <x v="19"/>
    <x v="2"/>
    <x v="1"/>
    <x v="3"/>
    <s v="220SE-0079"/>
    <n v="6.8903400000000001"/>
    <n v="6.8903400000000001"/>
    <n v="0"/>
    <x v="0"/>
    <n v="8"/>
  </r>
  <r>
    <x v="1"/>
    <x v="3"/>
    <x v="19"/>
    <x v="2"/>
    <x v="1"/>
    <x v="3"/>
    <s v="220SE-0081"/>
    <n v="6.33582"/>
    <n v="6.33582"/>
    <n v="0"/>
    <x v="0"/>
    <n v="8"/>
  </r>
  <r>
    <x v="1"/>
    <x v="3"/>
    <x v="19"/>
    <x v="2"/>
    <x v="1"/>
    <x v="3"/>
    <s v="220SE-0114"/>
    <n v="5.8796799999999996"/>
    <n v="5.8796799999999996"/>
    <n v="0"/>
    <x v="0"/>
    <n v="8"/>
  </r>
  <r>
    <x v="1"/>
    <x v="3"/>
    <x v="19"/>
    <x v="0"/>
    <x v="1"/>
    <x v="3"/>
    <s v="220SE-0121"/>
    <n v="8.5995500000000007"/>
    <n v="8.5995500000000007"/>
    <n v="3.8405"/>
    <x v="0"/>
    <n v="8"/>
  </r>
  <r>
    <x v="1"/>
    <x v="3"/>
    <x v="19"/>
    <x v="1"/>
    <x v="1"/>
    <x v="3"/>
    <s v="220SE-0150"/>
    <n v="7.86022"/>
    <n v="7.86022"/>
    <n v="0"/>
    <x v="0"/>
    <n v="8"/>
  </r>
  <r>
    <x v="1"/>
    <x v="3"/>
    <x v="19"/>
    <x v="1"/>
    <x v="1"/>
    <x v="3"/>
    <s v="220SE-0202"/>
    <n v="6.8748899999999997"/>
    <n v="6.8748899999999997"/>
    <n v="0"/>
    <x v="0"/>
    <n v="8"/>
  </r>
  <r>
    <x v="1"/>
    <x v="3"/>
    <x v="19"/>
    <x v="2"/>
    <x v="1"/>
    <x v="3"/>
    <s v="220SE-0212"/>
    <n v="7.6740000000000004"/>
    <n v="7.6740000000000004"/>
    <n v="4.7000000000000002E-3"/>
    <x v="0"/>
    <n v="8"/>
  </r>
  <r>
    <x v="1"/>
    <x v="3"/>
    <x v="19"/>
    <x v="1"/>
    <x v="1"/>
    <x v="3"/>
    <s v="220SE-0233"/>
    <n v="7.2007399999999997"/>
    <n v="7.2007399999999997"/>
    <n v="0"/>
    <x v="0"/>
    <n v="8"/>
  </r>
  <r>
    <x v="1"/>
    <x v="3"/>
    <x v="19"/>
    <x v="1"/>
    <x v="1"/>
    <x v="3"/>
    <s v="220SE-0281"/>
    <n v="6.4230700000000001"/>
    <n v="6.4230700000000001"/>
    <n v="0"/>
    <x v="0"/>
    <n v="8"/>
  </r>
  <r>
    <x v="1"/>
    <x v="3"/>
    <x v="19"/>
    <x v="1"/>
    <x v="1"/>
    <x v="3"/>
    <s v="220SE-0315"/>
    <n v="8.2203700000000008"/>
    <n v="8.2203700000000008"/>
    <n v="0"/>
    <x v="0"/>
    <n v="8"/>
  </r>
  <r>
    <x v="1"/>
    <x v="3"/>
    <x v="19"/>
    <x v="0"/>
    <x v="1"/>
    <x v="3"/>
    <s v="220SE-0350"/>
    <n v="6.0770099999999996"/>
    <n v="6.0770099999999996"/>
    <n v="0"/>
    <x v="0"/>
    <n v="8"/>
  </r>
  <r>
    <x v="1"/>
    <x v="3"/>
    <x v="19"/>
    <x v="2"/>
    <x v="1"/>
    <x v="3"/>
    <s v="220SE-0359"/>
    <n v="7.3274900000000001"/>
    <n v="7.3274900000000001"/>
    <n v="0"/>
    <x v="0"/>
    <n v="8"/>
  </r>
  <r>
    <x v="1"/>
    <x v="3"/>
    <x v="19"/>
    <x v="2"/>
    <x v="1"/>
    <x v="3"/>
    <s v="220SE-0386"/>
    <n v="10.29481"/>
    <n v="10.29481"/>
    <n v="0"/>
    <x v="0"/>
    <n v="12"/>
  </r>
  <r>
    <x v="1"/>
    <x v="3"/>
    <x v="19"/>
    <x v="0"/>
    <x v="1"/>
    <x v="3"/>
    <s v="220SE-0409"/>
    <n v="5.8644999999999996"/>
    <n v="5.8644999999999996"/>
    <n v="0"/>
    <x v="0"/>
    <n v="8"/>
  </r>
  <r>
    <x v="1"/>
    <x v="3"/>
    <x v="19"/>
    <x v="0"/>
    <x v="1"/>
    <x v="3"/>
    <s v="220SE-0639"/>
    <n v="6.6701199999999998"/>
    <n v="6.6701199999999998"/>
    <n v="0"/>
    <x v="0"/>
    <n v="8"/>
  </r>
  <r>
    <x v="1"/>
    <x v="3"/>
    <x v="19"/>
    <x v="1"/>
    <x v="1"/>
    <x v="3"/>
    <s v="220SE-0640"/>
    <n v="5.6736300000000002"/>
    <n v="5.6736300000000002"/>
    <n v="0"/>
    <x v="0"/>
    <n v="8"/>
  </r>
  <r>
    <x v="1"/>
    <x v="3"/>
    <x v="19"/>
    <x v="0"/>
    <x v="1"/>
    <x v="3"/>
    <s v="220SE-0642"/>
    <n v="6.8722399999999997"/>
    <n v="6.8722399999999997"/>
    <n v="0"/>
    <x v="0"/>
    <n v="8"/>
  </r>
  <r>
    <x v="1"/>
    <x v="3"/>
    <x v="19"/>
    <x v="0"/>
    <x v="1"/>
    <x v="3"/>
    <s v="220SE-0677"/>
    <n v="6.0735099999999997"/>
    <n v="6.0735099999999997"/>
    <n v="0"/>
    <x v="0"/>
    <n v="8"/>
  </r>
  <r>
    <x v="1"/>
    <x v="3"/>
    <x v="19"/>
    <x v="1"/>
    <x v="1"/>
    <x v="3"/>
    <s v="220SE-0682"/>
    <n v="5.7421199999999999"/>
    <n v="5.7421199999999999"/>
    <n v="0"/>
    <x v="0"/>
    <n v="8"/>
  </r>
  <r>
    <x v="1"/>
    <x v="3"/>
    <x v="19"/>
    <x v="1"/>
    <x v="1"/>
    <x v="3"/>
    <s v="220SE-0688"/>
    <n v="8.4156899999999997"/>
    <n v="8.4156899999999997"/>
    <n v="0"/>
    <x v="0"/>
    <n v="8"/>
  </r>
  <r>
    <x v="1"/>
    <x v="3"/>
    <x v="19"/>
    <x v="0"/>
    <x v="1"/>
    <x v="3"/>
    <s v="220SE-0694"/>
    <n v="6.57064"/>
    <n v="6.57064"/>
    <n v="0"/>
    <x v="0"/>
    <n v="8"/>
  </r>
  <r>
    <x v="1"/>
    <x v="3"/>
    <x v="19"/>
    <x v="1"/>
    <x v="1"/>
    <x v="3"/>
    <s v="220SE-0700"/>
    <n v="6.9772699999999999"/>
    <n v="6.9772699999999999"/>
    <n v="0"/>
    <x v="0"/>
    <n v="8"/>
  </r>
  <r>
    <x v="1"/>
    <x v="3"/>
    <x v="19"/>
    <x v="1"/>
    <x v="1"/>
    <x v="3"/>
    <s v="220SE-0701"/>
    <n v="7.3141999999999996"/>
    <n v="7.3141999999999996"/>
    <n v="0"/>
    <x v="0"/>
    <n v="8"/>
  </r>
  <r>
    <x v="1"/>
    <x v="3"/>
    <x v="19"/>
    <x v="1"/>
    <x v="1"/>
    <x v="3"/>
    <s v="220SE-0734"/>
    <n v="6.0433700000000004"/>
    <n v="6.0433700000000004"/>
    <n v="0"/>
    <x v="0"/>
    <n v="8"/>
  </r>
  <r>
    <x v="1"/>
    <x v="3"/>
    <x v="19"/>
    <x v="1"/>
    <x v="1"/>
    <x v="3"/>
    <s v="220SE-0739"/>
    <n v="6.0609000000000002"/>
    <n v="6.0609000000000002"/>
    <n v="0"/>
    <x v="0"/>
    <n v="8"/>
  </r>
  <r>
    <x v="1"/>
    <x v="3"/>
    <x v="19"/>
    <x v="2"/>
    <x v="1"/>
    <x v="3"/>
    <s v="220SE-0755"/>
    <n v="7.7765300000000002"/>
    <n v="7.7765300000000002"/>
    <n v="1.1299999999999999E-2"/>
    <x v="0"/>
    <n v="8"/>
  </r>
  <r>
    <x v="1"/>
    <x v="3"/>
    <x v="19"/>
    <x v="1"/>
    <x v="1"/>
    <x v="3"/>
    <s v="220SE-0786"/>
    <n v="6.8907100000000003"/>
    <n v="6.8907100000000003"/>
    <n v="0"/>
    <x v="0"/>
    <n v="8"/>
  </r>
  <r>
    <x v="1"/>
    <x v="3"/>
    <x v="19"/>
    <x v="0"/>
    <x v="1"/>
    <x v="3"/>
    <s v="220SE-0787"/>
    <n v="5.3518400000000002"/>
    <n v="5.3518400000000002"/>
    <n v="0"/>
    <x v="0"/>
    <n v="8"/>
  </r>
  <r>
    <x v="1"/>
    <x v="3"/>
    <x v="19"/>
    <x v="1"/>
    <x v="1"/>
    <x v="3"/>
    <s v="220SE-0797"/>
    <n v="7.2971899999999996"/>
    <n v="7.2971899999999996"/>
    <n v="0"/>
    <x v="0"/>
    <n v="8"/>
  </r>
  <r>
    <x v="1"/>
    <x v="3"/>
    <x v="19"/>
    <x v="1"/>
    <x v="1"/>
    <x v="3"/>
    <s v="220SE-0800"/>
    <n v="8.0690799999999996"/>
    <n v="8.0690799999999996"/>
    <n v="0"/>
    <x v="0"/>
    <n v="8"/>
  </r>
  <r>
    <x v="1"/>
    <x v="3"/>
    <x v="19"/>
    <x v="2"/>
    <x v="1"/>
    <x v="3"/>
    <s v="220SE-0844"/>
    <n v="6.3295700000000004"/>
    <n v="6.3295700000000004"/>
    <n v="2.1700000000000001E-2"/>
    <x v="0"/>
    <n v="8"/>
  </r>
  <r>
    <x v="1"/>
    <x v="3"/>
    <x v="19"/>
    <x v="1"/>
    <x v="1"/>
    <x v="3"/>
    <s v="220SE-0921"/>
    <n v="6.9145200000000004"/>
    <n v="6.9145200000000004"/>
    <n v="0"/>
    <x v="0"/>
    <n v="8"/>
  </r>
  <r>
    <x v="1"/>
    <x v="3"/>
    <x v="19"/>
    <x v="0"/>
    <x v="1"/>
    <x v="3"/>
    <s v="220SE-0923"/>
    <n v="5.3859199999999996"/>
    <n v="5.3859199999999996"/>
    <n v="0"/>
    <x v="0"/>
    <n v="8"/>
  </r>
  <r>
    <x v="1"/>
    <x v="3"/>
    <x v="19"/>
    <x v="2"/>
    <x v="1"/>
    <x v="3"/>
    <s v="220SE-1045"/>
    <n v="8.8635699999999993"/>
    <n v="8.8635699999999993"/>
    <n v="0"/>
    <x v="0"/>
    <n v="8"/>
  </r>
  <r>
    <x v="1"/>
    <x v="3"/>
    <x v="19"/>
    <x v="0"/>
    <x v="1"/>
    <x v="3"/>
    <s v="220SE-1218"/>
    <n v="5.3163200000000002"/>
    <n v="5.3163200000000002"/>
    <n v="3.0999999999999999E-3"/>
    <x v="0"/>
    <n v="8"/>
  </r>
  <r>
    <x v="1"/>
    <x v="3"/>
    <x v="19"/>
    <x v="0"/>
    <x v="1"/>
    <x v="3"/>
    <s v="220SE-1219"/>
    <n v="6.8435600000000001"/>
    <n v="6.8435600000000001"/>
    <n v="0"/>
    <x v="0"/>
    <n v="8"/>
  </r>
  <r>
    <x v="1"/>
    <x v="3"/>
    <x v="19"/>
    <x v="0"/>
    <x v="1"/>
    <x v="3"/>
    <s v="220SE-1290"/>
    <n v="7.8902000000000001"/>
    <n v="7.8902000000000001"/>
    <n v="1.1999999999999999E-3"/>
    <x v="0"/>
    <n v="8"/>
  </r>
  <r>
    <x v="1"/>
    <x v="3"/>
    <x v="19"/>
    <x v="1"/>
    <x v="1"/>
    <x v="3"/>
    <s v="220SE-1689"/>
    <n v="5.5502890000000003"/>
    <n v="5.5502890000000003"/>
    <n v="0.2447"/>
    <x v="0"/>
    <n v="8"/>
  </r>
  <r>
    <x v="1"/>
    <x v="3"/>
    <x v="19"/>
    <x v="0"/>
    <x v="1"/>
    <x v="3"/>
    <s v="220SE-1747"/>
    <n v="2.3047569999999999"/>
    <n v="2.3047569999999999"/>
    <n v="0.40379999999999999"/>
    <x v="0"/>
    <n v="8"/>
  </r>
  <r>
    <x v="1"/>
    <x v="3"/>
    <x v="19"/>
    <x v="1"/>
    <x v="1"/>
    <x v="3"/>
    <s v="220SE-2033"/>
    <n v="5.9107399999999997"/>
    <n v="5.9107399999999997"/>
    <n v="0"/>
    <x v="0"/>
    <n v="8"/>
  </r>
  <r>
    <x v="1"/>
    <x v="3"/>
    <x v="19"/>
    <x v="0"/>
    <x v="1"/>
    <x v="3"/>
    <s v="220SE-2035"/>
    <n v="6.5986599999999997"/>
    <n v="6.5986599999999997"/>
    <n v="0"/>
    <x v="0"/>
    <n v="8"/>
  </r>
  <r>
    <x v="1"/>
    <x v="3"/>
    <x v="19"/>
    <x v="2"/>
    <x v="1"/>
    <x v="3"/>
    <s v="220SE-2036"/>
    <n v="5.5450499999999998"/>
    <n v="5.5450499999999998"/>
    <n v="1.2407999999999999"/>
    <x v="0"/>
    <n v="8"/>
  </r>
  <r>
    <x v="1"/>
    <x v="3"/>
    <x v="19"/>
    <x v="0"/>
    <x v="1"/>
    <x v="3"/>
    <s v="220SE-2037"/>
    <n v="5.9047799999999997"/>
    <n v="5.9047799999999997"/>
    <n v="0"/>
    <x v="0"/>
    <n v="8"/>
  </r>
  <r>
    <x v="1"/>
    <x v="3"/>
    <x v="19"/>
    <x v="0"/>
    <x v="1"/>
    <x v="3"/>
    <s v="220SE-2038"/>
    <n v="6.4696199999999999"/>
    <n v="6.4696199999999999"/>
    <n v="0"/>
    <x v="0"/>
    <n v="8"/>
  </r>
  <r>
    <x v="1"/>
    <x v="3"/>
    <x v="19"/>
    <x v="1"/>
    <x v="1"/>
    <x v="3"/>
    <s v="220SE-2102"/>
    <n v="6.2244999999999999"/>
    <n v="6.2244999999999999"/>
    <n v="0"/>
    <x v="0"/>
    <n v="8"/>
  </r>
  <r>
    <x v="1"/>
    <x v="3"/>
    <x v="19"/>
    <x v="0"/>
    <x v="1"/>
    <x v="3"/>
    <s v="220SE-2103"/>
    <n v="6.5658000000000003"/>
    <n v="6.5658000000000003"/>
    <n v="0"/>
    <x v="0"/>
    <n v="8"/>
  </r>
  <r>
    <x v="1"/>
    <x v="3"/>
    <x v="19"/>
    <x v="2"/>
    <x v="1"/>
    <x v="3"/>
    <s v="220SE-2104"/>
    <n v="6.3906299999999998"/>
    <n v="6.3906299999999998"/>
    <n v="5.0000000000000001E-4"/>
    <x v="0"/>
    <n v="8"/>
  </r>
  <r>
    <x v="1"/>
    <x v="3"/>
    <x v="19"/>
    <x v="0"/>
    <x v="1"/>
    <x v="3"/>
    <s v="220SE-2110"/>
    <n v="6.5594200000000003"/>
    <n v="6.5594200000000003"/>
    <n v="0.42830000000000001"/>
    <x v="0"/>
    <n v="8"/>
  </r>
  <r>
    <x v="1"/>
    <x v="3"/>
    <x v="19"/>
    <x v="0"/>
    <x v="1"/>
    <x v="3"/>
    <s v="220SE-2125"/>
    <n v="6.6521699999999999"/>
    <n v="6.6521699999999999"/>
    <n v="0"/>
    <x v="0"/>
    <n v="8"/>
  </r>
  <r>
    <x v="1"/>
    <x v="3"/>
    <x v="19"/>
    <x v="0"/>
    <x v="1"/>
    <x v="3"/>
    <s v="220SE-2295"/>
    <n v="5.7943800000000003"/>
    <n v="5.7943800000000003"/>
    <n v="0"/>
    <x v="0"/>
    <n v="8"/>
  </r>
  <r>
    <x v="1"/>
    <x v="3"/>
    <x v="19"/>
    <x v="1"/>
    <x v="1"/>
    <x v="3"/>
    <s v="220SE-2350"/>
    <n v="7.7723699999999996"/>
    <n v="7.7723699999999996"/>
    <n v="6.1999999999999998E-3"/>
    <x v="0"/>
    <n v="8"/>
  </r>
  <r>
    <x v="1"/>
    <x v="3"/>
    <x v="19"/>
    <x v="1"/>
    <x v="1"/>
    <x v="3"/>
    <s v="220SE-2353"/>
    <n v="6.9323699999999997"/>
    <n v="6.9323699999999997"/>
    <n v="0"/>
    <x v="0"/>
    <n v="8"/>
  </r>
  <r>
    <x v="1"/>
    <x v="3"/>
    <x v="19"/>
    <x v="1"/>
    <x v="1"/>
    <x v="3"/>
    <s v="220SE-2414"/>
    <n v="6.1122699999999996"/>
    <n v="6.1122699999999996"/>
    <n v="0"/>
    <x v="0"/>
    <n v="8"/>
  </r>
  <r>
    <x v="1"/>
    <x v="3"/>
    <x v="19"/>
    <x v="0"/>
    <x v="1"/>
    <x v="3"/>
    <s v="220SE-2415"/>
    <n v="4.4132600000000002"/>
    <n v="4.4132600000000002"/>
    <n v="0.65629999999999999"/>
    <x v="0"/>
    <n v="8"/>
  </r>
  <r>
    <x v="1"/>
    <x v="3"/>
    <x v="19"/>
    <x v="1"/>
    <x v="1"/>
    <x v="3"/>
    <s v="220SE-2455"/>
    <n v="6.6474099999999998"/>
    <n v="6.6474099999999998"/>
    <n v="0"/>
    <x v="0"/>
    <n v="8"/>
  </r>
  <r>
    <x v="1"/>
    <x v="3"/>
    <x v="19"/>
    <x v="1"/>
    <x v="1"/>
    <x v="3"/>
    <s v="220SE-2553"/>
    <n v="5.7506300000000001"/>
    <n v="5.7506300000000001"/>
    <n v="0"/>
    <x v="0"/>
    <n v="8"/>
  </r>
  <r>
    <x v="1"/>
    <x v="3"/>
    <x v="19"/>
    <x v="0"/>
    <x v="1"/>
    <x v="3"/>
    <s v="220SE-2771"/>
    <n v="7.17082"/>
    <n v="7.17082"/>
    <n v="1.38E-2"/>
    <x v="0"/>
    <n v="8"/>
  </r>
  <r>
    <x v="1"/>
    <x v="3"/>
    <x v="19"/>
    <x v="1"/>
    <x v="1"/>
    <x v="3"/>
    <s v="220SE-2775"/>
    <n v="5.5776500000000002"/>
    <n v="5.5776500000000002"/>
    <n v="0"/>
    <x v="0"/>
    <n v="8"/>
  </r>
  <r>
    <x v="1"/>
    <x v="3"/>
    <x v="19"/>
    <x v="2"/>
    <x v="1"/>
    <x v="3"/>
    <s v="220SE-2841"/>
    <n v="7.0351860000000004"/>
    <n v="7.0351860000000004"/>
    <n v="0.1303"/>
    <x v="0"/>
    <n v="8"/>
  </r>
  <r>
    <x v="1"/>
    <x v="3"/>
    <x v="19"/>
    <x v="1"/>
    <x v="1"/>
    <x v="3"/>
    <s v="220SE-2842"/>
    <n v="5.5615199999999998"/>
    <n v="5.5615199999999998"/>
    <n v="0"/>
    <x v="0"/>
    <n v="8"/>
  </r>
  <r>
    <x v="1"/>
    <x v="3"/>
    <x v="19"/>
    <x v="0"/>
    <x v="1"/>
    <x v="3"/>
    <s v="220SE-2848"/>
    <n v="6.58894"/>
    <n v="6.58894"/>
    <n v="0"/>
    <x v="0"/>
    <n v="8"/>
  </r>
  <r>
    <x v="1"/>
    <x v="3"/>
    <x v="19"/>
    <x v="0"/>
    <x v="1"/>
    <x v="3"/>
    <s v="220SE-2892"/>
    <n v="5.3532700000000002"/>
    <n v="5.3532700000000002"/>
    <n v="0"/>
    <x v="0"/>
    <n v="8"/>
  </r>
  <r>
    <x v="1"/>
    <x v="3"/>
    <x v="19"/>
    <x v="0"/>
    <x v="1"/>
    <x v="3"/>
    <s v="220SE-2918"/>
    <n v="5.2423400000000004"/>
    <n v="5.2423400000000004"/>
    <n v="0"/>
    <x v="0"/>
    <n v="8"/>
  </r>
  <r>
    <x v="1"/>
    <x v="3"/>
    <x v="19"/>
    <x v="0"/>
    <x v="1"/>
    <x v="3"/>
    <s v="220SE-2924"/>
    <n v="4.8926499999999997"/>
    <n v="4.8926499999999997"/>
    <n v="0"/>
    <x v="0"/>
    <n v="8"/>
  </r>
  <r>
    <x v="1"/>
    <x v="3"/>
    <x v="19"/>
    <x v="2"/>
    <x v="1"/>
    <x v="3"/>
    <s v="220SE-2926"/>
    <n v="6.9584599999999996"/>
    <n v="6.9584599999999996"/>
    <n v="0"/>
    <x v="0"/>
    <n v="8"/>
  </r>
  <r>
    <x v="1"/>
    <x v="3"/>
    <x v="19"/>
    <x v="2"/>
    <x v="1"/>
    <x v="3"/>
    <s v="220SE-3447"/>
    <n v="5.8620700000000001"/>
    <n v="5.8620700000000001"/>
    <n v="3.9199999999999999E-2"/>
    <x v="0"/>
    <n v="8"/>
  </r>
  <r>
    <x v="1"/>
    <x v="3"/>
    <x v="19"/>
    <x v="2"/>
    <x v="1"/>
    <x v="3"/>
    <s v="220SE-3462"/>
    <n v="6.8963999999999999"/>
    <n v="6.8963999999999999"/>
    <n v="2.0199999999999999E-2"/>
    <x v="0"/>
    <n v="8"/>
  </r>
  <r>
    <x v="1"/>
    <x v="3"/>
    <x v="19"/>
    <x v="0"/>
    <x v="1"/>
    <x v="3"/>
    <s v="220SE-3566"/>
    <n v="6.6918100000000003"/>
    <n v="6.6918100000000003"/>
    <n v="0.10630000000000001"/>
    <x v="0"/>
    <n v="8"/>
  </r>
  <r>
    <x v="1"/>
    <x v="3"/>
    <x v="19"/>
    <x v="1"/>
    <x v="1"/>
    <x v="3"/>
    <s v="220SE-3633"/>
    <n v="6.7545299999999999"/>
    <n v="6.7545299999999999"/>
    <n v="0"/>
    <x v="0"/>
    <n v="8"/>
  </r>
  <r>
    <x v="1"/>
    <x v="3"/>
    <x v="19"/>
    <x v="0"/>
    <x v="1"/>
    <x v="3"/>
    <s v="220SE-3678"/>
    <n v="4.5280899999999997"/>
    <n v="4.5280899999999997"/>
    <n v="0"/>
    <x v="0"/>
    <n v="8"/>
  </r>
  <r>
    <x v="1"/>
    <x v="3"/>
    <x v="19"/>
    <x v="1"/>
    <x v="1"/>
    <x v="3"/>
    <s v="220SE-3840"/>
    <n v="5.8361599999999996"/>
    <n v="5.8361599999999996"/>
    <n v="0"/>
    <x v="0"/>
    <n v="8"/>
  </r>
  <r>
    <x v="1"/>
    <x v="3"/>
    <x v="19"/>
    <x v="0"/>
    <x v="2"/>
    <x v="4"/>
    <s v="300OI-01-A"/>
    <n v="45.669400000000003"/>
    <n v="45.669400000000003"/>
    <n v="0"/>
    <x v="0"/>
    <n v="32"/>
  </r>
  <r>
    <x v="1"/>
    <x v="3"/>
    <x v="19"/>
    <x v="0"/>
    <x v="2"/>
    <x v="5"/>
    <s v="300OS-01-A"/>
    <n v="7.2101600000000001"/>
    <n v="7.2101600000000001"/>
    <n v="0"/>
    <x v="0"/>
    <n v="24"/>
  </r>
  <r>
    <x v="1"/>
    <x v="3"/>
    <x v="19"/>
    <x v="0"/>
    <x v="3"/>
    <x v="6"/>
    <s v="410MO-01-A"/>
    <n v="11.22378"/>
    <n v="11.22378"/>
    <n v="0"/>
    <x v="0"/>
    <n v="14.67"/>
  </r>
  <r>
    <x v="1"/>
    <x v="3"/>
    <x v="19"/>
    <x v="1"/>
    <x v="3"/>
    <x v="6"/>
    <s v="410MO-01-B"/>
    <n v="8.0266599999999997"/>
    <n v="8.0266599999999997"/>
    <n v="0"/>
    <x v="0"/>
    <n v="10.68"/>
  </r>
  <r>
    <x v="1"/>
    <x v="3"/>
    <x v="19"/>
    <x v="0"/>
    <x v="3"/>
    <x v="6"/>
    <s v="410MO-02-A"/>
    <n v="6.7262500000000003"/>
    <n v="6.7262500000000003"/>
    <n v="0"/>
    <x v="0"/>
    <n v="8.66"/>
  </r>
  <r>
    <x v="1"/>
    <x v="3"/>
    <x v="19"/>
    <x v="1"/>
    <x v="3"/>
    <x v="6"/>
    <s v="410MO-02-B"/>
    <n v="8.07"/>
    <n v="8.07"/>
    <n v="0"/>
    <x v="0"/>
    <n v="10.68"/>
  </r>
  <r>
    <x v="1"/>
    <x v="3"/>
    <x v="19"/>
    <x v="0"/>
    <x v="3"/>
    <x v="6"/>
    <s v="410MO-03-A"/>
    <n v="10.49342"/>
    <n v="10.49342"/>
    <n v="0"/>
    <x v="0"/>
    <n v="13.66"/>
  </r>
  <r>
    <x v="1"/>
    <x v="3"/>
    <x v="19"/>
    <x v="1"/>
    <x v="3"/>
    <x v="6"/>
    <s v="410MO-03-B"/>
    <n v="8.3766400000000001"/>
    <n v="8.3766400000000001"/>
    <n v="0"/>
    <x v="0"/>
    <n v="10.94"/>
  </r>
  <r>
    <x v="1"/>
    <x v="3"/>
    <x v="19"/>
    <x v="0"/>
    <x v="3"/>
    <x v="6"/>
    <s v="410MO-04-A"/>
    <n v="12.848890000000001"/>
    <n v="12.848890000000001"/>
    <n v="0"/>
    <x v="0"/>
    <n v="16.66"/>
  </r>
  <r>
    <x v="1"/>
    <x v="3"/>
    <x v="19"/>
    <x v="1"/>
    <x v="3"/>
    <x v="6"/>
    <s v="410MO-04-B"/>
    <n v="8.1999700000000004"/>
    <n v="8.1999700000000004"/>
    <n v="0"/>
    <x v="0"/>
    <n v="10.68"/>
  </r>
  <r>
    <x v="1"/>
    <x v="3"/>
    <x v="19"/>
    <x v="0"/>
    <x v="3"/>
    <x v="6"/>
    <s v="410MO-05-A"/>
    <n v="10.061170000000001"/>
    <n v="10.061170000000001"/>
    <n v="0"/>
    <x v="0"/>
    <n v="13.66"/>
  </r>
  <r>
    <x v="1"/>
    <x v="3"/>
    <x v="19"/>
    <x v="1"/>
    <x v="3"/>
    <x v="6"/>
    <s v="410MO-05-B"/>
    <n v="11.211169999999999"/>
    <n v="11.211169999999999"/>
    <n v="0"/>
    <x v="0"/>
    <n v="14.68"/>
  </r>
  <r>
    <x v="1"/>
    <x v="3"/>
    <x v="19"/>
    <x v="0"/>
    <x v="3"/>
    <x v="6"/>
    <s v="410MO-06-A"/>
    <n v="10.614089999999999"/>
    <n v="10.614089999999999"/>
    <n v="0"/>
    <x v="0"/>
    <n v="13.66"/>
  </r>
  <r>
    <x v="1"/>
    <x v="3"/>
    <x v="19"/>
    <x v="1"/>
    <x v="3"/>
    <x v="6"/>
    <s v="410MO-07-B"/>
    <n v="13.315810000000001"/>
    <n v="13.315810000000001"/>
    <n v="0"/>
    <x v="0"/>
    <n v="17.34"/>
  </r>
  <r>
    <x v="1"/>
    <x v="3"/>
    <x v="19"/>
    <x v="1"/>
    <x v="3"/>
    <x v="7"/>
    <s v="420TW-01-B"/>
    <n v="6.5628399999999996"/>
    <n v="6.5628399999999996"/>
    <n v="0"/>
    <x v="0"/>
    <n v="8.75"/>
  </r>
  <r>
    <x v="1"/>
    <x v="3"/>
    <x v="19"/>
    <x v="0"/>
    <x v="3"/>
    <x v="7"/>
    <s v="420TW-02-A"/>
    <n v="6.7010100000000001"/>
    <n v="6.7010100000000001"/>
    <n v="0"/>
    <x v="0"/>
    <n v="8.5"/>
  </r>
  <r>
    <x v="1"/>
    <x v="3"/>
    <x v="19"/>
    <x v="1"/>
    <x v="3"/>
    <x v="7"/>
    <s v="420TW-02-B"/>
    <n v="6.6283099999999999"/>
    <n v="6.6283099999999999"/>
    <n v="0"/>
    <x v="0"/>
    <n v="8.75"/>
  </r>
  <r>
    <x v="1"/>
    <x v="3"/>
    <x v="19"/>
    <x v="0"/>
    <x v="3"/>
    <x v="7"/>
    <s v="420TW-04-A"/>
    <n v="6.6100099999999999"/>
    <n v="6.6100099999999999"/>
    <n v="0"/>
    <x v="0"/>
    <n v="8.5"/>
  </r>
  <r>
    <x v="1"/>
    <x v="3"/>
    <x v="19"/>
    <x v="0"/>
    <x v="3"/>
    <x v="7"/>
    <s v="420TW-05-A"/>
    <n v="12.962680000000001"/>
    <n v="12.962680000000001"/>
    <n v="0"/>
    <x v="0"/>
    <n v="16.5"/>
  </r>
  <r>
    <x v="1"/>
    <x v="3"/>
    <x v="19"/>
    <x v="0"/>
    <x v="3"/>
    <x v="7"/>
    <s v="420TW-06-A"/>
    <n v="6.6799799999999996"/>
    <n v="6.6799799999999996"/>
    <n v="0"/>
    <x v="0"/>
    <n v="8.5"/>
  </r>
  <r>
    <x v="1"/>
    <x v="3"/>
    <x v="19"/>
    <x v="1"/>
    <x v="3"/>
    <x v="7"/>
    <s v="420TW-06-B"/>
    <n v="6.5521700000000003"/>
    <n v="6.5521700000000003"/>
    <n v="0"/>
    <x v="0"/>
    <n v="8.75"/>
  </r>
  <r>
    <x v="1"/>
    <x v="3"/>
    <x v="19"/>
    <x v="1"/>
    <x v="3"/>
    <x v="7"/>
    <s v="420TW-09-B"/>
    <n v="6.5860200000000004"/>
    <n v="6.5860200000000004"/>
    <n v="0"/>
    <x v="0"/>
    <n v="8.75"/>
  </r>
  <r>
    <x v="1"/>
    <x v="3"/>
    <x v="19"/>
    <x v="0"/>
    <x v="3"/>
    <x v="8"/>
    <s v="430TT-01-A"/>
    <n v="21.330829999999999"/>
    <n v="21.330829999999999"/>
    <n v="0"/>
    <x v="0"/>
    <n v="26"/>
  </r>
  <r>
    <x v="1"/>
    <x v="3"/>
    <x v="19"/>
    <x v="1"/>
    <x v="3"/>
    <x v="8"/>
    <s v="430TT-01-B"/>
    <n v="17.104890000000001"/>
    <n v="17.104890000000001"/>
    <n v="0"/>
    <x v="0"/>
    <n v="22"/>
  </r>
  <r>
    <x v="1"/>
    <x v="3"/>
    <x v="19"/>
    <x v="0"/>
    <x v="3"/>
    <x v="8"/>
    <s v="430TT-02-A"/>
    <n v="30.678609999999999"/>
    <n v="30.678609999999999"/>
    <n v="0"/>
    <x v="0"/>
    <n v="35"/>
  </r>
  <r>
    <x v="1"/>
    <x v="3"/>
    <x v="19"/>
    <x v="1"/>
    <x v="3"/>
    <x v="8"/>
    <s v="430TT-02-B"/>
    <n v="25.399450000000002"/>
    <n v="25.399450000000002"/>
    <n v="0"/>
    <x v="0"/>
    <n v="32.799999999999997"/>
  </r>
  <r>
    <x v="1"/>
    <x v="3"/>
    <x v="19"/>
    <x v="0"/>
    <x v="3"/>
    <x v="8"/>
    <s v="430TT-03-A"/>
    <n v="31.821339999999999"/>
    <n v="31.821339999999999"/>
    <n v="0"/>
    <x v="0"/>
    <n v="39"/>
  </r>
  <r>
    <x v="1"/>
    <x v="3"/>
    <x v="19"/>
    <x v="1"/>
    <x v="3"/>
    <x v="8"/>
    <s v="430TT-03-B"/>
    <n v="6.71997"/>
    <n v="6.71997"/>
    <n v="0"/>
    <x v="0"/>
    <n v="8.8000000000000007"/>
  </r>
  <r>
    <x v="1"/>
    <x v="3"/>
    <x v="19"/>
    <x v="1"/>
    <x v="3"/>
    <x v="8"/>
    <s v="430TT-04-B"/>
    <n v="6.7506300000000001"/>
    <n v="6.7506300000000001"/>
    <n v="0"/>
    <x v="0"/>
    <n v="8.8000000000000007"/>
  </r>
  <r>
    <x v="1"/>
    <x v="3"/>
    <x v="19"/>
    <x v="1"/>
    <x v="3"/>
    <x v="8"/>
    <s v="430TT-05-B"/>
    <n v="11.906650000000001"/>
    <n v="11.906650000000001"/>
    <n v="0"/>
    <x v="0"/>
    <n v="16"/>
  </r>
  <r>
    <x v="1"/>
    <x v="3"/>
    <x v="19"/>
    <x v="0"/>
    <x v="3"/>
    <x v="9"/>
    <s v="440TP-01-A"/>
    <n v="20.636769999999999"/>
    <n v="20.636769999999999"/>
    <n v="0"/>
    <x v="0"/>
    <n v="27"/>
  </r>
  <r>
    <x v="1"/>
    <x v="3"/>
    <x v="19"/>
    <x v="1"/>
    <x v="3"/>
    <x v="9"/>
    <s v="440TP-01-B"/>
    <n v="12.753299999999999"/>
    <n v="12.753299999999999"/>
    <n v="0"/>
    <x v="0"/>
    <n v="17"/>
  </r>
  <r>
    <x v="1"/>
    <x v="3"/>
    <x v="19"/>
    <x v="0"/>
    <x v="4"/>
    <x v="10"/>
    <s v="510L1-A"/>
    <n v="128.63091"/>
    <n v="108.63091"/>
    <n v="0"/>
    <x v="0"/>
    <n v="235.21"/>
  </r>
  <r>
    <x v="1"/>
    <x v="3"/>
    <x v="19"/>
    <x v="1"/>
    <x v="4"/>
    <x v="10"/>
    <s v="510L1-B"/>
    <n v="97.887730000000005"/>
    <n v="77.887730000000005"/>
    <n v="0"/>
    <x v="0"/>
    <n v="195.51"/>
  </r>
  <r>
    <x v="1"/>
    <x v="3"/>
    <x v="19"/>
    <x v="0"/>
    <x v="4"/>
    <x v="11"/>
    <s v="510L2-A"/>
    <n v="203.5206"/>
    <n v="203.5206"/>
    <n v="0"/>
    <x v="0"/>
    <n v="195.21"/>
  </r>
  <r>
    <x v="1"/>
    <x v="3"/>
    <x v="19"/>
    <x v="1"/>
    <x v="4"/>
    <x v="11"/>
    <s v="510L2-B"/>
    <n v="220.10024999999999"/>
    <n v="220.10024999999999"/>
    <n v="0"/>
    <x v="0"/>
    <n v="191.51"/>
  </r>
  <r>
    <x v="1"/>
    <x v="3"/>
    <x v="19"/>
    <x v="0"/>
    <x v="4"/>
    <x v="12"/>
    <s v="510L3-A"/>
    <n v="187.37747999999999"/>
    <n v="187.37747999999999"/>
    <n v="0"/>
    <x v="0"/>
    <n v="187.21"/>
  </r>
  <r>
    <x v="1"/>
    <x v="3"/>
    <x v="19"/>
    <x v="0"/>
    <x v="4"/>
    <x v="13"/>
    <s v="510L4-A"/>
    <n v="58.733400000000003"/>
    <n v="58.733400000000003"/>
    <n v="0"/>
    <x v="0"/>
    <n v="58.01"/>
  </r>
  <r>
    <x v="1"/>
    <x v="3"/>
    <x v="19"/>
    <x v="1"/>
    <x v="4"/>
    <x v="13"/>
    <s v="510L4-B"/>
    <n v="72.193799999999996"/>
    <n v="72.193799999999996"/>
    <n v="0"/>
    <x v="0"/>
    <n v="67.010000000000005"/>
  </r>
  <r>
    <x v="1"/>
    <x v="3"/>
    <x v="19"/>
    <x v="0"/>
    <x v="4"/>
    <x v="14"/>
    <s v="510L5-A"/>
    <n v="133.26638"/>
    <n v="133.26638"/>
    <n v="0"/>
    <x v="0"/>
    <n v="142.21"/>
  </r>
  <r>
    <x v="1"/>
    <x v="3"/>
    <x v="19"/>
    <x v="1"/>
    <x v="4"/>
    <x v="14"/>
    <s v="510L5-B"/>
    <n v="125.44034000000001"/>
    <n v="125.44034000000001"/>
    <n v="0"/>
    <x v="0"/>
    <n v="126.51"/>
  </r>
  <r>
    <x v="1"/>
    <x v="3"/>
    <x v="19"/>
    <x v="0"/>
    <x v="4"/>
    <x v="15"/>
    <s v="510L6-A"/>
    <n v="194.54"/>
    <n v="194.54"/>
    <n v="0"/>
    <x v="0"/>
    <n v="198.21"/>
  </r>
  <r>
    <x v="1"/>
    <x v="3"/>
    <x v="19"/>
    <x v="1"/>
    <x v="4"/>
    <x v="15"/>
    <s v="510L6-B"/>
    <n v="78.415999999999997"/>
    <n v="78.415999999999997"/>
    <n v="0"/>
    <x v="0"/>
    <n v="80.5"/>
  </r>
  <r>
    <x v="1"/>
    <x v="3"/>
    <x v="19"/>
    <x v="0"/>
    <x v="4"/>
    <x v="16"/>
    <s v="510L8-A"/>
    <n v="24.093720000000001"/>
    <n v="24.093720000000001"/>
    <n v="0"/>
    <x v="0"/>
    <n v="24.01"/>
  </r>
  <r>
    <x v="1"/>
    <x v="3"/>
    <x v="19"/>
    <x v="1"/>
    <x v="4"/>
    <x v="16"/>
    <s v="510L8-B"/>
    <n v="17.49663"/>
    <n v="17.49663"/>
    <n v="0"/>
    <x v="0"/>
    <n v="17"/>
  </r>
  <r>
    <x v="1"/>
    <x v="3"/>
    <x v="19"/>
    <x v="1"/>
    <x v="4"/>
    <x v="17"/>
    <s v="520WP-01-B"/>
    <n v="13.400399999999999"/>
    <n v="13.400399999999999"/>
    <n v="0"/>
    <x v="0"/>
    <n v="16"/>
  </r>
  <r>
    <x v="1"/>
    <x v="3"/>
    <x v="19"/>
    <x v="0"/>
    <x v="4"/>
    <x v="18"/>
    <s v="530NP-01-A"/>
    <n v="51.665999999999997"/>
    <n v="51.665999999999997"/>
    <n v="0"/>
    <x v="0"/>
    <n v="48"/>
  </r>
  <r>
    <x v="1"/>
    <x v="3"/>
    <x v="19"/>
    <x v="1"/>
    <x v="4"/>
    <x v="18"/>
    <s v="530NP-01-B"/>
    <n v="51.581200000000003"/>
    <n v="51.581200000000003"/>
    <n v="0"/>
    <x v="0"/>
    <n v="48"/>
  </r>
  <r>
    <x v="1"/>
    <x v="3"/>
    <x v="19"/>
    <x v="1"/>
    <x v="4"/>
    <x v="19"/>
    <s v="550LP-01-B"/>
    <n v="39.720120000000001"/>
    <n v="39.720120000000001"/>
    <n v="0"/>
    <x v="0"/>
    <n v="42"/>
  </r>
  <r>
    <x v="1"/>
    <x v="3"/>
    <x v="19"/>
    <x v="0"/>
    <x v="5"/>
    <x v="20"/>
    <s v="600WZ-01-A"/>
    <n v="1.9007829999999999"/>
    <n v="1.9007829999999999"/>
    <n v="0"/>
    <x v="0"/>
    <n v="8"/>
  </r>
  <r>
    <x v="1"/>
    <x v="3"/>
    <x v="19"/>
    <x v="1"/>
    <x v="5"/>
    <x v="20"/>
    <s v="600WZ-01-B"/>
    <n v="1.4066399999999999"/>
    <n v="1.4066399999999999"/>
    <n v="0"/>
    <x v="0"/>
    <n v="8"/>
  </r>
  <r>
    <x v="0"/>
    <x v="4"/>
    <x v="20"/>
    <x v="0"/>
    <x v="0"/>
    <x v="0"/>
    <s v="100KT-01-A"/>
    <n v="1.3035399999999999"/>
    <n v="1.3035399999999999"/>
    <n v="0"/>
    <x v="0"/>
    <n v="56"/>
  </r>
  <r>
    <x v="0"/>
    <x v="4"/>
    <x v="20"/>
    <x v="1"/>
    <x v="0"/>
    <x v="0"/>
    <s v="100KT-01-B"/>
    <n v="1.70635"/>
    <n v="1.70635"/>
    <n v="0"/>
    <x v="0"/>
    <n v="16"/>
  </r>
  <r>
    <x v="0"/>
    <x v="4"/>
    <x v="20"/>
    <x v="2"/>
    <x v="0"/>
    <x v="0"/>
    <s v="100KT-01-C"/>
    <n v="3.8288899999999999"/>
    <n v="3.8288899999999999"/>
    <n v="0"/>
    <x v="0"/>
    <n v="24"/>
  </r>
  <r>
    <x v="0"/>
    <x v="4"/>
    <x v="20"/>
    <x v="0"/>
    <x v="0"/>
    <x v="0"/>
    <s v="100KT-02-A"/>
    <n v="18.782920000000001"/>
    <n v="18.782920000000001"/>
    <n v="0"/>
    <x v="0"/>
    <n v="24"/>
  </r>
  <r>
    <x v="0"/>
    <x v="4"/>
    <x v="20"/>
    <x v="1"/>
    <x v="0"/>
    <x v="0"/>
    <s v="100KT-02-B"/>
    <n v="26.38485"/>
    <n v="26.38485"/>
    <n v="0"/>
    <x v="0"/>
    <n v="40"/>
  </r>
  <r>
    <x v="0"/>
    <x v="4"/>
    <x v="20"/>
    <x v="2"/>
    <x v="0"/>
    <x v="0"/>
    <s v="100KT-02-C"/>
    <n v="10.96048"/>
    <n v="10.96048"/>
    <n v="0"/>
    <x v="0"/>
    <n v="48"/>
  </r>
  <r>
    <x v="0"/>
    <x v="4"/>
    <x v="20"/>
    <x v="0"/>
    <x v="0"/>
    <x v="0"/>
    <s v="100KT-03-A"/>
    <n v="14.315575000000001"/>
    <n v="14.315575000000001"/>
    <n v="0"/>
    <x v="0"/>
    <n v="40"/>
  </r>
  <r>
    <x v="0"/>
    <x v="4"/>
    <x v="20"/>
    <x v="1"/>
    <x v="0"/>
    <x v="0"/>
    <s v="100KT-03-B"/>
    <n v="18.710989999999999"/>
    <n v="18.710989999999999"/>
    <n v="0"/>
    <x v="0"/>
    <n v="32"/>
  </r>
  <r>
    <x v="0"/>
    <x v="4"/>
    <x v="20"/>
    <x v="2"/>
    <x v="0"/>
    <x v="0"/>
    <s v="100KT-03-C"/>
    <n v="11.99849"/>
    <n v="11.99849"/>
    <n v="0"/>
    <x v="0"/>
    <n v="24"/>
  </r>
  <r>
    <x v="0"/>
    <x v="4"/>
    <x v="20"/>
    <x v="1"/>
    <x v="0"/>
    <x v="0"/>
    <s v="100KT-04-B"/>
    <n v="8.8849900000000002"/>
    <n v="8.8849900000000002"/>
    <n v="0"/>
    <x v="0"/>
    <n v="8"/>
  </r>
  <r>
    <x v="0"/>
    <x v="4"/>
    <x v="20"/>
    <x v="2"/>
    <x v="0"/>
    <x v="0"/>
    <s v="100KT-04-C"/>
    <n v="11.205859999999999"/>
    <n v="11.205859999999999"/>
    <n v="0"/>
    <x v="0"/>
    <n v="16"/>
  </r>
  <r>
    <x v="0"/>
    <x v="4"/>
    <x v="20"/>
    <x v="0"/>
    <x v="0"/>
    <x v="0"/>
    <s v="100KT-05-A"/>
    <n v="1.11632"/>
    <n v="1.11632"/>
    <n v="0"/>
    <x v="0"/>
    <n v="48"/>
  </r>
  <r>
    <x v="0"/>
    <x v="4"/>
    <x v="20"/>
    <x v="1"/>
    <x v="0"/>
    <x v="0"/>
    <s v="100KT-05-B"/>
    <n v="0.2"/>
    <n v="0.2"/>
    <n v="0"/>
    <x v="0"/>
    <n v="34"/>
  </r>
  <r>
    <x v="0"/>
    <x v="4"/>
    <x v="20"/>
    <x v="0"/>
    <x v="0"/>
    <x v="0"/>
    <s v="100KT-06-A"/>
    <n v="0.95"/>
    <n v="0.95"/>
    <n v="0"/>
    <x v="0"/>
    <n v="8"/>
  </r>
  <r>
    <x v="0"/>
    <x v="4"/>
    <x v="20"/>
    <x v="0"/>
    <x v="0"/>
    <x v="0"/>
    <s v="100KT-07-A"/>
    <n v="13.79266"/>
    <n v="13.79266"/>
    <n v="0"/>
    <x v="0"/>
    <n v="16"/>
  </r>
  <r>
    <x v="0"/>
    <x v="4"/>
    <x v="20"/>
    <x v="1"/>
    <x v="0"/>
    <x v="0"/>
    <s v="100KT-07-B"/>
    <n v="13.31804"/>
    <n v="13.31804"/>
    <n v="0"/>
    <x v="0"/>
    <n v="8"/>
  </r>
  <r>
    <x v="0"/>
    <x v="4"/>
    <x v="20"/>
    <x v="2"/>
    <x v="0"/>
    <x v="0"/>
    <s v="100KT-07-C"/>
    <n v="12.50886"/>
    <n v="12.50886"/>
    <n v="0"/>
    <x v="0"/>
    <n v="16"/>
  </r>
  <r>
    <x v="0"/>
    <x v="4"/>
    <x v="20"/>
    <x v="0"/>
    <x v="0"/>
    <x v="1"/>
    <s v="110KS-01-A"/>
    <n v="13.921200000000001"/>
    <n v="13.921200000000001"/>
    <n v="0"/>
    <x v="0"/>
    <n v="16"/>
  </r>
  <r>
    <x v="0"/>
    <x v="4"/>
    <x v="20"/>
    <x v="1"/>
    <x v="0"/>
    <x v="1"/>
    <s v="110KS-01-B"/>
    <n v="7.92"/>
    <n v="7.92"/>
    <n v="0"/>
    <x v="0"/>
    <n v="16"/>
  </r>
  <r>
    <x v="0"/>
    <x v="4"/>
    <x v="20"/>
    <x v="2"/>
    <x v="0"/>
    <x v="1"/>
    <s v="110KS-02-C"/>
    <n v="9.68"/>
    <n v="9.68"/>
    <n v="0"/>
    <x v="0"/>
    <n v="16"/>
  </r>
  <r>
    <x v="0"/>
    <x v="4"/>
    <x v="20"/>
    <x v="0"/>
    <x v="0"/>
    <x v="1"/>
    <s v="110KS-03-A"/>
    <n v="1.9801599999999999"/>
    <n v="1.9801599999999999"/>
    <n v="0"/>
    <x v="0"/>
    <n v="8"/>
  </r>
  <r>
    <x v="0"/>
    <x v="4"/>
    <x v="20"/>
    <x v="1"/>
    <x v="0"/>
    <x v="1"/>
    <s v="110KS-03-B"/>
    <n v="2.5901700000000001"/>
    <n v="2.5901700000000001"/>
    <n v="0"/>
    <x v="0"/>
    <n v="8"/>
  </r>
  <r>
    <x v="0"/>
    <x v="4"/>
    <x v="20"/>
    <x v="0"/>
    <x v="1"/>
    <x v="2"/>
    <s v="210SL-01-A"/>
    <n v="13.79997"/>
    <n v="13.79997"/>
    <n v="0"/>
    <x v="0"/>
    <n v="16"/>
  </r>
  <r>
    <x v="0"/>
    <x v="4"/>
    <x v="20"/>
    <x v="1"/>
    <x v="1"/>
    <x v="2"/>
    <s v="210SL-01-B"/>
    <n v="8.0460049999999992"/>
    <n v="8.0460049999999992"/>
    <n v="0"/>
    <x v="0"/>
    <n v="8"/>
  </r>
  <r>
    <x v="0"/>
    <x v="4"/>
    <x v="20"/>
    <x v="2"/>
    <x v="1"/>
    <x v="2"/>
    <s v="210SL-01-C"/>
    <n v="41.269970000000001"/>
    <n v="41.269970000000001"/>
    <n v="0"/>
    <x v="0"/>
    <n v="48"/>
  </r>
  <r>
    <x v="0"/>
    <x v="4"/>
    <x v="20"/>
    <x v="0"/>
    <x v="1"/>
    <x v="2"/>
    <s v="210SL-02-A"/>
    <n v="14.93332"/>
    <n v="14.93332"/>
    <n v="0"/>
    <x v="0"/>
    <n v="16"/>
  </r>
  <r>
    <x v="0"/>
    <x v="4"/>
    <x v="20"/>
    <x v="1"/>
    <x v="1"/>
    <x v="2"/>
    <s v="210SL-02-B"/>
    <n v="24.733309999999999"/>
    <n v="24.733309999999999"/>
    <n v="0"/>
    <x v="0"/>
    <n v="32"/>
  </r>
  <r>
    <x v="0"/>
    <x v="4"/>
    <x v="20"/>
    <x v="3"/>
    <x v="1"/>
    <x v="3"/>
    <s v="220SE-0001"/>
    <n v="1.21167"/>
    <n v="1.21167"/>
    <n v="0"/>
    <x v="0"/>
    <n v="0.01"/>
  </r>
  <r>
    <x v="0"/>
    <x v="4"/>
    <x v="20"/>
    <x v="2"/>
    <x v="1"/>
    <x v="3"/>
    <s v="220SE-0079"/>
    <n v="5.6295999999999999"/>
    <n v="5.6295999999999999"/>
    <n v="0"/>
    <x v="0"/>
    <n v="8"/>
  </r>
  <r>
    <x v="0"/>
    <x v="4"/>
    <x v="20"/>
    <x v="2"/>
    <x v="1"/>
    <x v="3"/>
    <s v="220SE-0081"/>
    <n v="5.3456099999999998"/>
    <n v="5.3456099999999998"/>
    <n v="0"/>
    <x v="0"/>
    <n v="8"/>
  </r>
  <r>
    <x v="0"/>
    <x v="4"/>
    <x v="20"/>
    <x v="2"/>
    <x v="1"/>
    <x v="3"/>
    <s v="220SE-0114"/>
    <n v="5.9098899999999999"/>
    <n v="5.9098899999999999"/>
    <n v="0"/>
    <x v="0"/>
    <n v="8"/>
  </r>
  <r>
    <x v="0"/>
    <x v="4"/>
    <x v="20"/>
    <x v="0"/>
    <x v="1"/>
    <x v="3"/>
    <s v="220SE-0121"/>
    <n v="5.5811900000000003"/>
    <n v="5.5811900000000003"/>
    <n v="1.61E-2"/>
    <x v="0"/>
    <n v="8"/>
  </r>
  <r>
    <x v="0"/>
    <x v="4"/>
    <x v="20"/>
    <x v="0"/>
    <x v="1"/>
    <x v="3"/>
    <s v="220SE-0133"/>
    <n v="5.7313299999999998"/>
    <n v="5.7313299999999998"/>
    <n v="6.4000000000000003E-3"/>
    <x v="0"/>
    <n v="8"/>
  </r>
  <r>
    <x v="0"/>
    <x v="4"/>
    <x v="20"/>
    <x v="1"/>
    <x v="1"/>
    <x v="3"/>
    <s v="220SE-0202"/>
    <n v="4.3957499999999996"/>
    <n v="4.3957499999999996"/>
    <n v="0"/>
    <x v="0"/>
    <n v="7"/>
  </r>
  <r>
    <x v="0"/>
    <x v="4"/>
    <x v="20"/>
    <x v="2"/>
    <x v="1"/>
    <x v="3"/>
    <s v="220SE-0212"/>
    <n v="6.0962500000000004"/>
    <n v="6.0962500000000004"/>
    <n v="5.0099999999999999E-2"/>
    <x v="0"/>
    <n v="8"/>
  </r>
  <r>
    <x v="0"/>
    <x v="4"/>
    <x v="20"/>
    <x v="2"/>
    <x v="1"/>
    <x v="3"/>
    <s v="220SE-0227"/>
    <n v="6.9716699999999996"/>
    <n v="6.9716699999999996"/>
    <n v="0"/>
    <x v="0"/>
    <n v="8"/>
  </r>
  <r>
    <x v="0"/>
    <x v="4"/>
    <x v="20"/>
    <x v="1"/>
    <x v="1"/>
    <x v="3"/>
    <s v="220SE-0233"/>
    <n v="6.4904500000000001"/>
    <n v="6.4904500000000001"/>
    <n v="0"/>
    <x v="0"/>
    <n v="8"/>
  </r>
  <r>
    <x v="0"/>
    <x v="4"/>
    <x v="20"/>
    <x v="2"/>
    <x v="1"/>
    <x v="3"/>
    <s v="220SE-0294"/>
    <n v="5.4279700000000002"/>
    <n v="5.4279700000000002"/>
    <n v="0"/>
    <x v="0"/>
    <n v="8"/>
  </r>
  <r>
    <x v="0"/>
    <x v="4"/>
    <x v="20"/>
    <x v="1"/>
    <x v="1"/>
    <x v="3"/>
    <s v="220SE-0315"/>
    <n v="8.1115700000000004"/>
    <n v="8.1115700000000004"/>
    <n v="0"/>
    <x v="0"/>
    <n v="8"/>
  </r>
  <r>
    <x v="0"/>
    <x v="4"/>
    <x v="20"/>
    <x v="2"/>
    <x v="1"/>
    <x v="3"/>
    <s v="220SE-0386"/>
    <n v="7.0461499999999999"/>
    <n v="7.0461499999999999"/>
    <n v="0"/>
    <x v="0"/>
    <n v="8"/>
  </r>
  <r>
    <x v="0"/>
    <x v="4"/>
    <x v="20"/>
    <x v="0"/>
    <x v="1"/>
    <x v="3"/>
    <s v="220SE-0409"/>
    <n v="6.1130300000000002"/>
    <n v="6.1130300000000002"/>
    <n v="0"/>
    <x v="0"/>
    <n v="8"/>
  </r>
  <r>
    <x v="0"/>
    <x v="4"/>
    <x v="20"/>
    <x v="0"/>
    <x v="1"/>
    <x v="3"/>
    <s v="220SE-0639"/>
    <n v="6.0414399999999997"/>
    <n v="6.0414399999999997"/>
    <n v="7.1999999999999998E-3"/>
    <x v="0"/>
    <n v="8"/>
  </r>
  <r>
    <x v="0"/>
    <x v="4"/>
    <x v="20"/>
    <x v="1"/>
    <x v="1"/>
    <x v="3"/>
    <s v="220SE-0640"/>
    <n v="6.4055200000000001"/>
    <n v="6.4055200000000001"/>
    <n v="0"/>
    <x v="0"/>
    <n v="8"/>
  </r>
  <r>
    <x v="0"/>
    <x v="4"/>
    <x v="20"/>
    <x v="0"/>
    <x v="1"/>
    <x v="3"/>
    <s v="220SE-0642"/>
    <n v="6.1811999999999996"/>
    <n v="6.1811999999999996"/>
    <n v="0"/>
    <x v="0"/>
    <n v="8"/>
  </r>
  <r>
    <x v="0"/>
    <x v="4"/>
    <x v="20"/>
    <x v="0"/>
    <x v="1"/>
    <x v="3"/>
    <s v="220SE-0677"/>
    <n v="3.6946500000000002"/>
    <n v="3.6946500000000002"/>
    <n v="0"/>
    <x v="0"/>
    <n v="8"/>
  </r>
  <r>
    <x v="0"/>
    <x v="4"/>
    <x v="20"/>
    <x v="1"/>
    <x v="1"/>
    <x v="3"/>
    <s v="220SE-0682"/>
    <n v="6.7220230000000001"/>
    <n v="6.7220230000000001"/>
    <n v="0"/>
    <x v="0"/>
    <n v="8"/>
  </r>
  <r>
    <x v="0"/>
    <x v="4"/>
    <x v="20"/>
    <x v="1"/>
    <x v="1"/>
    <x v="3"/>
    <s v="220SE-0688"/>
    <n v="7.2264999999999997"/>
    <n v="7.2264999999999997"/>
    <n v="0"/>
    <x v="0"/>
    <n v="8"/>
  </r>
  <r>
    <x v="0"/>
    <x v="4"/>
    <x v="20"/>
    <x v="1"/>
    <x v="1"/>
    <x v="3"/>
    <s v="220SE-0690"/>
    <n v="6.2198000000000002"/>
    <n v="6.2198000000000002"/>
    <n v="0"/>
    <x v="0"/>
    <n v="8"/>
  </r>
  <r>
    <x v="0"/>
    <x v="4"/>
    <x v="20"/>
    <x v="0"/>
    <x v="1"/>
    <x v="3"/>
    <s v="220SE-0694"/>
    <n v="6.2683"/>
    <n v="6.2683"/>
    <n v="5.1999999999999998E-2"/>
    <x v="0"/>
    <n v="8"/>
  </r>
  <r>
    <x v="0"/>
    <x v="4"/>
    <x v="20"/>
    <x v="1"/>
    <x v="1"/>
    <x v="3"/>
    <s v="220SE-0700"/>
    <n v="5.8917200000000003"/>
    <n v="5.8917200000000003"/>
    <n v="0"/>
    <x v="0"/>
    <n v="8"/>
  </r>
  <r>
    <x v="0"/>
    <x v="4"/>
    <x v="20"/>
    <x v="1"/>
    <x v="1"/>
    <x v="3"/>
    <s v="220SE-0701"/>
    <n v="7.2317099999999996"/>
    <n v="7.2317099999999996"/>
    <n v="0"/>
    <x v="0"/>
    <n v="8"/>
  </r>
  <r>
    <x v="0"/>
    <x v="4"/>
    <x v="20"/>
    <x v="2"/>
    <x v="1"/>
    <x v="3"/>
    <s v="220SE-0708"/>
    <n v="0.73475000000000001"/>
    <n v="0.73475000000000001"/>
    <n v="0"/>
    <x v="0"/>
    <n v="8"/>
  </r>
  <r>
    <x v="0"/>
    <x v="4"/>
    <x v="20"/>
    <x v="1"/>
    <x v="1"/>
    <x v="3"/>
    <s v="220SE-0718"/>
    <n v="8.0909700000000004"/>
    <n v="8.0909700000000004"/>
    <n v="0"/>
    <x v="0"/>
    <n v="8"/>
  </r>
  <r>
    <x v="0"/>
    <x v="4"/>
    <x v="20"/>
    <x v="1"/>
    <x v="1"/>
    <x v="3"/>
    <s v="220SE-0734"/>
    <n v="6.2753199999999998"/>
    <n v="6.2753199999999998"/>
    <n v="0"/>
    <x v="0"/>
    <n v="8"/>
  </r>
  <r>
    <x v="0"/>
    <x v="4"/>
    <x v="20"/>
    <x v="1"/>
    <x v="1"/>
    <x v="3"/>
    <s v="220SE-0739"/>
    <n v="5.6363599999999998"/>
    <n v="5.6363599999999998"/>
    <n v="0"/>
    <x v="0"/>
    <n v="8"/>
  </r>
  <r>
    <x v="0"/>
    <x v="4"/>
    <x v="20"/>
    <x v="1"/>
    <x v="1"/>
    <x v="3"/>
    <s v="220SE-0748"/>
    <n v="3.64602"/>
    <n v="3.64602"/>
    <n v="0"/>
    <x v="0"/>
    <n v="4"/>
  </r>
  <r>
    <x v="0"/>
    <x v="4"/>
    <x v="20"/>
    <x v="2"/>
    <x v="1"/>
    <x v="3"/>
    <s v="220SE-0754"/>
    <n v="6.5350799999999998"/>
    <n v="6.5350799999999998"/>
    <n v="0"/>
    <x v="0"/>
    <n v="8"/>
  </r>
  <r>
    <x v="0"/>
    <x v="4"/>
    <x v="20"/>
    <x v="2"/>
    <x v="1"/>
    <x v="3"/>
    <s v="220SE-0778"/>
    <n v="6.6273"/>
    <n v="6.6273"/>
    <n v="0"/>
    <x v="0"/>
    <n v="8"/>
  </r>
  <r>
    <x v="0"/>
    <x v="4"/>
    <x v="20"/>
    <x v="1"/>
    <x v="1"/>
    <x v="3"/>
    <s v="220SE-0786"/>
    <n v="8.3902599999999996"/>
    <n v="8.3902599999999996"/>
    <n v="0"/>
    <x v="0"/>
    <n v="8"/>
  </r>
  <r>
    <x v="0"/>
    <x v="4"/>
    <x v="20"/>
    <x v="0"/>
    <x v="1"/>
    <x v="3"/>
    <s v="220SE-0787"/>
    <n v="4.7211100000000004"/>
    <n v="4.7211100000000004"/>
    <n v="0"/>
    <x v="0"/>
    <n v="8"/>
  </r>
  <r>
    <x v="0"/>
    <x v="4"/>
    <x v="20"/>
    <x v="2"/>
    <x v="1"/>
    <x v="3"/>
    <s v="220SE-0795"/>
    <n v="5.4456100000000003"/>
    <n v="5.4456100000000003"/>
    <n v="0"/>
    <x v="0"/>
    <n v="8"/>
  </r>
  <r>
    <x v="0"/>
    <x v="4"/>
    <x v="20"/>
    <x v="1"/>
    <x v="1"/>
    <x v="3"/>
    <s v="220SE-0797"/>
    <n v="7.9324700000000004"/>
    <n v="7.9324700000000004"/>
    <n v="0"/>
    <x v="0"/>
    <n v="8"/>
  </r>
  <r>
    <x v="0"/>
    <x v="4"/>
    <x v="20"/>
    <x v="1"/>
    <x v="1"/>
    <x v="3"/>
    <s v="220SE-0800"/>
    <n v="8.6887600000000003"/>
    <n v="8.6887600000000003"/>
    <n v="0"/>
    <x v="0"/>
    <n v="8"/>
  </r>
  <r>
    <x v="0"/>
    <x v="4"/>
    <x v="20"/>
    <x v="2"/>
    <x v="1"/>
    <x v="3"/>
    <s v="220SE-0844"/>
    <n v="5.2898800000000001"/>
    <n v="5.2898800000000001"/>
    <n v="4.0300000000000002E-2"/>
    <x v="0"/>
    <n v="8"/>
  </r>
  <r>
    <x v="0"/>
    <x v="4"/>
    <x v="20"/>
    <x v="2"/>
    <x v="1"/>
    <x v="3"/>
    <s v="220SE-0901"/>
    <n v="4.9055499999999999"/>
    <n v="4.9055499999999999"/>
    <n v="0"/>
    <x v="0"/>
    <n v="8"/>
  </r>
  <r>
    <x v="0"/>
    <x v="4"/>
    <x v="20"/>
    <x v="1"/>
    <x v="1"/>
    <x v="3"/>
    <s v="220SE-0921"/>
    <n v="6.6276099999999998"/>
    <n v="6.6276099999999998"/>
    <n v="0"/>
    <x v="0"/>
    <n v="8"/>
  </r>
  <r>
    <x v="0"/>
    <x v="4"/>
    <x v="20"/>
    <x v="0"/>
    <x v="1"/>
    <x v="3"/>
    <s v="220SE-0923"/>
    <n v="5.4015700000000004"/>
    <n v="5.4015700000000004"/>
    <n v="0"/>
    <x v="0"/>
    <n v="8"/>
  </r>
  <r>
    <x v="0"/>
    <x v="4"/>
    <x v="20"/>
    <x v="2"/>
    <x v="1"/>
    <x v="3"/>
    <s v="220SE-1045"/>
    <n v="7.3683699999999996"/>
    <n v="7.3683699999999996"/>
    <n v="0"/>
    <x v="0"/>
    <n v="8"/>
  </r>
  <r>
    <x v="0"/>
    <x v="4"/>
    <x v="20"/>
    <x v="0"/>
    <x v="1"/>
    <x v="3"/>
    <s v="220SE-1218"/>
    <n v="7.1279199999999996"/>
    <n v="7.1279199999999996"/>
    <n v="0"/>
    <x v="0"/>
    <n v="8"/>
  </r>
  <r>
    <x v="0"/>
    <x v="4"/>
    <x v="20"/>
    <x v="0"/>
    <x v="1"/>
    <x v="3"/>
    <s v="220SE-1219"/>
    <n v="5.4282399999999997"/>
    <n v="5.4282399999999997"/>
    <n v="0"/>
    <x v="0"/>
    <n v="8"/>
  </r>
  <r>
    <x v="0"/>
    <x v="4"/>
    <x v="20"/>
    <x v="2"/>
    <x v="1"/>
    <x v="3"/>
    <s v="220SE-1220"/>
    <n v="4.8793600000000001"/>
    <n v="4.8793600000000001"/>
    <n v="5.4999999999999997E-3"/>
    <x v="0"/>
    <n v="7"/>
  </r>
  <r>
    <x v="0"/>
    <x v="4"/>
    <x v="20"/>
    <x v="1"/>
    <x v="1"/>
    <x v="3"/>
    <s v="220SE-1286"/>
    <n v="4.9700699999999998"/>
    <n v="4.9700699999999998"/>
    <n v="0"/>
    <x v="0"/>
    <n v="6"/>
  </r>
  <r>
    <x v="0"/>
    <x v="4"/>
    <x v="20"/>
    <x v="0"/>
    <x v="1"/>
    <x v="3"/>
    <s v="220SE-1290"/>
    <n v="8.3149499999999996"/>
    <n v="8.3149499999999996"/>
    <n v="6.1999999999999998E-3"/>
    <x v="0"/>
    <n v="8"/>
  </r>
  <r>
    <x v="0"/>
    <x v="4"/>
    <x v="20"/>
    <x v="2"/>
    <x v="1"/>
    <x v="3"/>
    <s v="220SE-1679"/>
    <n v="7.01431"/>
    <n v="7.01431"/>
    <n v="0"/>
    <x v="0"/>
    <n v="8"/>
  </r>
  <r>
    <x v="0"/>
    <x v="4"/>
    <x v="20"/>
    <x v="1"/>
    <x v="1"/>
    <x v="3"/>
    <s v="220SE-1689"/>
    <n v="4.0224729999999997"/>
    <n v="4.0224729999999997"/>
    <n v="0.17480000000000001"/>
    <x v="0"/>
    <n v="8"/>
  </r>
  <r>
    <x v="0"/>
    <x v="4"/>
    <x v="20"/>
    <x v="2"/>
    <x v="1"/>
    <x v="3"/>
    <s v="220SE-1695"/>
    <n v="6.2769700000000004"/>
    <n v="6.2769700000000004"/>
    <n v="0"/>
    <x v="0"/>
    <n v="8"/>
  </r>
  <r>
    <x v="0"/>
    <x v="4"/>
    <x v="20"/>
    <x v="2"/>
    <x v="1"/>
    <x v="3"/>
    <s v="220SE-1883"/>
    <n v="6.3877899999999999"/>
    <n v="6.3877899999999999"/>
    <n v="0"/>
    <x v="0"/>
    <n v="8"/>
  </r>
  <r>
    <x v="0"/>
    <x v="4"/>
    <x v="20"/>
    <x v="1"/>
    <x v="1"/>
    <x v="3"/>
    <s v="220SE-2033"/>
    <n v="7.1235400000000002"/>
    <n v="7.1235400000000002"/>
    <n v="0"/>
    <x v="0"/>
    <n v="8"/>
  </r>
  <r>
    <x v="0"/>
    <x v="4"/>
    <x v="20"/>
    <x v="2"/>
    <x v="1"/>
    <x v="3"/>
    <s v="220SE-2036"/>
    <n v="5.4162400000000002"/>
    <n v="5.4162400000000002"/>
    <n v="0"/>
    <x v="0"/>
    <n v="8"/>
  </r>
  <r>
    <x v="0"/>
    <x v="4"/>
    <x v="20"/>
    <x v="0"/>
    <x v="1"/>
    <x v="3"/>
    <s v="220SE-2037"/>
    <n v="3.3674599999999999"/>
    <n v="3.3674599999999999"/>
    <n v="0.30859999999999999"/>
    <x v="0"/>
    <n v="6"/>
  </r>
  <r>
    <x v="0"/>
    <x v="4"/>
    <x v="20"/>
    <x v="0"/>
    <x v="1"/>
    <x v="3"/>
    <s v="220SE-2038"/>
    <n v="5.3170999999999999"/>
    <n v="5.3170999999999999"/>
    <n v="0"/>
    <x v="0"/>
    <n v="8"/>
  </r>
  <r>
    <x v="0"/>
    <x v="4"/>
    <x v="20"/>
    <x v="0"/>
    <x v="1"/>
    <x v="3"/>
    <s v="220SE-2103"/>
    <n v="6.0525200000000003"/>
    <n v="6.0525200000000003"/>
    <n v="2E-3"/>
    <x v="0"/>
    <n v="8"/>
  </r>
  <r>
    <x v="0"/>
    <x v="4"/>
    <x v="20"/>
    <x v="0"/>
    <x v="1"/>
    <x v="3"/>
    <s v="220SE-2110"/>
    <n v="6.2874499999999998"/>
    <n v="6.2874499999999998"/>
    <n v="0"/>
    <x v="0"/>
    <n v="8"/>
  </r>
  <r>
    <x v="0"/>
    <x v="4"/>
    <x v="20"/>
    <x v="1"/>
    <x v="1"/>
    <x v="3"/>
    <s v="220SE-2116"/>
    <n v="6.19991"/>
    <n v="6.19991"/>
    <n v="0"/>
    <x v="0"/>
    <n v="8"/>
  </r>
  <r>
    <x v="0"/>
    <x v="4"/>
    <x v="20"/>
    <x v="2"/>
    <x v="1"/>
    <x v="3"/>
    <s v="220SE-2118"/>
    <n v="8.0026600000000006"/>
    <n v="8.0026600000000006"/>
    <n v="0"/>
    <x v="0"/>
    <n v="8"/>
  </r>
  <r>
    <x v="0"/>
    <x v="4"/>
    <x v="20"/>
    <x v="0"/>
    <x v="1"/>
    <x v="3"/>
    <s v="220SE-2125"/>
    <n v="7.1070500000000001"/>
    <n v="7.1070500000000001"/>
    <n v="0"/>
    <x v="0"/>
    <n v="8"/>
  </r>
  <r>
    <x v="0"/>
    <x v="4"/>
    <x v="20"/>
    <x v="0"/>
    <x v="1"/>
    <x v="3"/>
    <s v="220SE-2295"/>
    <n v="6.4230099999999997"/>
    <n v="6.4230099999999997"/>
    <n v="0"/>
    <x v="0"/>
    <n v="8"/>
  </r>
  <r>
    <x v="0"/>
    <x v="4"/>
    <x v="20"/>
    <x v="1"/>
    <x v="1"/>
    <x v="3"/>
    <s v="220SE-2350"/>
    <n v="7.9288600000000002"/>
    <n v="7.9288600000000002"/>
    <n v="3.6299999999999999E-2"/>
    <x v="0"/>
    <n v="8"/>
  </r>
  <r>
    <x v="0"/>
    <x v="4"/>
    <x v="20"/>
    <x v="1"/>
    <x v="1"/>
    <x v="3"/>
    <s v="220SE-2353"/>
    <n v="7.5418099999999999"/>
    <n v="7.5418099999999999"/>
    <n v="0"/>
    <x v="0"/>
    <n v="8"/>
  </r>
  <r>
    <x v="0"/>
    <x v="4"/>
    <x v="20"/>
    <x v="0"/>
    <x v="1"/>
    <x v="3"/>
    <s v="220SE-2415"/>
    <n v="3.97275"/>
    <n v="3.97275"/>
    <n v="4.8999999999999998E-3"/>
    <x v="0"/>
    <n v="8"/>
  </r>
  <r>
    <x v="0"/>
    <x v="4"/>
    <x v="20"/>
    <x v="2"/>
    <x v="1"/>
    <x v="3"/>
    <s v="220SE-2454"/>
    <n v="5.7068199999999996"/>
    <n v="5.7068199999999996"/>
    <n v="0"/>
    <x v="0"/>
    <n v="8"/>
  </r>
  <r>
    <x v="0"/>
    <x v="4"/>
    <x v="20"/>
    <x v="1"/>
    <x v="1"/>
    <x v="3"/>
    <s v="220SE-2455"/>
    <n v="5.7264699999999999"/>
    <n v="5.7264699999999999"/>
    <n v="0"/>
    <x v="0"/>
    <n v="8"/>
  </r>
  <r>
    <x v="0"/>
    <x v="4"/>
    <x v="20"/>
    <x v="1"/>
    <x v="1"/>
    <x v="3"/>
    <s v="220SE-2553"/>
    <n v="5.8304400000000003"/>
    <n v="5.8304400000000003"/>
    <n v="0"/>
    <x v="0"/>
    <n v="8"/>
  </r>
  <r>
    <x v="0"/>
    <x v="4"/>
    <x v="20"/>
    <x v="2"/>
    <x v="1"/>
    <x v="3"/>
    <s v="220SE-2769"/>
    <n v="6.1842259999999998"/>
    <n v="6.1842259999999998"/>
    <n v="0"/>
    <x v="0"/>
    <n v="8"/>
  </r>
  <r>
    <x v="0"/>
    <x v="4"/>
    <x v="20"/>
    <x v="0"/>
    <x v="1"/>
    <x v="3"/>
    <s v="220SE-2771"/>
    <n v="6.6061500000000004"/>
    <n v="6.6061500000000004"/>
    <n v="2.5000000000000001E-3"/>
    <x v="0"/>
    <n v="8"/>
  </r>
  <r>
    <x v="0"/>
    <x v="4"/>
    <x v="20"/>
    <x v="1"/>
    <x v="1"/>
    <x v="3"/>
    <s v="220SE-2775"/>
    <n v="6.4863499999999998"/>
    <n v="6.4863499999999998"/>
    <n v="0"/>
    <x v="0"/>
    <n v="8"/>
  </r>
  <r>
    <x v="0"/>
    <x v="4"/>
    <x v="20"/>
    <x v="1"/>
    <x v="1"/>
    <x v="3"/>
    <s v="220SE-2818"/>
    <n v="6.2080099999999998"/>
    <n v="6.2080099999999998"/>
    <n v="0"/>
    <x v="0"/>
    <n v="8"/>
  </r>
  <r>
    <x v="0"/>
    <x v="4"/>
    <x v="20"/>
    <x v="2"/>
    <x v="1"/>
    <x v="3"/>
    <s v="220SE-2841"/>
    <n v="12.03275"/>
    <n v="12.03275"/>
    <n v="0"/>
    <x v="0"/>
    <n v="12"/>
  </r>
  <r>
    <x v="0"/>
    <x v="4"/>
    <x v="20"/>
    <x v="1"/>
    <x v="1"/>
    <x v="3"/>
    <s v="220SE-2842"/>
    <n v="4.6833600000000004"/>
    <n v="4.6833600000000004"/>
    <n v="0"/>
    <x v="0"/>
    <n v="8"/>
  </r>
  <r>
    <x v="0"/>
    <x v="4"/>
    <x v="20"/>
    <x v="0"/>
    <x v="1"/>
    <x v="3"/>
    <s v="220SE-2848"/>
    <n v="6.60154"/>
    <n v="6.60154"/>
    <n v="1.1999999999999999E-3"/>
    <x v="0"/>
    <n v="8"/>
  </r>
  <r>
    <x v="0"/>
    <x v="4"/>
    <x v="20"/>
    <x v="0"/>
    <x v="1"/>
    <x v="3"/>
    <s v="220SE-2892"/>
    <n v="4.7489400000000002"/>
    <n v="4.7489400000000002"/>
    <n v="0"/>
    <x v="0"/>
    <n v="8"/>
  </r>
  <r>
    <x v="0"/>
    <x v="4"/>
    <x v="20"/>
    <x v="1"/>
    <x v="1"/>
    <x v="3"/>
    <s v="220SE-2893"/>
    <n v="5.2867800000000003"/>
    <n v="5.2867800000000003"/>
    <n v="0"/>
    <x v="0"/>
    <n v="8"/>
  </r>
  <r>
    <x v="0"/>
    <x v="4"/>
    <x v="20"/>
    <x v="1"/>
    <x v="1"/>
    <x v="3"/>
    <s v="220SE-2897"/>
    <n v="6.1159499999999998"/>
    <n v="6.1159499999999998"/>
    <n v="0"/>
    <x v="0"/>
    <n v="8"/>
  </r>
  <r>
    <x v="0"/>
    <x v="4"/>
    <x v="20"/>
    <x v="0"/>
    <x v="1"/>
    <x v="3"/>
    <s v="220SE-2918"/>
    <n v="5.1353099999999996"/>
    <n v="5.1353099999999996"/>
    <n v="0"/>
    <x v="0"/>
    <n v="8"/>
  </r>
  <r>
    <x v="0"/>
    <x v="4"/>
    <x v="20"/>
    <x v="0"/>
    <x v="1"/>
    <x v="3"/>
    <s v="220SE-2924"/>
    <n v="5.3037200000000002"/>
    <n v="5.3037200000000002"/>
    <n v="0"/>
    <x v="0"/>
    <n v="8"/>
  </r>
  <r>
    <x v="0"/>
    <x v="4"/>
    <x v="20"/>
    <x v="0"/>
    <x v="1"/>
    <x v="3"/>
    <s v="220SE-2931"/>
    <n v="5.3946899999999998"/>
    <n v="5.3946899999999998"/>
    <n v="9.7999999999999997E-3"/>
    <x v="0"/>
    <n v="8"/>
  </r>
  <r>
    <x v="0"/>
    <x v="4"/>
    <x v="20"/>
    <x v="0"/>
    <x v="1"/>
    <x v="3"/>
    <s v="220SE-2983"/>
    <n v="8.2534200000000002"/>
    <n v="8.2534200000000002"/>
    <n v="0"/>
    <x v="0"/>
    <n v="8"/>
  </r>
  <r>
    <x v="0"/>
    <x v="4"/>
    <x v="20"/>
    <x v="2"/>
    <x v="1"/>
    <x v="3"/>
    <s v="220SE-3073"/>
    <n v="5.7857200000000004"/>
    <n v="5.7857200000000004"/>
    <n v="0"/>
    <x v="0"/>
    <n v="8"/>
  </r>
  <r>
    <x v="0"/>
    <x v="4"/>
    <x v="20"/>
    <x v="2"/>
    <x v="1"/>
    <x v="3"/>
    <s v="220SE-3261"/>
    <n v="7.3786899999999997"/>
    <n v="7.3786899999999997"/>
    <n v="1.0800000000000001E-2"/>
    <x v="0"/>
    <n v="8"/>
  </r>
  <r>
    <x v="0"/>
    <x v="4"/>
    <x v="20"/>
    <x v="2"/>
    <x v="1"/>
    <x v="3"/>
    <s v="220SE-3445"/>
    <n v="7.4298299999999999"/>
    <n v="7.4298299999999999"/>
    <n v="0"/>
    <x v="0"/>
    <n v="8"/>
  </r>
  <r>
    <x v="0"/>
    <x v="4"/>
    <x v="20"/>
    <x v="2"/>
    <x v="1"/>
    <x v="3"/>
    <s v="220SE-3462"/>
    <n v="6.5095799999999997"/>
    <n v="6.5095799999999997"/>
    <n v="0"/>
    <x v="0"/>
    <n v="8"/>
  </r>
  <r>
    <x v="0"/>
    <x v="4"/>
    <x v="20"/>
    <x v="2"/>
    <x v="1"/>
    <x v="3"/>
    <s v="220SE-3468"/>
    <n v="5.2541099999999998"/>
    <n v="5.2541099999999998"/>
    <n v="0.37830000000000003"/>
    <x v="0"/>
    <n v="8"/>
  </r>
  <r>
    <x v="0"/>
    <x v="4"/>
    <x v="20"/>
    <x v="1"/>
    <x v="1"/>
    <x v="3"/>
    <s v="220SE-3633"/>
    <n v="6.7195299999999998"/>
    <n v="6.7195299999999998"/>
    <n v="0"/>
    <x v="0"/>
    <n v="8"/>
  </r>
  <r>
    <x v="0"/>
    <x v="4"/>
    <x v="20"/>
    <x v="0"/>
    <x v="1"/>
    <x v="3"/>
    <s v="220SE-3678"/>
    <n v="3.7699500000000001"/>
    <n v="3.7699500000000001"/>
    <n v="0"/>
    <x v="0"/>
    <n v="8"/>
  </r>
  <r>
    <x v="0"/>
    <x v="4"/>
    <x v="20"/>
    <x v="1"/>
    <x v="1"/>
    <x v="3"/>
    <s v="220SE-3840"/>
    <n v="6.6034189999999997"/>
    <n v="6.6034189999999997"/>
    <n v="0"/>
    <x v="0"/>
    <n v="8"/>
  </r>
  <r>
    <x v="0"/>
    <x v="4"/>
    <x v="20"/>
    <x v="0"/>
    <x v="2"/>
    <x v="4"/>
    <s v="300OI-01-A"/>
    <n v="55.879199999999997"/>
    <n v="55.879199999999997"/>
    <n v="0"/>
    <x v="0"/>
    <n v="40"/>
  </r>
  <r>
    <x v="0"/>
    <x v="4"/>
    <x v="20"/>
    <x v="1"/>
    <x v="2"/>
    <x v="4"/>
    <s v="300OI-01-B"/>
    <n v="55.209600000000002"/>
    <n v="55.209600000000002"/>
    <n v="0"/>
    <x v="0"/>
    <n v="40"/>
  </r>
  <r>
    <x v="0"/>
    <x v="4"/>
    <x v="20"/>
    <x v="2"/>
    <x v="2"/>
    <x v="4"/>
    <s v="300OI-01-C"/>
    <n v="57.59064"/>
    <n v="57.59064"/>
    <n v="0"/>
    <x v="0"/>
    <n v="30"/>
  </r>
  <r>
    <x v="0"/>
    <x v="4"/>
    <x v="20"/>
    <x v="0"/>
    <x v="2"/>
    <x v="5"/>
    <s v="300OS-01-A"/>
    <n v="11.717180000000001"/>
    <n v="11.717180000000001"/>
    <n v="0"/>
    <x v="0"/>
    <n v="16"/>
  </r>
  <r>
    <x v="0"/>
    <x v="4"/>
    <x v="20"/>
    <x v="1"/>
    <x v="2"/>
    <x v="5"/>
    <s v="300OS-01-B"/>
    <n v="12.54599"/>
    <n v="12.54599"/>
    <n v="0"/>
    <x v="0"/>
    <n v="24"/>
  </r>
  <r>
    <x v="0"/>
    <x v="4"/>
    <x v="20"/>
    <x v="2"/>
    <x v="2"/>
    <x v="5"/>
    <s v="300OS-01-C"/>
    <n v="9.7683300000000006"/>
    <n v="9.7683300000000006"/>
    <n v="0"/>
    <x v="0"/>
    <n v="22"/>
  </r>
  <r>
    <x v="0"/>
    <x v="4"/>
    <x v="20"/>
    <x v="0"/>
    <x v="3"/>
    <x v="6"/>
    <s v="410MO-01-A"/>
    <n v="15.435230000000001"/>
    <n v="15.435230000000001"/>
    <n v="0"/>
    <x v="0"/>
    <n v="20"/>
  </r>
  <r>
    <x v="0"/>
    <x v="4"/>
    <x v="20"/>
    <x v="1"/>
    <x v="3"/>
    <x v="6"/>
    <s v="410MO-01-B"/>
    <n v="8.0930300000000006"/>
    <n v="8.0930300000000006"/>
    <n v="0"/>
    <x v="0"/>
    <n v="10.68"/>
  </r>
  <r>
    <x v="0"/>
    <x v="4"/>
    <x v="20"/>
    <x v="2"/>
    <x v="3"/>
    <x v="6"/>
    <s v="410MO-01-C"/>
    <n v="10.9429"/>
    <n v="10.9429"/>
    <n v="0"/>
    <x v="0"/>
    <n v="14.66"/>
  </r>
  <r>
    <x v="0"/>
    <x v="4"/>
    <x v="20"/>
    <x v="0"/>
    <x v="3"/>
    <x v="6"/>
    <s v="410MO-02-A"/>
    <n v="13.079280000000001"/>
    <n v="13.079280000000001"/>
    <n v="0"/>
    <x v="0"/>
    <n v="16"/>
  </r>
  <r>
    <x v="0"/>
    <x v="4"/>
    <x v="20"/>
    <x v="1"/>
    <x v="3"/>
    <x v="6"/>
    <s v="410MO-02-B"/>
    <n v="8.0291800000000002"/>
    <n v="8.0291800000000002"/>
    <n v="0"/>
    <x v="0"/>
    <n v="10.68"/>
  </r>
  <r>
    <x v="0"/>
    <x v="4"/>
    <x v="20"/>
    <x v="2"/>
    <x v="3"/>
    <x v="6"/>
    <s v="410MO-02-C"/>
    <n v="7.98787"/>
    <n v="7.98787"/>
    <n v="0"/>
    <x v="0"/>
    <n v="10.66"/>
  </r>
  <r>
    <x v="0"/>
    <x v="4"/>
    <x v="20"/>
    <x v="1"/>
    <x v="3"/>
    <x v="6"/>
    <s v="410MO-03-B"/>
    <n v="14.069710000000001"/>
    <n v="14.069710000000001"/>
    <n v="0"/>
    <x v="0"/>
    <n v="18.68"/>
  </r>
  <r>
    <x v="0"/>
    <x v="4"/>
    <x v="20"/>
    <x v="2"/>
    <x v="3"/>
    <x v="6"/>
    <s v="410MO-03-C"/>
    <n v="7.98"/>
    <n v="7.98"/>
    <n v="0"/>
    <x v="0"/>
    <n v="10.66"/>
  </r>
  <r>
    <x v="0"/>
    <x v="4"/>
    <x v="20"/>
    <x v="0"/>
    <x v="3"/>
    <x v="6"/>
    <s v="410MO-04-A"/>
    <n v="15.52332"/>
    <n v="15.52332"/>
    <n v="0"/>
    <x v="0"/>
    <n v="20"/>
  </r>
  <r>
    <x v="0"/>
    <x v="4"/>
    <x v="20"/>
    <x v="1"/>
    <x v="3"/>
    <x v="6"/>
    <s v="410MO-04-B"/>
    <n v="14.13869"/>
    <n v="14.13869"/>
    <n v="0"/>
    <x v="0"/>
    <n v="18.68"/>
  </r>
  <r>
    <x v="0"/>
    <x v="4"/>
    <x v="20"/>
    <x v="2"/>
    <x v="3"/>
    <x v="6"/>
    <s v="410MO-04-C"/>
    <n v="14.220700000000001"/>
    <n v="14.220700000000001"/>
    <n v="0"/>
    <x v="0"/>
    <n v="18.68"/>
  </r>
  <r>
    <x v="0"/>
    <x v="4"/>
    <x v="20"/>
    <x v="0"/>
    <x v="3"/>
    <x v="6"/>
    <s v="410MO-05-A"/>
    <n v="15.149520000000001"/>
    <n v="15.149520000000001"/>
    <n v="0"/>
    <x v="0"/>
    <n v="20"/>
  </r>
  <r>
    <x v="0"/>
    <x v="4"/>
    <x v="20"/>
    <x v="1"/>
    <x v="3"/>
    <x v="6"/>
    <s v="410MO-05-B"/>
    <n v="14.026680000000001"/>
    <n v="14.026680000000001"/>
    <n v="0"/>
    <x v="0"/>
    <n v="18.68"/>
  </r>
  <r>
    <x v="0"/>
    <x v="4"/>
    <x v="20"/>
    <x v="2"/>
    <x v="3"/>
    <x v="6"/>
    <s v="410MO-05-C"/>
    <n v="8.0723400000000005"/>
    <n v="8.0723400000000005"/>
    <n v="0"/>
    <x v="0"/>
    <n v="10.66"/>
  </r>
  <r>
    <x v="0"/>
    <x v="4"/>
    <x v="20"/>
    <x v="2"/>
    <x v="3"/>
    <x v="6"/>
    <s v="410MO-06-C"/>
    <n v="11.26332"/>
    <n v="11.26332"/>
    <n v="0"/>
    <x v="0"/>
    <n v="14.68"/>
  </r>
  <r>
    <x v="0"/>
    <x v="4"/>
    <x v="20"/>
    <x v="1"/>
    <x v="3"/>
    <x v="6"/>
    <s v="410MO-07-B"/>
    <n v="14.319000000000001"/>
    <n v="14.319000000000001"/>
    <n v="0"/>
    <x v="0"/>
    <n v="18.68"/>
  </r>
  <r>
    <x v="0"/>
    <x v="4"/>
    <x v="20"/>
    <x v="0"/>
    <x v="3"/>
    <x v="7"/>
    <s v="420TW-01-A"/>
    <n v="3.6281400000000001"/>
    <n v="3.6281400000000001"/>
    <n v="0"/>
    <x v="0"/>
    <n v="4.5"/>
  </r>
  <r>
    <x v="0"/>
    <x v="4"/>
    <x v="20"/>
    <x v="1"/>
    <x v="3"/>
    <x v="7"/>
    <s v="420TW-01-B"/>
    <n v="7.3724600000000002"/>
    <n v="7.3724600000000002"/>
    <n v="0"/>
    <x v="0"/>
    <n v="8.75"/>
  </r>
  <r>
    <x v="0"/>
    <x v="4"/>
    <x v="20"/>
    <x v="0"/>
    <x v="3"/>
    <x v="7"/>
    <s v="420TW-02-A"/>
    <n v="6.4283400000000004"/>
    <n v="6.4283400000000004"/>
    <n v="0"/>
    <x v="0"/>
    <n v="8.5"/>
  </r>
  <r>
    <x v="0"/>
    <x v="4"/>
    <x v="20"/>
    <x v="2"/>
    <x v="3"/>
    <x v="7"/>
    <s v="420TW-02-C"/>
    <n v="6.44597"/>
    <n v="6.44597"/>
    <n v="0"/>
    <x v="0"/>
    <n v="8.5"/>
  </r>
  <r>
    <x v="0"/>
    <x v="4"/>
    <x v="20"/>
    <x v="0"/>
    <x v="3"/>
    <x v="7"/>
    <s v="420TW-03-A"/>
    <n v="6.5308900000000003"/>
    <n v="6.5308900000000003"/>
    <n v="0"/>
    <x v="0"/>
    <n v="8.5"/>
  </r>
  <r>
    <x v="0"/>
    <x v="4"/>
    <x v="20"/>
    <x v="2"/>
    <x v="3"/>
    <x v="7"/>
    <s v="420TW-03-C"/>
    <n v="6.8136700000000001"/>
    <n v="6.8136700000000001"/>
    <n v="0"/>
    <x v="0"/>
    <n v="8.5"/>
  </r>
  <r>
    <x v="0"/>
    <x v="4"/>
    <x v="20"/>
    <x v="0"/>
    <x v="3"/>
    <x v="7"/>
    <s v="420TW-04-A"/>
    <n v="6.6769400000000001"/>
    <n v="6.6769400000000001"/>
    <n v="0"/>
    <x v="0"/>
    <n v="8.5"/>
  </r>
  <r>
    <x v="0"/>
    <x v="4"/>
    <x v="20"/>
    <x v="2"/>
    <x v="3"/>
    <x v="7"/>
    <s v="420TW-04-C"/>
    <n v="6.7366900000000003"/>
    <n v="6.7366900000000003"/>
    <n v="0"/>
    <x v="0"/>
    <n v="8.5"/>
  </r>
  <r>
    <x v="0"/>
    <x v="4"/>
    <x v="20"/>
    <x v="0"/>
    <x v="3"/>
    <x v="7"/>
    <s v="420TW-05-A"/>
    <n v="3.4647000000000001"/>
    <n v="3.4647000000000001"/>
    <n v="0"/>
    <x v="0"/>
    <n v="4.5"/>
  </r>
  <r>
    <x v="0"/>
    <x v="4"/>
    <x v="20"/>
    <x v="2"/>
    <x v="3"/>
    <x v="7"/>
    <s v="420TW-05-C"/>
    <n v="3.1119699999999999"/>
    <n v="3.1119699999999999"/>
    <n v="0"/>
    <x v="0"/>
    <n v="4"/>
  </r>
  <r>
    <x v="0"/>
    <x v="4"/>
    <x v="20"/>
    <x v="0"/>
    <x v="3"/>
    <x v="7"/>
    <s v="420TW-06-A"/>
    <n v="6.5221400000000003"/>
    <n v="6.5221400000000003"/>
    <n v="0"/>
    <x v="0"/>
    <n v="8.5"/>
  </r>
  <r>
    <x v="0"/>
    <x v="4"/>
    <x v="20"/>
    <x v="1"/>
    <x v="3"/>
    <x v="7"/>
    <s v="420TW-06-B"/>
    <n v="6.83019"/>
    <n v="6.83019"/>
    <n v="0"/>
    <x v="0"/>
    <n v="8.75"/>
  </r>
  <r>
    <x v="0"/>
    <x v="4"/>
    <x v="20"/>
    <x v="2"/>
    <x v="3"/>
    <x v="7"/>
    <s v="420TW-06-C"/>
    <n v="6.6333399999999996"/>
    <n v="6.6333399999999996"/>
    <n v="0"/>
    <x v="0"/>
    <n v="8.5"/>
  </r>
  <r>
    <x v="0"/>
    <x v="4"/>
    <x v="20"/>
    <x v="2"/>
    <x v="3"/>
    <x v="7"/>
    <s v="420TW-07-C"/>
    <n v="5.38964"/>
    <n v="5.38964"/>
    <n v="0"/>
    <x v="0"/>
    <n v="7.2"/>
  </r>
  <r>
    <x v="0"/>
    <x v="4"/>
    <x v="20"/>
    <x v="1"/>
    <x v="3"/>
    <x v="7"/>
    <s v="420TW-08-B"/>
    <n v="6.5750299999999999"/>
    <n v="6.5750299999999999"/>
    <n v="0"/>
    <x v="0"/>
    <n v="8.75"/>
  </r>
  <r>
    <x v="0"/>
    <x v="4"/>
    <x v="20"/>
    <x v="1"/>
    <x v="3"/>
    <x v="7"/>
    <s v="420TW-09-B"/>
    <n v="6.7934900000000003"/>
    <n v="6.7934900000000003"/>
    <n v="0"/>
    <x v="0"/>
    <n v="8.75"/>
  </r>
  <r>
    <x v="0"/>
    <x v="4"/>
    <x v="20"/>
    <x v="0"/>
    <x v="3"/>
    <x v="8"/>
    <s v="430TT-01-A"/>
    <n v="28.166239999999998"/>
    <n v="28.166239999999998"/>
    <n v="0"/>
    <x v="0"/>
    <n v="37.25"/>
  </r>
  <r>
    <x v="0"/>
    <x v="4"/>
    <x v="20"/>
    <x v="1"/>
    <x v="3"/>
    <x v="8"/>
    <s v="430TT-01-B"/>
    <n v="18.670490000000001"/>
    <n v="18.670490000000001"/>
    <n v="0"/>
    <x v="0"/>
    <n v="24.6"/>
  </r>
  <r>
    <x v="0"/>
    <x v="4"/>
    <x v="20"/>
    <x v="2"/>
    <x v="3"/>
    <x v="8"/>
    <s v="430TT-01-C"/>
    <n v="17.57001"/>
    <n v="17.57001"/>
    <n v="0"/>
    <x v="0"/>
    <n v="23"/>
  </r>
  <r>
    <x v="0"/>
    <x v="4"/>
    <x v="20"/>
    <x v="0"/>
    <x v="3"/>
    <x v="8"/>
    <s v="430TT-02-A"/>
    <n v="24.906680000000001"/>
    <n v="24.906680000000001"/>
    <n v="0"/>
    <x v="0"/>
    <n v="33.25"/>
  </r>
  <r>
    <x v="0"/>
    <x v="4"/>
    <x v="20"/>
    <x v="1"/>
    <x v="3"/>
    <x v="8"/>
    <s v="430TT-02-B"/>
    <n v="12.54365"/>
    <n v="12.54365"/>
    <n v="0"/>
    <x v="0"/>
    <n v="16.600000000000001"/>
  </r>
  <r>
    <x v="0"/>
    <x v="4"/>
    <x v="20"/>
    <x v="2"/>
    <x v="3"/>
    <x v="8"/>
    <s v="430TT-02-C"/>
    <n v="24.763339999999999"/>
    <n v="24.763339999999999"/>
    <n v="0"/>
    <x v="0"/>
    <n v="33"/>
  </r>
  <r>
    <x v="0"/>
    <x v="4"/>
    <x v="20"/>
    <x v="0"/>
    <x v="3"/>
    <x v="8"/>
    <s v="430TT-03-A"/>
    <n v="31.152940000000001"/>
    <n v="31.152940000000001"/>
    <n v="0"/>
    <x v="0"/>
    <n v="41.25"/>
  </r>
  <r>
    <x v="0"/>
    <x v="4"/>
    <x v="20"/>
    <x v="1"/>
    <x v="3"/>
    <x v="8"/>
    <s v="430TT-03-B"/>
    <n v="24.668659999999999"/>
    <n v="24.668659999999999"/>
    <n v="0"/>
    <x v="0"/>
    <n v="32.6"/>
  </r>
  <r>
    <x v="0"/>
    <x v="4"/>
    <x v="20"/>
    <x v="2"/>
    <x v="3"/>
    <x v="8"/>
    <s v="430TT-03-C"/>
    <n v="12.551679999999999"/>
    <n v="12.551679999999999"/>
    <n v="0"/>
    <x v="0"/>
    <n v="16.5"/>
  </r>
  <r>
    <x v="0"/>
    <x v="4"/>
    <x v="20"/>
    <x v="1"/>
    <x v="3"/>
    <x v="8"/>
    <s v="430TT-04-B"/>
    <n v="12.30663"/>
    <n v="12.30663"/>
    <n v="0"/>
    <x v="0"/>
    <n v="15.6"/>
  </r>
  <r>
    <x v="0"/>
    <x v="4"/>
    <x v="20"/>
    <x v="2"/>
    <x v="3"/>
    <x v="8"/>
    <s v="430TT-04-C"/>
    <n v="10.648339999999999"/>
    <n v="10.648339999999999"/>
    <n v="0"/>
    <x v="0"/>
    <n v="14"/>
  </r>
  <r>
    <x v="0"/>
    <x v="4"/>
    <x v="20"/>
    <x v="1"/>
    <x v="3"/>
    <x v="8"/>
    <s v="430TT-05-B"/>
    <n v="13.885"/>
    <n v="13.885"/>
    <n v="0"/>
    <x v="0"/>
    <n v="17.600000000000001"/>
  </r>
  <r>
    <x v="0"/>
    <x v="4"/>
    <x v="20"/>
    <x v="1"/>
    <x v="3"/>
    <x v="8"/>
    <s v="430TT-07-B"/>
    <n v="12.62"/>
    <n v="12.62"/>
    <n v="0"/>
    <x v="0"/>
    <n v="16.3"/>
  </r>
  <r>
    <x v="0"/>
    <x v="4"/>
    <x v="20"/>
    <x v="0"/>
    <x v="3"/>
    <x v="9"/>
    <s v="440TP-01-A"/>
    <n v="21.853349999999999"/>
    <n v="21.853349999999999"/>
    <n v="0"/>
    <x v="0"/>
    <n v="29.25"/>
  </r>
  <r>
    <x v="0"/>
    <x v="4"/>
    <x v="20"/>
    <x v="1"/>
    <x v="3"/>
    <x v="9"/>
    <s v="440TP-01-B"/>
    <n v="18.223859999999998"/>
    <n v="18.223859999999998"/>
    <n v="0"/>
    <x v="0"/>
    <n v="23"/>
  </r>
  <r>
    <x v="0"/>
    <x v="4"/>
    <x v="20"/>
    <x v="2"/>
    <x v="3"/>
    <x v="9"/>
    <s v="440TP-01-C"/>
    <n v="17.406610000000001"/>
    <n v="17.406610000000001"/>
    <n v="0"/>
    <x v="0"/>
    <n v="23"/>
  </r>
  <r>
    <x v="0"/>
    <x v="4"/>
    <x v="20"/>
    <x v="0"/>
    <x v="4"/>
    <x v="10"/>
    <s v="510L1-A"/>
    <n v="108.3811"/>
    <n v="88.381100000000004"/>
    <n v="0"/>
    <x v="0"/>
    <n v="179.2"/>
  </r>
  <r>
    <x v="0"/>
    <x v="4"/>
    <x v="20"/>
    <x v="1"/>
    <x v="4"/>
    <x v="10"/>
    <s v="510L1-B"/>
    <n v="98.907139999999998"/>
    <n v="78.907139999999998"/>
    <n v="0"/>
    <x v="0"/>
    <n v="206.81"/>
  </r>
  <r>
    <x v="0"/>
    <x v="4"/>
    <x v="20"/>
    <x v="2"/>
    <x v="4"/>
    <x v="10"/>
    <s v="510L1-C"/>
    <n v="120.77592"/>
    <n v="100.77592"/>
    <n v="0"/>
    <x v="0"/>
    <n v="193.31"/>
  </r>
  <r>
    <x v="0"/>
    <x v="4"/>
    <x v="20"/>
    <x v="0"/>
    <x v="4"/>
    <x v="11"/>
    <s v="510L2-A"/>
    <n v="161.99799999999999"/>
    <n v="161.99799999999999"/>
    <n v="0"/>
    <x v="0"/>
    <n v="195.21"/>
  </r>
  <r>
    <x v="0"/>
    <x v="4"/>
    <x v="20"/>
    <x v="1"/>
    <x v="4"/>
    <x v="11"/>
    <s v="510L2-B"/>
    <n v="196.05260000000001"/>
    <n v="196.05260000000001"/>
    <n v="0"/>
    <x v="0"/>
    <n v="194.81"/>
  </r>
  <r>
    <x v="0"/>
    <x v="4"/>
    <x v="20"/>
    <x v="2"/>
    <x v="4"/>
    <x v="11"/>
    <s v="510L2-C"/>
    <n v="237.38030000000001"/>
    <n v="237.38030000000001"/>
    <n v="0"/>
    <x v="0"/>
    <n v="194.91"/>
  </r>
  <r>
    <x v="0"/>
    <x v="4"/>
    <x v="20"/>
    <x v="0"/>
    <x v="4"/>
    <x v="12"/>
    <s v="510L3-A"/>
    <n v="154.73454000000001"/>
    <n v="154.73454000000001"/>
    <n v="0"/>
    <x v="0"/>
    <n v="195.21"/>
  </r>
  <r>
    <x v="0"/>
    <x v="4"/>
    <x v="20"/>
    <x v="1"/>
    <x v="4"/>
    <x v="12"/>
    <s v="510L3-B"/>
    <n v="111.64866000000001"/>
    <n v="111.64866000000001"/>
    <n v="0"/>
    <x v="0"/>
    <n v="170.81"/>
  </r>
  <r>
    <x v="0"/>
    <x v="4"/>
    <x v="20"/>
    <x v="2"/>
    <x v="4"/>
    <x v="12"/>
    <s v="510L3-C"/>
    <n v="139.1669"/>
    <n v="139.1669"/>
    <n v="0"/>
    <x v="0"/>
    <n v="146.91"/>
  </r>
  <r>
    <x v="0"/>
    <x v="4"/>
    <x v="20"/>
    <x v="0"/>
    <x v="4"/>
    <x v="13"/>
    <s v="510L4-A"/>
    <n v="36.59704"/>
    <n v="36.59704"/>
    <n v="0"/>
    <x v="0"/>
    <n v="34.01"/>
  </r>
  <r>
    <x v="0"/>
    <x v="4"/>
    <x v="20"/>
    <x v="1"/>
    <x v="4"/>
    <x v="13"/>
    <s v="510L4-B"/>
    <n v="43.089280000000002"/>
    <n v="43.089280000000002"/>
    <n v="0"/>
    <x v="0"/>
    <n v="43"/>
  </r>
  <r>
    <x v="0"/>
    <x v="4"/>
    <x v="20"/>
    <x v="2"/>
    <x v="4"/>
    <x v="13"/>
    <s v="510L4-C"/>
    <n v="80.000640000000004"/>
    <n v="80.000640000000004"/>
    <n v="0"/>
    <x v="0"/>
    <n v="76.91"/>
  </r>
  <r>
    <x v="0"/>
    <x v="4"/>
    <x v="20"/>
    <x v="0"/>
    <x v="4"/>
    <x v="14"/>
    <s v="510L5-A"/>
    <n v="73.866799999999998"/>
    <n v="73.866799999999998"/>
    <n v="0"/>
    <x v="0"/>
    <n v="78.2"/>
  </r>
  <r>
    <x v="0"/>
    <x v="4"/>
    <x v="20"/>
    <x v="1"/>
    <x v="4"/>
    <x v="14"/>
    <s v="510L5-B"/>
    <n v="107.53368"/>
    <n v="107.53368"/>
    <n v="0"/>
    <x v="0"/>
    <n v="153.81"/>
  </r>
  <r>
    <x v="0"/>
    <x v="4"/>
    <x v="20"/>
    <x v="2"/>
    <x v="4"/>
    <x v="14"/>
    <s v="510L5-C"/>
    <n v="138.79436999999999"/>
    <n v="138.79436999999999"/>
    <n v="0"/>
    <x v="0"/>
    <n v="157.91"/>
  </r>
  <r>
    <x v="0"/>
    <x v="4"/>
    <x v="20"/>
    <x v="0"/>
    <x v="4"/>
    <x v="15"/>
    <s v="510L6-A"/>
    <n v="177.28833"/>
    <n v="177.28833"/>
    <n v="0"/>
    <x v="0"/>
    <n v="198.2"/>
  </r>
  <r>
    <x v="0"/>
    <x v="4"/>
    <x v="20"/>
    <x v="1"/>
    <x v="4"/>
    <x v="15"/>
    <s v="510L6-B"/>
    <n v="127.58750000000001"/>
    <n v="127.58750000000001"/>
    <n v="0"/>
    <x v="0"/>
    <n v="161.80000000000001"/>
  </r>
  <r>
    <x v="0"/>
    <x v="4"/>
    <x v="20"/>
    <x v="2"/>
    <x v="4"/>
    <x v="15"/>
    <s v="510L6-C"/>
    <n v="142.97749999999999"/>
    <n v="142.97749999999999"/>
    <n v="0"/>
    <x v="0"/>
    <n v="165.91"/>
  </r>
  <r>
    <x v="0"/>
    <x v="4"/>
    <x v="20"/>
    <x v="0"/>
    <x v="4"/>
    <x v="16"/>
    <s v="510L8-A"/>
    <n v="18.899999999999999"/>
    <n v="18.899999999999999"/>
    <n v="0"/>
    <x v="0"/>
    <n v="16.010000000000002"/>
  </r>
  <r>
    <x v="0"/>
    <x v="4"/>
    <x v="20"/>
    <x v="1"/>
    <x v="4"/>
    <x v="16"/>
    <s v="510L8-B"/>
    <n v="28.450199999999999"/>
    <n v="28.450199999999999"/>
    <n v="0"/>
    <x v="0"/>
    <n v="25"/>
  </r>
  <r>
    <x v="0"/>
    <x v="4"/>
    <x v="20"/>
    <x v="2"/>
    <x v="4"/>
    <x v="16"/>
    <s v="510L8-C"/>
    <n v="19.027640000000002"/>
    <n v="19.027640000000002"/>
    <n v="0"/>
    <x v="0"/>
    <n v="16"/>
  </r>
  <r>
    <x v="0"/>
    <x v="4"/>
    <x v="20"/>
    <x v="0"/>
    <x v="4"/>
    <x v="17"/>
    <s v="520WP-01-A"/>
    <n v="7.9001999999999999"/>
    <n v="7.9001999999999999"/>
    <n v="0"/>
    <x v="0"/>
    <n v="11"/>
  </r>
  <r>
    <x v="0"/>
    <x v="4"/>
    <x v="20"/>
    <x v="1"/>
    <x v="4"/>
    <x v="17"/>
    <s v="520WP-01-B"/>
    <n v="19.750499999999999"/>
    <n v="19.750499999999999"/>
    <n v="0"/>
    <x v="0"/>
    <n v="24"/>
  </r>
  <r>
    <x v="0"/>
    <x v="4"/>
    <x v="20"/>
    <x v="2"/>
    <x v="4"/>
    <x v="17"/>
    <s v="520WP-01-C"/>
    <n v="12.700200000000001"/>
    <n v="12.700200000000001"/>
    <n v="0"/>
    <x v="0"/>
    <n v="16"/>
  </r>
  <r>
    <x v="0"/>
    <x v="4"/>
    <x v="20"/>
    <x v="0"/>
    <x v="4"/>
    <x v="18"/>
    <s v="530NP-01-A"/>
    <n v="48.835799999999999"/>
    <n v="48.835799999999999"/>
    <n v="0"/>
    <x v="0"/>
    <n v="48"/>
  </r>
  <r>
    <x v="0"/>
    <x v="4"/>
    <x v="20"/>
    <x v="1"/>
    <x v="4"/>
    <x v="18"/>
    <s v="530NP-01-B"/>
    <n v="52.413600000000002"/>
    <n v="52.413600000000002"/>
    <n v="0"/>
    <x v="0"/>
    <n v="48"/>
  </r>
  <r>
    <x v="0"/>
    <x v="4"/>
    <x v="20"/>
    <x v="2"/>
    <x v="4"/>
    <x v="18"/>
    <s v="530NP-01-C"/>
    <n v="43.755490000000002"/>
    <n v="43.755490000000002"/>
    <n v="0"/>
    <x v="0"/>
    <n v="40"/>
  </r>
  <r>
    <x v="0"/>
    <x v="4"/>
    <x v="20"/>
    <x v="0"/>
    <x v="4"/>
    <x v="19"/>
    <s v="550LP-01-A"/>
    <n v="14.3331"/>
    <n v="14.3331"/>
    <n v="0"/>
    <x v="0"/>
    <n v="16"/>
  </r>
  <r>
    <x v="0"/>
    <x v="4"/>
    <x v="20"/>
    <x v="1"/>
    <x v="4"/>
    <x v="19"/>
    <s v="550LP-01-B"/>
    <n v="31.333020000000001"/>
    <n v="31.333020000000001"/>
    <n v="0"/>
    <x v="0"/>
    <n v="36"/>
  </r>
  <r>
    <x v="0"/>
    <x v="4"/>
    <x v="20"/>
    <x v="2"/>
    <x v="4"/>
    <x v="19"/>
    <s v="550LP-01-C"/>
    <n v="12.39348"/>
    <n v="12.39348"/>
    <n v="0"/>
    <x v="0"/>
    <n v="14"/>
  </r>
  <r>
    <x v="0"/>
    <x v="4"/>
    <x v="20"/>
    <x v="0"/>
    <x v="5"/>
    <x v="20"/>
    <s v="600WZ-01-A"/>
    <n v="0.53332999999999997"/>
    <n v="0.53332999999999997"/>
    <n v="0"/>
    <x v="0"/>
    <n v="8"/>
  </r>
  <r>
    <x v="0"/>
    <x v="4"/>
    <x v="20"/>
    <x v="1"/>
    <x v="5"/>
    <x v="20"/>
    <s v="600WZ-01-B"/>
    <n v="2.0516399999999999"/>
    <n v="2.0516399999999999"/>
    <n v="0"/>
    <x v="0"/>
    <n v="8"/>
  </r>
  <r>
    <x v="0"/>
    <x v="4"/>
    <x v="20"/>
    <x v="2"/>
    <x v="5"/>
    <x v="20"/>
    <s v="600WZ-01-C"/>
    <n v="5.6631499999999999"/>
    <n v="5.6631499999999999"/>
    <n v="0"/>
    <x v="0"/>
    <n v="16"/>
  </r>
  <r>
    <x v="1"/>
    <x v="3"/>
    <x v="21"/>
    <x v="0"/>
    <x v="2"/>
    <x v="4"/>
    <s v="300OI-01-A"/>
    <n v="14.4"/>
    <n v="14.4"/>
    <n v="0"/>
    <x v="0"/>
    <n v="8"/>
  </r>
  <r>
    <x v="1"/>
    <x v="3"/>
    <x v="21"/>
    <x v="0"/>
    <x v="2"/>
    <x v="5"/>
    <s v="300OS-01-A"/>
    <n v="4.3916700000000004"/>
    <n v="4.3916700000000004"/>
    <n v="0"/>
    <x v="0"/>
    <n v="6"/>
  </r>
  <r>
    <x v="0"/>
    <x v="4"/>
    <x v="22"/>
    <x v="0"/>
    <x v="0"/>
    <x v="0"/>
    <s v="100KT-01-A"/>
    <n v="3.7541699999999998"/>
    <n v="3.7541699999999998"/>
    <n v="0"/>
    <x v="0"/>
    <n v="40"/>
  </r>
  <r>
    <x v="0"/>
    <x v="4"/>
    <x v="22"/>
    <x v="1"/>
    <x v="0"/>
    <x v="0"/>
    <s v="100KT-01-B"/>
    <n v="2.1883300000000001"/>
    <n v="2.1883300000000001"/>
    <n v="0"/>
    <x v="0"/>
    <n v="16"/>
  </r>
  <r>
    <x v="0"/>
    <x v="4"/>
    <x v="22"/>
    <x v="2"/>
    <x v="0"/>
    <x v="0"/>
    <s v="100KT-01-C"/>
    <n v="3.2379950000000002"/>
    <n v="3.2379950000000002"/>
    <n v="0"/>
    <x v="0"/>
    <n v="24"/>
  </r>
  <r>
    <x v="0"/>
    <x v="4"/>
    <x v="22"/>
    <x v="0"/>
    <x v="0"/>
    <x v="0"/>
    <s v="100KT-02-A"/>
    <n v="14.684570000000001"/>
    <n v="14.684570000000001"/>
    <n v="0"/>
    <x v="0"/>
    <n v="24"/>
  </r>
  <r>
    <x v="0"/>
    <x v="4"/>
    <x v="22"/>
    <x v="1"/>
    <x v="0"/>
    <x v="0"/>
    <s v="100KT-02-B"/>
    <n v="21.031359999999999"/>
    <n v="21.031359999999999"/>
    <n v="0"/>
    <x v="0"/>
    <n v="40"/>
  </r>
  <r>
    <x v="0"/>
    <x v="4"/>
    <x v="22"/>
    <x v="2"/>
    <x v="0"/>
    <x v="0"/>
    <s v="100KT-02-C"/>
    <n v="17.164149999999999"/>
    <n v="17.164149999999999"/>
    <n v="0"/>
    <x v="0"/>
    <n v="48"/>
  </r>
  <r>
    <x v="0"/>
    <x v="4"/>
    <x v="22"/>
    <x v="0"/>
    <x v="0"/>
    <x v="0"/>
    <s v="100KT-03-A"/>
    <n v="15.18187"/>
    <n v="15.18187"/>
    <n v="0"/>
    <x v="0"/>
    <n v="40"/>
  </r>
  <r>
    <x v="0"/>
    <x v="4"/>
    <x v="22"/>
    <x v="1"/>
    <x v="0"/>
    <x v="0"/>
    <s v="100KT-03-B"/>
    <n v="14.43919"/>
    <n v="14.43919"/>
    <n v="0"/>
    <x v="0"/>
    <n v="40"/>
  </r>
  <r>
    <x v="0"/>
    <x v="4"/>
    <x v="22"/>
    <x v="2"/>
    <x v="0"/>
    <x v="0"/>
    <s v="100KT-03-C"/>
    <n v="14.444839999999999"/>
    <n v="14.444839999999999"/>
    <n v="0"/>
    <x v="0"/>
    <n v="32"/>
  </r>
  <r>
    <x v="0"/>
    <x v="4"/>
    <x v="22"/>
    <x v="1"/>
    <x v="0"/>
    <x v="0"/>
    <s v="100KT-04-B"/>
    <n v="5.3885100000000001"/>
    <n v="5.3885100000000001"/>
    <n v="0"/>
    <x v="0"/>
    <n v="8"/>
  </r>
  <r>
    <x v="0"/>
    <x v="4"/>
    <x v="22"/>
    <x v="2"/>
    <x v="0"/>
    <x v="0"/>
    <s v="100KT-04-C"/>
    <n v="11.67165"/>
    <n v="11.67165"/>
    <n v="0"/>
    <x v="0"/>
    <n v="16"/>
  </r>
  <r>
    <x v="0"/>
    <x v="4"/>
    <x v="22"/>
    <x v="0"/>
    <x v="0"/>
    <x v="0"/>
    <s v="100KT-05-A"/>
    <n v="1.0118199999999999"/>
    <n v="1.0118199999999999"/>
    <n v="0"/>
    <x v="0"/>
    <n v="48"/>
  </r>
  <r>
    <x v="0"/>
    <x v="4"/>
    <x v="22"/>
    <x v="1"/>
    <x v="0"/>
    <x v="0"/>
    <s v="100KT-05-B"/>
    <n v="3.9266700000000001"/>
    <n v="3.9266700000000001"/>
    <n v="0"/>
    <x v="0"/>
    <n v="33.5"/>
  </r>
  <r>
    <x v="0"/>
    <x v="4"/>
    <x v="22"/>
    <x v="2"/>
    <x v="0"/>
    <x v="0"/>
    <s v="100KT-05-C"/>
    <n v="0.29665999999999998"/>
    <n v="0.29665999999999998"/>
    <n v="0"/>
    <x v="0"/>
    <n v="16"/>
  </r>
  <r>
    <x v="0"/>
    <x v="4"/>
    <x v="22"/>
    <x v="0"/>
    <x v="0"/>
    <x v="0"/>
    <s v="100KT-06-A"/>
    <n v="0.26"/>
    <n v="0.26"/>
    <n v="0"/>
    <x v="0"/>
    <n v="8"/>
  </r>
  <r>
    <x v="0"/>
    <x v="4"/>
    <x v="22"/>
    <x v="0"/>
    <x v="0"/>
    <x v="0"/>
    <s v="100KT-07-A"/>
    <n v="13.511979999999999"/>
    <n v="13.511979999999999"/>
    <n v="0"/>
    <x v="0"/>
    <n v="16"/>
  </r>
  <r>
    <x v="0"/>
    <x v="4"/>
    <x v="22"/>
    <x v="1"/>
    <x v="0"/>
    <x v="0"/>
    <s v="100KT-07-B"/>
    <n v="14.55185"/>
    <n v="14.55185"/>
    <n v="0"/>
    <x v="0"/>
    <n v="8"/>
  </r>
  <r>
    <x v="0"/>
    <x v="4"/>
    <x v="22"/>
    <x v="2"/>
    <x v="0"/>
    <x v="0"/>
    <s v="100KT-07-C"/>
    <n v="12.06251"/>
    <n v="12.06251"/>
    <n v="0"/>
    <x v="0"/>
    <n v="8"/>
  </r>
  <r>
    <x v="0"/>
    <x v="4"/>
    <x v="22"/>
    <x v="0"/>
    <x v="0"/>
    <x v="1"/>
    <s v="110KS-01-A"/>
    <n v="8.8000000000000007"/>
    <n v="8.8000000000000007"/>
    <n v="0"/>
    <x v="0"/>
    <n v="16"/>
  </r>
  <r>
    <x v="0"/>
    <x v="4"/>
    <x v="22"/>
    <x v="1"/>
    <x v="0"/>
    <x v="1"/>
    <s v="110KS-01-B"/>
    <n v="8.8000000000000007"/>
    <n v="8.8000000000000007"/>
    <n v="0"/>
    <x v="0"/>
    <n v="16"/>
  </r>
  <r>
    <x v="0"/>
    <x v="4"/>
    <x v="22"/>
    <x v="2"/>
    <x v="0"/>
    <x v="1"/>
    <s v="110KS-02-C"/>
    <n v="8.8000000000000007"/>
    <n v="8.8000000000000007"/>
    <n v="0"/>
    <x v="0"/>
    <n v="16"/>
  </r>
  <r>
    <x v="0"/>
    <x v="4"/>
    <x v="22"/>
    <x v="0"/>
    <x v="0"/>
    <x v="1"/>
    <s v="110KS-03-A"/>
    <n v="2.2666499999999998"/>
    <n v="2.2666499999999998"/>
    <n v="0"/>
    <x v="0"/>
    <n v="8"/>
  </r>
  <r>
    <x v="0"/>
    <x v="4"/>
    <x v="22"/>
    <x v="1"/>
    <x v="0"/>
    <x v="1"/>
    <s v="110KS-03-B"/>
    <n v="1.6125"/>
    <n v="1.6125"/>
    <n v="0"/>
    <x v="0"/>
    <n v="8"/>
  </r>
  <r>
    <x v="0"/>
    <x v="4"/>
    <x v="22"/>
    <x v="2"/>
    <x v="0"/>
    <x v="1"/>
    <s v="110KS-03-C"/>
    <n v="1.2126699999999999"/>
    <n v="1.2126699999999999"/>
    <n v="0"/>
    <x v="0"/>
    <n v="8"/>
  </r>
  <r>
    <x v="0"/>
    <x v="4"/>
    <x v="22"/>
    <x v="0"/>
    <x v="1"/>
    <x v="2"/>
    <s v="210SL-01-A"/>
    <n v="23.650380999999999"/>
    <n v="23.650380999999999"/>
    <n v="0"/>
    <x v="0"/>
    <n v="24"/>
  </r>
  <r>
    <x v="0"/>
    <x v="4"/>
    <x v="22"/>
    <x v="1"/>
    <x v="1"/>
    <x v="2"/>
    <s v="210SL-01-B"/>
    <n v="6.5233299999999996"/>
    <n v="6.2233299999999998"/>
    <n v="0"/>
    <x v="0"/>
    <n v="8"/>
  </r>
  <r>
    <x v="0"/>
    <x v="4"/>
    <x v="22"/>
    <x v="2"/>
    <x v="1"/>
    <x v="2"/>
    <s v="210SL-01-C"/>
    <n v="39.799599999999998"/>
    <n v="39.799599999999998"/>
    <n v="0"/>
    <x v="0"/>
    <n v="48"/>
  </r>
  <r>
    <x v="0"/>
    <x v="4"/>
    <x v="22"/>
    <x v="0"/>
    <x v="1"/>
    <x v="2"/>
    <s v="210SL-02-A"/>
    <n v="21.19998"/>
    <n v="21.19998"/>
    <n v="0"/>
    <x v="0"/>
    <n v="24"/>
  </r>
  <r>
    <x v="0"/>
    <x v="4"/>
    <x v="22"/>
    <x v="1"/>
    <x v="1"/>
    <x v="2"/>
    <s v="210SL-02-B"/>
    <n v="31.799969999999998"/>
    <n v="31.799969999999998"/>
    <n v="0"/>
    <x v="0"/>
    <n v="40"/>
  </r>
  <r>
    <x v="0"/>
    <x v="4"/>
    <x v="22"/>
    <x v="3"/>
    <x v="1"/>
    <x v="3"/>
    <s v="220SE-0001"/>
    <n v="7.5999999999999998E-2"/>
    <n v="7.5999999999999998E-2"/>
    <n v="0"/>
    <x v="0"/>
    <n v="0.01"/>
  </r>
  <r>
    <x v="0"/>
    <x v="4"/>
    <x v="22"/>
    <x v="2"/>
    <x v="1"/>
    <x v="3"/>
    <s v="220SE-0079"/>
    <n v="6.6226900000000004"/>
    <n v="6.6226900000000004"/>
    <n v="5.1999999999999998E-3"/>
    <x v="0"/>
    <n v="8"/>
  </r>
  <r>
    <x v="0"/>
    <x v="4"/>
    <x v="22"/>
    <x v="2"/>
    <x v="1"/>
    <x v="3"/>
    <s v="220SE-0081"/>
    <n v="6.4263500000000002"/>
    <n v="6.4263500000000002"/>
    <n v="0"/>
    <x v="0"/>
    <n v="8"/>
  </r>
  <r>
    <x v="0"/>
    <x v="4"/>
    <x v="22"/>
    <x v="2"/>
    <x v="1"/>
    <x v="3"/>
    <s v="220SE-0114"/>
    <n v="3.7741099999999999"/>
    <n v="3.7741099999999999"/>
    <n v="8.0000000000000004E-4"/>
    <x v="0"/>
    <n v="8"/>
  </r>
  <r>
    <x v="0"/>
    <x v="4"/>
    <x v="22"/>
    <x v="0"/>
    <x v="1"/>
    <x v="3"/>
    <s v="220SE-0121"/>
    <n v="5.0370299999999997"/>
    <n v="5.0370299999999997"/>
    <n v="0"/>
    <x v="0"/>
    <n v="8"/>
  </r>
  <r>
    <x v="0"/>
    <x v="4"/>
    <x v="22"/>
    <x v="0"/>
    <x v="1"/>
    <x v="3"/>
    <s v="220SE-0133"/>
    <n v="5.5872200000000003"/>
    <n v="5.5872200000000003"/>
    <n v="2.8E-3"/>
    <x v="0"/>
    <n v="8"/>
  </r>
  <r>
    <x v="0"/>
    <x v="4"/>
    <x v="22"/>
    <x v="1"/>
    <x v="1"/>
    <x v="3"/>
    <s v="220SE-0202"/>
    <n v="5.7561299999999997"/>
    <n v="5.7561299999999997"/>
    <n v="0"/>
    <x v="0"/>
    <n v="8"/>
  </r>
  <r>
    <x v="0"/>
    <x v="4"/>
    <x v="22"/>
    <x v="2"/>
    <x v="1"/>
    <x v="3"/>
    <s v="220SE-0227"/>
    <n v="6.8622500000000004"/>
    <n v="6.8622500000000004"/>
    <n v="0"/>
    <x v="0"/>
    <n v="8"/>
  </r>
  <r>
    <x v="0"/>
    <x v="4"/>
    <x v="22"/>
    <x v="1"/>
    <x v="1"/>
    <x v="3"/>
    <s v="220SE-0233"/>
    <n v="6.5289999999999999"/>
    <n v="6.5289999999999999"/>
    <n v="0"/>
    <x v="0"/>
    <n v="8"/>
  </r>
  <r>
    <x v="0"/>
    <x v="4"/>
    <x v="22"/>
    <x v="2"/>
    <x v="1"/>
    <x v="3"/>
    <s v="220SE-0294"/>
    <n v="5.2159000000000004"/>
    <n v="5.2159000000000004"/>
    <n v="0"/>
    <x v="0"/>
    <n v="7"/>
  </r>
  <r>
    <x v="0"/>
    <x v="4"/>
    <x v="22"/>
    <x v="1"/>
    <x v="1"/>
    <x v="3"/>
    <s v="220SE-0315"/>
    <n v="7.5376700000000003"/>
    <n v="7.5376700000000003"/>
    <n v="1.1999999999999999E-3"/>
    <x v="0"/>
    <n v="8"/>
  </r>
  <r>
    <x v="0"/>
    <x v="4"/>
    <x v="22"/>
    <x v="2"/>
    <x v="1"/>
    <x v="3"/>
    <s v="220SE-0359"/>
    <n v="7.1776400000000002"/>
    <n v="7.1776400000000002"/>
    <n v="6.54E-2"/>
    <x v="0"/>
    <n v="8"/>
  </r>
  <r>
    <x v="0"/>
    <x v="4"/>
    <x v="22"/>
    <x v="2"/>
    <x v="1"/>
    <x v="3"/>
    <s v="220SE-0386"/>
    <n v="7.1955999999999998"/>
    <n v="7.1955999999999998"/>
    <n v="0"/>
    <x v="0"/>
    <n v="8"/>
  </r>
  <r>
    <x v="0"/>
    <x v="4"/>
    <x v="22"/>
    <x v="0"/>
    <x v="1"/>
    <x v="3"/>
    <s v="220SE-0409"/>
    <n v="5.6031199999999997"/>
    <n v="5.6031199999999997"/>
    <n v="0"/>
    <x v="0"/>
    <n v="8"/>
  </r>
  <r>
    <x v="0"/>
    <x v="4"/>
    <x v="22"/>
    <x v="0"/>
    <x v="1"/>
    <x v="3"/>
    <s v="220SE-0639"/>
    <n v="6.5523699999999998"/>
    <n v="6.5523699999999998"/>
    <n v="0.57530000000000003"/>
    <x v="0"/>
    <n v="8"/>
  </r>
  <r>
    <x v="0"/>
    <x v="4"/>
    <x v="22"/>
    <x v="1"/>
    <x v="1"/>
    <x v="3"/>
    <s v="220SE-0640"/>
    <n v="5.4388899999999998"/>
    <n v="5.4388899999999998"/>
    <n v="0"/>
    <x v="0"/>
    <n v="8"/>
  </r>
  <r>
    <x v="0"/>
    <x v="4"/>
    <x v="22"/>
    <x v="0"/>
    <x v="1"/>
    <x v="3"/>
    <s v="220SE-0642"/>
    <n v="7.5346099999999998"/>
    <n v="7.5346099999999998"/>
    <n v="0"/>
    <x v="0"/>
    <n v="8"/>
  </r>
  <r>
    <x v="0"/>
    <x v="4"/>
    <x v="22"/>
    <x v="0"/>
    <x v="1"/>
    <x v="3"/>
    <s v="220SE-0677"/>
    <n v="4.2766099999999998"/>
    <n v="4.2766099999999998"/>
    <n v="0"/>
    <x v="0"/>
    <n v="8"/>
  </r>
  <r>
    <x v="0"/>
    <x v="4"/>
    <x v="22"/>
    <x v="1"/>
    <x v="1"/>
    <x v="3"/>
    <s v="220SE-0682"/>
    <n v="6.7302499999999998"/>
    <n v="6.7302499999999998"/>
    <n v="0"/>
    <x v="0"/>
    <n v="8"/>
  </r>
  <r>
    <x v="0"/>
    <x v="4"/>
    <x v="22"/>
    <x v="1"/>
    <x v="1"/>
    <x v="3"/>
    <s v="220SE-0688"/>
    <n v="6.9908599999999996"/>
    <n v="6.9908599999999996"/>
    <n v="3.5799999999999998E-2"/>
    <x v="0"/>
    <n v="8"/>
  </r>
  <r>
    <x v="0"/>
    <x v="4"/>
    <x v="22"/>
    <x v="1"/>
    <x v="1"/>
    <x v="3"/>
    <s v="220SE-0690"/>
    <n v="6.5796299999999999"/>
    <n v="6.5796299999999999"/>
    <n v="0"/>
    <x v="0"/>
    <n v="8"/>
  </r>
  <r>
    <x v="0"/>
    <x v="4"/>
    <x v="22"/>
    <x v="0"/>
    <x v="1"/>
    <x v="3"/>
    <s v="220SE-0694"/>
    <n v="6.4576799999999999"/>
    <n v="6.4576799999999999"/>
    <n v="0"/>
    <x v="0"/>
    <n v="8"/>
  </r>
  <r>
    <x v="0"/>
    <x v="4"/>
    <x v="22"/>
    <x v="1"/>
    <x v="1"/>
    <x v="3"/>
    <s v="220SE-0700"/>
    <n v="5.3264100000000001"/>
    <n v="5.3264100000000001"/>
    <n v="0"/>
    <x v="0"/>
    <n v="8"/>
  </r>
  <r>
    <x v="0"/>
    <x v="4"/>
    <x v="22"/>
    <x v="1"/>
    <x v="1"/>
    <x v="3"/>
    <s v="220SE-0701"/>
    <n v="6.7503299999999999"/>
    <n v="6.7503299999999999"/>
    <n v="0"/>
    <x v="0"/>
    <n v="8"/>
  </r>
  <r>
    <x v="0"/>
    <x v="4"/>
    <x v="22"/>
    <x v="1"/>
    <x v="1"/>
    <x v="3"/>
    <s v="220SE-0718"/>
    <n v="8.7947900000000008"/>
    <n v="8.7947900000000008"/>
    <n v="0"/>
    <x v="0"/>
    <n v="8"/>
  </r>
  <r>
    <x v="0"/>
    <x v="4"/>
    <x v="22"/>
    <x v="1"/>
    <x v="1"/>
    <x v="3"/>
    <s v="220SE-0734"/>
    <n v="6.7263500000000001"/>
    <n v="6.7263500000000001"/>
    <n v="0"/>
    <x v="0"/>
    <n v="8"/>
  </r>
  <r>
    <x v="0"/>
    <x v="4"/>
    <x v="22"/>
    <x v="1"/>
    <x v="1"/>
    <x v="3"/>
    <s v="220SE-0737"/>
    <n v="7.6146799999999999"/>
    <n v="7.6146799999999999"/>
    <n v="0"/>
    <x v="0"/>
    <n v="8"/>
  </r>
  <r>
    <x v="0"/>
    <x v="4"/>
    <x v="22"/>
    <x v="1"/>
    <x v="1"/>
    <x v="3"/>
    <s v="220SE-0739"/>
    <n v="5.0540500000000002"/>
    <n v="5.0540500000000002"/>
    <n v="3.2199999999999999E-2"/>
    <x v="0"/>
    <n v="8"/>
  </r>
  <r>
    <x v="0"/>
    <x v="4"/>
    <x v="22"/>
    <x v="1"/>
    <x v="1"/>
    <x v="3"/>
    <s v="220SE-0748"/>
    <n v="3.3414899999999998"/>
    <n v="3.3414899999999998"/>
    <n v="0"/>
    <x v="0"/>
    <n v="4"/>
  </r>
  <r>
    <x v="0"/>
    <x v="4"/>
    <x v="22"/>
    <x v="2"/>
    <x v="1"/>
    <x v="3"/>
    <s v="220SE-0754"/>
    <n v="5.6522600000000001"/>
    <n v="5.6522600000000001"/>
    <n v="0"/>
    <x v="0"/>
    <n v="8"/>
  </r>
  <r>
    <x v="0"/>
    <x v="4"/>
    <x v="22"/>
    <x v="2"/>
    <x v="1"/>
    <x v="3"/>
    <s v="220SE-0778"/>
    <n v="6.7513500000000004"/>
    <n v="6.7513500000000004"/>
    <n v="0"/>
    <x v="0"/>
    <n v="8"/>
  </r>
  <r>
    <x v="0"/>
    <x v="4"/>
    <x v="22"/>
    <x v="1"/>
    <x v="1"/>
    <x v="3"/>
    <s v="220SE-0786"/>
    <n v="6.45425"/>
    <n v="6.45425"/>
    <n v="0"/>
    <x v="0"/>
    <n v="8"/>
  </r>
  <r>
    <x v="0"/>
    <x v="4"/>
    <x v="22"/>
    <x v="0"/>
    <x v="1"/>
    <x v="3"/>
    <s v="220SE-0787"/>
    <n v="6.2644000000000002"/>
    <n v="6.2644000000000002"/>
    <n v="0"/>
    <x v="0"/>
    <n v="8"/>
  </r>
  <r>
    <x v="0"/>
    <x v="4"/>
    <x v="22"/>
    <x v="2"/>
    <x v="1"/>
    <x v="3"/>
    <s v="220SE-0795"/>
    <n v="5.4283000000000001"/>
    <n v="5.4283000000000001"/>
    <n v="0"/>
    <x v="0"/>
    <n v="8"/>
  </r>
  <r>
    <x v="0"/>
    <x v="4"/>
    <x v="22"/>
    <x v="1"/>
    <x v="1"/>
    <x v="3"/>
    <s v="220SE-0797"/>
    <n v="7.0131300000000003"/>
    <n v="7.0131300000000003"/>
    <n v="0"/>
    <x v="0"/>
    <n v="8"/>
  </r>
  <r>
    <x v="0"/>
    <x v="4"/>
    <x v="22"/>
    <x v="1"/>
    <x v="1"/>
    <x v="3"/>
    <s v="220SE-0800"/>
    <n v="8.60778"/>
    <n v="8.60778"/>
    <n v="0"/>
    <x v="0"/>
    <n v="8"/>
  </r>
  <r>
    <x v="0"/>
    <x v="4"/>
    <x v="22"/>
    <x v="2"/>
    <x v="1"/>
    <x v="3"/>
    <s v="220SE-0844"/>
    <n v="6.32864"/>
    <n v="6.32864"/>
    <n v="0"/>
    <x v="0"/>
    <n v="8"/>
  </r>
  <r>
    <x v="0"/>
    <x v="4"/>
    <x v="22"/>
    <x v="2"/>
    <x v="1"/>
    <x v="3"/>
    <s v="220SE-0901"/>
    <n v="4.7654800000000002"/>
    <n v="4.7654800000000002"/>
    <n v="0"/>
    <x v="0"/>
    <n v="8"/>
  </r>
  <r>
    <x v="0"/>
    <x v="4"/>
    <x v="22"/>
    <x v="0"/>
    <x v="1"/>
    <x v="3"/>
    <s v="220SE-0923"/>
    <n v="6.1195599999999999"/>
    <n v="6.1195599999999999"/>
    <n v="0"/>
    <x v="0"/>
    <n v="8"/>
  </r>
  <r>
    <x v="0"/>
    <x v="4"/>
    <x v="22"/>
    <x v="2"/>
    <x v="1"/>
    <x v="3"/>
    <s v="220SE-1045"/>
    <n v="8.5310600000000001"/>
    <n v="8.5310600000000001"/>
    <n v="0"/>
    <x v="0"/>
    <n v="8"/>
  </r>
  <r>
    <x v="0"/>
    <x v="4"/>
    <x v="22"/>
    <x v="0"/>
    <x v="1"/>
    <x v="3"/>
    <s v="220SE-1218"/>
    <n v="6.4302000000000001"/>
    <n v="6.4302000000000001"/>
    <n v="0.21579999999999999"/>
    <x v="0"/>
    <n v="8"/>
  </r>
  <r>
    <x v="0"/>
    <x v="4"/>
    <x v="22"/>
    <x v="2"/>
    <x v="1"/>
    <x v="3"/>
    <s v="220SE-1220"/>
    <n v="4.9341200000000001"/>
    <n v="4.9341200000000001"/>
    <n v="8.0000000000000004E-4"/>
    <x v="0"/>
    <n v="7.5"/>
  </r>
  <r>
    <x v="0"/>
    <x v="4"/>
    <x v="22"/>
    <x v="0"/>
    <x v="1"/>
    <x v="3"/>
    <s v="220SE-1290"/>
    <n v="8.0024499999999996"/>
    <n v="8.0024499999999996"/>
    <n v="1.1999999999999999E-3"/>
    <x v="0"/>
    <n v="8"/>
  </r>
  <r>
    <x v="0"/>
    <x v="4"/>
    <x v="22"/>
    <x v="2"/>
    <x v="1"/>
    <x v="3"/>
    <s v="220SE-1679"/>
    <n v="7.1382500000000002"/>
    <n v="7.1382500000000002"/>
    <n v="0"/>
    <x v="0"/>
    <n v="8"/>
  </r>
  <r>
    <x v="0"/>
    <x v="4"/>
    <x v="22"/>
    <x v="1"/>
    <x v="1"/>
    <x v="3"/>
    <s v="220SE-1689"/>
    <n v="3.0066799999999998"/>
    <n v="3.0066799999999998"/>
    <n v="0.92679999999999996"/>
    <x v="0"/>
    <n v="6"/>
  </r>
  <r>
    <x v="0"/>
    <x v="4"/>
    <x v="22"/>
    <x v="2"/>
    <x v="1"/>
    <x v="3"/>
    <s v="220SE-1695"/>
    <n v="6.7585600000000001"/>
    <n v="6.7585600000000001"/>
    <n v="0.71709999999999996"/>
    <x v="0"/>
    <n v="8"/>
  </r>
  <r>
    <x v="0"/>
    <x v="4"/>
    <x v="22"/>
    <x v="2"/>
    <x v="1"/>
    <x v="3"/>
    <s v="220SE-1883"/>
    <n v="6.5763299999999996"/>
    <n v="6.5763299999999996"/>
    <n v="0"/>
    <x v="0"/>
    <n v="8"/>
  </r>
  <r>
    <x v="0"/>
    <x v="4"/>
    <x v="22"/>
    <x v="1"/>
    <x v="1"/>
    <x v="3"/>
    <s v="220SE-2033"/>
    <n v="6.2448199999999998"/>
    <n v="6.2448199999999998"/>
    <n v="0"/>
    <x v="0"/>
    <n v="8"/>
  </r>
  <r>
    <x v="0"/>
    <x v="4"/>
    <x v="22"/>
    <x v="0"/>
    <x v="1"/>
    <x v="3"/>
    <s v="220SE-2037"/>
    <n v="4.9451729999999996"/>
    <n v="4.9451729999999996"/>
    <n v="0.87039999999999995"/>
    <x v="0"/>
    <n v="6.5"/>
  </r>
  <r>
    <x v="0"/>
    <x v="4"/>
    <x v="22"/>
    <x v="0"/>
    <x v="1"/>
    <x v="3"/>
    <s v="220SE-2038"/>
    <n v="6.1067999999999998"/>
    <n v="6.1067999999999998"/>
    <n v="0"/>
    <x v="0"/>
    <n v="8"/>
  </r>
  <r>
    <x v="0"/>
    <x v="4"/>
    <x v="22"/>
    <x v="0"/>
    <x v="1"/>
    <x v="3"/>
    <s v="220SE-2103"/>
    <n v="6.0450499999999998"/>
    <n v="6.0450499999999998"/>
    <n v="0"/>
    <x v="0"/>
    <n v="8"/>
  </r>
  <r>
    <x v="0"/>
    <x v="4"/>
    <x v="22"/>
    <x v="2"/>
    <x v="1"/>
    <x v="3"/>
    <s v="220SE-2104"/>
    <n v="7.4857500000000003"/>
    <n v="7.4857500000000003"/>
    <n v="0"/>
    <x v="0"/>
    <n v="8"/>
  </r>
  <r>
    <x v="0"/>
    <x v="4"/>
    <x v="22"/>
    <x v="2"/>
    <x v="1"/>
    <x v="3"/>
    <s v="220SE-2107"/>
    <n v="6.1303299999999998"/>
    <n v="6.1303299999999998"/>
    <n v="0"/>
    <x v="0"/>
    <n v="8"/>
  </r>
  <r>
    <x v="0"/>
    <x v="4"/>
    <x v="22"/>
    <x v="0"/>
    <x v="1"/>
    <x v="3"/>
    <s v="220SE-2110"/>
    <n v="6.6044799999999997"/>
    <n v="6.6044799999999997"/>
    <n v="0"/>
    <x v="0"/>
    <n v="8"/>
  </r>
  <r>
    <x v="0"/>
    <x v="4"/>
    <x v="22"/>
    <x v="1"/>
    <x v="1"/>
    <x v="3"/>
    <s v="220SE-2116"/>
    <n v="6.2428600000000003"/>
    <n v="6.2428600000000003"/>
    <n v="0"/>
    <x v="0"/>
    <n v="8"/>
  </r>
  <r>
    <x v="0"/>
    <x v="4"/>
    <x v="22"/>
    <x v="2"/>
    <x v="1"/>
    <x v="3"/>
    <s v="220SE-2118"/>
    <n v="6.1540299999999997"/>
    <n v="6.1540299999999997"/>
    <n v="0"/>
    <x v="0"/>
    <n v="8"/>
  </r>
  <r>
    <x v="0"/>
    <x v="4"/>
    <x v="22"/>
    <x v="0"/>
    <x v="1"/>
    <x v="3"/>
    <s v="220SE-2125"/>
    <n v="5.0562899999999997"/>
    <n v="5.0562899999999997"/>
    <n v="0"/>
    <x v="0"/>
    <n v="8"/>
  </r>
  <r>
    <x v="0"/>
    <x v="4"/>
    <x v="22"/>
    <x v="0"/>
    <x v="1"/>
    <x v="3"/>
    <s v="220SE-2295"/>
    <n v="6.7619300000000004"/>
    <n v="6.7619300000000004"/>
    <n v="0"/>
    <x v="0"/>
    <n v="8"/>
  </r>
  <r>
    <x v="0"/>
    <x v="4"/>
    <x v="22"/>
    <x v="0"/>
    <x v="1"/>
    <x v="3"/>
    <s v="220SE-2349"/>
    <n v="5.9177900000000001"/>
    <n v="5.9177900000000001"/>
    <n v="2.7000000000000001E-3"/>
    <x v="0"/>
    <n v="8"/>
  </r>
  <r>
    <x v="0"/>
    <x v="4"/>
    <x v="22"/>
    <x v="1"/>
    <x v="1"/>
    <x v="3"/>
    <s v="220SE-2350"/>
    <n v="4.4265600000000003"/>
    <n v="4.4265600000000003"/>
    <n v="0"/>
    <x v="0"/>
    <n v="5.5"/>
  </r>
  <r>
    <x v="0"/>
    <x v="4"/>
    <x v="22"/>
    <x v="1"/>
    <x v="1"/>
    <x v="3"/>
    <s v="220SE-2353"/>
    <n v="5.1883800000000004"/>
    <n v="5.1883800000000004"/>
    <n v="0"/>
    <x v="0"/>
    <n v="8"/>
  </r>
  <r>
    <x v="0"/>
    <x v="4"/>
    <x v="22"/>
    <x v="0"/>
    <x v="1"/>
    <x v="3"/>
    <s v="220SE-2415"/>
    <n v="3.7214499999999999"/>
    <n v="3.7214499999999999"/>
    <n v="0.85160000000000002"/>
    <x v="0"/>
    <n v="8"/>
  </r>
  <r>
    <x v="0"/>
    <x v="4"/>
    <x v="22"/>
    <x v="2"/>
    <x v="1"/>
    <x v="3"/>
    <s v="220SE-2454"/>
    <n v="5.5631599999999999"/>
    <n v="5.5631599999999999"/>
    <n v="0"/>
    <x v="0"/>
    <n v="8"/>
  </r>
  <r>
    <x v="0"/>
    <x v="4"/>
    <x v="22"/>
    <x v="1"/>
    <x v="1"/>
    <x v="3"/>
    <s v="220SE-2455"/>
    <n v="5.9610799999999999"/>
    <n v="5.9610799999999999"/>
    <n v="0"/>
    <x v="0"/>
    <n v="8"/>
  </r>
  <r>
    <x v="0"/>
    <x v="4"/>
    <x v="22"/>
    <x v="1"/>
    <x v="1"/>
    <x v="3"/>
    <s v="220SE-2553"/>
    <n v="5.8614100000000002"/>
    <n v="5.8614100000000002"/>
    <n v="0"/>
    <x v="0"/>
    <n v="8"/>
  </r>
  <r>
    <x v="0"/>
    <x v="4"/>
    <x v="22"/>
    <x v="0"/>
    <x v="1"/>
    <x v="3"/>
    <s v="220SE-2771"/>
    <n v="5.59131"/>
    <n v="5.59131"/>
    <n v="1.47E-2"/>
    <x v="0"/>
    <n v="8"/>
  </r>
  <r>
    <x v="0"/>
    <x v="4"/>
    <x v="22"/>
    <x v="1"/>
    <x v="1"/>
    <x v="3"/>
    <s v="220SE-2775"/>
    <n v="5.8654599999999997"/>
    <n v="5.8654599999999997"/>
    <n v="0"/>
    <x v="0"/>
    <n v="8"/>
  </r>
  <r>
    <x v="0"/>
    <x v="4"/>
    <x v="22"/>
    <x v="1"/>
    <x v="1"/>
    <x v="3"/>
    <s v="220SE-2818"/>
    <n v="6.1402400000000004"/>
    <n v="6.1402400000000004"/>
    <n v="0"/>
    <x v="0"/>
    <n v="8"/>
  </r>
  <r>
    <x v="0"/>
    <x v="4"/>
    <x v="22"/>
    <x v="2"/>
    <x v="1"/>
    <x v="3"/>
    <s v="220SE-2841"/>
    <n v="10.36876"/>
    <n v="10.36876"/>
    <n v="0"/>
    <x v="0"/>
    <n v="12"/>
  </r>
  <r>
    <x v="0"/>
    <x v="4"/>
    <x v="22"/>
    <x v="1"/>
    <x v="1"/>
    <x v="3"/>
    <s v="220SE-2842"/>
    <n v="4.33033"/>
    <n v="4.33033"/>
    <n v="0"/>
    <x v="0"/>
    <n v="8"/>
  </r>
  <r>
    <x v="0"/>
    <x v="4"/>
    <x v="22"/>
    <x v="0"/>
    <x v="1"/>
    <x v="3"/>
    <s v="220SE-2848"/>
    <n v="6.56386"/>
    <n v="6.56386"/>
    <n v="2.9999999999999997E-4"/>
    <x v="0"/>
    <n v="8"/>
  </r>
  <r>
    <x v="0"/>
    <x v="4"/>
    <x v="22"/>
    <x v="0"/>
    <x v="1"/>
    <x v="3"/>
    <s v="220SE-2892"/>
    <n v="4.9076500000000003"/>
    <n v="4.9076500000000003"/>
    <n v="0"/>
    <x v="0"/>
    <n v="8"/>
  </r>
  <r>
    <x v="0"/>
    <x v="4"/>
    <x v="22"/>
    <x v="1"/>
    <x v="1"/>
    <x v="3"/>
    <s v="220SE-2893"/>
    <n v="5.2700399999999998"/>
    <n v="5.2700399999999998"/>
    <n v="0"/>
    <x v="0"/>
    <n v="8"/>
  </r>
  <r>
    <x v="0"/>
    <x v="4"/>
    <x v="22"/>
    <x v="1"/>
    <x v="1"/>
    <x v="3"/>
    <s v="220SE-2897"/>
    <n v="5.1974499999999999"/>
    <n v="5.1974499999999999"/>
    <n v="0"/>
    <x v="0"/>
    <n v="8"/>
  </r>
  <r>
    <x v="0"/>
    <x v="4"/>
    <x v="22"/>
    <x v="0"/>
    <x v="1"/>
    <x v="3"/>
    <s v="220SE-2918"/>
    <n v="6.6240300000000003"/>
    <n v="6.6240300000000003"/>
    <n v="0"/>
    <x v="0"/>
    <n v="8"/>
  </r>
  <r>
    <x v="0"/>
    <x v="4"/>
    <x v="22"/>
    <x v="0"/>
    <x v="1"/>
    <x v="3"/>
    <s v="220SE-2924"/>
    <n v="5.5765200000000004"/>
    <n v="5.5765200000000004"/>
    <n v="0"/>
    <x v="0"/>
    <n v="8"/>
  </r>
  <r>
    <x v="0"/>
    <x v="4"/>
    <x v="22"/>
    <x v="0"/>
    <x v="1"/>
    <x v="3"/>
    <s v="220SE-2931"/>
    <n v="5.3386399999999998"/>
    <n v="5.3386399999999998"/>
    <n v="3.2000000000000002E-3"/>
    <x v="0"/>
    <n v="8"/>
  </r>
  <r>
    <x v="0"/>
    <x v="4"/>
    <x v="22"/>
    <x v="0"/>
    <x v="1"/>
    <x v="3"/>
    <s v="220SE-2983"/>
    <n v="5.3283699999999996"/>
    <n v="5.3283699999999996"/>
    <n v="0"/>
    <x v="0"/>
    <n v="8"/>
  </r>
  <r>
    <x v="0"/>
    <x v="4"/>
    <x v="22"/>
    <x v="2"/>
    <x v="1"/>
    <x v="3"/>
    <s v="220SE-3073"/>
    <n v="6.2186500000000002"/>
    <n v="6.2186500000000002"/>
    <n v="0"/>
    <x v="0"/>
    <n v="8"/>
  </r>
  <r>
    <x v="0"/>
    <x v="4"/>
    <x v="22"/>
    <x v="2"/>
    <x v="1"/>
    <x v="3"/>
    <s v="220SE-3261"/>
    <n v="6.9979100000000001"/>
    <n v="6.9979100000000001"/>
    <n v="0"/>
    <x v="0"/>
    <n v="8"/>
  </r>
  <r>
    <x v="0"/>
    <x v="4"/>
    <x v="22"/>
    <x v="2"/>
    <x v="1"/>
    <x v="3"/>
    <s v="220SE-3445"/>
    <n v="8.3839000000000006"/>
    <n v="8.3839000000000006"/>
    <n v="0"/>
    <x v="0"/>
    <n v="8"/>
  </r>
  <r>
    <x v="0"/>
    <x v="4"/>
    <x v="22"/>
    <x v="2"/>
    <x v="1"/>
    <x v="3"/>
    <s v="220SE-3447"/>
    <n v="5.6086"/>
    <n v="5.6086"/>
    <n v="1.4E-2"/>
    <x v="0"/>
    <n v="8"/>
  </r>
  <r>
    <x v="0"/>
    <x v="4"/>
    <x v="22"/>
    <x v="2"/>
    <x v="1"/>
    <x v="3"/>
    <s v="220SE-3462"/>
    <n v="5.1118399999999999"/>
    <n v="5.1118399999999999"/>
    <n v="0"/>
    <x v="0"/>
    <n v="8"/>
  </r>
  <r>
    <x v="0"/>
    <x v="4"/>
    <x v="22"/>
    <x v="2"/>
    <x v="1"/>
    <x v="3"/>
    <s v="220SE-3468"/>
    <n v="5.6691500000000001"/>
    <n v="5.6691500000000001"/>
    <n v="0.58240000000000003"/>
    <x v="0"/>
    <n v="8"/>
  </r>
  <r>
    <x v="0"/>
    <x v="4"/>
    <x v="22"/>
    <x v="1"/>
    <x v="1"/>
    <x v="3"/>
    <s v="220SE-3633"/>
    <n v="5.8864999999999998"/>
    <n v="5.8864999999999998"/>
    <n v="0"/>
    <x v="0"/>
    <n v="8"/>
  </r>
  <r>
    <x v="0"/>
    <x v="4"/>
    <x v="22"/>
    <x v="0"/>
    <x v="1"/>
    <x v="3"/>
    <s v="220SE-3678"/>
    <n v="3.4738199999999999"/>
    <n v="3.4738199999999999"/>
    <n v="0"/>
    <x v="0"/>
    <n v="8"/>
  </r>
  <r>
    <x v="0"/>
    <x v="4"/>
    <x v="22"/>
    <x v="1"/>
    <x v="1"/>
    <x v="3"/>
    <s v="220SE-3840"/>
    <n v="6.22384"/>
    <n v="6.22384"/>
    <n v="0"/>
    <x v="0"/>
    <n v="8"/>
  </r>
  <r>
    <x v="0"/>
    <x v="4"/>
    <x v="22"/>
    <x v="0"/>
    <x v="2"/>
    <x v="4"/>
    <s v="300OI-01-A"/>
    <n v="60.676000000000002"/>
    <n v="60.676000000000002"/>
    <n v="0"/>
    <x v="0"/>
    <n v="40"/>
  </r>
  <r>
    <x v="0"/>
    <x v="4"/>
    <x v="22"/>
    <x v="1"/>
    <x v="2"/>
    <x v="4"/>
    <s v="300OI-01-B"/>
    <n v="61.703200000000002"/>
    <n v="61.703200000000002"/>
    <n v="0"/>
    <x v="0"/>
    <n v="40"/>
  </r>
  <r>
    <x v="0"/>
    <x v="4"/>
    <x v="22"/>
    <x v="2"/>
    <x v="2"/>
    <x v="4"/>
    <s v="300OI-01-C"/>
    <n v="34.879800000000003"/>
    <n v="34.879800000000003"/>
    <n v="0"/>
    <x v="0"/>
    <n v="26"/>
  </r>
  <r>
    <x v="0"/>
    <x v="4"/>
    <x v="22"/>
    <x v="0"/>
    <x v="2"/>
    <x v="5"/>
    <s v="300OS-01-A"/>
    <n v="13.650309999999999"/>
    <n v="13.650309999999999"/>
    <n v="0"/>
    <x v="0"/>
    <n v="24"/>
  </r>
  <r>
    <x v="0"/>
    <x v="4"/>
    <x v="22"/>
    <x v="1"/>
    <x v="2"/>
    <x v="5"/>
    <s v="300OS-01-B"/>
    <n v="13.14495"/>
    <n v="13.14495"/>
    <n v="0"/>
    <x v="0"/>
    <n v="24"/>
  </r>
  <r>
    <x v="0"/>
    <x v="4"/>
    <x v="22"/>
    <x v="2"/>
    <x v="2"/>
    <x v="5"/>
    <s v="300OS-01-C"/>
    <n v="4.7687900000000001"/>
    <n v="4.7687900000000001"/>
    <n v="0"/>
    <x v="0"/>
    <n v="18"/>
  </r>
  <r>
    <x v="0"/>
    <x v="4"/>
    <x v="22"/>
    <x v="0"/>
    <x v="3"/>
    <x v="6"/>
    <s v="410MO-01-A"/>
    <n v="14.619210000000001"/>
    <n v="14.619210000000001"/>
    <n v="0"/>
    <x v="0"/>
    <n v="19.2"/>
  </r>
  <r>
    <x v="0"/>
    <x v="4"/>
    <x v="22"/>
    <x v="1"/>
    <x v="3"/>
    <x v="6"/>
    <s v="410MO-01-B"/>
    <n v="14.31692"/>
    <n v="14.31692"/>
    <n v="0"/>
    <x v="0"/>
    <n v="18.68"/>
  </r>
  <r>
    <x v="0"/>
    <x v="4"/>
    <x v="22"/>
    <x v="2"/>
    <x v="3"/>
    <x v="6"/>
    <s v="410MO-01-C"/>
    <n v="8.3550000000000004"/>
    <n v="8.3550000000000004"/>
    <n v="0"/>
    <x v="0"/>
    <n v="11.2"/>
  </r>
  <r>
    <x v="0"/>
    <x v="4"/>
    <x v="22"/>
    <x v="0"/>
    <x v="3"/>
    <x v="6"/>
    <s v="410MO-02-A"/>
    <n v="17.76568"/>
    <n v="17.76568"/>
    <n v="0"/>
    <x v="0"/>
    <n v="23.2"/>
  </r>
  <r>
    <x v="0"/>
    <x v="4"/>
    <x v="22"/>
    <x v="1"/>
    <x v="3"/>
    <x v="6"/>
    <s v="410MO-02-B"/>
    <n v="8.2498900000000006"/>
    <n v="8.2498900000000006"/>
    <n v="0"/>
    <x v="0"/>
    <n v="10.68"/>
  </r>
  <r>
    <x v="0"/>
    <x v="4"/>
    <x v="22"/>
    <x v="2"/>
    <x v="3"/>
    <x v="6"/>
    <s v="410MO-02-C"/>
    <n v="7.89337"/>
    <n v="7.89337"/>
    <n v="0"/>
    <x v="0"/>
    <n v="11.2"/>
  </r>
  <r>
    <x v="0"/>
    <x v="4"/>
    <x v="22"/>
    <x v="0"/>
    <x v="3"/>
    <x v="6"/>
    <s v="410MO-03-A"/>
    <n v="14.76023"/>
    <n v="14.76023"/>
    <n v="0"/>
    <x v="0"/>
    <n v="19.2"/>
  </r>
  <r>
    <x v="0"/>
    <x v="4"/>
    <x v="22"/>
    <x v="1"/>
    <x v="3"/>
    <x v="6"/>
    <s v="410MO-03-B"/>
    <n v="13.989879999999999"/>
    <n v="13.989879999999999"/>
    <n v="0"/>
    <x v="0"/>
    <n v="18.68"/>
  </r>
  <r>
    <x v="0"/>
    <x v="4"/>
    <x v="22"/>
    <x v="2"/>
    <x v="3"/>
    <x v="6"/>
    <s v="410MO-03-C"/>
    <n v="8.2736900000000002"/>
    <n v="8.2736900000000002"/>
    <n v="0"/>
    <x v="0"/>
    <n v="11.2"/>
  </r>
  <r>
    <x v="0"/>
    <x v="4"/>
    <x v="22"/>
    <x v="0"/>
    <x v="3"/>
    <x v="6"/>
    <s v="410MO-04-A"/>
    <n v="14.22021"/>
    <n v="14.22021"/>
    <n v="0"/>
    <x v="0"/>
    <n v="19.2"/>
  </r>
  <r>
    <x v="0"/>
    <x v="4"/>
    <x v="22"/>
    <x v="1"/>
    <x v="3"/>
    <x v="6"/>
    <s v="410MO-04-B"/>
    <n v="14.11847"/>
    <n v="14.11847"/>
    <n v="0"/>
    <x v="0"/>
    <n v="18.68"/>
  </r>
  <r>
    <x v="0"/>
    <x v="4"/>
    <x v="22"/>
    <x v="2"/>
    <x v="3"/>
    <x v="6"/>
    <s v="410MO-04-C"/>
    <n v="8.5625900000000001"/>
    <n v="8.5625900000000001"/>
    <n v="0"/>
    <x v="0"/>
    <n v="11.2"/>
  </r>
  <r>
    <x v="0"/>
    <x v="4"/>
    <x v="22"/>
    <x v="1"/>
    <x v="3"/>
    <x v="6"/>
    <s v="410MO-05-B"/>
    <n v="14.002599999999999"/>
    <n v="14.002599999999999"/>
    <n v="0"/>
    <x v="0"/>
    <n v="18.68"/>
  </r>
  <r>
    <x v="0"/>
    <x v="4"/>
    <x v="22"/>
    <x v="0"/>
    <x v="3"/>
    <x v="6"/>
    <s v="410MO-06-A"/>
    <n v="14.49489"/>
    <n v="14.49489"/>
    <n v="0"/>
    <x v="0"/>
    <n v="19.2"/>
  </r>
  <r>
    <x v="0"/>
    <x v="4"/>
    <x v="22"/>
    <x v="2"/>
    <x v="3"/>
    <x v="6"/>
    <s v="410MO-06-C"/>
    <n v="11.5625"/>
    <n v="11.5625"/>
    <n v="0"/>
    <x v="0"/>
    <n v="15.2"/>
  </r>
  <r>
    <x v="0"/>
    <x v="4"/>
    <x v="22"/>
    <x v="1"/>
    <x v="3"/>
    <x v="6"/>
    <s v="410MO-07-B"/>
    <n v="14.126989999999999"/>
    <n v="14.126989999999999"/>
    <n v="0"/>
    <x v="0"/>
    <n v="18.68"/>
  </r>
  <r>
    <x v="0"/>
    <x v="4"/>
    <x v="22"/>
    <x v="0"/>
    <x v="3"/>
    <x v="7"/>
    <s v="420TW-01-A"/>
    <n v="6.5932599999999999"/>
    <n v="6.5932599999999999"/>
    <n v="0"/>
    <x v="0"/>
    <n v="8.5"/>
  </r>
  <r>
    <x v="0"/>
    <x v="4"/>
    <x v="22"/>
    <x v="1"/>
    <x v="3"/>
    <x v="7"/>
    <s v="420TW-01-B"/>
    <n v="6.5986500000000001"/>
    <n v="6.5986500000000001"/>
    <n v="0"/>
    <x v="0"/>
    <n v="8.75"/>
  </r>
  <r>
    <x v="0"/>
    <x v="4"/>
    <x v="22"/>
    <x v="2"/>
    <x v="3"/>
    <x v="7"/>
    <s v="420TW-01-C"/>
    <n v="6.4921600000000002"/>
    <n v="6.4921600000000002"/>
    <n v="0"/>
    <x v="0"/>
    <n v="8.5"/>
  </r>
  <r>
    <x v="0"/>
    <x v="4"/>
    <x v="22"/>
    <x v="0"/>
    <x v="3"/>
    <x v="7"/>
    <s v="420TW-02-A"/>
    <n v="6.34"/>
    <n v="6.34"/>
    <n v="0"/>
    <x v="0"/>
    <n v="8.5"/>
  </r>
  <r>
    <x v="0"/>
    <x v="4"/>
    <x v="22"/>
    <x v="2"/>
    <x v="3"/>
    <x v="7"/>
    <s v="420TW-02-C"/>
    <n v="6.3978000000000002"/>
    <n v="6.3978000000000002"/>
    <n v="0"/>
    <x v="0"/>
    <n v="8.5"/>
  </r>
  <r>
    <x v="0"/>
    <x v="4"/>
    <x v="22"/>
    <x v="0"/>
    <x v="3"/>
    <x v="7"/>
    <s v="420TW-03-A"/>
    <n v="7.01166"/>
    <n v="7.01166"/>
    <n v="0"/>
    <x v="0"/>
    <n v="9"/>
  </r>
  <r>
    <x v="0"/>
    <x v="4"/>
    <x v="22"/>
    <x v="2"/>
    <x v="3"/>
    <x v="7"/>
    <s v="420TW-03-C"/>
    <n v="6.5594900000000003"/>
    <n v="6.5594900000000003"/>
    <n v="0"/>
    <x v="0"/>
    <n v="8.5"/>
  </r>
  <r>
    <x v="0"/>
    <x v="4"/>
    <x v="22"/>
    <x v="0"/>
    <x v="3"/>
    <x v="7"/>
    <s v="420TW-04-A"/>
    <n v="7.7182899999999997"/>
    <n v="7.7182899999999997"/>
    <n v="0"/>
    <x v="0"/>
    <n v="10"/>
  </r>
  <r>
    <x v="0"/>
    <x v="4"/>
    <x v="22"/>
    <x v="2"/>
    <x v="3"/>
    <x v="7"/>
    <s v="420TW-04-C"/>
    <n v="6.4855400000000003"/>
    <n v="6.4855400000000003"/>
    <n v="0"/>
    <x v="0"/>
    <n v="8.5"/>
  </r>
  <r>
    <x v="0"/>
    <x v="4"/>
    <x v="22"/>
    <x v="0"/>
    <x v="3"/>
    <x v="7"/>
    <s v="420TW-05-A"/>
    <n v="6.4191000000000003"/>
    <n v="6.4191000000000003"/>
    <n v="0"/>
    <x v="0"/>
    <n v="8.5"/>
  </r>
  <r>
    <x v="0"/>
    <x v="4"/>
    <x v="22"/>
    <x v="2"/>
    <x v="3"/>
    <x v="7"/>
    <s v="420TW-05-C"/>
    <n v="3.09836"/>
    <n v="3.09836"/>
    <n v="0"/>
    <x v="0"/>
    <n v="4"/>
  </r>
  <r>
    <x v="0"/>
    <x v="4"/>
    <x v="22"/>
    <x v="0"/>
    <x v="3"/>
    <x v="7"/>
    <s v="420TW-06-A"/>
    <n v="6.4920999999999998"/>
    <n v="6.4920999999999998"/>
    <n v="0"/>
    <x v="0"/>
    <n v="8.5"/>
  </r>
  <r>
    <x v="0"/>
    <x v="4"/>
    <x v="22"/>
    <x v="1"/>
    <x v="3"/>
    <x v="7"/>
    <s v="420TW-06-B"/>
    <n v="6.63218"/>
    <n v="6.63218"/>
    <n v="0"/>
    <x v="0"/>
    <n v="8.75"/>
  </r>
  <r>
    <x v="0"/>
    <x v="4"/>
    <x v="22"/>
    <x v="2"/>
    <x v="3"/>
    <x v="7"/>
    <s v="420TW-07-C"/>
    <n v="6.3222899999999997"/>
    <n v="6.3222899999999997"/>
    <n v="0"/>
    <x v="0"/>
    <n v="8.1999999999999993"/>
  </r>
  <r>
    <x v="0"/>
    <x v="4"/>
    <x v="22"/>
    <x v="1"/>
    <x v="3"/>
    <x v="7"/>
    <s v="420TW-08-B"/>
    <n v="6.6045100000000003"/>
    <n v="6.6045100000000003"/>
    <n v="0"/>
    <x v="0"/>
    <n v="8.75"/>
  </r>
  <r>
    <x v="0"/>
    <x v="4"/>
    <x v="22"/>
    <x v="1"/>
    <x v="3"/>
    <x v="7"/>
    <s v="420TW-09-B"/>
    <n v="6.52501"/>
    <n v="6.52501"/>
    <n v="0"/>
    <x v="0"/>
    <n v="8.75"/>
  </r>
  <r>
    <x v="0"/>
    <x v="4"/>
    <x v="22"/>
    <x v="0"/>
    <x v="3"/>
    <x v="8"/>
    <s v="430TT-01-A"/>
    <n v="23.808910000000001"/>
    <n v="23.808910000000001"/>
    <n v="0"/>
    <x v="0"/>
    <n v="28"/>
  </r>
  <r>
    <x v="0"/>
    <x v="4"/>
    <x v="22"/>
    <x v="1"/>
    <x v="3"/>
    <x v="8"/>
    <s v="430TT-01-B"/>
    <n v="24.983409999999999"/>
    <n v="24.983409999999999"/>
    <n v="0"/>
    <x v="0"/>
    <n v="32.659999999999997"/>
  </r>
  <r>
    <x v="0"/>
    <x v="4"/>
    <x v="22"/>
    <x v="2"/>
    <x v="3"/>
    <x v="8"/>
    <s v="430TT-01-C"/>
    <n v="22.943960000000001"/>
    <n v="22.943960000000001"/>
    <n v="0"/>
    <x v="0"/>
    <n v="30"/>
  </r>
  <r>
    <x v="0"/>
    <x v="4"/>
    <x v="22"/>
    <x v="0"/>
    <x v="3"/>
    <x v="8"/>
    <s v="430TT-02-A"/>
    <n v="30.786770000000001"/>
    <n v="30.786770000000001"/>
    <n v="0"/>
    <x v="0"/>
    <n v="41.25"/>
  </r>
  <r>
    <x v="0"/>
    <x v="4"/>
    <x v="22"/>
    <x v="1"/>
    <x v="3"/>
    <x v="8"/>
    <s v="430TT-02-B"/>
    <n v="12.86731"/>
    <n v="12.86731"/>
    <n v="0"/>
    <x v="0"/>
    <n v="16.66"/>
  </r>
  <r>
    <x v="0"/>
    <x v="4"/>
    <x v="22"/>
    <x v="2"/>
    <x v="3"/>
    <x v="8"/>
    <s v="430TT-02-C"/>
    <n v="21.023779999999999"/>
    <n v="21.023779999999999"/>
    <n v="0"/>
    <x v="0"/>
    <n v="27.5"/>
  </r>
  <r>
    <x v="0"/>
    <x v="4"/>
    <x v="22"/>
    <x v="0"/>
    <x v="3"/>
    <x v="8"/>
    <s v="430TT-03-A"/>
    <n v="12.22691"/>
    <n v="12.22691"/>
    <n v="0"/>
    <x v="0"/>
    <n v="16.25"/>
  </r>
  <r>
    <x v="0"/>
    <x v="4"/>
    <x v="22"/>
    <x v="1"/>
    <x v="3"/>
    <x v="8"/>
    <s v="430TT-03-B"/>
    <n v="24.93"/>
    <n v="24.93"/>
    <n v="0"/>
    <x v="0"/>
    <n v="32.659999999999997"/>
  </r>
  <r>
    <x v="0"/>
    <x v="4"/>
    <x v="22"/>
    <x v="2"/>
    <x v="3"/>
    <x v="8"/>
    <s v="430TT-03-C"/>
    <n v="15.40729"/>
    <n v="15.40729"/>
    <n v="0"/>
    <x v="0"/>
    <n v="20.5"/>
  </r>
  <r>
    <x v="0"/>
    <x v="4"/>
    <x v="22"/>
    <x v="1"/>
    <x v="3"/>
    <x v="8"/>
    <s v="430TT-04-B"/>
    <n v="19.018999999999998"/>
    <n v="19.018999999999998"/>
    <n v="0"/>
    <x v="0"/>
    <n v="24.66"/>
  </r>
  <r>
    <x v="0"/>
    <x v="4"/>
    <x v="22"/>
    <x v="2"/>
    <x v="3"/>
    <x v="8"/>
    <s v="430TT-04-C"/>
    <n v="24.02449"/>
    <n v="24.02449"/>
    <n v="0"/>
    <x v="0"/>
    <n v="32"/>
  </r>
  <r>
    <x v="0"/>
    <x v="4"/>
    <x v="22"/>
    <x v="1"/>
    <x v="3"/>
    <x v="8"/>
    <s v="430TT-05-B"/>
    <n v="12.792299999999999"/>
    <n v="12.792299999999999"/>
    <n v="0"/>
    <x v="0"/>
    <n v="16.66"/>
  </r>
  <r>
    <x v="0"/>
    <x v="4"/>
    <x v="22"/>
    <x v="1"/>
    <x v="3"/>
    <x v="8"/>
    <s v="430TT-07-B"/>
    <n v="12.96021"/>
    <n v="12.96021"/>
    <n v="0"/>
    <x v="0"/>
    <n v="16.66"/>
  </r>
  <r>
    <x v="0"/>
    <x v="4"/>
    <x v="22"/>
    <x v="0"/>
    <x v="3"/>
    <x v="9"/>
    <s v="440TP-01-A"/>
    <n v="22.786639999999998"/>
    <n v="22.786639999999998"/>
    <n v="0"/>
    <x v="0"/>
    <n v="29.25"/>
  </r>
  <r>
    <x v="0"/>
    <x v="4"/>
    <x v="22"/>
    <x v="1"/>
    <x v="3"/>
    <x v="9"/>
    <s v="440TP-01-B"/>
    <n v="16.299980000000001"/>
    <n v="16.299980000000001"/>
    <n v="0"/>
    <x v="0"/>
    <n v="21.5"/>
  </r>
  <r>
    <x v="0"/>
    <x v="4"/>
    <x v="22"/>
    <x v="2"/>
    <x v="3"/>
    <x v="9"/>
    <s v="440TP-01-C"/>
    <n v="23.616669999999999"/>
    <n v="23.616669999999999"/>
    <n v="0"/>
    <x v="0"/>
    <n v="31.5"/>
  </r>
  <r>
    <x v="0"/>
    <x v="4"/>
    <x v="22"/>
    <x v="0"/>
    <x v="4"/>
    <x v="10"/>
    <s v="510L1-A"/>
    <n v="112.89036"/>
    <n v="92.890360000000001"/>
    <n v="0"/>
    <x v="0"/>
    <n v="179.21"/>
  </r>
  <r>
    <x v="0"/>
    <x v="4"/>
    <x v="22"/>
    <x v="1"/>
    <x v="4"/>
    <x v="10"/>
    <s v="510L1-B"/>
    <n v="113.91571"/>
    <n v="93.915710000000004"/>
    <n v="0"/>
    <x v="0"/>
    <n v="194.81"/>
  </r>
  <r>
    <x v="0"/>
    <x v="4"/>
    <x v="22"/>
    <x v="2"/>
    <x v="4"/>
    <x v="10"/>
    <s v="510L1-C"/>
    <n v="124.38179"/>
    <n v="104.38179"/>
    <n v="0"/>
    <x v="0"/>
    <n v="209.31"/>
  </r>
  <r>
    <x v="0"/>
    <x v="4"/>
    <x v="22"/>
    <x v="0"/>
    <x v="4"/>
    <x v="11"/>
    <s v="510L2-A"/>
    <n v="166.3356"/>
    <n v="166.3356"/>
    <n v="0"/>
    <x v="0"/>
    <n v="191.21"/>
  </r>
  <r>
    <x v="0"/>
    <x v="4"/>
    <x v="22"/>
    <x v="1"/>
    <x v="4"/>
    <x v="11"/>
    <s v="510L2-B"/>
    <n v="160.48400000000001"/>
    <n v="160.48400000000001"/>
    <n v="0"/>
    <x v="0"/>
    <n v="210.81"/>
  </r>
  <r>
    <x v="0"/>
    <x v="4"/>
    <x v="22"/>
    <x v="2"/>
    <x v="4"/>
    <x v="11"/>
    <s v="510L2-C"/>
    <n v="174.10720000000001"/>
    <n v="174.10720000000001"/>
    <n v="0"/>
    <x v="0"/>
    <n v="194.91"/>
  </r>
  <r>
    <x v="0"/>
    <x v="4"/>
    <x v="22"/>
    <x v="0"/>
    <x v="4"/>
    <x v="12"/>
    <s v="510L3-A"/>
    <n v="158.10554999999999"/>
    <n v="158.10554999999999"/>
    <n v="0"/>
    <x v="0"/>
    <n v="187.2"/>
  </r>
  <r>
    <x v="0"/>
    <x v="4"/>
    <x v="22"/>
    <x v="1"/>
    <x v="4"/>
    <x v="12"/>
    <s v="510L3-B"/>
    <n v="175.64520999999999"/>
    <n v="175.64520999999999"/>
    <n v="0"/>
    <x v="0"/>
    <n v="190.81"/>
  </r>
  <r>
    <x v="0"/>
    <x v="4"/>
    <x v="22"/>
    <x v="2"/>
    <x v="4"/>
    <x v="12"/>
    <s v="510L3-C"/>
    <n v="96.852140000000006"/>
    <n v="96.852140000000006"/>
    <n v="0"/>
    <x v="0"/>
    <n v="154.91"/>
  </r>
  <r>
    <x v="0"/>
    <x v="4"/>
    <x v="22"/>
    <x v="0"/>
    <x v="4"/>
    <x v="13"/>
    <s v="510L4-A"/>
    <n v="68.333879999999994"/>
    <n v="68.333879999999994"/>
    <n v="0"/>
    <x v="0"/>
    <n v="58.01"/>
  </r>
  <r>
    <x v="0"/>
    <x v="4"/>
    <x v="22"/>
    <x v="1"/>
    <x v="4"/>
    <x v="13"/>
    <s v="510L4-B"/>
    <n v="61.6434"/>
    <n v="61.6434"/>
    <n v="0"/>
    <x v="0"/>
    <n v="51.01"/>
  </r>
  <r>
    <x v="0"/>
    <x v="4"/>
    <x v="22"/>
    <x v="2"/>
    <x v="4"/>
    <x v="13"/>
    <s v="510L4-C"/>
    <n v="60.856920000000002"/>
    <n v="60.856920000000002"/>
    <n v="0"/>
    <x v="0"/>
    <n v="68.91"/>
  </r>
  <r>
    <x v="0"/>
    <x v="4"/>
    <x v="22"/>
    <x v="0"/>
    <x v="4"/>
    <x v="14"/>
    <s v="510L5-A"/>
    <n v="63.713149999999999"/>
    <n v="63.713149999999999"/>
    <n v="0"/>
    <x v="0"/>
    <n v="74.2"/>
  </r>
  <r>
    <x v="0"/>
    <x v="4"/>
    <x v="22"/>
    <x v="1"/>
    <x v="4"/>
    <x v="14"/>
    <s v="510L5-B"/>
    <n v="121.57311"/>
    <n v="121.57311"/>
    <n v="0"/>
    <x v="0"/>
    <n v="153.81"/>
  </r>
  <r>
    <x v="0"/>
    <x v="4"/>
    <x v="22"/>
    <x v="2"/>
    <x v="4"/>
    <x v="14"/>
    <s v="510L5-C"/>
    <n v="112.37334"/>
    <n v="112.37334"/>
    <n v="0"/>
    <x v="0"/>
    <n v="141.91"/>
  </r>
  <r>
    <x v="0"/>
    <x v="4"/>
    <x v="22"/>
    <x v="0"/>
    <x v="4"/>
    <x v="15"/>
    <s v="510L6-A"/>
    <n v="165.506"/>
    <n v="165.506"/>
    <n v="0"/>
    <x v="0"/>
    <n v="190.21"/>
  </r>
  <r>
    <x v="0"/>
    <x v="4"/>
    <x v="22"/>
    <x v="1"/>
    <x v="4"/>
    <x v="15"/>
    <s v="510L6-B"/>
    <n v="128.01401999999999"/>
    <n v="128.01401999999999"/>
    <n v="0"/>
    <x v="0"/>
    <n v="161.81"/>
  </r>
  <r>
    <x v="0"/>
    <x v="4"/>
    <x v="22"/>
    <x v="2"/>
    <x v="4"/>
    <x v="15"/>
    <s v="510L6-C"/>
    <n v="111.75525"/>
    <n v="111.75525"/>
    <n v="0"/>
    <x v="0"/>
    <n v="141.91"/>
  </r>
  <r>
    <x v="0"/>
    <x v="4"/>
    <x v="22"/>
    <x v="0"/>
    <x v="4"/>
    <x v="16"/>
    <s v="510L8-A"/>
    <n v="16.062480000000001"/>
    <n v="16.062480000000001"/>
    <n v="0"/>
    <x v="0"/>
    <n v="16.010000000000002"/>
  </r>
  <r>
    <x v="0"/>
    <x v="4"/>
    <x v="22"/>
    <x v="1"/>
    <x v="4"/>
    <x v="16"/>
    <s v="510L8-B"/>
    <n v="28.857119999999998"/>
    <n v="28.857119999999998"/>
    <n v="0"/>
    <x v="0"/>
    <n v="25.01"/>
  </r>
  <r>
    <x v="0"/>
    <x v="4"/>
    <x v="22"/>
    <x v="2"/>
    <x v="4"/>
    <x v="16"/>
    <s v="510L8-C"/>
    <n v="28.35"/>
    <n v="28.35"/>
    <n v="0"/>
    <x v="0"/>
    <n v="24"/>
  </r>
  <r>
    <x v="0"/>
    <x v="4"/>
    <x v="22"/>
    <x v="0"/>
    <x v="4"/>
    <x v="17"/>
    <s v="520WP-01-A"/>
    <n v="12.6"/>
    <n v="12.6"/>
    <n v="0"/>
    <x v="0"/>
    <n v="16"/>
  </r>
  <r>
    <x v="0"/>
    <x v="4"/>
    <x v="22"/>
    <x v="1"/>
    <x v="4"/>
    <x v="17"/>
    <s v="520WP-01-B"/>
    <n v="20.950500000000002"/>
    <n v="20.950500000000002"/>
    <n v="0"/>
    <x v="0"/>
    <n v="24"/>
  </r>
  <r>
    <x v="0"/>
    <x v="4"/>
    <x v="22"/>
    <x v="2"/>
    <x v="4"/>
    <x v="17"/>
    <s v="520WP-01-C"/>
    <n v="19.6008"/>
    <n v="19.6008"/>
    <n v="0"/>
    <x v="0"/>
    <n v="24"/>
  </r>
  <r>
    <x v="0"/>
    <x v="4"/>
    <x v="22"/>
    <x v="0"/>
    <x v="4"/>
    <x v="18"/>
    <s v="530NP-01-A"/>
    <n v="42.590359999999997"/>
    <n v="42.590359999999997"/>
    <n v="0"/>
    <x v="0"/>
    <n v="40"/>
  </r>
  <r>
    <x v="0"/>
    <x v="4"/>
    <x v="22"/>
    <x v="1"/>
    <x v="4"/>
    <x v="18"/>
    <s v="530NP-01-B"/>
    <n v="52.843400000000003"/>
    <n v="52.843400000000003"/>
    <n v="0"/>
    <x v="0"/>
    <n v="48"/>
  </r>
  <r>
    <x v="0"/>
    <x v="4"/>
    <x v="22"/>
    <x v="2"/>
    <x v="4"/>
    <x v="18"/>
    <s v="530NP-01-C"/>
    <n v="44.170909999999999"/>
    <n v="44.170909999999999"/>
    <n v="0"/>
    <x v="0"/>
    <n v="40"/>
  </r>
  <r>
    <x v="0"/>
    <x v="4"/>
    <x v="22"/>
    <x v="1"/>
    <x v="4"/>
    <x v="19"/>
    <s v="550LP-01-B"/>
    <n v="23.466239999999999"/>
    <n v="23.466239999999999"/>
    <n v="0"/>
    <x v="0"/>
    <n v="24"/>
  </r>
  <r>
    <x v="0"/>
    <x v="4"/>
    <x v="22"/>
    <x v="2"/>
    <x v="4"/>
    <x v="19"/>
    <s v="550LP-01-C"/>
    <n v="21.199680000000001"/>
    <n v="21.199680000000001"/>
    <n v="0"/>
    <x v="0"/>
    <n v="25"/>
  </r>
  <r>
    <x v="0"/>
    <x v="4"/>
    <x v="22"/>
    <x v="0"/>
    <x v="5"/>
    <x v="20"/>
    <s v="600WZ-01-A"/>
    <n v="2.2499500000000001"/>
    <n v="2.2499500000000001"/>
    <n v="0"/>
    <x v="0"/>
    <n v="8"/>
  </r>
  <r>
    <x v="0"/>
    <x v="4"/>
    <x v="22"/>
    <x v="1"/>
    <x v="5"/>
    <x v="20"/>
    <s v="600WZ-01-B"/>
    <n v="2.9873949999999998"/>
    <n v="2.9873949999999998"/>
    <n v="0"/>
    <x v="0"/>
    <n v="8"/>
  </r>
  <r>
    <x v="0"/>
    <x v="4"/>
    <x v="22"/>
    <x v="2"/>
    <x v="5"/>
    <x v="20"/>
    <s v="600WZ-01-C"/>
    <n v="0.66664000000000001"/>
    <n v="0.66664000000000001"/>
    <n v="0"/>
    <x v="0"/>
    <n v="16"/>
  </r>
  <r>
    <x v="1"/>
    <x v="5"/>
    <x v="23"/>
    <x v="0"/>
    <x v="0"/>
    <x v="0"/>
    <s v="100KT-01-A"/>
    <n v="6.43499"/>
    <n v="6.43499"/>
    <n v="0"/>
    <x v="0"/>
    <n v="40"/>
  </r>
  <r>
    <x v="1"/>
    <x v="5"/>
    <x v="23"/>
    <x v="1"/>
    <x v="0"/>
    <x v="0"/>
    <s v="100KT-01-B"/>
    <n v="5.2660099999999996"/>
    <n v="5.2660099999999996"/>
    <n v="0"/>
    <x v="0"/>
    <n v="23"/>
  </r>
  <r>
    <x v="1"/>
    <x v="5"/>
    <x v="23"/>
    <x v="2"/>
    <x v="0"/>
    <x v="0"/>
    <s v="100KT-01-C"/>
    <n v="5.7669499999999996"/>
    <n v="5.7669499999999996"/>
    <n v="0"/>
    <x v="0"/>
    <n v="24"/>
  </r>
  <r>
    <x v="1"/>
    <x v="5"/>
    <x v="23"/>
    <x v="0"/>
    <x v="0"/>
    <x v="0"/>
    <s v="100KT-02-A"/>
    <n v="21.095859999999998"/>
    <n v="21.095859999999998"/>
    <n v="0"/>
    <x v="0"/>
    <n v="32"/>
  </r>
  <r>
    <x v="1"/>
    <x v="5"/>
    <x v="23"/>
    <x v="1"/>
    <x v="0"/>
    <x v="0"/>
    <s v="100KT-02-B"/>
    <n v="22.334720000000001"/>
    <n v="22.334720000000001"/>
    <n v="0"/>
    <x v="0"/>
    <n v="40"/>
  </r>
  <r>
    <x v="1"/>
    <x v="5"/>
    <x v="23"/>
    <x v="2"/>
    <x v="0"/>
    <x v="0"/>
    <s v="100KT-02-C"/>
    <n v="16.546220000000002"/>
    <n v="16.546220000000002"/>
    <n v="0"/>
    <x v="0"/>
    <n v="40"/>
  </r>
  <r>
    <x v="1"/>
    <x v="5"/>
    <x v="23"/>
    <x v="0"/>
    <x v="0"/>
    <x v="0"/>
    <s v="100KT-03-A"/>
    <n v="15.52102"/>
    <n v="15.52102"/>
    <n v="0"/>
    <x v="0"/>
    <n v="32"/>
  </r>
  <r>
    <x v="1"/>
    <x v="5"/>
    <x v="23"/>
    <x v="1"/>
    <x v="0"/>
    <x v="0"/>
    <s v="100KT-03-B"/>
    <n v="14.85022"/>
    <n v="14.85022"/>
    <n v="0"/>
    <x v="0"/>
    <n v="40"/>
  </r>
  <r>
    <x v="1"/>
    <x v="5"/>
    <x v="23"/>
    <x v="2"/>
    <x v="0"/>
    <x v="0"/>
    <s v="100KT-03-C"/>
    <n v="14.971209999999999"/>
    <n v="14.971209999999999"/>
    <n v="0"/>
    <x v="0"/>
    <n v="32"/>
  </r>
  <r>
    <x v="1"/>
    <x v="5"/>
    <x v="23"/>
    <x v="0"/>
    <x v="0"/>
    <x v="0"/>
    <s v="100KT-04-A"/>
    <n v="14.15568"/>
    <n v="14.15568"/>
    <n v="0"/>
    <x v="0"/>
    <n v="16"/>
  </r>
  <r>
    <x v="1"/>
    <x v="5"/>
    <x v="23"/>
    <x v="1"/>
    <x v="0"/>
    <x v="0"/>
    <s v="100KT-04-B"/>
    <n v="16.825679999999998"/>
    <n v="16.825679999999998"/>
    <n v="0"/>
    <x v="0"/>
    <n v="16"/>
  </r>
  <r>
    <x v="1"/>
    <x v="5"/>
    <x v="23"/>
    <x v="2"/>
    <x v="0"/>
    <x v="0"/>
    <s v="100KT-04-C"/>
    <n v="11.506169999999999"/>
    <n v="11.506169999999999"/>
    <n v="0"/>
    <x v="0"/>
    <n v="16"/>
  </r>
  <r>
    <x v="1"/>
    <x v="5"/>
    <x v="23"/>
    <x v="0"/>
    <x v="0"/>
    <x v="0"/>
    <s v="100KT-05-A"/>
    <n v="0.33800999999999998"/>
    <n v="0.33800999999999998"/>
    <n v="0"/>
    <x v="0"/>
    <n v="8"/>
  </r>
  <r>
    <x v="1"/>
    <x v="5"/>
    <x v="23"/>
    <x v="2"/>
    <x v="0"/>
    <x v="0"/>
    <s v="100KT-05-C"/>
    <n v="0.40066000000000002"/>
    <n v="0.40066000000000002"/>
    <n v="0"/>
    <x v="0"/>
    <n v="16"/>
  </r>
  <r>
    <x v="1"/>
    <x v="5"/>
    <x v="23"/>
    <x v="0"/>
    <x v="0"/>
    <x v="0"/>
    <s v="100KT-06-A"/>
    <n v="0.15"/>
    <n v="0.15"/>
    <n v="0"/>
    <x v="0"/>
    <n v="8"/>
  </r>
  <r>
    <x v="1"/>
    <x v="5"/>
    <x v="23"/>
    <x v="0"/>
    <x v="0"/>
    <x v="0"/>
    <s v="100KT-07-A"/>
    <n v="14.89451"/>
    <n v="14.89451"/>
    <n v="0"/>
    <x v="0"/>
    <n v="16"/>
  </r>
  <r>
    <x v="1"/>
    <x v="5"/>
    <x v="23"/>
    <x v="1"/>
    <x v="0"/>
    <x v="0"/>
    <s v="100KT-07-B"/>
    <n v="11.349679999999999"/>
    <n v="11.349679999999999"/>
    <n v="0"/>
    <x v="0"/>
    <n v="16"/>
  </r>
  <r>
    <x v="1"/>
    <x v="5"/>
    <x v="23"/>
    <x v="2"/>
    <x v="0"/>
    <x v="0"/>
    <s v="100KT-07-C"/>
    <n v="12.95961"/>
    <n v="12.95961"/>
    <n v="0"/>
    <x v="0"/>
    <n v="16"/>
  </r>
  <r>
    <x v="1"/>
    <x v="5"/>
    <x v="23"/>
    <x v="0"/>
    <x v="0"/>
    <x v="1"/>
    <s v="110KS-01-A"/>
    <n v="5.67"/>
    <n v="5.67"/>
    <n v="0"/>
    <x v="0"/>
    <n v="16"/>
  </r>
  <r>
    <x v="1"/>
    <x v="5"/>
    <x v="23"/>
    <x v="1"/>
    <x v="0"/>
    <x v="1"/>
    <s v="110KS-01-B"/>
    <n v="9.68"/>
    <n v="9.68"/>
    <n v="0"/>
    <x v="0"/>
    <n v="16"/>
  </r>
  <r>
    <x v="1"/>
    <x v="5"/>
    <x v="23"/>
    <x v="0"/>
    <x v="0"/>
    <x v="1"/>
    <s v="110KS-02-A"/>
    <n v="4.4000000000000004"/>
    <n v="4.4000000000000004"/>
    <n v="0"/>
    <x v="0"/>
    <n v="8"/>
  </r>
  <r>
    <x v="1"/>
    <x v="5"/>
    <x v="23"/>
    <x v="2"/>
    <x v="0"/>
    <x v="1"/>
    <s v="110KS-02-C"/>
    <n v="5.28"/>
    <n v="5.28"/>
    <n v="0"/>
    <x v="0"/>
    <n v="8"/>
  </r>
  <r>
    <x v="1"/>
    <x v="5"/>
    <x v="23"/>
    <x v="0"/>
    <x v="0"/>
    <x v="1"/>
    <s v="110KS-03-A"/>
    <n v="1.5366599999999999"/>
    <n v="1.5366599999999999"/>
    <n v="0"/>
    <x v="0"/>
    <n v="8"/>
  </r>
  <r>
    <x v="1"/>
    <x v="5"/>
    <x v="23"/>
    <x v="1"/>
    <x v="0"/>
    <x v="1"/>
    <s v="110KS-03-B"/>
    <n v="2.3903400000000001"/>
    <n v="2.3903400000000001"/>
    <n v="0"/>
    <x v="0"/>
    <n v="8"/>
  </r>
  <r>
    <x v="1"/>
    <x v="5"/>
    <x v="23"/>
    <x v="0"/>
    <x v="1"/>
    <x v="2"/>
    <s v="210SL-01-A"/>
    <n v="21.214980000000001"/>
    <n v="21.214980000000001"/>
    <n v="0"/>
    <x v="0"/>
    <n v="24"/>
  </r>
  <r>
    <x v="1"/>
    <x v="5"/>
    <x v="23"/>
    <x v="1"/>
    <x v="1"/>
    <x v="2"/>
    <s v="210SL-01-B"/>
    <n v="18.19717"/>
    <n v="18.19717"/>
    <n v="0"/>
    <x v="0"/>
    <n v="22"/>
  </r>
  <r>
    <x v="1"/>
    <x v="5"/>
    <x v="23"/>
    <x v="2"/>
    <x v="1"/>
    <x v="2"/>
    <s v="210SL-01-C"/>
    <n v="40.343299999999999"/>
    <n v="40.343299999999999"/>
    <n v="0"/>
    <x v="0"/>
    <n v="48"/>
  </r>
  <r>
    <x v="1"/>
    <x v="5"/>
    <x v="23"/>
    <x v="0"/>
    <x v="1"/>
    <x v="2"/>
    <s v="210SL-02-A"/>
    <n v="35.333300000000001"/>
    <n v="35.333300000000001"/>
    <n v="0"/>
    <x v="0"/>
    <n v="40"/>
  </r>
  <r>
    <x v="1"/>
    <x v="5"/>
    <x v="23"/>
    <x v="1"/>
    <x v="1"/>
    <x v="2"/>
    <s v="210SL-02-B"/>
    <n v="31.799969999999998"/>
    <n v="31.799969999999998"/>
    <n v="0"/>
    <x v="0"/>
    <n v="36"/>
  </r>
  <r>
    <x v="1"/>
    <x v="5"/>
    <x v="23"/>
    <x v="0"/>
    <x v="1"/>
    <x v="3"/>
    <s v="220SE-0009"/>
    <n v="7.7167599999999998"/>
    <n v="7.7167599999999998"/>
    <n v="2E-3"/>
    <x v="0"/>
    <n v="8"/>
  </r>
  <r>
    <x v="1"/>
    <x v="5"/>
    <x v="23"/>
    <x v="2"/>
    <x v="1"/>
    <x v="3"/>
    <s v="220SE-0079"/>
    <n v="6.9681499999999996"/>
    <n v="6.9681499999999996"/>
    <n v="0"/>
    <x v="0"/>
    <n v="8"/>
  </r>
  <r>
    <x v="1"/>
    <x v="5"/>
    <x v="23"/>
    <x v="2"/>
    <x v="1"/>
    <x v="3"/>
    <s v="220SE-0081"/>
    <n v="6.8038600000000002"/>
    <n v="6.8038600000000002"/>
    <n v="0"/>
    <x v="0"/>
    <n v="8"/>
  </r>
  <r>
    <x v="1"/>
    <x v="5"/>
    <x v="23"/>
    <x v="2"/>
    <x v="1"/>
    <x v="3"/>
    <s v="220SE-0114"/>
    <n v="6.5821100000000001"/>
    <n v="6.5821100000000001"/>
    <n v="0"/>
    <x v="0"/>
    <n v="8"/>
  </r>
  <r>
    <x v="1"/>
    <x v="5"/>
    <x v="23"/>
    <x v="0"/>
    <x v="1"/>
    <x v="3"/>
    <s v="220SE-0121"/>
    <n v="7.3810399999999996"/>
    <n v="7.3810399999999996"/>
    <n v="0"/>
    <x v="0"/>
    <n v="8"/>
  </r>
  <r>
    <x v="1"/>
    <x v="5"/>
    <x v="23"/>
    <x v="1"/>
    <x v="1"/>
    <x v="3"/>
    <s v="220SE-0150"/>
    <n v="6.9179000000000004"/>
    <n v="6.9179000000000004"/>
    <n v="0"/>
    <x v="0"/>
    <n v="8"/>
  </r>
  <r>
    <x v="1"/>
    <x v="5"/>
    <x v="23"/>
    <x v="1"/>
    <x v="1"/>
    <x v="3"/>
    <s v="220SE-0202"/>
    <n v="6.0598999999999998"/>
    <n v="6.0598999999999998"/>
    <n v="0"/>
    <x v="0"/>
    <n v="8"/>
  </r>
  <r>
    <x v="1"/>
    <x v="5"/>
    <x v="23"/>
    <x v="2"/>
    <x v="1"/>
    <x v="3"/>
    <s v="220SE-0227"/>
    <n v="7.2614700000000001"/>
    <n v="7.2614700000000001"/>
    <n v="2E-3"/>
    <x v="0"/>
    <n v="8"/>
  </r>
  <r>
    <x v="1"/>
    <x v="5"/>
    <x v="23"/>
    <x v="1"/>
    <x v="1"/>
    <x v="3"/>
    <s v="220SE-0233"/>
    <n v="5.8048000000000002"/>
    <n v="5.8048000000000002"/>
    <n v="0"/>
    <x v="0"/>
    <n v="8"/>
  </r>
  <r>
    <x v="1"/>
    <x v="5"/>
    <x v="23"/>
    <x v="1"/>
    <x v="1"/>
    <x v="3"/>
    <s v="220SE-0281"/>
    <n v="5.1341700000000001"/>
    <n v="5.1341700000000001"/>
    <n v="0"/>
    <x v="0"/>
    <n v="10"/>
  </r>
  <r>
    <x v="1"/>
    <x v="5"/>
    <x v="23"/>
    <x v="2"/>
    <x v="1"/>
    <x v="3"/>
    <s v="220SE-0294"/>
    <n v="4.9441899999999999"/>
    <n v="4.9441899999999999"/>
    <n v="0"/>
    <x v="0"/>
    <n v="7"/>
  </r>
  <r>
    <x v="1"/>
    <x v="5"/>
    <x v="23"/>
    <x v="1"/>
    <x v="1"/>
    <x v="3"/>
    <s v="220SE-0315"/>
    <n v="7.7134799999999997"/>
    <n v="7.7134799999999997"/>
    <n v="0"/>
    <x v="0"/>
    <n v="8"/>
  </r>
  <r>
    <x v="1"/>
    <x v="5"/>
    <x v="23"/>
    <x v="0"/>
    <x v="1"/>
    <x v="3"/>
    <s v="220SE-0350"/>
    <n v="5.54427"/>
    <n v="5.54427"/>
    <n v="0"/>
    <x v="0"/>
    <n v="8"/>
  </r>
  <r>
    <x v="1"/>
    <x v="5"/>
    <x v="23"/>
    <x v="2"/>
    <x v="1"/>
    <x v="3"/>
    <s v="220SE-0359"/>
    <n v="6.6448"/>
    <n v="6.6448"/>
    <n v="2.4400000000000002E-2"/>
    <x v="0"/>
    <n v="8"/>
  </r>
  <r>
    <x v="1"/>
    <x v="5"/>
    <x v="23"/>
    <x v="2"/>
    <x v="1"/>
    <x v="3"/>
    <s v="220SE-0386"/>
    <n v="6.7752699999999999"/>
    <n v="6.7752699999999999"/>
    <n v="0"/>
    <x v="0"/>
    <n v="8"/>
  </r>
  <r>
    <x v="1"/>
    <x v="5"/>
    <x v="23"/>
    <x v="0"/>
    <x v="1"/>
    <x v="3"/>
    <s v="220SE-0639"/>
    <n v="6.5958699999999997"/>
    <n v="6.5958699999999997"/>
    <n v="2.5000000000000001E-3"/>
    <x v="0"/>
    <n v="8"/>
  </r>
  <r>
    <x v="1"/>
    <x v="5"/>
    <x v="23"/>
    <x v="1"/>
    <x v="1"/>
    <x v="3"/>
    <s v="220SE-0640"/>
    <n v="5.6463400000000004"/>
    <n v="5.6463400000000004"/>
    <n v="0"/>
    <x v="0"/>
    <n v="8"/>
  </r>
  <r>
    <x v="1"/>
    <x v="5"/>
    <x v="23"/>
    <x v="0"/>
    <x v="1"/>
    <x v="3"/>
    <s v="220SE-0642"/>
    <n v="6.86754"/>
    <n v="6.86754"/>
    <n v="3.7000000000000002E-3"/>
    <x v="0"/>
    <n v="8"/>
  </r>
  <r>
    <x v="1"/>
    <x v="5"/>
    <x v="23"/>
    <x v="0"/>
    <x v="1"/>
    <x v="3"/>
    <s v="220SE-0677"/>
    <n v="4.7739799999999999"/>
    <n v="4.7739799999999999"/>
    <n v="0"/>
    <x v="0"/>
    <n v="8"/>
  </r>
  <r>
    <x v="1"/>
    <x v="5"/>
    <x v="23"/>
    <x v="1"/>
    <x v="1"/>
    <x v="3"/>
    <s v="220SE-0682"/>
    <n v="5.2014500000000004"/>
    <n v="5.2014500000000004"/>
    <n v="0"/>
    <x v="0"/>
    <n v="8"/>
  </r>
  <r>
    <x v="1"/>
    <x v="5"/>
    <x v="23"/>
    <x v="1"/>
    <x v="1"/>
    <x v="3"/>
    <s v="220SE-0688"/>
    <n v="8.0260499999999997"/>
    <n v="8.0260499999999997"/>
    <n v="0"/>
    <x v="0"/>
    <n v="10"/>
  </r>
  <r>
    <x v="1"/>
    <x v="5"/>
    <x v="23"/>
    <x v="0"/>
    <x v="1"/>
    <x v="3"/>
    <s v="220SE-0694"/>
    <n v="6.40869"/>
    <n v="6.40869"/>
    <n v="0"/>
    <x v="0"/>
    <n v="8"/>
  </r>
  <r>
    <x v="1"/>
    <x v="5"/>
    <x v="23"/>
    <x v="1"/>
    <x v="1"/>
    <x v="3"/>
    <s v="220SE-0700"/>
    <n v="5.3358699999999999"/>
    <n v="5.3358699999999999"/>
    <n v="0"/>
    <x v="0"/>
    <n v="8"/>
  </r>
  <r>
    <x v="1"/>
    <x v="5"/>
    <x v="23"/>
    <x v="1"/>
    <x v="1"/>
    <x v="3"/>
    <s v="220SE-0701"/>
    <n v="7.0707000000000004"/>
    <n v="7.0707000000000004"/>
    <n v="0"/>
    <x v="0"/>
    <n v="8"/>
  </r>
  <r>
    <x v="1"/>
    <x v="5"/>
    <x v="23"/>
    <x v="2"/>
    <x v="1"/>
    <x v="3"/>
    <s v="220SE-0708"/>
    <n v="7.1671100000000001"/>
    <n v="7.1671100000000001"/>
    <n v="0"/>
    <x v="0"/>
    <n v="8"/>
  </r>
  <r>
    <x v="1"/>
    <x v="5"/>
    <x v="23"/>
    <x v="1"/>
    <x v="1"/>
    <x v="3"/>
    <s v="220SE-0718"/>
    <n v="7.8749399999999996"/>
    <n v="7.8749399999999996"/>
    <n v="0"/>
    <x v="0"/>
    <n v="8"/>
  </r>
  <r>
    <x v="1"/>
    <x v="5"/>
    <x v="23"/>
    <x v="1"/>
    <x v="1"/>
    <x v="3"/>
    <s v="220SE-0734"/>
    <n v="7.2788599999999999"/>
    <n v="7.2788599999999999"/>
    <n v="0"/>
    <x v="0"/>
    <n v="8"/>
  </r>
  <r>
    <x v="1"/>
    <x v="5"/>
    <x v="23"/>
    <x v="1"/>
    <x v="1"/>
    <x v="3"/>
    <s v="220SE-0737"/>
    <n v="7.58378"/>
    <n v="7.58378"/>
    <n v="0"/>
    <x v="0"/>
    <n v="8"/>
  </r>
  <r>
    <x v="1"/>
    <x v="5"/>
    <x v="23"/>
    <x v="1"/>
    <x v="1"/>
    <x v="3"/>
    <s v="220SE-0739"/>
    <n v="6.2667700000000002"/>
    <n v="6.2667700000000002"/>
    <n v="0"/>
    <x v="0"/>
    <n v="8"/>
  </r>
  <r>
    <x v="1"/>
    <x v="5"/>
    <x v="23"/>
    <x v="2"/>
    <x v="1"/>
    <x v="3"/>
    <s v="220SE-0755"/>
    <n v="6.9611000000000001"/>
    <n v="6.9611000000000001"/>
    <n v="0"/>
    <x v="0"/>
    <n v="8"/>
  </r>
  <r>
    <x v="1"/>
    <x v="5"/>
    <x v="23"/>
    <x v="2"/>
    <x v="1"/>
    <x v="3"/>
    <s v="220SE-0778"/>
    <n v="6.0572699999999999"/>
    <n v="6.0572699999999999"/>
    <n v="0"/>
    <x v="0"/>
    <n v="8"/>
  </r>
  <r>
    <x v="1"/>
    <x v="5"/>
    <x v="23"/>
    <x v="1"/>
    <x v="1"/>
    <x v="3"/>
    <s v="220SE-0786"/>
    <n v="6.9138200000000003"/>
    <n v="6.9138200000000003"/>
    <n v="0"/>
    <x v="0"/>
    <n v="8"/>
  </r>
  <r>
    <x v="1"/>
    <x v="5"/>
    <x v="23"/>
    <x v="0"/>
    <x v="1"/>
    <x v="3"/>
    <s v="220SE-0787"/>
    <n v="6.1462300000000001"/>
    <n v="6.1462300000000001"/>
    <n v="2.2000000000000001E-3"/>
    <x v="0"/>
    <n v="8"/>
  </r>
  <r>
    <x v="1"/>
    <x v="5"/>
    <x v="23"/>
    <x v="2"/>
    <x v="1"/>
    <x v="3"/>
    <s v="220SE-0795"/>
    <n v="5.4613699999999996"/>
    <n v="5.4613699999999996"/>
    <n v="0"/>
    <x v="0"/>
    <n v="8"/>
  </r>
  <r>
    <x v="1"/>
    <x v="5"/>
    <x v="23"/>
    <x v="1"/>
    <x v="1"/>
    <x v="3"/>
    <s v="220SE-0797"/>
    <n v="6.1284400000000003"/>
    <n v="6.1284400000000003"/>
    <n v="0"/>
    <x v="0"/>
    <n v="8"/>
  </r>
  <r>
    <x v="1"/>
    <x v="5"/>
    <x v="23"/>
    <x v="1"/>
    <x v="1"/>
    <x v="3"/>
    <s v="220SE-0800"/>
    <n v="6.73245"/>
    <n v="6.73245"/>
    <n v="0"/>
    <x v="0"/>
    <n v="8"/>
  </r>
  <r>
    <x v="1"/>
    <x v="5"/>
    <x v="23"/>
    <x v="2"/>
    <x v="1"/>
    <x v="3"/>
    <s v="220SE-0844"/>
    <n v="6.8171799999999996"/>
    <n v="6.8171799999999996"/>
    <n v="0"/>
    <x v="0"/>
    <n v="8"/>
  </r>
  <r>
    <x v="1"/>
    <x v="5"/>
    <x v="23"/>
    <x v="1"/>
    <x v="1"/>
    <x v="3"/>
    <s v="220SE-0921"/>
    <n v="6.0508100000000002"/>
    <n v="6.0508100000000002"/>
    <n v="0"/>
    <x v="0"/>
    <n v="8"/>
  </r>
  <r>
    <x v="1"/>
    <x v="5"/>
    <x v="23"/>
    <x v="2"/>
    <x v="1"/>
    <x v="3"/>
    <s v="220SE-1045"/>
    <n v="8.3624399999999994"/>
    <n v="8.3624399999999994"/>
    <n v="0"/>
    <x v="0"/>
    <n v="8"/>
  </r>
  <r>
    <x v="1"/>
    <x v="5"/>
    <x v="23"/>
    <x v="0"/>
    <x v="1"/>
    <x v="3"/>
    <s v="220SE-1218"/>
    <n v="6.5331900000000003"/>
    <n v="6.5331900000000003"/>
    <n v="2.6800000000000001E-2"/>
    <x v="0"/>
    <n v="8"/>
  </r>
  <r>
    <x v="1"/>
    <x v="5"/>
    <x v="23"/>
    <x v="2"/>
    <x v="1"/>
    <x v="3"/>
    <s v="220SE-1220"/>
    <n v="4.2966350000000002"/>
    <n v="4.2966350000000002"/>
    <n v="1.37E-2"/>
    <x v="0"/>
    <n v="8"/>
  </r>
  <r>
    <x v="1"/>
    <x v="5"/>
    <x v="23"/>
    <x v="1"/>
    <x v="1"/>
    <x v="3"/>
    <s v="220SE-1223"/>
    <n v="7.2588999999999997"/>
    <n v="7.2588999999999997"/>
    <n v="2.3199999999999998E-2"/>
    <x v="0"/>
    <n v="8"/>
  </r>
  <r>
    <x v="1"/>
    <x v="5"/>
    <x v="23"/>
    <x v="1"/>
    <x v="1"/>
    <x v="3"/>
    <s v="220SE-1282"/>
    <n v="8.3619800000000009"/>
    <n v="8.3619800000000009"/>
    <n v="0"/>
    <x v="0"/>
    <n v="8"/>
  </r>
  <r>
    <x v="1"/>
    <x v="5"/>
    <x v="23"/>
    <x v="1"/>
    <x v="1"/>
    <x v="3"/>
    <s v="220SE-1286"/>
    <n v="6.08141"/>
    <n v="6.08141"/>
    <n v="0"/>
    <x v="0"/>
    <n v="8"/>
  </r>
  <r>
    <x v="1"/>
    <x v="5"/>
    <x v="23"/>
    <x v="0"/>
    <x v="1"/>
    <x v="3"/>
    <s v="220SE-1290"/>
    <n v="6.9450399999999997"/>
    <n v="6.9450399999999997"/>
    <n v="3.7000000000000002E-3"/>
    <x v="0"/>
    <n v="8"/>
  </r>
  <r>
    <x v="1"/>
    <x v="5"/>
    <x v="23"/>
    <x v="2"/>
    <x v="1"/>
    <x v="3"/>
    <s v="220SE-1679"/>
    <n v="7.9102800000000002"/>
    <n v="7.9102800000000002"/>
    <n v="0"/>
    <x v="0"/>
    <n v="8"/>
  </r>
  <r>
    <x v="1"/>
    <x v="5"/>
    <x v="23"/>
    <x v="1"/>
    <x v="1"/>
    <x v="3"/>
    <s v="220SE-1689"/>
    <n v="5.1050700000000004"/>
    <n v="5.1050700000000004"/>
    <n v="0.49690000000000001"/>
    <x v="0"/>
    <n v="7"/>
  </r>
  <r>
    <x v="1"/>
    <x v="5"/>
    <x v="23"/>
    <x v="2"/>
    <x v="1"/>
    <x v="3"/>
    <s v="220SE-1695"/>
    <n v="8.0266599999999997"/>
    <n v="8.0266599999999997"/>
    <n v="0"/>
    <x v="0"/>
    <n v="8"/>
  </r>
  <r>
    <x v="1"/>
    <x v="5"/>
    <x v="23"/>
    <x v="2"/>
    <x v="1"/>
    <x v="3"/>
    <s v="220SE-1696"/>
    <n v="5.69543"/>
    <n v="5.69543"/>
    <n v="0"/>
    <x v="0"/>
    <n v="8"/>
  </r>
  <r>
    <x v="1"/>
    <x v="5"/>
    <x v="23"/>
    <x v="0"/>
    <x v="1"/>
    <x v="3"/>
    <s v="220SE-1747"/>
    <n v="5.0367129999999998"/>
    <n v="5.0367129999999998"/>
    <n v="0.4123"/>
    <x v="0"/>
    <n v="7"/>
  </r>
  <r>
    <x v="1"/>
    <x v="5"/>
    <x v="23"/>
    <x v="2"/>
    <x v="1"/>
    <x v="3"/>
    <s v="220SE-1883"/>
    <n v="7.1313700000000004"/>
    <n v="7.1313700000000004"/>
    <n v="0"/>
    <x v="0"/>
    <n v="8"/>
  </r>
  <r>
    <x v="1"/>
    <x v="5"/>
    <x v="23"/>
    <x v="1"/>
    <x v="1"/>
    <x v="3"/>
    <s v="220SE-2033"/>
    <n v="7.57843"/>
    <n v="7.57843"/>
    <n v="0"/>
    <x v="0"/>
    <n v="8"/>
  </r>
  <r>
    <x v="1"/>
    <x v="5"/>
    <x v="23"/>
    <x v="0"/>
    <x v="1"/>
    <x v="3"/>
    <s v="220SE-2035"/>
    <n v="6.64032"/>
    <n v="6.64032"/>
    <n v="0"/>
    <x v="0"/>
    <n v="8"/>
  </r>
  <r>
    <x v="1"/>
    <x v="5"/>
    <x v="23"/>
    <x v="2"/>
    <x v="1"/>
    <x v="3"/>
    <s v="220SE-2036"/>
    <n v="7.0470100000000002"/>
    <n v="7.0470100000000002"/>
    <n v="0"/>
    <x v="0"/>
    <n v="8"/>
  </r>
  <r>
    <x v="1"/>
    <x v="5"/>
    <x v="23"/>
    <x v="0"/>
    <x v="1"/>
    <x v="3"/>
    <s v="220SE-2037"/>
    <n v="5.7258699999999996"/>
    <n v="5.7258699999999996"/>
    <n v="0.1875"/>
    <x v="0"/>
    <n v="8"/>
  </r>
  <r>
    <x v="1"/>
    <x v="5"/>
    <x v="23"/>
    <x v="0"/>
    <x v="1"/>
    <x v="3"/>
    <s v="220SE-2038"/>
    <n v="7.1994899999999999"/>
    <n v="7.1994899999999999"/>
    <n v="0"/>
    <x v="0"/>
    <n v="8"/>
  </r>
  <r>
    <x v="1"/>
    <x v="5"/>
    <x v="23"/>
    <x v="1"/>
    <x v="1"/>
    <x v="3"/>
    <s v="220SE-2102"/>
    <n v="6.0019"/>
    <n v="6.0019"/>
    <n v="0"/>
    <x v="0"/>
    <n v="8"/>
  </r>
  <r>
    <x v="1"/>
    <x v="5"/>
    <x v="23"/>
    <x v="0"/>
    <x v="1"/>
    <x v="3"/>
    <s v="220SE-2103"/>
    <n v="6.7088200000000002"/>
    <n v="6.7088200000000002"/>
    <n v="4.8999999999999998E-3"/>
    <x v="0"/>
    <n v="8"/>
  </r>
  <r>
    <x v="1"/>
    <x v="5"/>
    <x v="23"/>
    <x v="2"/>
    <x v="1"/>
    <x v="3"/>
    <s v="220SE-2104"/>
    <n v="8.0003200000000003"/>
    <n v="8.0003200000000003"/>
    <n v="0"/>
    <x v="0"/>
    <n v="8"/>
  </r>
  <r>
    <x v="1"/>
    <x v="5"/>
    <x v="23"/>
    <x v="2"/>
    <x v="1"/>
    <x v="3"/>
    <s v="220SE-2107"/>
    <n v="6.4651300000000003"/>
    <n v="6.4651300000000003"/>
    <n v="0"/>
    <x v="0"/>
    <n v="8"/>
  </r>
  <r>
    <x v="1"/>
    <x v="5"/>
    <x v="23"/>
    <x v="1"/>
    <x v="1"/>
    <x v="3"/>
    <s v="220SE-2116"/>
    <n v="5.9213500000000003"/>
    <n v="5.9213500000000003"/>
    <n v="0"/>
    <x v="0"/>
    <n v="8"/>
  </r>
  <r>
    <x v="1"/>
    <x v="5"/>
    <x v="23"/>
    <x v="2"/>
    <x v="1"/>
    <x v="3"/>
    <s v="220SE-2118"/>
    <n v="8.5939899999999998"/>
    <n v="8.5939899999999998"/>
    <n v="5.0000000000000001E-3"/>
    <x v="0"/>
    <n v="8"/>
  </r>
  <r>
    <x v="1"/>
    <x v="5"/>
    <x v="23"/>
    <x v="0"/>
    <x v="1"/>
    <x v="3"/>
    <s v="220SE-2125"/>
    <n v="6.6937800000000003"/>
    <n v="6.6937800000000003"/>
    <n v="0"/>
    <x v="0"/>
    <n v="8"/>
  </r>
  <r>
    <x v="1"/>
    <x v="5"/>
    <x v="23"/>
    <x v="0"/>
    <x v="1"/>
    <x v="3"/>
    <s v="220SE-2295"/>
    <n v="7.6883100000000004"/>
    <n v="7.6883100000000004"/>
    <n v="0"/>
    <x v="0"/>
    <n v="8"/>
  </r>
  <r>
    <x v="1"/>
    <x v="5"/>
    <x v="23"/>
    <x v="1"/>
    <x v="1"/>
    <x v="3"/>
    <s v="220SE-2350"/>
    <n v="6.6910999999999996"/>
    <n v="6.6910999999999996"/>
    <n v="1.55E-2"/>
    <x v="0"/>
    <n v="8"/>
  </r>
  <r>
    <x v="1"/>
    <x v="5"/>
    <x v="23"/>
    <x v="1"/>
    <x v="1"/>
    <x v="3"/>
    <s v="220SE-2353"/>
    <n v="6.2868199999999996"/>
    <n v="6.2868199999999996"/>
    <n v="6.3700000000000007E-2"/>
    <x v="0"/>
    <n v="8"/>
  </r>
  <r>
    <x v="1"/>
    <x v="5"/>
    <x v="23"/>
    <x v="1"/>
    <x v="1"/>
    <x v="3"/>
    <s v="220SE-2414"/>
    <n v="7.8547900000000004"/>
    <n v="7.8547900000000004"/>
    <n v="0"/>
    <x v="0"/>
    <n v="10"/>
  </r>
  <r>
    <x v="1"/>
    <x v="5"/>
    <x v="23"/>
    <x v="0"/>
    <x v="1"/>
    <x v="3"/>
    <s v="220SE-2415"/>
    <n v="3.98367"/>
    <n v="3.98367"/>
    <n v="0.44"/>
    <x v="0"/>
    <n v="8"/>
  </r>
  <r>
    <x v="1"/>
    <x v="5"/>
    <x v="23"/>
    <x v="2"/>
    <x v="1"/>
    <x v="3"/>
    <s v="220SE-2454"/>
    <n v="5.5307000000000004"/>
    <n v="5.5307000000000004"/>
    <n v="0.34720000000000001"/>
    <x v="0"/>
    <n v="8"/>
  </r>
  <r>
    <x v="1"/>
    <x v="5"/>
    <x v="23"/>
    <x v="1"/>
    <x v="1"/>
    <x v="3"/>
    <s v="220SE-2455"/>
    <n v="4.5144599999999997"/>
    <n v="4.5144599999999997"/>
    <n v="0"/>
    <x v="0"/>
    <n v="8"/>
  </r>
  <r>
    <x v="1"/>
    <x v="5"/>
    <x v="23"/>
    <x v="2"/>
    <x v="1"/>
    <x v="3"/>
    <s v="220SE-2769"/>
    <n v="7.0570399999999998"/>
    <n v="7.0570399999999998"/>
    <n v="0"/>
    <x v="0"/>
    <n v="8"/>
  </r>
  <r>
    <x v="1"/>
    <x v="5"/>
    <x v="23"/>
    <x v="1"/>
    <x v="1"/>
    <x v="3"/>
    <s v="220SE-2775"/>
    <n v="4.6636300000000004"/>
    <n v="4.6636300000000004"/>
    <n v="0"/>
    <x v="0"/>
    <n v="10"/>
  </r>
  <r>
    <x v="1"/>
    <x v="5"/>
    <x v="23"/>
    <x v="1"/>
    <x v="1"/>
    <x v="3"/>
    <s v="220SE-2818"/>
    <n v="6.0083099999999998"/>
    <n v="6.0083099999999998"/>
    <n v="0"/>
    <x v="0"/>
    <n v="8"/>
  </r>
  <r>
    <x v="1"/>
    <x v="5"/>
    <x v="23"/>
    <x v="2"/>
    <x v="1"/>
    <x v="3"/>
    <s v="220SE-2841"/>
    <n v="7.2279400000000003"/>
    <n v="7.2279400000000003"/>
    <n v="0"/>
    <x v="0"/>
    <n v="8"/>
  </r>
  <r>
    <x v="1"/>
    <x v="5"/>
    <x v="23"/>
    <x v="1"/>
    <x v="1"/>
    <x v="3"/>
    <s v="220SE-2842"/>
    <n v="5.7009699999999999"/>
    <n v="5.7009699999999999"/>
    <n v="0"/>
    <x v="0"/>
    <n v="8"/>
  </r>
  <r>
    <x v="1"/>
    <x v="5"/>
    <x v="23"/>
    <x v="0"/>
    <x v="1"/>
    <x v="3"/>
    <s v="220SE-2848"/>
    <n v="5.6213899999999999"/>
    <n v="5.6213899999999999"/>
    <n v="0"/>
    <x v="0"/>
    <n v="8"/>
  </r>
  <r>
    <x v="1"/>
    <x v="5"/>
    <x v="23"/>
    <x v="0"/>
    <x v="1"/>
    <x v="3"/>
    <s v="220SE-2892"/>
    <n v="6.3643900000000002"/>
    <n v="6.3643900000000002"/>
    <n v="0"/>
    <x v="0"/>
    <n v="8"/>
  </r>
  <r>
    <x v="1"/>
    <x v="5"/>
    <x v="23"/>
    <x v="1"/>
    <x v="1"/>
    <x v="3"/>
    <s v="220SE-2897"/>
    <n v="5.2985800000000003"/>
    <n v="5.2985800000000003"/>
    <n v="0"/>
    <x v="0"/>
    <n v="8"/>
  </r>
  <r>
    <x v="1"/>
    <x v="5"/>
    <x v="23"/>
    <x v="0"/>
    <x v="1"/>
    <x v="3"/>
    <s v="220SE-2918"/>
    <n v="5.2907500000000001"/>
    <n v="5.2907500000000001"/>
    <n v="1.8E-3"/>
    <x v="0"/>
    <n v="8"/>
  </r>
  <r>
    <x v="1"/>
    <x v="5"/>
    <x v="23"/>
    <x v="0"/>
    <x v="1"/>
    <x v="3"/>
    <s v="220SE-2924"/>
    <n v="5.0130049999999997"/>
    <n v="5.0130049999999997"/>
    <n v="9.9000000000000008E-3"/>
    <x v="0"/>
    <n v="8"/>
  </r>
  <r>
    <x v="1"/>
    <x v="5"/>
    <x v="23"/>
    <x v="2"/>
    <x v="1"/>
    <x v="3"/>
    <s v="220SE-2926"/>
    <n v="6.0921500000000002"/>
    <n v="6.0921500000000002"/>
    <n v="0"/>
    <x v="0"/>
    <n v="8"/>
  </r>
  <r>
    <x v="1"/>
    <x v="5"/>
    <x v="23"/>
    <x v="0"/>
    <x v="1"/>
    <x v="3"/>
    <s v="220SE-2983"/>
    <n v="5.9371700000000001"/>
    <n v="5.9371700000000001"/>
    <n v="0"/>
    <x v="0"/>
    <n v="8"/>
  </r>
  <r>
    <x v="1"/>
    <x v="5"/>
    <x v="23"/>
    <x v="0"/>
    <x v="1"/>
    <x v="3"/>
    <s v="220SE-3035"/>
    <n v="1.1666700000000001"/>
    <n v="1.1666700000000001"/>
    <n v="0"/>
    <x v="0"/>
    <n v="8"/>
  </r>
  <r>
    <x v="1"/>
    <x v="5"/>
    <x v="23"/>
    <x v="2"/>
    <x v="1"/>
    <x v="3"/>
    <s v="220SE-3073"/>
    <n v="7.1488930000000002"/>
    <n v="7.1488930000000002"/>
    <n v="0"/>
    <x v="0"/>
    <n v="8"/>
  </r>
  <r>
    <x v="1"/>
    <x v="5"/>
    <x v="23"/>
    <x v="2"/>
    <x v="1"/>
    <x v="3"/>
    <s v="220SE-3261"/>
    <n v="7.6460999999999997"/>
    <n v="7.6460999999999997"/>
    <n v="0"/>
    <x v="0"/>
    <n v="8"/>
  </r>
  <r>
    <x v="1"/>
    <x v="5"/>
    <x v="23"/>
    <x v="2"/>
    <x v="1"/>
    <x v="3"/>
    <s v="220SE-3445"/>
    <n v="8.4081200000000003"/>
    <n v="8.4081200000000003"/>
    <n v="0"/>
    <x v="0"/>
    <n v="8"/>
  </r>
  <r>
    <x v="1"/>
    <x v="5"/>
    <x v="23"/>
    <x v="2"/>
    <x v="1"/>
    <x v="3"/>
    <s v="220SE-3447"/>
    <n v="5.6792199999999999"/>
    <n v="5.6792199999999999"/>
    <n v="6.0999999999999999E-2"/>
    <x v="0"/>
    <n v="8"/>
  </r>
  <r>
    <x v="1"/>
    <x v="5"/>
    <x v="23"/>
    <x v="2"/>
    <x v="1"/>
    <x v="3"/>
    <s v="220SE-3462"/>
    <n v="5.5008800000000004"/>
    <n v="5.5008800000000004"/>
    <n v="0"/>
    <x v="0"/>
    <n v="8"/>
  </r>
  <r>
    <x v="1"/>
    <x v="5"/>
    <x v="23"/>
    <x v="2"/>
    <x v="1"/>
    <x v="3"/>
    <s v="220SE-3468"/>
    <n v="5.5764300000000002"/>
    <n v="5.5764300000000002"/>
    <n v="0"/>
    <x v="0"/>
    <n v="8"/>
  </r>
  <r>
    <x v="1"/>
    <x v="5"/>
    <x v="23"/>
    <x v="0"/>
    <x v="1"/>
    <x v="3"/>
    <s v="220SE-3566"/>
    <n v="6.3709100000000003"/>
    <n v="6.3709100000000003"/>
    <n v="0"/>
    <x v="0"/>
    <n v="8"/>
  </r>
  <r>
    <x v="1"/>
    <x v="5"/>
    <x v="23"/>
    <x v="1"/>
    <x v="1"/>
    <x v="3"/>
    <s v="220SE-3633"/>
    <n v="5.2644500000000001"/>
    <n v="5.2644500000000001"/>
    <n v="0"/>
    <x v="0"/>
    <n v="8"/>
  </r>
  <r>
    <x v="1"/>
    <x v="5"/>
    <x v="23"/>
    <x v="0"/>
    <x v="1"/>
    <x v="3"/>
    <s v="220SE-3678"/>
    <n v="4.2631300000000003"/>
    <n v="4.2631300000000003"/>
    <n v="0"/>
    <x v="0"/>
    <n v="8"/>
  </r>
  <r>
    <x v="1"/>
    <x v="5"/>
    <x v="23"/>
    <x v="1"/>
    <x v="1"/>
    <x v="3"/>
    <s v="220SE-3840"/>
    <n v="6.4456899999999999"/>
    <n v="6.4456899999999999"/>
    <n v="0"/>
    <x v="0"/>
    <n v="8"/>
  </r>
  <r>
    <x v="1"/>
    <x v="5"/>
    <x v="23"/>
    <x v="0"/>
    <x v="2"/>
    <x v="4"/>
    <s v="300OI-01-A"/>
    <n v="36.100200000000001"/>
    <n v="36.100200000000001"/>
    <n v="0"/>
    <x v="0"/>
    <n v="32"/>
  </r>
  <r>
    <x v="1"/>
    <x v="5"/>
    <x v="23"/>
    <x v="1"/>
    <x v="2"/>
    <x v="4"/>
    <s v="300OI-01-B"/>
    <n v="48.225999999999999"/>
    <n v="48.225999999999999"/>
    <n v="0"/>
    <x v="0"/>
    <n v="32"/>
  </r>
  <r>
    <x v="1"/>
    <x v="5"/>
    <x v="23"/>
    <x v="2"/>
    <x v="2"/>
    <x v="4"/>
    <s v="300OI-01-C"/>
    <n v="69"/>
    <n v="69"/>
    <n v="0"/>
    <x v="0"/>
    <n v="32"/>
  </r>
  <r>
    <x v="1"/>
    <x v="5"/>
    <x v="23"/>
    <x v="0"/>
    <x v="2"/>
    <x v="5"/>
    <s v="300OS-01-A"/>
    <n v="14.752000000000001"/>
    <n v="14.752000000000001"/>
    <n v="0"/>
    <x v="0"/>
    <n v="24"/>
  </r>
  <r>
    <x v="1"/>
    <x v="5"/>
    <x v="23"/>
    <x v="1"/>
    <x v="2"/>
    <x v="5"/>
    <s v="300OS-01-B"/>
    <n v="10.12354"/>
    <n v="10.12354"/>
    <n v="0"/>
    <x v="0"/>
    <n v="24"/>
  </r>
  <r>
    <x v="1"/>
    <x v="5"/>
    <x v="23"/>
    <x v="2"/>
    <x v="2"/>
    <x v="5"/>
    <s v="300OS-01-C"/>
    <n v="9.7058300000000006"/>
    <n v="9.7058300000000006"/>
    <n v="0"/>
    <x v="0"/>
    <n v="24"/>
  </r>
  <r>
    <x v="1"/>
    <x v="5"/>
    <x v="23"/>
    <x v="0"/>
    <x v="3"/>
    <x v="6"/>
    <s v="410MO-01-A"/>
    <n v="15.922510000000001"/>
    <n v="15.922510000000001"/>
    <n v="0"/>
    <x v="0"/>
    <n v="20.8"/>
  </r>
  <r>
    <x v="1"/>
    <x v="5"/>
    <x v="23"/>
    <x v="1"/>
    <x v="3"/>
    <x v="6"/>
    <s v="410MO-01-B"/>
    <n v="14.283659999999999"/>
    <n v="14.283659999999999"/>
    <n v="0"/>
    <x v="0"/>
    <n v="18.68"/>
  </r>
  <r>
    <x v="1"/>
    <x v="5"/>
    <x v="23"/>
    <x v="2"/>
    <x v="3"/>
    <x v="6"/>
    <s v="410MO-01-C"/>
    <n v="15.292160000000001"/>
    <n v="15.292160000000001"/>
    <n v="0"/>
    <x v="0"/>
    <n v="18.66"/>
  </r>
  <r>
    <x v="1"/>
    <x v="5"/>
    <x v="23"/>
    <x v="0"/>
    <x v="3"/>
    <x v="6"/>
    <s v="410MO-02-A"/>
    <n v="10.959239999999999"/>
    <n v="10.959239999999999"/>
    <n v="0"/>
    <x v="0"/>
    <n v="12.8"/>
  </r>
  <r>
    <x v="1"/>
    <x v="5"/>
    <x v="23"/>
    <x v="1"/>
    <x v="3"/>
    <x v="6"/>
    <s v="410MO-02-B"/>
    <n v="14.145530000000001"/>
    <n v="14.145530000000001"/>
    <n v="0"/>
    <x v="0"/>
    <n v="18.68"/>
  </r>
  <r>
    <x v="1"/>
    <x v="5"/>
    <x v="23"/>
    <x v="2"/>
    <x v="3"/>
    <x v="6"/>
    <s v="410MO-02-C"/>
    <n v="8.2058499999999999"/>
    <n v="8.2058499999999999"/>
    <n v="0"/>
    <x v="0"/>
    <n v="10.66"/>
  </r>
  <r>
    <x v="1"/>
    <x v="5"/>
    <x v="23"/>
    <x v="1"/>
    <x v="3"/>
    <x v="6"/>
    <s v="410MO-03-B"/>
    <n v="8.06"/>
    <n v="8.06"/>
    <n v="0"/>
    <x v="0"/>
    <n v="10.68"/>
  </r>
  <r>
    <x v="1"/>
    <x v="5"/>
    <x v="23"/>
    <x v="2"/>
    <x v="3"/>
    <x v="6"/>
    <s v="410MO-03-C"/>
    <n v="14.4262"/>
    <n v="14.4262"/>
    <n v="0"/>
    <x v="0"/>
    <n v="18.66"/>
  </r>
  <r>
    <x v="1"/>
    <x v="5"/>
    <x v="23"/>
    <x v="0"/>
    <x v="3"/>
    <x v="6"/>
    <s v="410MO-04-A"/>
    <n v="15.88424"/>
    <n v="15.88424"/>
    <n v="0"/>
    <x v="0"/>
    <n v="20.8"/>
  </r>
  <r>
    <x v="1"/>
    <x v="5"/>
    <x v="23"/>
    <x v="1"/>
    <x v="3"/>
    <x v="6"/>
    <s v="410MO-04-B"/>
    <n v="14.254160000000001"/>
    <n v="14.254160000000001"/>
    <n v="0"/>
    <x v="0"/>
    <n v="18.68"/>
  </r>
  <r>
    <x v="1"/>
    <x v="5"/>
    <x v="23"/>
    <x v="2"/>
    <x v="3"/>
    <x v="6"/>
    <s v="410MO-04-C"/>
    <n v="14.840400000000001"/>
    <n v="14.840400000000001"/>
    <n v="0"/>
    <x v="0"/>
    <n v="18.68"/>
  </r>
  <r>
    <x v="1"/>
    <x v="5"/>
    <x v="23"/>
    <x v="0"/>
    <x v="3"/>
    <x v="6"/>
    <s v="410MO-05-A"/>
    <n v="16.329039999999999"/>
    <n v="16.329039999999999"/>
    <n v="0"/>
    <x v="0"/>
    <n v="20.8"/>
  </r>
  <r>
    <x v="1"/>
    <x v="5"/>
    <x v="23"/>
    <x v="1"/>
    <x v="3"/>
    <x v="6"/>
    <s v="410MO-05-B"/>
    <n v="11.264709999999999"/>
    <n v="11.264709999999999"/>
    <n v="0"/>
    <x v="0"/>
    <n v="14.68"/>
  </r>
  <r>
    <x v="1"/>
    <x v="5"/>
    <x v="23"/>
    <x v="2"/>
    <x v="3"/>
    <x v="6"/>
    <s v="410MO-05-C"/>
    <n v="14.766730000000001"/>
    <n v="14.766730000000001"/>
    <n v="0"/>
    <x v="0"/>
    <n v="18.66"/>
  </r>
  <r>
    <x v="1"/>
    <x v="5"/>
    <x v="23"/>
    <x v="0"/>
    <x v="3"/>
    <x v="6"/>
    <s v="410MO-06-A"/>
    <n v="16.778849999999998"/>
    <n v="16.778849999999998"/>
    <n v="0"/>
    <x v="0"/>
    <n v="20.8"/>
  </r>
  <r>
    <x v="1"/>
    <x v="5"/>
    <x v="23"/>
    <x v="1"/>
    <x v="3"/>
    <x v="6"/>
    <s v="410MO-06-B"/>
    <n v="3.3705099999999999"/>
    <n v="3.3705099999999999"/>
    <n v="0"/>
    <x v="0"/>
    <n v="4"/>
  </r>
  <r>
    <x v="1"/>
    <x v="5"/>
    <x v="23"/>
    <x v="2"/>
    <x v="3"/>
    <x v="6"/>
    <s v="410MO-06-C"/>
    <n v="8.4333399999999994"/>
    <n v="8.4333399999999994"/>
    <n v="0"/>
    <x v="0"/>
    <n v="10.68"/>
  </r>
  <r>
    <x v="1"/>
    <x v="5"/>
    <x v="23"/>
    <x v="1"/>
    <x v="3"/>
    <x v="6"/>
    <s v="410MO-07-B"/>
    <n v="14.03721"/>
    <n v="14.03721"/>
    <n v="0"/>
    <x v="0"/>
    <n v="18.68"/>
  </r>
  <r>
    <x v="1"/>
    <x v="5"/>
    <x v="23"/>
    <x v="0"/>
    <x v="3"/>
    <x v="7"/>
    <s v="420TW-01-A"/>
    <n v="6.7938200000000002"/>
    <n v="6.7938200000000002"/>
    <n v="0"/>
    <x v="0"/>
    <n v="8.5"/>
  </r>
  <r>
    <x v="1"/>
    <x v="5"/>
    <x v="23"/>
    <x v="1"/>
    <x v="3"/>
    <x v="7"/>
    <s v="420TW-01-B"/>
    <n v="6.3825000000000003"/>
    <n v="6.3825000000000003"/>
    <n v="0"/>
    <x v="0"/>
    <n v="8.5"/>
  </r>
  <r>
    <x v="1"/>
    <x v="5"/>
    <x v="23"/>
    <x v="0"/>
    <x v="3"/>
    <x v="7"/>
    <s v="420TW-02-A"/>
    <n v="6.6056600000000003"/>
    <n v="6.6056600000000003"/>
    <n v="0"/>
    <x v="0"/>
    <n v="8.5"/>
  </r>
  <r>
    <x v="1"/>
    <x v="5"/>
    <x v="23"/>
    <x v="1"/>
    <x v="3"/>
    <x v="7"/>
    <s v="420TW-02-B"/>
    <n v="6.36503"/>
    <n v="6.36503"/>
    <n v="0"/>
    <x v="0"/>
    <n v="8.5"/>
  </r>
  <r>
    <x v="1"/>
    <x v="5"/>
    <x v="23"/>
    <x v="2"/>
    <x v="3"/>
    <x v="7"/>
    <s v="420TW-02-C"/>
    <n v="6.65435"/>
    <n v="6.65435"/>
    <n v="0"/>
    <x v="0"/>
    <n v="8.61"/>
  </r>
  <r>
    <x v="1"/>
    <x v="5"/>
    <x v="23"/>
    <x v="2"/>
    <x v="3"/>
    <x v="7"/>
    <s v="420TW-04-C"/>
    <n v="6.9466400000000004"/>
    <n v="6.9466400000000004"/>
    <n v="0"/>
    <x v="0"/>
    <n v="9.2100000000000009"/>
  </r>
  <r>
    <x v="1"/>
    <x v="5"/>
    <x v="23"/>
    <x v="0"/>
    <x v="3"/>
    <x v="7"/>
    <s v="420TW-05-A"/>
    <n v="12.49414"/>
    <n v="12.49414"/>
    <n v="0"/>
    <x v="0"/>
    <n v="16.5"/>
  </r>
  <r>
    <x v="1"/>
    <x v="5"/>
    <x v="23"/>
    <x v="2"/>
    <x v="3"/>
    <x v="7"/>
    <s v="420TW-05-C"/>
    <n v="5.94217"/>
    <n v="5.94217"/>
    <n v="0"/>
    <x v="0"/>
    <n v="8.01"/>
  </r>
  <r>
    <x v="1"/>
    <x v="5"/>
    <x v="23"/>
    <x v="0"/>
    <x v="3"/>
    <x v="7"/>
    <s v="420TW-06-A"/>
    <n v="6.5038299999999998"/>
    <n v="6.5038299999999998"/>
    <n v="0"/>
    <x v="0"/>
    <n v="8.5"/>
  </r>
  <r>
    <x v="1"/>
    <x v="5"/>
    <x v="23"/>
    <x v="1"/>
    <x v="3"/>
    <x v="7"/>
    <s v="420TW-06-B"/>
    <n v="6.41744"/>
    <n v="6.41744"/>
    <n v="0"/>
    <x v="0"/>
    <n v="8.5"/>
  </r>
  <r>
    <x v="1"/>
    <x v="5"/>
    <x v="23"/>
    <x v="2"/>
    <x v="3"/>
    <x v="7"/>
    <s v="420TW-06-C"/>
    <n v="6.9744599999999997"/>
    <n v="6.9744599999999997"/>
    <n v="0"/>
    <x v="0"/>
    <n v="8.61"/>
  </r>
  <r>
    <x v="1"/>
    <x v="5"/>
    <x v="23"/>
    <x v="1"/>
    <x v="3"/>
    <x v="7"/>
    <s v="420TW-07-B"/>
    <n v="6.0661399999999999"/>
    <n v="6.0661399999999999"/>
    <n v="0"/>
    <x v="0"/>
    <n v="8.5"/>
  </r>
  <r>
    <x v="1"/>
    <x v="5"/>
    <x v="23"/>
    <x v="2"/>
    <x v="3"/>
    <x v="7"/>
    <s v="420TW-07-C"/>
    <n v="4.6088399999999998"/>
    <n v="4.6088399999999998"/>
    <n v="0"/>
    <x v="0"/>
    <n v="5.61"/>
  </r>
  <r>
    <x v="1"/>
    <x v="5"/>
    <x v="23"/>
    <x v="1"/>
    <x v="3"/>
    <x v="7"/>
    <s v="420TW-08-B"/>
    <n v="6.5611300000000004"/>
    <n v="6.5611300000000004"/>
    <n v="0"/>
    <x v="0"/>
    <n v="8.5"/>
  </r>
  <r>
    <x v="1"/>
    <x v="5"/>
    <x v="23"/>
    <x v="1"/>
    <x v="3"/>
    <x v="7"/>
    <s v="420TW-09-B"/>
    <n v="6.4809999999999999"/>
    <n v="6.4809999999999999"/>
    <n v="0"/>
    <x v="0"/>
    <n v="8.5"/>
  </r>
  <r>
    <x v="1"/>
    <x v="5"/>
    <x v="23"/>
    <x v="0"/>
    <x v="3"/>
    <x v="8"/>
    <s v="430TT-01-A"/>
    <n v="12.42667"/>
    <n v="12.42667"/>
    <n v="0"/>
    <x v="0"/>
    <n v="16"/>
  </r>
  <r>
    <x v="1"/>
    <x v="5"/>
    <x v="23"/>
    <x v="1"/>
    <x v="3"/>
    <x v="8"/>
    <s v="430TT-01-B"/>
    <n v="16.331630000000001"/>
    <n v="16.331630000000001"/>
    <n v="0"/>
    <x v="0"/>
    <n v="20.8"/>
  </r>
  <r>
    <x v="1"/>
    <x v="5"/>
    <x v="23"/>
    <x v="2"/>
    <x v="3"/>
    <x v="8"/>
    <s v="430TT-01-C"/>
    <n v="15.090949999999999"/>
    <n v="15.090949999999999"/>
    <n v="0"/>
    <x v="0"/>
    <n v="19.11"/>
  </r>
  <r>
    <x v="1"/>
    <x v="5"/>
    <x v="23"/>
    <x v="0"/>
    <x v="3"/>
    <x v="8"/>
    <s v="430TT-02-A"/>
    <n v="30.916709999999998"/>
    <n v="30.916709999999998"/>
    <n v="0"/>
    <x v="0"/>
    <n v="41"/>
  </r>
  <r>
    <x v="1"/>
    <x v="5"/>
    <x v="23"/>
    <x v="1"/>
    <x v="3"/>
    <x v="8"/>
    <s v="430TT-02-B"/>
    <n v="24.714459999999999"/>
    <n v="24.714459999999999"/>
    <n v="0"/>
    <x v="0"/>
    <n v="32.799999999999997"/>
  </r>
  <r>
    <x v="1"/>
    <x v="5"/>
    <x v="23"/>
    <x v="2"/>
    <x v="3"/>
    <x v="8"/>
    <s v="430TT-02-C"/>
    <n v="18.266670000000001"/>
    <n v="18.266670000000001"/>
    <n v="0"/>
    <x v="0"/>
    <n v="24.11"/>
  </r>
  <r>
    <x v="1"/>
    <x v="5"/>
    <x v="23"/>
    <x v="0"/>
    <x v="3"/>
    <x v="8"/>
    <s v="430TT-03-A"/>
    <n v="22.14939"/>
    <n v="22.14939"/>
    <n v="0"/>
    <x v="0"/>
    <n v="32"/>
  </r>
  <r>
    <x v="1"/>
    <x v="5"/>
    <x v="23"/>
    <x v="1"/>
    <x v="3"/>
    <x v="8"/>
    <s v="430TT-03-B"/>
    <n v="19.113969999999998"/>
    <n v="19.113969999999998"/>
    <n v="0"/>
    <x v="0"/>
    <n v="24.8"/>
  </r>
  <r>
    <x v="1"/>
    <x v="5"/>
    <x v="23"/>
    <x v="2"/>
    <x v="3"/>
    <x v="8"/>
    <s v="430TT-03-C"/>
    <n v="26.207470000000001"/>
    <n v="26.207470000000001"/>
    <n v="0"/>
    <x v="0"/>
    <n v="33.11"/>
  </r>
  <r>
    <x v="1"/>
    <x v="5"/>
    <x v="23"/>
    <x v="0"/>
    <x v="3"/>
    <x v="8"/>
    <s v="430TT-04-A"/>
    <n v="11.47667"/>
    <n v="11.47667"/>
    <n v="0"/>
    <x v="0"/>
    <n v="14"/>
  </r>
  <r>
    <x v="1"/>
    <x v="5"/>
    <x v="23"/>
    <x v="1"/>
    <x v="3"/>
    <x v="8"/>
    <s v="430TT-04-B"/>
    <n v="6.78667"/>
    <n v="6.78667"/>
    <n v="0"/>
    <x v="0"/>
    <n v="8.8000000000000007"/>
  </r>
  <r>
    <x v="1"/>
    <x v="5"/>
    <x v="23"/>
    <x v="2"/>
    <x v="3"/>
    <x v="8"/>
    <s v="430TT-04-C"/>
    <n v="17.6356"/>
    <n v="17.6356"/>
    <n v="0"/>
    <x v="0"/>
    <n v="23.62"/>
  </r>
  <r>
    <x v="1"/>
    <x v="5"/>
    <x v="23"/>
    <x v="1"/>
    <x v="3"/>
    <x v="8"/>
    <s v="430TT-05-B"/>
    <n v="16.024460000000001"/>
    <n v="16.024460000000001"/>
    <n v="0"/>
    <x v="0"/>
    <n v="20.8"/>
  </r>
  <r>
    <x v="1"/>
    <x v="5"/>
    <x v="23"/>
    <x v="0"/>
    <x v="3"/>
    <x v="9"/>
    <s v="440TP-01-A"/>
    <n v="20.516739999999999"/>
    <n v="20.516739999999999"/>
    <n v="0"/>
    <x v="0"/>
    <n v="27"/>
  </r>
  <r>
    <x v="1"/>
    <x v="5"/>
    <x v="23"/>
    <x v="1"/>
    <x v="3"/>
    <x v="9"/>
    <s v="440TP-01-B"/>
    <n v="18.55331"/>
    <n v="18.55331"/>
    <n v="0"/>
    <x v="0"/>
    <n v="24"/>
  </r>
  <r>
    <x v="1"/>
    <x v="5"/>
    <x v="23"/>
    <x v="2"/>
    <x v="3"/>
    <x v="9"/>
    <s v="440TP-01-C"/>
    <n v="24.939859999999999"/>
    <n v="24.939859999999999"/>
    <n v="0"/>
    <x v="0"/>
    <n v="33"/>
  </r>
  <r>
    <x v="1"/>
    <x v="5"/>
    <x v="23"/>
    <x v="0"/>
    <x v="4"/>
    <x v="10"/>
    <s v="510L1-A"/>
    <n v="132.78519"/>
    <n v="112.78519"/>
    <n v="0"/>
    <x v="0"/>
    <n v="219.2"/>
  </r>
  <r>
    <x v="1"/>
    <x v="5"/>
    <x v="23"/>
    <x v="1"/>
    <x v="4"/>
    <x v="10"/>
    <s v="510L1-B"/>
    <n v="138.99520000000001"/>
    <n v="118.9952"/>
    <n v="0"/>
    <x v="0"/>
    <n v="242.81"/>
  </r>
  <r>
    <x v="1"/>
    <x v="5"/>
    <x v="23"/>
    <x v="2"/>
    <x v="4"/>
    <x v="10"/>
    <s v="510L1-C"/>
    <n v="101.90275"/>
    <n v="81.902749999999997"/>
    <n v="0"/>
    <x v="0"/>
    <n v="205.31"/>
  </r>
  <r>
    <x v="1"/>
    <x v="5"/>
    <x v="23"/>
    <x v="0"/>
    <x v="4"/>
    <x v="11"/>
    <s v="510L2-A"/>
    <n v="186.90074999999999"/>
    <n v="186.90074999999999"/>
    <n v="0"/>
    <x v="0"/>
    <n v="203.2"/>
  </r>
  <r>
    <x v="1"/>
    <x v="5"/>
    <x v="23"/>
    <x v="1"/>
    <x v="4"/>
    <x v="11"/>
    <s v="510L2-B"/>
    <n v="158.97"/>
    <n v="158.97"/>
    <n v="0"/>
    <x v="0"/>
    <n v="210.81"/>
  </r>
  <r>
    <x v="1"/>
    <x v="5"/>
    <x v="23"/>
    <x v="2"/>
    <x v="4"/>
    <x v="11"/>
    <s v="510L2-C"/>
    <n v="147.49838"/>
    <n v="147.49838"/>
    <n v="0"/>
    <x v="0"/>
    <n v="202.91"/>
  </r>
  <r>
    <x v="1"/>
    <x v="5"/>
    <x v="23"/>
    <x v="0"/>
    <x v="4"/>
    <x v="12"/>
    <s v="510L3-A"/>
    <n v="180.07302000000001"/>
    <n v="180.07302000000001"/>
    <n v="0"/>
    <x v="0"/>
    <n v="179.21"/>
  </r>
  <r>
    <x v="1"/>
    <x v="5"/>
    <x v="23"/>
    <x v="1"/>
    <x v="4"/>
    <x v="12"/>
    <s v="510L3-B"/>
    <n v="154.47308000000001"/>
    <n v="154.47308000000001"/>
    <n v="0"/>
    <x v="0"/>
    <n v="202.81"/>
  </r>
  <r>
    <x v="1"/>
    <x v="5"/>
    <x v="23"/>
    <x v="2"/>
    <x v="4"/>
    <x v="12"/>
    <s v="510L3-C"/>
    <n v="129.28067999999999"/>
    <n v="129.28067999999999"/>
    <n v="0"/>
    <x v="0"/>
    <n v="182.91"/>
  </r>
  <r>
    <x v="1"/>
    <x v="5"/>
    <x v="23"/>
    <x v="0"/>
    <x v="4"/>
    <x v="13"/>
    <s v="510L4-A"/>
    <n v="52.513860000000001"/>
    <n v="52.513860000000001"/>
    <n v="0"/>
    <x v="0"/>
    <n v="50.01"/>
  </r>
  <r>
    <x v="1"/>
    <x v="5"/>
    <x v="23"/>
    <x v="1"/>
    <x v="4"/>
    <x v="13"/>
    <s v="510L4-B"/>
    <n v="64.172790000000006"/>
    <n v="64.172790000000006"/>
    <n v="0"/>
    <x v="0"/>
    <n v="63.01"/>
  </r>
  <r>
    <x v="1"/>
    <x v="5"/>
    <x v="23"/>
    <x v="2"/>
    <x v="4"/>
    <x v="13"/>
    <s v="510L4-C"/>
    <n v="42.898249999999997"/>
    <n v="42.898249999999997"/>
    <n v="0"/>
    <x v="0"/>
    <n v="52.91"/>
  </r>
  <r>
    <x v="1"/>
    <x v="5"/>
    <x v="23"/>
    <x v="0"/>
    <x v="4"/>
    <x v="14"/>
    <s v="510L5-A"/>
    <n v="82.133319999999998"/>
    <n v="82.133319999999998"/>
    <n v="0"/>
    <x v="0"/>
    <n v="86.21"/>
  </r>
  <r>
    <x v="1"/>
    <x v="5"/>
    <x v="23"/>
    <x v="1"/>
    <x v="4"/>
    <x v="14"/>
    <s v="510L5-B"/>
    <n v="166.45081999999999"/>
    <n v="166.45081999999999"/>
    <n v="0"/>
    <x v="0"/>
    <n v="177.81"/>
  </r>
  <r>
    <x v="1"/>
    <x v="5"/>
    <x v="23"/>
    <x v="2"/>
    <x v="4"/>
    <x v="14"/>
    <s v="510L5-C"/>
    <n v="101.333"/>
    <n v="101.333"/>
    <n v="0"/>
    <x v="0"/>
    <n v="145.91"/>
  </r>
  <r>
    <x v="1"/>
    <x v="5"/>
    <x v="23"/>
    <x v="0"/>
    <x v="4"/>
    <x v="15"/>
    <s v="510L6-A"/>
    <n v="177.25800000000001"/>
    <n v="177.25800000000001"/>
    <n v="0"/>
    <x v="0"/>
    <n v="198.2"/>
  </r>
  <r>
    <x v="1"/>
    <x v="5"/>
    <x v="23"/>
    <x v="1"/>
    <x v="4"/>
    <x v="15"/>
    <s v="510L6-B"/>
    <n v="123.9357"/>
    <n v="123.9357"/>
    <n v="0"/>
    <x v="0"/>
    <n v="157.81"/>
  </r>
  <r>
    <x v="1"/>
    <x v="5"/>
    <x v="23"/>
    <x v="2"/>
    <x v="4"/>
    <x v="15"/>
    <s v="510L6-C"/>
    <n v="89.623000000000005"/>
    <n v="89.623000000000005"/>
    <n v="0"/>
    <x v="0"/>
    <n v="137.91"/>
  </r>
  <r>
    <x v="1"/>
    <x v="5"/>
    <x v="23"/>
    <x v="0"/>
    <x v="4"/>
    <x v="16"/>
    <s v="510L8-A"/>
    <n v="24.093720000000001"/>
    <n v="24.093720000000001"/>
    <n v="0"/>
    <x v="0"/>
    <n v="24.01"/>
  </r>
  <r>
    <x v="1"/>
    <x v="5"/>
    <x v="23"/>
    <x v="1"/>
    <x v="4"/>
    <x v="16"/>
    <s v="510L8-B"/>
    <n v="27.03144"/>
    <n v="27.03144"/>
    <n v="0"/>
    <x v="0"/>
    <n v="25.01"/>
  </r>
  <r>
    <x v="1"/>
    <x v="5"/>
    <x v="23"/>
    <x v="2"/>
    <x v="4"/>
    <x v="16"/>
    <s v="510L8-C"/>
    <n v="16.062480000000001"/>
    <n v="16.062480000000001"/>
    <n v="0"/>
    <x v="0"/>
    <n v="16.010000000000002"/>
  </r>
  <r>
    <x v="1"/>
    <x v="5"/>
    <x v="23"/>
    <x v="1"/>
    <x v="4"/>
    <x v="17"/>
    <s v="520WP-01-B"/>
    <n v="13.400399999999999"/>
    <n v="13.400399999999999"/>
    <n v="0"/>
    <x v="0"/>
    <n v="16"/>
  </r>
  <r>
    <x v="1"/>
    <x v="5"/>
    <x v="23"/>
    <x v="2"/>
    <x v="4"/>
    <x v="17"/>
    <s v="520WP-01-C"/>
    <n v="16.800799999999999"/>
    <n v="16.800799999999999"/>
    <n v="0"/>
    <x v="0"/>
    <n v="20"/>
  </r>
  <r>
    <x v="1"/>
    <x v="5"/>
    <x v="23"/>
    <x v="0"/>
    <x v="4"/>
    <x v="18"/>
    <s v="530NP-01-A"/>
    <n v="51.050179999999997"/>
    <n v="51.050179999999997"/>
    <n v="0"/>
    <x v="0"/>
    <n v="48"/>
  </r>
  <r>
    <x v="1"/>
    <x v="5"/>
    <x v="23"/>
    <x v="1"/>
    <x v="4"/>
    <x v="18"/>
    <s v="530NP-01-B"/>
    <n v="33.845199999999998"/>
    <n v="33.845199999999998"/>
    <n v="0"/>
    <x v="0"/>
    <n v="32"/>
  </r>
  <r>
    <x v="1"/>
    <x v="5"/>
    <x v="23"/>
    <x v="2"/>
    <x v="4"/>
    <x v="18"/>
    <s v="530NP-01-C"/>
    <n v="43.551340000000003"/>
    <n v="43.551340000000003"/>
    <n v="0"/>
    <x v="0"/>
    <n v="48"/>
  </r>
  <r>
    <x v="1"/>
    <x v="5"/>
    <x v="23"/>
    <x v="1"/>
    <x v="4"/>
    <x v="19"/>
    <s v="550LP-01-B"/>
    <n v="27.99962"/>
    <n v="27.99962"/>
    <n v="0"/>
    <x v="0"/>
    <n v="32"/>
  </r>
  <r>
    <x v="1"/>
    <x v="5"/>
    <x v="23"/>
    <x v="2"/>
    <x v="4"/>
    <x v="19"/>
    <s v="550LP-01-C"/>
    <n v="26.55406"/>
    <n v="26.55406"/>
    <n v="0"/>
    <x v="0"/>
    <n v="32"/>
  </r>
  <r>
    <x v="1"/>
    <x v="5"/>
    <x v="23"/>
    <x v="0"/>
    <x v="5"/>
    <x v="20"/>
    <s v="600WZ-01-A"/>
    <n v="1.0999699999999999"/>
    <n v="1.0999699999999999"/>
    <n v="0"/>
    <x v="0"/>
    <n v="8"/>
  </r>
  <r>
    <x v="1"/>
    <x v="5"/>
    <x v="23"/>
    <x v="1"/>
    <x v="5"/>
    <x v="20"/>
    <s v="600WZ-01-B"/>
    <n v="0.85665000000000002"/>
    <n v="0.85665000000000002"/>
    <n v="0"/>
    <x v="0"/>
    <n v="8"/>
  </r>
  <r>
    <x v="1"/>
    <x v="5"/>
    <x v="23"/>
    <x v="2"/>
    <x v="5"/>
    <x v="20"/>
    <s v="600WZ-01-C"/>
    <n v="3.2915999999999999"/>
    <n v="3.2915999999999999"/>
    <n v="0"/>
    <x v="0"/>
    <n v="16"/>
  </r>
  <r>
    <x v="1"/>
    <x v="5"/>
    <x v="24"/>
    <x v="0"/>
    <x v="0"/>
    <x v="0"/>
    <s v="100KT-01-A"/>
    <n v="6.9008399999999996"/>
    <n v="6.9008399999999996"/>
    <n v="0"/>
    <x v="0"/>
    <n v="56"/>
  </r>
  <r>
    <x v="1"/>
    <x v="5"/>
    <x v="24"/>
    <x v="1"/>
    <x v="0"/>
    <x v="0"/>
    <s v="100KT-01-B"/>
    <n v="6.1234999999999999"/>
    <n v="6.1234999999999999"/>
    <n v="0"/>
    <x v="0"/>
    <n v="23"/>
  </r>
  <r>
    <x v="1"/>
    <x v="5"/>
    <x v="24"/>
    <x v="2"/>
    <x v="0"/>
    <x v="0"/>
    <s v="100KT-01-C"/>
    <n v="4.4955400000000001"/>
    <n v="4.4955400000000001"/>
    <n v="0"/>
    <x v="0"/>
    <n v="32"/>
  </r>
  <r>
    <x v="1"/>
    <x v="5"/>
    <x v="24"/>
    <x v="0"/>
    <x v="0"/>
    <x v="0"/>
    <s v="100KT-02-A"/>
    <n v="18.377379999999999"/>
    <n v="18.377379999999999"/>
    <n v="0"/>
    <x v="0"/>
    <n v="24"/>
  </r>
  <r>
    <x v="1"/>
    <x v="5"/>
    <x v="24"/>
    <x v="1"/>
    <x v="0"/>
    <x v="0"/>
    <s v="100KT-02-B"/>
    <n v="23.160229999999999"/>
    <n v="23.160229999999999"/>
    <n v="0"/>
    <x v="0"/>
    <n v="48"/>
  </r>
  <r>
    <x v="1"/>
    <x v="5"/>
    <x v="24"/>
    <x v="2"/>
    <x v="0"/>
    <x v="0"/>
    <s v="100KT-02-C"/>
    <n v="21.05791"/>
    <n v="21.05791"/>
    <n v="0"/>
    <x v="0"/>
    <n v="40"/>
  </r>
  <r>
    <x v="1"/>
    <x v="5"/>
    <x v="24"/>
    <x v="0"/>
    <x v="0"/>
    <x v="0"/>
    <s v="100KT-03-A"/>
    <n v="18.659990000000001"/>
    <n v="18.659990000000001"/>
    <n v="0"/>
    <x v="0"/>
    <n v="40"/>
  </r>
  <r>
    <x v="1"/>
    <x v="5"/>
    <x v="24"/>
    <x v="1"/>
    <x v="0"/>
    <x v="0"/>
    <s v="100KT-03-B"/>
    <n v="16.13335"/>
    <n v="16.13335"/>
    <n v="0"/>
    <x v="0"/>
    <n v="40"/>
  </r>
  <r>
    <x v="1"/>
    <x v="5"/>
    <x v="24"/>
    <x v="2"/>
    <x v="0"/>
    <x v="0"/>
    <s v="100KT-03-C"/>
    <n v="11.95121"/>
    <n v="11.95121"/>
    <n v="0"/>
    <x v="0"/>
    <n v="32"/>
  </r>
  <r>
    <x v="1"/>
    <x v="5"/>
    <x v="24"/>
    <x v="0"/>
    <x v="0"/>
    <x v="0"/>
    <s v="100KT-04-A"/>
    <n v="14.136340000000001"/>
    <n v="14.136340000000001"/>
    <n v="0"/>
    <x v="0"/>
    <n v="16"/>
  </r>
  <r>
    <x v="1"/>
    <x v="5"/>
    <x v="24"/>
    <x v="1"/>
    <x v="0"/>
    <x v="0"/>
    <s v="100KT-04-B"/>
    <n v="11.890510000000001"/>
    <n v="11.890510000000001"/>
    <n v="0"/>
    <x v="0"/>
    <n v="8"/>
  </r>
  <r>
    <x v="1"/>
    <x v="5"/>
    <x v="24"/>
    <x v="2"/>
    <x v="0"/>
    <x v="0"/>
    <s v="100KT-04-C"/>
    <n v="9.9691899999999993"/>
    <n v="9.9691899999999993"/>
    <n v="0"/>
    <x v="0"/>
    <n v="16"/>
  </r>
  <r>
    <x v="1"/>
    <x v="5"/>
    <x v="24"/>
    <x v="0"/>
    <x v="0"/>
    <x v="0"/>
    <s v="100KT-05-A"/>
    <n v="0.47332999999999997"/>
    <n v="0.47332999999999997"/>
    <n v="0"/>
    <x v="0"/>
    <n v="8"/>
  </r>
  <r>
    <x v="1"/>
    <x v="5"/>
    <x v="24"/>
    <x v="1"/>
    <x v="0"/>
    <x v="0"/>
    <s v="100KT-05-B"/>
    <n v="1.2233400000000001"/>
    <n v="1.2233400000000001"/>
    <n v="0"/>
    <x v="0"/>
    <n v="16"/>
  </r>
  <r>
    <x v="1"/>
    <x v="5"/>
    <x v="24"/>
    <x v="2"/>
    <x v="0"/>
    <x v="0"/>
    <s v="100KT-05-C"/>
    <n v="0.2"/>
    <n v="0.2"/>
    <n v="0"/>
    <x v="0"/>
    <n v="8"/>
  </r>
  <r>
    <x v="1"/>
    <x v="5"/>
    <x v="24"/>
    <x v="0"/>
    <x v="0"/>
    <x v="0"/>
    <s v="100KT-07-A"/>
    <n v="13.68149"/>
    <n v="13.68149"/>
    <n v="0"/>
    <x v="0"/>
    <n v="16"/>
  </r>
  <r>
    <x v="1"/>
    <x v="5"/>
    <x v="24"/>
    <x v="1"/>
    <x v="0"/>
    <x v="0"/>
    <s v="100KT-07-B"/>
    <n v="12.03551"/>
    <n v="12.03551"/>
    <n v="0"/>
    <x v="0"/>
    <n v="8"/>
  </r>
  <r>
    <x v="1"/>
    <x v="5"/>
    <x v="24"/>
    <x v="2"/>
    <x v="0"/>
    <x v="0"/>
    <s v="100KT-07-C"/>
    <n v="13.05003"/>
    <n v="13.05003"/>
    <n v="0"/>
    <x v="0"/>
    <n v="16"/>
  </r>
  <r>
    <x v="1"/>
    <x v="5"/>
    <x v="24"/>
    <x v="0"/>
    <x v="0"/>
    <x v="1"/>
    <s v="110KS-01-A"/>
    <n v="9.68"/>
    <n v="9.68"/>
    <n v="0"/>
    <x v="0"/>
    <n v="16"/>
  </r>
  <r>
    <x v="1"/>
    <x v="5"/>
    <x v="24"/>
    <x v="1"/>
    <x v="0"/>
    <x v="1"/>
    <s v="110KS-01-B"/>
    <n v="8.8000000000000007"/>
    <n v="8.8000000000000007"/>
    <n v="0"/>
    <x v="0"/>
    <n v="16"/>
  </r>
  <r>
    <x v="1"/>
    <x v="5"/>
    <x v="24"/>
    <x v="1"/>
    <x v="0"/>
    <x v="1"/>
    <s v="110KS-02-B"/>
    <n v="5.28"/>
    <n v="5.28"/>
    <n v="0"/>
    <x v="0"/>
    <n v="8"/>
  </r>
  <r>
    <x v="1"/>
    <x v="5"/>
    <x v="24"/>
    <x v="2"/>
    <x v="0"/>
    <x v="1"/>
    <s v="110KS-02-C"/>
    <n v="5.28"/>
    <n v="5.28"/>
    <n v="0"/>
    <x v="0"/>
    <n v="8"/>
  </r>
  <r>
    <x v="1"/>
    <x v="5"/>
    <x v="24"/>
    <x v="0"/>
    <x v="0"/>
    <x v="1"/>
    <s v="110KS-03-A"/>
    <n v="2.1018400000000002"/>
    <n v="2.1018400000000002"/>
    <n v="0"/>
    <x v="0"/>
    <n v="16"/>
  </r>
  <r>
    <x v="1"/>
    <x v="5"/>
    <x v="24"/>
    <x v="1"/>
    <x v="0"/>
    <x v="1"/>
    <s v="110KS-03-B"/>
    <n v="2.2806799999999998"/>
    <n v="2.2806799999999998"/>
    <n v="0"/>
    <x v="0"/>
    <n v="8"/>
  </r>
  <r>
    <x v="1"/>
    <x v="5"/>
    <x v="24"/>
    <x v="0"/>
    <x v="1"/>
    <x v="2"/>
    <s v="210SL-01-A"/>
    <n v="21.098990000000001"/>
    <n v="21.098990000000001"/>
    <n v="0"/>
    <x v="0"/>
    <n v="24"/>
  </r>
  <r>
    <x v="1"/>
    <x v="5"/>
    <x v="24"/>
    <x v="1"/>
    <x v="1"/>
    <x v="2"/>
    <s v="210SL-01-B"/>
    <n v="23.499554"/>
    <n v="23.499554"/>
    <n v="0"/>
    <x v="0"/>
    <n v="28"/>
  </r>
  <r>
    <x v="1"/>
    <x v="5"/>
    <x v="24"/>
    <x v="2"/>
    <x v="1"/>
    <x v="2"/>
    <s v="210SL-01-C"/>
    <n v="43.066330000000001"/>
    <n v="43.066330000000001"/>
    <n v="0"/>
    <x v="0"/>
    <n v="48"/>
  </r>
  <r>
    <x v="1"/>
    <x v="5"/>
    <x v="24"/>
    <x v="0"/>
    <x v="1"/>
    <x v="2"/>
    <s v="210SL-02-A"/>
    <n v="35.333300000000001"/>
    <n v="35.333300000000001"/>
    <n v="0"/>
    <x v="0"/>
    <n v="40"/>
  </r>
  <r>
    <x v="1"/>
    <x v="5"/>
    <x v="24"/>
    <x v="1"/>
    <x v="1"/>
    <x v="2"/>
    <s v="210SL-02-B"/>
    <n v="35.333300000000001"/>
    <n v="35.333300000000001"/>
    <n v="0"/>
    <x v="0"/>
    <n v="40"/>
  </r>
  <r>
    <x v="1"/>
    <x v="5"/>
    <x v="24"/>
    <x v="3"/>
    <x v="1"/>
    <x v="3"/>
    <s v="220SE-0001"/>
    <n v="0.86575000000000002"/>
    <n v="0.86575000000000002"/>
    <n v="0"/>
    <x v="0"/>
    <n v="0.01"/>
  </r>
  <r>
    <x v="1"/>
    <x v="5"/>
    <x v="24"/>
    <x v="0"/>
    <x v="1"/>
    <x v="3"/>
    <s v="220SE-0009"/>
    <n v="7.9175399999999998"/>
    <n v="7.9175399999999998"/>
    <n v="1.17E-2"/>
    <x v="0"/>
    <n v="8"/>
  </r>
  <r>
    <x v="1"/>
    <x v="5"/>
    <x v="24"/>
    <x v="2"/>
    <x v="1"/>
    <x v="3"/>
    <s v="220SE-0079"/>
    <n v="7.1498999999999997"/>
    <n v="7.1498999999999997"/>
    <n v="0"/>
    <x v="0"/>
    <n v="8"/>
  </r>
  <r>
    <x v="1"/>
    <x v="5"/>
    <x v="24"/>
    <x v="2"/>
    <x v="1"/>
    <x v="3"/>
    <s v="220SE-0081"/>
    <n v="6.5848399999999998"/>
    <n v="6.5848399999999998"/>
    <n v="0"/>
    <x v="0"/>
    <n v="8"/>
  </r>
  <r>
    <x v="1"/>
    <x v="5"/>
    <x v="24"/>
    <x v="2"/>
    <x v="1"/>
    <x v="3"/>
    <s v="220SE-0114"/>
    <n v="6.4159100000000002"/>
    <n v="6.4159100000000002"/>
    <n v="0"/>
    <x v="0"/>
    <n v="8"/>
  </r>
  <r>
    <x v="1"/>
    <x v="5"/>
    <x v="24"/>
    <x v="0"/>
    <x v="1"/>
    <x v="3"/>
    <s v="220SE-0121"/>
    <n v="4.9866799999999998"/>
    <n v="4.9866799999999998"/>
    <n v="2.6700000000000002E-2"/>
    <x v="0"/>
    <n v="8"/>
  </r>
  <r>
    <x v="1"/>
    <x v="5"/>
    <x v="24"/>
    <x v="1"/>
    <x v="1"/>
    <x v="3"/>
    <s v="220SE-0150"/>
    <n v="7.07456"/>
    <n v="7.07456"/>
    <n v="0"/>
    <x v="0"/>
    <n v="8"/>
  </r>
  <r>
    <x v="1"/>
    <x v="5"/>
    <x v="24"/>
    <x v="1"/>
    <x v="1"/>
    <x v="3"/>
    <s v="220SE-0202"/>
    <n v="6.77583"/>
    <n v="6.77583"/>
    <n v="0"/>
    <x v="0"/>
    <n v="8"/>
  </r>
  <r>
    <x v="1"/>
    <x v="5"/>
    <x v="24"/>
    <x v="2"/>
    <x v="1"/>
    <x v="3"/>
    <s v="220SE-0212"/>
    <n v="6.0301099999999996"/>
    <n v="6.0301099999999996"/>
    <n v="7.6E-3"/>
    <x v="0"/>
    <n v="8"/>
  </r>
  <r>
    <x v="1"/>
    <x v="5"/>
    <x v="24"/>
    <x v="2"/>
    <x v="1"/>
    <x v="3"/>
    <s v="220SE-0227"/>
    <n v="7.3735600000000003"/>
    <n v="7.3735600000000003"/>
    <n v="0.36249999999999999"/>
    <x v="0"/>
    <n v="8"/>
  </r>
  <r>
    <x v="1"/>
    <x v="5"/>
    <x v="24"/>
    <x v="1"/>
    <x v="1"/>
    <x v="3"/>
    <s v="220SE-0233"/>
    <n v="6.12643"/>
    <n v="6.12643"/>
    <n v="0"/>
    <x v="0"/>
    <n v="8"/>
  </r>
  <r>
    <x v="1"/>
    <x v="5"/>
    <x v="24"/>
    <x v="1"/>
    <x v="1"/>
    <x v="3"/>
    <s v="220SE-0281"/>
    <n v="8.6766799999999993"/>
    <n v="8.6766799999999993"/>
    <n v="0"/>
    <x v="0"/>
    <n v="12"/>
  </r>
  <r>
    <x v="1"/>
    <x v="5"/>
    <x v="24"/>
    <x v="2"/>
    <x v="1"/>
    <x v="3"/>
    <s v="220SE-0294"/>
    <n v="5.4007500000000004"/>
    <n v="5.4007500000000004"/>
    <n v="0"/>
    <x v="0"/>
    <n v="7"/>
  </r>
  <r>
    <x v="1"/>
    <x v="5"/>
    <x v="24"/>
    <x v="1"/>
    <x v="1"/>
    <x v="3"/>
    <s v="220SE-0315"/>
    <n v="7.8196099999999999"/>
    <n v="7.8196099999999999"/>
    <n v="0"/>
    <x v="0"/>
    <n v="8"/>
  </r>
  <r>
    <x v="1"/>
    <x v="5"/>
    <x v="24"/>
    <x v="0"/>
    <x v="1"/>
    <x v="3"/>
    <s v="220SE-0350"/>
    <n v="4.7065400000000004"/>
    <n v="4.7065400000000004"/>
    <n v="1.1999999999999999E-3"/>
    <x v="0"/>
    <n v="8"/>
  </r>
  <r>
    <x v="1"/>
    <x v="5"/>
    <x v="24"/>
    <x v="2"/>
    <x v="1"/>
    <x v="3"/>
    <s v="220SE-0359"/>
    <n v="7.4075600000000001"/>
    <n v="7.4075600000000001"/>
    <n v="5.0000000000000001E-3"/>
    <x v="0"/>
    <n v="8"/>
  </r>
  <r>
    <x v="1"/>
    <x v="5"/>
    <x v="24"/>
    <x v="2"/>
    <x v="1"/>
    <x v="3"/>
    <s v="220SE-0386"/>
    <n v="7.9651300000000003"/>
    <n v="7.9651300000000003"/>
    <n v="3.27"/>
    <x v="0"/>
    <n v="8"/>
  </r>
  <r>
    <x v="1"/>
    <x v="5"/>
    <x v="24"/>
    <x v="0"/>
    <x v="1"/>
    <x v="3"/>
    <s v="220SE-0409"/>
    <n v="6.7911099999999998"/>
    <n v="6.7911099999999998"/>
    <n v="0"/>
    <x v="0"/>
    <n v="8"/>
  </r>
  <r>
    <x v="1"/>
    <x v="5"/>
    <x v="24"/>
    <x v="1"/>
    <x v="1"/>
    <x v="3"/>
    <s v="220SE-0505"/>
    <n v="2.74844"/>
    <n v="2.74844"/>
    <n v="0"/>
    <x v="0"/>
    <n v="4"/>
  </r>
  <r>
    <x v="1"/>
    <x v="5"/>
    <x v="24"/>
    <x v="0"/>
    <x v="1"/>
    <x v="3"/>
    <s v="220SE-0639"/>
    <n v="6.3525700000000001"/>
    <n v="6.3525700000000001"/>
    <n v="0"/>
    <x v="0"/>
    <n v="8"/>
  </r>
  <r>
    <x v="1"/>
    <x v="5"/>
    <x v="24"/>
    <x v="1"/>
    <x v="1"/>
    <x v="3"/>
    <s v="220SE-0640"/>
    <n v="6.0284500000000003"/>
    <n v="6.0284500000000003"/>
    <n v="0"/>
    <x v="0"/>
    <n v="8"/>
  </r>
  <r>
    <x v="1"/>
    <x v="5"/>
    <x v="24"/>
    <x v="0"/>
    <x v="1"/>
    <x v="3"/>
    <s v="220SE-0642"/>
    <n v="7.45296"/>
    <n v="7.45296"/>
    <n v="0"/>
    <x v="0"/>
    <n v="8"/>
  </r>
  <r>
    <x v="1"/>
    <x v="5"/>
    <x v="24"/>
    <x v="0"/>
    <x v="1"/>
    <x v="3"/>
    <s v="220SE-0677"/>
    <n v="5.2168599999999996"/>
    <n v="5.2168599999999996"/>
    <n v="0"/>
    <x v="0"/>
    <n v="8"/>
  </r>
  <r>
    <x v="1"/>
    <x v="5"/>
    <x v="24"/>
    <x v="1"/>
    <x v="1"/>
    <x v="3"/>
    <s v="220SE-0682"/>
    <n v="6.31717"/>
    <n v="6.31717"/>
    <n v="0"/>
    <x v="0"/>
    <n v="8"/>
  </r>
  <r>
    <x v="1"/>
    <x v="5"/>
    <x v="24"/>
    <x v="1"/>
    <x v="1"/>
    <x v="3"/>
    <s v="220SE-0688"/>
    <n v="11.593540000000001"/>
    <n v="11.593540000000001"/>
    <n v="0"/>
    <x v="0"/>
    <n v="10"/>
  </r>
  <r>
    <x v="1"/>
    <x v="5"/>
    <x v="24"/>
    <x v="0"/>
    <x v="1"/>
    <x v="3"/>
    <s v="220SE-0694"/>
    <n v="5.4201699999999997"/>
    <n v="5.4201699999999997"/>
    <n v="4.87E-2"/>
    <x v="0"/>
    <n v="8"/>
  </r>
  <r>
    <x v="1"/>
    <x v="5"/>
    <x v="24"/>
    <x v="1"/>
    <x v="1"/>
    <x v="3"/>
    <s v="220SE-0700"/>
    <n v="6.0924899999999997"/>
    <n v="6.0924899999999997"/>
    <n v="0"/>
    <x v="0"/>
    <n v="8"/>
  </r>
  <r>
    <x v="1"/>
    <x v="5"/>
    <x v="24"/>
    <x v="1"/>
    <x v="1"/>
    <x v="3"/>
    <s v="220SE-0701"/>
    <n v="6.3845900000000002"/>
    <n v="6.3845900000000002"/>
    <n v="0"/>
    <x v="0"/>
    <n v="8"/>
  </r>
  <r>
    <x v="1"/>
    <x v="5"/>
    <x v="24"/>
    <x v="2"/>
    <x v="1"/>
    <x v="3"/>
    <s v="220SE-0708"/>
    <n v="7.1412199999999997"/>
    <n v="7.1412199999999997"/>
    <n v="0"/>
    <x v="0"/>
    <n v="8"/>
  </r>
  <r>
    <x v="1"/>
    <x v="5"/>
    <x v="24"/>
    <x v="1"/>
    <x v="1"/>
    <x v="3"/>
    <s v="220SE-0718"/>
    <n v="8.5486400000000007"/>
    <n v="8.5486400000000007"/>
    <n v="0"/>
    <x v="0"/>
    <n v="8"/>
  </r>
  <r>
    <x v="1"/>
    <x v="5"/>
    <x v="24"/>
    <x v="1"/>
    <x v="1"/>
    <x v="3"/>
    <s v="220SE-0737"/>
    <n v="6.9181600000000003"/>
    <n v="6.9181600000000003"/>
    <n v="0"/>
    <x v="0"/>
    <n v="8"/>
  </r>
  <r>
    <x v="1"/>
    <x v="5"/>
    <x v="24"/>
    <x v="1"/>
    <x v="1"/>
    <x v="3"/>
    <s v="220SE-0739"/>
    <n v="5.9405400000000004"/>
    <n v="5.9405400000000004"/>
    <n v="0"/>
    <x v="0"/>
    <n v="8"/>
  </r>
  <r>
    <x v="1"/>
    <x v="5"/>
    <x v="24"/>
    <x v="2"/>
    <x v="1"/>
    <x v="3"/>
    <s v="220SE-0754"/>
    <n v="6.9777300000000002"/>
    <n v="6.9777300000000002"/>
    <n v="0.69750000000000001"/>
    <x v="0"/>
    <n v="8"/>
  </r>
  <r>
    <x v="1"/>
    <x v="5"/>
    <x v="24"/>
    <x v="2"/>
    <x v="1"/>
    <x v="3"/>
    <s v="220SE-0755"/>
    <n v="6.7499399999999996"/>
    <n v="6.7499399999999996"/>
    <n v="0"/>
    <x v="0"/>
    <n v="8"/>
  </r>
  <r>
    <x v="1"/>
    <x v="5"/>
    <x v="24"/>
    <x v="2"/>
    <x v="1"/>
    <x v="3"/>
    <s v="220SE-0778"/>
    <n v="6.1938500000000003"/>
    <n v="6.1938500000000003"/>
    <n v="7.2999999999999995E-2"/>
    <x v="0"/>
    <n v="8"/>
  </r>
  <r>
    <x v="1"/>
    <x v="5"/>
    <x v="24"/>
    <x v="1"/>
    <x v="1"/>
    <x v="3"/>
    <s v="220SE-0786"/>
    <n v="6.8437000000000001"/>
    <n v="6.8437000000000001"/>
    <n v="0"/>
    <x v="0"/>
    <n v="8"/>
  </r>
  <r>
    <x v="1"/>
    <x v="5"/>
    <x v="24"/>
    <x v="0"/>
    <x v="1"/>
    <x v="3"/>
    <s v="220SE-0787"/>
    <n v="5.7847900000000001"/>
    <n v="5.7847900000000001"/>
    <n v="0"/>
    <x v="0"/>
    <n v="8"/>
  </r>
  <r>
    <x v="1"/>
    <x v="5"/>
    <x v="24"/>
    <x v="2"/>
    <x v="1"/>
    <x v="3"/>
    <s v="220SE-0795"/>
    <n v="5.9632899999999998"/>
    <n v="5.9632899999999998"/>
    <n v="3.7000000000000002E-3"/>
    <x v="0"/>
    <n v="8"/>
  </r>
  <r>
    <x v="1"/>
    <x v="5"/>
    <x v="24"/>
    <x v="1"/>
    <x v="1"/>
    <x v="3"/>
    <s v="220SE-0797"/>
    <n v="8.6818500000000007"/>
    <n v="8.6818500000000007"/>
    <n v="0"/>
    <x v="0"/>
    <n v="8"/>
  </r>
  <r>
    <x v="1"/>
    <x v="5"/>
    <x v="24"/>
    <x v="1"/>
    <x v="1"/>
    <x v="3"/>
    <s v="220SE-0800"/>
    <n v="6.0476799999999997"/>
    <n v="6.0476799999999997"/>
    <n v="0"/>
    <x v="0"/>
    <n v="8"/>
  </r>
  <r>
    <x v="1"/>
    <x v="5"/>
    <x v="24"/>
    <x v="2"/>
    <x v="1"/>
    <x v="3"/>
    <s v="220SE-0844"/>
    <n v="7.5172299999999996"/>
    <n v="7.5172299999999996"/>
    <n v="1.5299999999999999E-2"/>
    <x v="0"/>
    <n v="8"/>
  </r>
  <r>
    <x v="1"/>
    <x v="5"/>
    <x v="24"/>
    <x v="1"/>
    <x v="1"/>
    <x v="3"/>
    <s v="220SE-0921"/>
    <n v="7.8066199999999997"/>
    <n v="7.8066199999999997"/>
    <n v="0"/>
    <x v="0"/>
    <n v="8"/>
  </r>
  <r>
    <x v="1"/>
    <x v="5"/>
    <x v="24"/>
    <x v="0"/>
    <x v="1"/>
    <x v="3"/>
    <s v="220SE-0923"/>
    <n v="5.98712"/>
    <n v="5.98712"/>
    <n v="0"/>
    <x v="0"/>
    <n v="8"/>
  </r>
  <r>
    <x v="1"/>
    <x v="5"/>
    <x v="24"/>
    <x v="2"/>
    <x v="1"/>
    <x v="3"/>
    <s v="220SE-1045"/>
    <n v="8.9842600000000008"/>
    <n v="8.9842600000000008"/>
    <n v="0"/>
    <x v="0"/>
    <n v="8"/>
  </r>
  <r>
    <x v="1"/>
    <x v="5"/>
    <x v="24"/>
    <x v="0"/>
    <x v="1"/>
    <x v="3"/>
    <s v="220SE-1218"/>
    <n v="6.39377"/>
    <n v="6.39377"/>
    <n v="0.36309999999999998"/>
    <x v="0"/>
    <n v="8"/>
  </r>
  <r>
    <x v="1"/>
    <x v="5"/>
    <x v="24"/>
    <x v="0"/>
    <x v="1"/>
    <x v="3"/>
    <s v="220SE-1219"/>
    <n v="6.5972400000000002"/>
    <n v="6.5972400000000002"/>
    <n v="8.3000000000000004E-2"/>
    <x v="0"/>
    <n v="8"/>
  </r>
  <r>
    <x v="1"/>
    <x v="5"/>
    <x v="24"/>
    <x v="2"/>
    <x v="1"/>
    <x v="3"/>
    <s v="220SE-1220"/>
    <n v="5.5970570000000004"/>
    <n v="5.5970570000000004"/>
    <n v="0.34599999999999997"/>
    <x v="0"/>
    <n v="7.5"/>
  </r>
  <r>
    <x v="1"/>
    <x v="5"/>
    <x v="24"/>
    <x v="1"/>
    <x v="1"/>
    <x v="3"/>
    <s v="220SE-1223"/>
    <n v="6.9171699999999996"/>
    <n v="6.9171699999999996"/>
    <n v="0"/>
    <x v="0"/>
    <n v="8"/>
  </r>
  <r>
    <x v="1"/>
    <x v="5"/>
    <x v="24"/>
    <x v="1"/>
    <x v="1"/>
    <x v="3"/>
    <s v="220SE-1282"/>
    <n v="6.3095400000000001"/>
    <n v="6.3095400000000001"/>
    <n v="0"/>
    <x v="0"/>
    <n v="8"/>
  </r>
  <r>
    <x v="1"/>
    <x v="5"/>
    <x v="24"/>
    <x v="1"/>
    <x v="1"/>
    <x v="3"/>
    <s v="220SE-1286"/>
    <n v="6.97065"/>
    <n v="6.97065"/>
    <n v="0"/>
    <x v="0"/>
    <n v="8"/>
  </r>
  <r>
    <x v="1"/>
    <x v="5"/>
    <x v="24"/>
    <x v="0"/>
    <x v="1"/>
    <x v="3"/>
    <s v="220SE-1290"/>
    <n v="7.2683900000000001"/>
    <n v="7.2683900000000001"/>
    <n v="0"/>
    <x v="0"/>
    <n v="8"/>
  </r>
  <r>
    <x v="1"/>
    <x v="5"/>
    <x v="24"/>
    <x v="2"/>
    <x v="1"/>
    <x v="3"/>
    <s v="220SE-1679"/>
    <n v="8.0652699999999999"/>
    <n v="8.0652699999999999"/>
    <n v="0"/>
    <x v="0"/>
    <n v="8"/>
  </r>
  <r>
    <x v="1"/>
    <x v="5"/>
    <x v="24"/>
    <x v="1"/>
    <x v="1"/>
    <x v="3"/>
    <s v="220SE-1689"/>
    <n v="6.2257129999999998"/>
    <n v="6.2257129999999998"/>
    <n v="0.30840000000000001"/>
    <x v="0"/>
    <n v="7"/>
  </r>
  <r>
    <x v="1"/>
    <x v="5"/>
    <x v="24"/>
    <x v="2"/>
    <x v="1"/>
    <x v="3"/>
    <s v="220SE-1695"/>
    <n v="8.1323699999999999"/>
    <n v="8.1323699999999999"/>
    <n v="0"/>
    <x v="0"/>
    <n v="8"/>
  </r>
  <r>
    <x v="1"/>
    <x v="5"/>
    <x v="24"/>
    <x v="2"/>
    <x v="1"/>
    <x v="3"/>
    <s v="220SE-1696"/>
    <n v="5.73407"/>
    <n v="5.73407"/>
    <n v="0"/>
    <x v="0"/>
    <n v="8"/>
  </r>
  <r>
    <x v="1"/>
    <x v="5"/>
    <x v="24"/>
    <x v="0"/>
    <x v="1"/>
    <x v="3"/>
    <s v="220SE-1747"/>
    <n v="5.3195899999999998"/>
    <n v="5.3195899999999998"/>
    <n v="0.33439999999999998"/>
    <x v="0"/>
    <n v="7"/>
  </r>
  <r>
    <x v="1"/>
    <x v="5"/>
    <x v="24"/>
    <x v="2"/>
    <x v="1"/>
    <x v="3"/>
    <s v="220SE-1883"/>
    <n v="6.20146"/>
    <n v="6.20146"/>
    <n v="0"/>
    <x v="0"/>
    <n v="8"/>
  </r>
  <r>
    <x v="1"/>
    <x v="5"/>
    <x v="24"/>
    <x v="1"/>
    <x v="1"/>
    <x v="3"/>
    <s v="220SE-2033"/>
    <n v="6.44719"/>
    <n v="6.44719"/>
    <n v="0"/>
    <x v="0"/>
    <n v="8"/>
  </r>
  <r>
    <x v="1"/>
    <x v="5"/>
    <x v="24"/>
    <x v="0"/>
    <x v="1"/>
    <x v="3"/>
    <s v="220SE-2035"/>
    <n v="6.7744099999999996"/>
    <n v="6.7744099999999996"/>
    <n v="3.3E-3"/>
    <x v="0"/>
    <n v="8"/>
  </r>
  <r>
    <x v="1"/>
    <x v="5"/>
    <x v="24"/>
    <x v="2"/>
    <x v="1"/>
    <x v="3"/>
    <s v="220SE-2036"/>
    <n v="6.0090500000000002"/>
    <n v="6.0090500000000002"/>
    <n v="0"/>
    <x v="0"/>
    <n v="8"/>
  </r>
  <r>
    <x v="1"/>
    <x v="5"/>
    <x v="24"/>
    <x v="0"/>
    <x v="1"/>
    <x v="3"/>
    <s v="220SE-2037"/>
    <n v="5.9157799999999998"/>
    <n v="5.9157799999999998"/>
    <n v="0"/>
    <x v="0"/>
    <n v="8"/>
  </r>
  <r>
    <x v="1"/>
    <x v="5"/>
    <x v="24"/>
    <x v="0"/>
    <x v="1"/>
    <x v="3"/>
    <s v="220SE-2038"/>
    <n v="6.51105"/>
    <n v="6.51105"/>
    <n v="0"/>
    <x v="0"/>
    <n v="8"/>
  </r>
  <r>
    <x v="1"/>
    <x v="5"/>
    <x v="24"/>
    <x v="1"/>
    <x v="1"/>
    <x v="3"/>
    <s v="220SE-2102"/>
    <n v="6.8076499999999998"/>
    <n v="6.8076499999999998"/>
    <n v="0"/>
    <x v="0"/>
    <n v="8"/>
  </r>
  <r>
    <x v="1"/>
    <x v="5"/>
    <x v="24"/>
    <x v="0"/>
    <x v="1"/>
    <x v="3"/>
    <s v="220SE-2103"/>
    <n v="6.6752700000000003"/>
    <n v="6.6752700000000003"/>
    <n v="0"/>
    <x v="0"/>
    <n v="8"/>
  </r>
  <r>
    <x v="1"/>
    <x v="5"/>
    <x v="24"/>
    <x v="2"/>
    <x v="1"/>
    <x v="3"/>
    <s v="220SE-2107"/>
    <n v="7.0427629999999999"/>
    <n v="7.0427629999999999"/>
    <n v="2.9999999999999997E-4"/>
    <x v="0"/>
    <n v="8"/>
  </r>
  <r>
    <x v="1"/>
    <x v="5"/>
    <x v="24"/>
    <x v="1"/>
    <x v="1"/>
    <x v="3"/>
    <s v="220SE-2116"/>
    <n v="6.6967100000000004"/>
    <n v="6.6967100000000004"/>
    <n v="0"/>
    <x v="0"/>
    <n v="8"/>
  </r>
  <r>
    <x v="1"/>
    <x v="5"/>
    <x v="24"/>
    <x v="2"/>
    <x v="1"/>
    <x v="3"/>
    <s v="220SE-2118"/>
    <n v="7.2300800000000001"/>
    <n v="7.2300800000000001"/>
    <n v="0"/>
    <x v="0"/>
    <n v="8"/>
  </r>
  <r>
    <x v="1"/>
    <x v="5"/>
    <x v="24"/>
    <x v="0"/>
    <x v="1"/>
    <x v="3"/>
    <s v="220SE-2125"/>
    <n v="7.3687500000000004"/>
    <n v="7.3687500000000004"/>
    <n v="0"/>
    <x v="0"/>
    <n v="8"/>
  </r>
  <r>
    <x v="1"/>
    <x v="5"/>
    <x v="24"/>
    <x v="0"/>
    <x v="1"/>
    <x v="3"/>
    <s v="220SE-2295"/>
    <n v="6.2302600000000004"/>
    <n v="6.2302600000000004"/>
    <n v="0"/>
    <x v="0"/>
    <n v="8"/>
  </r>
  <r>
    <x v="1"/>
    <x v="5"/>
    <x v="24"/>
    <x v="1"/>
    <x v="1"/>
    <x v="3"/>
    <s v="220SE-2350"/>
    <n v="7.7621200000000004"/>
    <n v="7.7621200000000004"/>
    <n v="4.0000000000000001E-3"/>
    <x v="0"/>
    <n v="8"/>
  </r>
  <r>
    <x v="1"/>
    <x v="5"/>
    <x v="24"/>
    <x v="1"/>
    <x v="1"/>
    <x v="3"/>
    <s v="220SE-2353"/>
    <n v="7.9523999999999999"/>
    <n v="7.9523999999999999"/>
    <n v="0"/>
    <x v="0"/>
    <n v="8"/>
  </r>
  <r>
    <x v="1"/>
    <x v="5"/>
    <x v="24"/>
    <x v="1"/>
    <x v="1"/>
    <x v="3"/>
    <s v="220SE-2414"/>
    <n v="8.1341099999999997"/>
    <n v="8.1341099999999997"/>
    <n v="0"/>
    <x v="0"/>
    <n v="12"/>
  </r>
  <r>
    <x v="1"/>
    <x v="5"/>
    <x v="24"/>
    <x v="0"/>
    <x v="1"/>
    <x v="3"/>
    <s v="220SE-2415"/>
    <n v="3.2391899999999998"/>
    <n v="3.2391899999999998"/>
    <n v="0"/>
    <x v="0"/>
    <n v="8"/>
  </r>
  <r>
    <x v="1"/>
    <x v="5"/>
    <x v="24"/>
    <x v="2"/>
    <x v="1"/>
    <x v="3"/>
    <s v="220SE-2454"/>
    <n v="5.1782199999999996"/>
    <n v="5.1782199999999996"/>
    <n v="0"/>
    <x v="0"/>
    <n v="8"/>
  </r>
  <r>
    <x v="1"/>
    <x v="5"/>
    <x v="24"/>
    <x v="1"/>
    <x v="1"/>
    <x v="3"/>
    <s v="220SE-2455"/>
    <n v="4.2903599999999997"/>
    <n v="4.2903599999999997"/>
    <n v="2E-3"/>
    <x v="0"/>
    <n v="8"/>
  </r>
  <r>
    <x v="1"/>
    <x v="5"/>
    <x v="24"/>
    <x v="1"/>
    <x v="1"/>
    <x v="3"/>
    <s v="220SE-2553"/>
    <n v="5.9637200000000004"/>
    <n v="5.9637200000000004"/>
    <n v="0"/>
    <x v="0"/>
    <n v="8"/>
  </r>
  <r>
    <x v="1"/>
    <x v="5"/>
    <x v="24"/>
    <x v="2"/>
    <x v="1"/>
    <x v="3"/>
    <s v="220SE-2769"/>
    <n v="6.9734699999999998"/>
    <n v="6.9734699999999998"/>
    <n v="2.5000000000000001E-3"/>
    <x v="0"/>
    <n v="8"/>
  </r>
  <r>
    <x v="1"/>
    <x v="5"/>
    <x v="24"/>
    <x v="0"/>
    <x v="1"/>
    <x v="3"/>
    <s v="220SE-2771"/>
    <n v="7.0750999999999999"/>
    <n v="7.0750999999999999"/>
    <n v="0"/>
    <x v="0"/>
    <n v="8"/>
  </r>
  <r>
    <x v="1"/>
    <x v="5"/>
    <x v="24"/>
    <x v="1"/>
    <x v="1"/>
    <x v="3"/>
    <s v="220SE-2775"/>
    <n v="9.4578699999999998"/>
    <n v="9.4578699999999998"/>
    <n v="0"/>
    <x v="0"/>
    <n v="12"/>
  </r>
  <r>
    <x v="1"/>
    <x v="5"/>
    <x v="24"/>
    <x v="1"/>
    <x v="1"/>
    <x v="3"/>
    <s v="220SE-2818"/>
    <n v="6.57416"/>
    <n v="6.57416"/>
    <n v="0"/>
    <x v="0"/>
    <n v="8"/>
  </r>
  <r>
    <x v="1"/>
    <x v="5"/>
    <x v="24"/>
    <x v="2"/>
    <x v="1"/>
    <x v="3"/>
    <s v="220SE-2841"/>
    <n v="7.7353500000000004"/>
    <n v="7.7353500000000004"/>
    <n v="0"/>
    <x v="0"/>
    <n v="8"/>
  </r>
  <r>
    <x v="1"/>
    <x v="5"/>
    <x v="24"/>
    <x v="1"/>
    <x v="1"/>
    <x v="3"/>
    <s v="220SE-2842"/>
    <n v="6.0726899999999997"/>
    <n v="6.0726899999999997"/>
    <n v="0"/>
    <x v="0"/>
    <n v="8"/>
  </r>
  <r>
    <x v="1"/>
    <x v="5"/>
    <x v="24"/>
    <x v="0"/>
    <x v="1"/>
    <x v="3"/>
    <s v="220SE-2848"/>
    <n v="6.0162490000000002"/>
    <n v="6.0162490000000002"/>
    <n v="2.1399999999999999E-2"/>
    <x v="0"/>
    <n v="8"/>
  </r>
  <r>
    <x v="1"/>
    <x v="5"/>
    <x v="24"/>
    <x v="0"/>
    <x v="1"/>
    <x v="3"/>
    <s v="220SE-2892"/>
    <n v="5.4049199999999997"/>
    <n v="5.4049199999999997"/>
    <n v="0"/>
    <x v="0"/>
    <n v="8"/>
  </r>
  <r>
    <x v="1"/>
    <x v="5"/>
    <x v="24"/>
    <x v="1"/>
    <x v="1"/>
    <x v="3"/>
    <s v="220SE-2897"/>
    <n v="5.2452500000000004"/>
    <n v="5.2452500000000004"/>
    <n v="0"/>
    <x v="0"/>
    <n v="8"/>
  </r>
  <r>
    <x v="1"/>
    <x v="5"/>
    <x v="24"/>
    <x v="0"/>
    <x v="1"/>
    <x v="3"/>
    <s v="220SE-2918"/>
    <n v="5.4464899999999998"/>
    <n v="5.4464899999999998"/>
    <n v="0"/>
    <x v="0"/>
    <n v="8"/>
  </r>
  <r>
    <x v="1"/>
    <x v="5"/>
    <x v="24"/>
    <x v="0"/>
    <x v="1"/>
    <x v="3"/>
    <s v="220SE-2924"/>
    <n v="4.5688300000000002"/>
    <n v="4.5688300000000002"/>
    <n v="5.0000000000000001E-3"/>
    <x v="0"/>
    <n v="8"/>
  </r>
  <r>
    <x v="1"/>
    <x v="5"/>
    <x v="24"/>
    <x v="0"/>
    <x v="1"/>
    <x v="3"/>
    <s v="220SE-2983"/>
    <n v="6.7062999999999997"/>
    <n v="6.7062999999999997"/>
    <n v="9.4000000000000004E-3"/>
    <x v="0"/>
    <n v="8"/>
  </r>
  <r>
    <x v="1"/>
    <x v="5"/>
    <x v="24"/>
    <x v="0"/>
    <x v="1"/>
    <x v="3"/>
    <s v="220SE-3035"/>
    <n v="2.6327799999999999"/>
    <n v="2.6327799999999999"/>
    <n v="0"/>
    <x v="0"/>
    <n v="8"/>
  </r>
  <r>
    <x v="1"/>
    <x v="5"/>
    <x v="24"/>
    <x v="2"/>
    <x v="1"/>
    <x v="3"/>
    <s v="220SE-3073"/>
    <n v="6.7953099999999997"/>
    <n v="6.7953099999999997"/>
    <n v="0"/>
    <x v="0"/>
    <n v="8"/>
  </r>
  <r>
    <x v="1"/>
    <x v="5"/>
    <x v="24"/>
    <x v="2"/>
    <x v="1"/>
    <x v="3"/>
    <s v="220SE-3261"/>
    <n v="6.6526300000000003"/>
    <n v="6.6526300000000003"/>
    <n v="1.6999999999999999E-3"/>
    <x v="0"/>
    <n v="8"/>
  </r>
  <r>
    <x v="1"/>
    <x v="5"/>
    <x v="24"/>
    <x v="2"/>
    <x v="1"/>
    <x v="3"/>
    <s v="220SE-3445"/>
    <n v="7.87195"/>
    <n v="7.87195"/>
    <n v="1.6500000000000001E-2"/>
    <x v="0"/>
    <n v="8"/>
  </r>
  <r>
    <x v="1"/>
    <x v="5"/>
    <x v="24"/>
    <x v="2"/>
    <x v="1"/>
    <x v="3"/>
    <s v="220SE-3462"/>
    <n v="6.3634899999999996"/>
    <n v="6.3634899999999996"/>
    <n v="1.34E-2"/>
    <x v="0"/>
    <n v="8"/>
  </r>
  <r>
    <x v="1"/>
    <x v="5"/>
    <x v="24"/>
    <x v="2"/>
    <x v="1"/>
    <x v="3"/>
    <s v="220SE-3468"/>
    <n v="5.0216200000000004"/>
    <n v="5.0216200000000004"/>
    <n v="2.0655000000000001"/>
    <x v="0"/>
    <n v="8"/>
  </r>
  <r>
    <x v="1"/>
    <x v="5"/>
    <x v="24"/>
    <x v="0"/>
    <x v="1"/>
    <x v="3"/>
    <s v="220SE-3566"/>
    <n v="7.72072"/>
    <n v="7.72072"/>
    <n v="1.6999999999999999E-3"/>
    <x v="0"/>
    <n v="8"/>
  </r>
  <r>
    <x v="1"/>
    <x v="5"/>
    <x v="24"/>
    <x v="1"/>
    <x v="1"/>
    <x v="3"/>
    <s v="220SE-3633"/>
    <n v="6.0830799999999998"/>
    <n v="6.0830799999999998"/>
    <n v="0"/>
    <x v="0"/>
    <n v="8"/>
  </r>
  <r>
    <x v="1"/>
    <x v="5"/>
    <x v="24"/>
    <x v="0"/>
    <x v="1"/>
    <x v="3"/>
    <s v="220SE-3678"/>
    <n v="4.2026700000000003"/>
    <n v="4.2026700000000003"/>
    <n v="0"/>
    <x v="0"/>
    <n v="8"/>
  </r>
  <r>
    <x v="1"/>
    <x v="5"/>
    <x v="24"/>
    <x v="1"/>
    <x v="1"/>
    <x v="3"/>
    <s v="220SE-3840"/>
    <n v="6.4292899999999999"/>
    <n v="6.4292899999999999"/>
    <n v="0"/>
    <x v="0"/>
    <n v="8"/>
  </r>
  <r>
    <x v="1"/>
    <x v="5"/>
    <x v="24"/>
    <x v="0"/>
    <x v="2"/>
    <x v="4"/>
    <s v="300OI-01-A"/>
    <n v="42.272579999999998"/>
    <n v="42.272579999999998"/>
    <n v="0"/>
    <x v="0"/>
    <n v="32"/>
  </r>
  <r>
    <x v="1"/>
    <x v="5"/>
    <x v="24"/>
    <x v="1"/>
    <x v="2"/>
    <x v="4"/>
    <s v="300OI-01-B"/>
    <n v="51.430300000000003"/>
    <n v="51.430300000000003"/>
    <n v="0"/>
    <x v="0"/>
    <n v="32"/>
  </r>
  <r>
    <x v="1"/>
    <x v="5"/>
    <x v="24"/>
    <x v="2"/>
    <x v="2"/>
    <x v="4"/>
    <s v="300OI-01-C"/>
    <n v="68.489999999999995"/>
    <n v="68.489999999999995"/>
    <n v="0"/>
    <x v="0"/>
    <n v="32"/>
  </r>
  <r>
    <x v="1"/>
    <x v="5"/>
    <x v="24"/>
    <x v="0"/>
    <x v="2"/>
    <x v="5"/>
    <s v="300OS-01-A"/>
    <n v="13.260999999999999"/>
    <n v="13.260999999999999"/>
    <n v="0"/>
    <x v="0"/>
    <n v="24"/>
  </r>
  <r>
    <x v="1"/>
    <x v="5"/>
    <x v="24"/>
    <x v="1"/>
    <x v="2"/>
    <x v="5"/>
    <s v="300OS-01-B"/>
    <n v="12.82094"/>
    <n v="12.82094"/>
    <n v="0"/>
    <x v="0"/>
    <n v="24"/>
  </r>
  <r>
    <x v="1"/>
    <x v="5"/>
    <x v="24"/>
    <x v="2"/>
    <x v="2"/>
    <x v="5"/>
    <s v="300OS-01-C"/>
    <n v="10.329179999999999"/>
    <n v="10.329179999999999"/>
    <n v="0"/>
    <x v="0"/>
    <n v="24"/>
  </r>
  <r>
    <x v="1"/>
    <x v="5"/>
    <x v="24"/>
    <x v="0"/>
    <x v="3"/>
    <x v="6"/>
    <s v="410MO-01-A"/>
    <n v="15.72424"/>
    <n v="15.72424"/>
    <n v="0"/>
    <x v="0"/>
    <n v="19.989999999999998"/>
  </r>
  <r>
    <x v="1"/>
    <x v="5"/>
    <x v="24"/>
    <x v="1"/>
    <x v="3"/>
    <x v="6"/>
    <s v="410MO-01-B"/>
    <n v="14.43787"/>
    <n v="14.43787"/>
    <n v="0"/>
    <x v="0"/>
    <n v="18.68"/>
  </r>
  <r>
    <x v="1"/>
    <x v="5"/>
    <x v="24"/>
    <x v="2"/>
    <x v="3"/>
    <x v="6"/>
    <s v="410MO-01-C"/>
    <n v="14.20482"/>
    <n v="14.20482"/>
    <n v="0"/>
    <x v="0"/>
    <n v="18.66"/>
  </r>
  <r>
    <x v="1"/>
    <x v="5"/>
    <x v="24"/>
    <x v="0"/>
    <x v="3"/>
    <x v="6"/>
    <s v="410MO-02-A"/>
    <n v="16.62266"/>
    <n v="16.62266"/>
    <n v="0"/>
    <x v="0"/>
    <n v="19.989999999999998"/>
  </r>
  <r>
    <x v="1"/>
    <x v="5"/>
    <x v="24"/>
    <x v="1"/>
    <x v="3"/>
    <x v="6"/>
    <s v="410MO-02-B"/>
    <n v="14.13833"/>
    <n v="14.13833"/>
    <n v="0"/>
    <x v="0"/>
    <n v="18.68"/>
  </r>
  <r>
    <x v="1"/>
    <x v="5"/>
    <x v="24"/>
    <x v="2"/>
    <x v="3"/>
    <x v="6"/>
    <s v="410MO-02-C"/>
    <n v="8.2884399999999996"/>
    <n v="8.2884399999999996"/>
    <n v="0"/>
    <x v="0"/>
    <n v="10.66"/>
  </r>
  <r>
    <x v="1"/>
    <x v="5"/>
    <x v="24"/>
    <x v="0"/>
    <x v="3"/>
    <x v="6"/>
    <s v="410MO-03-A"/>
    <n v="15.481310000000001"/>
    <n v="15.481310000000001"/>
    <n v="0"/>
    <x v="0"/>
    <n v="19.989999999999998"/>
  </r>
  <r>
    <x v="1"/>
    <x v="5"/>
    <x v="24"/>
    <x v="1"/>
    <x v="3"/>
    <x v="6"/>
    <s v="410MO-03-B"/>
    <n v="14.19055"/>
    <n v="14.19055"/>
    <n v="0"/>
    <x v="0"/>
    <n v="18.68"/>
  </r>
  <r>
    <x v="1"/>
    <x v="5"/>
    <x v="24"/>
    <x v="2"/>
    <x v="3"/>
    <x v="6"/>
    <s v="410MO-03-C"/>
    <n v="14.5504"/>
    <n v="14.5504"/>
    <n v="0"/>
    <x v="0"/>
    <n v="18.66"/>
  </r>
  <r>
    <x v="1"/>
    <x v="5"/>
    <x v="24"/>
    <x v="0"/>
    <x v="3"/>
    <x v="6"/>
    <s v="410MO-04-A"/>
    <n v="21.35163"/>
    <n v="21.35163"/>
    <n v="0"/>
    <x v="0"/>
    <n v="27.99"/>
  </r>
  <r>
    <x v="1"/>
    <x v="5"/>
    <x v="24"/>
    <x v="1"/>
    <x v="3"/>
    <x v="6"/>
    <s v="410MO-04-B"/>
    <n v="14.092930000000001"/>
    <n v="14.092930000000001"/>
    <n v="0"/>
    <x v="0"/>
    <n v="18.68"/>
  </r>
  <r>
    <x v="1"/>
    <x v="5"/>
    <x v="24"/>
    <x v="2"/>
    <x v="3"/>
    <x v="6"/>
    <s v="410MO-04-C"/>
    <n v="14.07878"/>
    <n v="14.07878"/>
    <n v="0"/>
    <x v="0"/>
    <n v="18.68"/>
  </r>
  <r>
    <x v="1"/>
    <x v="5"/>
    <x v="24"/>
    <x v="0"/>
    <x v="3"/>
    <x v="6"/>
    <s v="410MO-05-A"/>
    <n v="15.63532"/>
    <n v="15.63532"/>
    <n v="0"/>
    <x v="0"/>
    <n v="19.989999999999998"/>
  </r>
  <r>
    <x v="1"/>
    <x v="5"/>
    <x v="24"/>
    <x v="1"/>
    <x v="3"/>
    <x v="6"/>
    <s v="410MO-05-B"/>
    <n v="11.35605"/>
    <n v="11.35605"/>
    <n v="0"/>
    <x v="0"/>
    <n v="14.68"/>
  </r>
  <r>
    <x v="1"/>
    <x v="5"/>
    <x v="24"/>
    <x v="2"/>
    <x v="3"/>
    <x v="6"/>
    <s v="410MO-05-C"/>
    <n v="14.28707"/>
    <n v="14.28707"/>
    <n v="0"/>
    <x v="0"/>
    <n v="18.66"/>
  </r>
  <r>
    <x v="1"/>
    <x v="5"/>
    <x v="24"/>
    <x v="0"/>
    <x v="3"/>
    <x v="6"/>
    <s v="410MO-06-A"/>
    <n v="18.22907"/>
    <n v="18.22907"/>
    <n v="0"/>
    <x v="0"/>
    <n v="23.99"/>
  </r>
  <r>
    <x v="1"/>
    <x v="5"/>
    <x v="24"/>
    <x v="2"/>
    <x v="3"/>
    <x v="6"/>
    <s v="410MO-06-C"/>
    <n v="8.2416"/>
    <n v="8.2416"/>
    <n v="0"/>
    <x v="0"/>
    <n v="10.68"/>
  </r>
  <r>
    <x v="1"/>
    <x v="5"/>
    <x v="24"/>
    <x v="1"/>
    <x v="3"/>
    <x v="6"/>
    <s v="410MO-07-B"/>
    <n v="14.104039999999999"/>
    <n v="14.104039999999999"/>
    <n v="0"/>
    <x v="0"/>
    <n v="18.68"/>
  </r>
  <r>
    <x v="1"/>
    <x v="5"/>
    <x v="24"/>
    <x v="0"/>
    <x v="3"/>
    <x v="7"/>
    <s v="420TW-01-A"/>
    <n v="6.4166999999999996"/>
    <n v="6.4166999999999996"/>
    <n v="0"/>
    <x v="0"/>
    <n v="8.5"/>
  </r>
  <r>
    <x v="1"/>
    <x v="5"/>
    <x v="24"/>
    <x v="1"/>
    <x v="3"/>
    <x v="7"/>
    <s v="420TW-01-B"/>
    <n v="6.46366"/>
    <n v="6.46366"/>
    <n v="0"/>
    <x v="0"/>
    <n v="8.5"/>
  </r>
  <r>
    <x v="1"/>
    <x v="5"/>
    <x v="24"/>
    <x v="0"/>
    <x v="3"/>
    <x v="7"/>
    <s v="420TW-02-A"/>
    <n v="6.4923299999999999"/>
    <n v="6.4923299999999999"/>
    <n v="0"/>
    <x v="0"/>
    <n v="8.5"/>
  </r>
  <r>
    <x v="1"/>
    <x v="5"/>
    <x v="24"/>
    <x v="1"/>
    <x v="3"/>
    <x v="7"/>
    <s v="420TW-02-B"/>
    <n v="6.5682999999999998"/>
    <n v="6.5682999999999998"/>
    <n v="0"/>
    <x v="0"/>
    <n v="8.5"/>
  </r>
  <r>
    <x v="1"/>
    <x v="5"/>
    <x v="24"/>
    <x v="2"/>
    <x v="3"/>
    <x v="7"/>
    <s v="420TW-02-C"/>
    <n v="6.8304799999999997"/>
    <n v="6.8304799999999997"/>
    <n v="0"/>
    <x v="0"/>
    <n v="8.61"/>
  </r>
  <r>
    <x v="1"/>
    <x v="5"/>
    <x v="24"/>
    <x v="0"/>
    <x v="3"/>
    <x v="7"/>
    <s v="420TW-03-A"/>
    <n v="6.4466799999999997"/>
    <n v="6.4466799999999997"/>
    <n v="0"/>
    <x v="0"/>
    <n v="8.5"/>
  </r>
  <r>
    <x v="1"/>
    <x v="5"/>
    <x v="24"/>
    <x v="2"/>
    <x v="3"/>
    <x v="7"/>
    <s v="420TW-03-C"/>
    <n v="6.7524600000000001"/>
    <n v="6.7524600000000001"/>
    <n v="0"/>
    <x v="0"/>
    <n v="8.61"/>
  </r>
  <r>
    <x v="1"/>
    <x v="5"/>
    <x v="24"/>
    <x v="0"/>
    <x v="3"/>
    <x v="7"/>
    <s v="420TW-04-A"/>
    <n v="6.4479600000000001"/>
    <n v="6.4479600000000001"/>
    <n v="0"/>
    <x v="0"/>
    <n v="8.5"/>
  </r>
  <r>
    <x v="1"/>
    <x v="5"/>
    <x v="24"/>
    <x v="0"/>
    <x v="3"/>
    <x v="7"/>
    <s v="420TW-05-A"/>
    <n v="6.4441899999999999"/>
    <n v="6.4441899999999999"/>
    <n v="0"/>
    <x v="0"/>
    <n v="8.5"/>
  </r>
  <r>
    <x v="1"/>
    <x v="5"/>
    <x v="24"/>
    <x v="2"/>
    <x v="3"/>
    <x v="7"/>
    <s v="420TW-05-C"/>
    <n v="6.7950100000000004"/>
    <n v="6.7950100000000004"/>
    <n v="0"/>
    <x v="0"/>
    <n v="8.61"/>
  </r>
  <r>
    <x v="1"/>
    <x v="5"/>
    <x v="24"/>
    <x v="0"/>
    <x v="3"/>
    <x v="7"/>
    <s v="420TW-06-A"/>
    <n v="6.4199900000000003"/>
    <n v="6.4199900000000003"/>
    <n v="0"/>
    <x v="0"/>
    <n v="8.5"/>
  </r>
  <r>
    <x v="1"/>
    <x v="5"/>
    <x v="24"/>
    <x v="1"/>
    <x v="3"/>
    <x v="7"/>
    <s v="420TW-06-B"/>
    <n v="6.4298400000000004"/>
    <n v="6.4298400000000004"/>
    <n v="0"/>
    <x v="0"/>
    <n v="8.5"/>
  </r>
  <r>
    <x v="1"/>
    <x v="5"/>
    <x v="24"/>
    <x v="2"/>
    <x v="3"/>
    <x v="7"/>
    <s v="420TW-06-C"/>
    <n v="6.9146700000000001"/>
    <n v="6.9146700000000001"/>
    <n v="0"/>
    <x v="0"/>
    <n v="8.61"/>
  </r>
  <r>
    <x v="1"/>
    <x v="5"/>
    <x v="24"/>
    <x v="1"/>
    <x v="3"/>
    <x v="7"/>
    <s v="420TW-07-B"/>
    <n v="6.5182099999999998"/>
    <n v="6.5182099999999998"/>
    <n v="0"/>
    <x v="0"/>
    <n v="8.5"/>
  </r>
  <r>
    <x v="1"/>
    <x v="5"/>
    <x v="24"/>
    <x v="2"/>
    <x v="3"/>
    <x v="7"/>
    <s v="420TW-07-C"/>
    <n v="8.66052"/>
    <n v="8.66052"/>
    <n v="0"/>
    <x v="0"/>
    <n v="11.61"/>
  </r>
  <r>
    <x v="1"/>
    <x v="5"/>
    <x v="24"/>
    <x v="1"/>
    <x v="3"/>
    <x v="7"/>
    <s v="420TW-08-B"/>
    <n v="6.4728899999999996"/>
    <n v="6.4728899999999996"/>
    <n v="0"/>
    <x v="0"/>
    <n v="8.5"/>
  </r>
  <r>
    <x v="1"/>
    <x v="5"/>
    <x v="24"/>
    <x v="1"/>
    <x v="3"/>
    <x v="7"/>
    <s v="420TW-09-B"/>
    <n v="6.4186899999999998"/>
    <n v="6.4186899999999998"/>
    <n v="0"/>
    <x v="0"/>
    <n v="8.5"/>
  </r>
  <r>
    <x v="1"/>
    <x v="5"/>
    <x v="24"/>
    <x v="0"/>
    <x v="3"/>
    <x v="8"/>
    <s v="430TT-01-A"/>
    <n v="28.3917"/>
    <n v="28.3917"/>
    <n v="0"/>
    <x v="0"/>
    <n v="37"/>
  </r>
  <r>
    <x v="1"/>
    <x v="5"/>
    <x v="24"/>
    <x v="1"/>
    <x v="3"/>
    <x v="8"/>
    <s v="430TT-01-B"/>
    <n v="20.705369999999998"/>
    <n v="20.705369999999998"/>
    <n v="0"/>
    <x v="0"/>
    <n v="27"/>
  </r>
  <r>
    <x v="1"/>
    <x v="5"/>
    <x v="24"/>
    <x v="2"/>
    <x v="3"/>
    <x v="8"/>
    <s v="430TT-01-C"/>
    <n v="26.58661"/>
    <n v="26.58661"/>
    <n v="0"/>
    <x v="0"/>
    <n v="33.11"/>
  </r>
  <r>
    <x v="1"/>
    <x v="5"/>
    <x v="24"/>
    <x v="0"/>
    <x v="3"/>
    <x v="8"/>
    <s v="430TT-02-A"/>
    <n v="32.969760000000001"/>
    <n v="32.969760000000001"/>
    <n v="0"/>
    <x v="0"/>
    <n v="41"/>
  </r>
  <r>
    <x v="1"/>
    <x v="5"/>
    <x v="24"/>
    <x v="1"/>
    <x v="3"/>
    <x v="8"/>
    <s v="430TT-02-B"/>
    <n v="21.27383"/>
    <n v="21.27383"/>
    <n v="0"/>
    <x v="0"/>
    <n v="28"/>
  </r>
  <r>
    <x v="1"/>
    <x v="5"/>
    <x v="24"/>
    <x v="2"/>
    <x v="3"/>
    <x v="8"/>
    <s v="430TT-02-C"/>
    <n v="25.95842"/>
    <n v="25.95842"/>
    <n v="0"/>
    <x v="0"/>
    <n v="33.11"/>
  </r>
  <r>
    <x v="1"/>
    <x v="5"/>
    <x v="24"/>
    <x v="0"/>
    <x v="3"/>
    <x v="8"/>
    <s v="430TT-03-A"/>
    <n v="25.326499999999999"/>
    <n v="25.326499999999999"/>
    <n v="0"/>
    <x v="0"/>
    <n v="33"/>
  </r>
  <r>
    <x v="1"/>
    <x v="5"/>
    <x v="24"/>
    <x v="1"/>
    <x v="3"/>
    <x v="8"/>
    <s v="430TT-03-B"/>
    <n v="18.494319999999998"/>
    <n v="18.494319999999998"/>
    <n v="0"/>
    <x v="0"/>
    <n v="24.8"/>
  </r>
  <r>
    <x v="1"/>
    <x v="5"/>
    <x v="24"/>
    <x v="2"/>
    <x v="3"/>
    <x v="8"/>
    <s v="430TT-03-C"/>
    <n v="26.944590000000002"/>
    <n v="26.944590000000002"/>
    <n v="0"/>
    <x v="0"/>
    <n v="34.11"/>
  </r>
  <r>
    <x v="1"/>
    <x v="5"/>
    <x v="24"/>
    <x v="0"/>
    <x v="3"/>
    <x v="8"/>
    <s v="430TT-04-A"/>
    <n v="19.118289999999998"/>
    <n v="19.118289999999998"/>
    <n v="0"/>
    <x v="0"/>
    <n v="24.5"/>
  </r>
  <r>
    <x v="1"/>
    <x v="5"/>
    <x v="24"/>
    <x v="1"/>
    <x v="3"/>
    <x v="8"/>
    <s v="430TT-04-B"/>
    <n v="16.882300000000001"/>
    <n v="16.882300000000001"/>
    <n v="0"/>
    <x v="0"/>
    <n v="22"/>
  </r>
  <r>
    <x v="1"/>
    <x v="5"/>
    <x v="24"/>
    <x v="2"/>
    <x v="3"/>
    <x v="8"/>
    <s v="430TT-04-C"/>
    <n v="27.598020000000002"/>
    <n v="27.598020000000002"/>
    <n v="0"/>
    <x v="0"/>
    <n v="35.619999999999997"/>
  </r>
  <r>
    <x v="1"/>
    <x v="5"/>
    <x v="24"/>
    <x v="1"/>
    <x v="3"/>
    <x v="8"/>
    <s v="430TT-05-B"/>
    <n v="16.120429999999999"/>
    <n v="16.120429999999999"/>
    <n v="0"/>
    <x v="0"/>
    <n v="20.8"/>
  </r>
  <r>
    <x v="1"/>
    <x v="5"/>
    <x v="24"/>
    <x v="0"/>
    <x v="3"/>
    <x v="9"/>
    <s v="440TP-01-A"/>
    <n v="20.10669"/>
    <n v="20.10669"/>
    <n v="0"/>
    <x v="0"/>
    <n v="25.5"/>
  </r>
  <r>
    <x v="1"/>
    <x v="5"/>
    <x v="24"/>
    <x v="1"/>
    <x v="3"/>
    <x v="9"/>
    <s v="440TP-01-B"/>
    <n v="22.853300000000001"/>
    <n v="22.853300000000001"/>
    <n v="0"/>
    <x v="0"/>
    <n v="30"/>
  </r>
  <r>
    <x v="1"/>
    <x v="5"/>
    <x v="24"/>
    <x v="2"/>
    <x v="3"/>
    <x v="9"/>
    <s v="440TP-01-C"/>
    <n v="23.459869999999999"/>
    <n v="23.459869999999999"/>
    <n v="0"/>
    <x v="0"/>
    <n v="31"/>
  </r>
  <r>
    <x v="1"/>
    <x v="5"/>
    <x v="24"/>
    <x v="0"/>
    <x v="4"/>
    <x v="10"/>
    <s v="510L1-A"/>
    <n v="128.09948"/>
    <n v="108.09948"/>
    <n v="0"/>
    <x v="0"/>
    <n v="227.21"/>
  </r>
  <r>
    <x v="1"/>
    <x v="5"/>
    <x v="24"/>
    <x v="1"/>
    <x v="4"/>
    <x v="10"/>
    <s v="510L1-B"/>
    <n v="147.95097000000001"/>
    <n v="127.95097"/>
    <n v="0"/>
    <x v="0"/>
    <n v="242.81"/>
  </r>
  <r>
    <x v="1"/>
    <x v="5"/>
    <x v="24"/>
    <x v="2"/>
    <x v="4"/>
    <x v="10"/>
    <s v="510L1-C"/>
    <n v="114.12862"/>
    <n v="94.128619999999998"/>
    <n v="0"/>
    <x v="0"/>
    <n v="220.01"/>
  </r>
  <r>
    <x v="1"/>
    <x v="5"/>
    <x v="24"/>
    <x v="0"/>
    <x v="4"/>
    <x v="11"/>
    <s v="510L2-A"/>
    <n v="177.81399999999999"/>
    <n v="177.81399999999999"/>
    <n v="0"/>
    <x v="0"/>
    <n v="203.21"/>
  </r>
  <r>
    <x v="1"/>
    <x v="5"/>
    <x v="24"/>
    <x v="1"/>
    <x v="4"/>
    <x v="11"/>
    <s v="510L2-B"/>
    <n v="236.76429999999999"/>
    <n v="236.76429999999999"/>
    <n v="0"/>
    <x v="0"/>
    <n v="218.81"/>
  </r>
  <r>
    <x v="1"/>
    <x v="5"/>
    <x v="24"/>
    <x v="2"/>
    <x v="4"/>
    <x v="11"/>
    <s v="510L2-C"/>
    <n v="288.48360000000002"/>
    <n v="288.48360000000002"/>
    <n v="0"/>
    <x v="0"/>
    <n v="241.61"/>
  </r>
  <r>
    <x v="1"/>
    <x v="5"/>
    <x v="24"/>
    <x v="0"/>
    <x v="4"/>
    <x v="12"/>
    <s v="510L3-A"/>
    <n v="137.60862"/>
    <n v="137.60862"/>
    <n v="0"/>
    <x v="0"/>
    <n v="179.21"/>
  </r>
  <r>
    <x v="1"/>
    <x v="5"/>
    <x v="24"/>
    <x v="1"/>
    <x v="4"/>
    <x v="12"/>
    <s v="510L3-B"/>
    <n v="143.00088"/>
    <n v="143.00088"/>
    <n v="0"/>
    <x v="0"/>
    <n v="186.81"/>
  </r>
  <r>
    <x v="1"/>
    <x v="5"/>
    <x v="24"/>
    <x v="2"/>
    <x v="4"/>
    <x v="12"/>
    <s v="510L3-C"/>
    <n v="132.47882999999999"/>
    <n v="132.47882999999999"/>
    <n v="0"/>
    <x v="0"/>
    <n v="189.61"/>
  </r>
  <r>
    <x v="1"/>
    <x v="5"/>
    <x v="24"/>
    <x v="0"/>
    <x v="4"/>
    <x v="13"/>
    <s v="510L4-A"/>
    <n v="57.25976"/>
    <n v="57.25976"/>
    <n v="0"/>
    <x v="0"/>
    <n v="50.01"/>
  </r>
  <r>
    <x v="1"/>
    <x v="5"/>
    <x v="24"/>
    <x v="1"/>
    <x v="4"/>
    <x v="13"/>
    <s v="510L4-B"/>
    <n v="62.5122"/>
    <n v="62.5122"/>
    <n v="0"/>
    <x v="0"/>
    <n v="59.01"/>
  </r>
  <r>
    <x v="1"/>
    <x v="5"/>
    <x v="24"/>
    <x v="2"/>
    <x v="4"/>
    <x v="13"/>
    <s v="510L4-C"/>
    <n v="40.72"/>
    <n v="40.72"/>
    <n v="0"/>
    <x v="0"/>
    <n v="43.61"/>
  </r>
  <r>
    <x v="1"/>
    <x v="5"/>
    <x v="24"/>
    <x v="0"/>
    <x v="4"/>
    <x v="14"/>
    <s v="510L5-A"/>
    <n v="123.58674000000001"/>
    <n v="123.58674000000001"/>
    <n v="0"/>
    <x v="0"/>
    <n v="134.21"/>
  </r>
  <r>
    <x v="1"/>
    <x v="5"/>
    <x v="24"/>
    <x v="1"/>
    <x v="4"/>
    <x v="14"/>
    <s v="510L5-B"/>
    <n v="137.21325999999999"/>
    <n v="137.21325999999999"/>
    <n v="0"/>
    <x v="0"/>
    <n v="169.81"/>
  </r>
  <r>
    <x v="1"/>
    <x v="5"/>
    <x v="24"/>
    <x v="2"/>
    <x v="4"/>
    <x v="14"/>
    <s v="510L5-C"/>
    <n v="72.105540000000005"/>
    <n v="72.105540000000005"/>
    <n v="0"/>
    <x v="0"/>
    <n v="64.61"/>
  </r>
  <r>
    <x v="1"/>
    <x v="5"/>
    <x v="24"/>
    <x v="0"/>
    <x v="4"/>
    <x v="15"/>
    <s v="510L6-A"/>
    <n v="140.16686000000001"/>
    <n v="140.16686000000001"/>
    <n v="0"/>
    <x v="0"/>
    <n v="198.21"/>
  </r>
  <r>
    <x v="1"/>
    <x v="5"/>
    <x v="24"/>
    <x v="1"/>
    <x v="4"/>
    <x v="15"/>
    <s v="510L6-B"/>
    <n v="138.64670000000001"/>
    <n v="138.64670000000001"/>
    <n v="0"/>
    <x v="0"/>
    <n v="165.81"/>
  </r>
  <r>
    <x v="1"/>
    <x v="5"/>
    <x v="24"/>
    <x v="2"/>
    <x v="4"/>
    <x v="15"/>
    <s v="510L6-C"/>
    <n v="141.24"/>
    <n v="141.24"/>
    <n v="0"/>
    <x v="0"/>
    <n v="169.9"/>
  </r>
  <r>
    <x v="1"/>
    <x v="5"/>
    <x v="24"/>
    <x v="0"/>
    <x v="4"/>
    <x v="16"/>
    <s v="510L8-A"/>
    <n v="24.213080000000001"/>
    <n v="24.213080000000001"/>
    <n v="0"/>
    <x v="0"/>
    <n v="24.01"/>
  </r>
  <r>
    <x v="1"/>
    <x v="5"/>
    <x v="24"/>
    <x v="1"/>
    <x v="4"/>
    <x v="16"/>
    <s v="510L8-B"/>
    <n v="26.423069999999999"/>
    <n v="26.423069999999999"/>
    <n v="0"/>
    <x v="0"/>
    <n v="25.01"/>
  </r>
  <r>
    <x v="1"/>
    <x v="5"/>
    <x v="24"/>
    <x v="2"/>
    <x v="4"/>
    <x v="16"/>
    <s v="510L8-C"/>
    <n v="23.75695"/>
    <n v="23.75695"/>
    <n v="0"/>
    <x v="0"/>
    <n v="24.01"/>
  </r>
  <r>
    <x v="1"/>
    <x v="5"/>
    <x v="24"/>
    <x v="0"/>
    <x v="4"/>
    <x v="17"/>
    <s v="520WP-01-A"/>
    <n v="14.4"/>
    <n v="14.4"/>
    <n v="0"/>
    <x v="0"/>
    <n v="16"/>
  </r>
  <r>
    <x v="1"/>
    <x v="5"/>
    <x v="24"/>
    <x v="1"/>
    <x v="4"/>
    <x v="17"/>
    <s v="520WP-01-B"/>
    <n v="13.400399999999999"/>
    <n v="13.400399999999999"/>
    <n v="0"/>
    <x v="0"/>
    <n v="16"/>
  </r>
  <r>
    <x v="1"/>
    <x v="5"/>
    <x v="24"/>
    <x v="2"/>
    <x v="4"/>
    <x v="17"/>
    <s v="520WP-01-C"/>
    <n v="21.300599999999999"/>
    <n v="21.300599999999999"/>
    <n v="0"/>
    <x v="0"/>
    <n v="24"/>
  </r>
  <r>
    <x v="1"/>
    <x v="5"/>
    <x v="24"/>
    <x v="0"/>
    <x v="4"/>
    <x v="18"/>
    <s v="530NP-01-A"/>
    <n v="52.001260000000002"/>
    <n v="52.001260000000002"/>
    <n v="0"/>
    <x v="0"/>
    <n v="48"/>
  </r>
  <r>
    <x v="1"/>
    <x v="5"/>
    <x v="24"/>
    <x v="1"/>
    <x v="4"/>
    <x v="18"/>
    <s v="530NP-01-B"/>
    <n v="52.454419999999999"/>
    <n v="52.454419999999999"/>
    <n v="0"/>
    <x v="0"/>
    <n v="48"/>
  </r>
  <r>
    <x v="1"/>
    <x v="5"/>
    <x v="24"/>
    <x v="2"/>
    <x v="4"/>
    <x v="18"/>
    <s v="530NP-01-C"/>
    <n v="54.311399999999999"/>
    <n v="54.311399999999999"/>
    <n v="0"/>
    <x v="0"/>
    <n v="48"/>
  </r>
  <r>
    <x v="1"/>
    <x v="5"/>
    <x v="24"/>
    <x v="0"/>
    <x v="4"/>
    <x v="19"/>
    <s v="550LP-01-A"/>
    <n v="17.23302"/>
    <n v="17.23302"/>
    <n v="0"/>
    <x v="0"/>
    <n v="19"/>
  </r>
  <r>
    <x v="1"/>
    <x v="5"/>
    <x v="24"/>
    <x v="1"/>
    <x v="4"/>
    <x v="19"/>
    <s v="550LP-01-B"/>
    <n v="26.56626"/>
    <n v="26.56626"/>
    <n v="0"/>
    <x v="0"/>
    <n v="28"/>
  </r>
  <r>
    <x v="1"/>
    <x v="5"/>
    <x v="24"/>
    <x v="2"/>
    <x v="4"/>
    <x v="19"/>
    <s v="550LP-01-C"/>
    <n v="20.532959999999999"/>
    <n v="20.532959999999999"/>
    <n v="0"/>
    <x v="0"/>
    <n v="24"/>
  </r>
  <r>
    <x v="1"/>
    <x v="5"/>
    <x v="24"/>
    <x v="0"/>
    <x v="5"/>
    <x v="20"/>
    <s v="600WZ-01-A"/>
    <n v="2.0766300000000002"/>
    <n v="2.0766300000000002"/>
    <n v="0"/>
    <x v="0"/>
    <n v="8"/>
  </r>
  <r>
    <x v="1"/>
    <x v="5"/>
    <x v="24"/>
    <x v="1"/>
    <x v="5"/>
    <x v="20"/>
    <s v="600WZ-01-B"/>
    <n v="3.1824509999999999"/>
    <n v="3.1824509999999999"/>
    <n v="0"/>
    <x v="0"/>
    <n v="8"/>
  </r>
  <r>
    <x v="1"/>
    <x v="5"/>
    <x v="24"/>
    <x v="2"/>
    <x v="5"/>
    <x v="20"/>
    <s v="600WZ-01-C"/>
    <n v="0.69999"/>
    <n v="0.69999"/>
    <n v="0"/>
    <x v="0"/>
    <n v="16"/>
  </r>
  <r>
    <x v="1"/>
    <x v="5"/>
    <x v="25"/>
    <x v="0"/>
    <x v="0"/>
    <x v="0"/>
    <s v="100KT-01-A"/>
    <n v="5.9584900000000003"/>
    <n v="5.9584900000000003"/>
    <n v="0"/>
    <x v="0"/>
    <n v="56"/>
  </r>
  <r>
    <x v="1"/>
    <x v="5"/>
    <x v="25"/>
    <x v="1"/>
    <x v="0"/>
    <x v="0"/>
    <s v="100KT-01-B"/>
    <n v="7.54284"/>
    <n v="7.54284"/>
    <n v="0"/>
    <x v="0"/>
    <n v="23"/>
  </r>
  <r>
    <x v="1"/>
    <x v="5"/>
    <x v="25"/>
    <x v="2"/>
    <x v="0"/>
    <x v="0"/>
    <s v="100KT-01-C"/>
    <n v="2.0636800000000002"/>
    <n v="2.0636800000000002"/>
    <n v="0"/>
    <x v="0"/>
    <n v="24"/>
  </r>
  <r>
    <x v="1"/>
    <x v="5"/>
    <x v="25"/>
    <x v="0"/>
    <x v="0"/>
    <x v="0"/>
    <s v="100KT-02-A"/>
    <n v="21.075990000000001"/>
    <n v="21.075990000000001"/>
    <n v="0"/>
    <x v="0"/>
    <n v="24"/>
  </r>
  <r>
    <x v="1"/>
    <x v="5"/>
    <x v="25"/>
    <x v="1"/>
    <x v="0"/>
    <x v="0"/>
    <s v="100KT-02-B"/>
    <n v="24.126249999999999"/>
    <n v="24.126249999999999"/>
    <n v="0"/>
    <x v="0"/>
    <n v="48"/>
  </r>
  <r>
    <x v="1"/>
    <x v="5"/>
    <x v="25"/>
    <x v="2"/>
    <x v="0"/>
    <x v="0"/>
    <s v="100KT-02-C"/>
    <n v="20.163019999999999"/>
    <n v="20.163019999999999"/>
    <n v="0"/>
    <x v="0"/>
    <n v="40"/>
  </r>
  <r>
    <x v="1"/>
    <x v="5"/>
    <x v="25"/>
    <x v="0"/>
    <x v="0"/>
    <x v="0"/>
    <s v="100KT-03-A"/>
    <n v="15.625019999999999"/>
    <n v="15.625019999999999"/>
    <n v="0"/>
    <x v="0"/>
    <n v="40"/>
  </r>
  <r>
    <x v="1"/>
    <x v="5"/>
    <x v="25"/>
    <x v="1"/>
    <x v="0"/>
    <x v="0"/>
    <s v="100KT-03-B"/>
    <n v="19.323039999999999"/>
    <n v="19.323039999999999"/>
    <n v="0"/>
    <x v="0"/>
    <n v="32"/>
  </r>
  <r>
    <x v="1"/>
    <x v="5"/>
    <x v="25"/>
    <x v="2"/>
    <x v="0"/>
    <x v="0"/>
    <s v="100KT-03-C"/>
    <n v="14.14035"/>
    <n v="14.14035"/>
    <n v="0"/>
    <x v="0"/>
    <n v="32"/>
  </r>
  <r>
    <x v="1"/>
    <x v="5"/>
    <x v="25"/>
    <x v="0"/>
    <x v="0"/>
    <x v="0"/>
    <s v="100KT-04-A"/>
    <n v="9.3430499999999999"/>
    <n v="9.3430499999999999"/>
    <n v="0"/>
    <x v="0"/>
    <n v="16"/>
  </r>
  <r>
    <x v="1"/>
    <x v="5"/>
    <x v="25"/>
    <x v="1"/>
    <x v="0"/>
    <x v="0"/>
    <s v="100KT-04-B"/>
    <n v="16.970594999999999"/>
    <n v="16.970594999999999"/>
    <n v="0"/>
    <x v="0"/>
    <n v="8"/>
  </r>
  <r>
    <x v="1"/>
    <x v="5"/>
    <x v="25"/>
    <x v="2"/>
    <x v="0"/>
    <x v="0"/>
    <s v="100KT-04-C"/>
    <n v="11.13898"/>
    <n v="11.13898"/>
    <n v="0"/>
    <x v="0"/>
    <n v="16"/>
  </r>
  <r>
    <x v="1"/>
    <x v="5"/>
    <x v="25"/>
    <x v="0"/>
    <x v="0"/>
    <x v="0"/>
    <s v="100KT-05-A"/>
    <n v="2.1916600000000002"/>
    <n v="2.1916600000000002"/>
    <n v="0"/>
    <x v="0"/>
    <n v="8"/>
  </r>
  <r>
    <x v="1"/>
    <x v="5"/>
    <x v="25"/>
    <x v="1"/>
    <x v="0"/>
    <x v="0"/>
    <s v="100KT-05-B"/>
    <n v="3.43601"/>
    <n v="3.43601"/>
    <n v="0"/>
    <x v="0"/>
    <n v="21"/>
  </r>
  <r>
    <x v="1"/>
    <x v="5"/>
    <x v="25"/>
    <x v="2"/>
    <x v="0"/>
    <x v="0"/>
    <s v="100KT-05-C"/>
    <n v="0.115"/>
    <n v="0.115"/>
    <n v="0"/>
    <x v="0"/>
    <n v="16"/>
  </r>
  <r>
    <x v="1"/>
    <x v="5"/>
    <x v="25"/>
    <x v="0"/>
    <x v="0"/>
    <x v="0"/>
    <s v="100KT-06-A"/>
    <n v="0.21"/>
    <n v="0.21"/>
    <n v="0"/>
    <x v="0"/>
    <n v="8"/>
  </r>
  <r>
    <x v="1"/>
    <x v="5"/>
    <x v="25"/>
    <x v="0"/>
    <x v="0"/>
    <x v="0"/>
    <s v="100KT-07-A"/>
    <n v="14.424149999999999"/>
    <n v="14.424149999999999"/>
    <n v="0"/>
    <x v="0"/>
    <n v="16"/>
  </r>
  <r>
    <x v="1"/>
    <x v="5"/>
    <x v="25"/>
    <x v="1"/>
    <x v="0"/>
    <x v="0"/>
    <s v="100KT-07-B"/>
    <n v="12.085850000000001"/>
    <n v="12.085850000000001"/>
    <n v="0"/>
    <x v="0"/>
    <n v="8"/>
  </r>
  <r>
    <x v="1"/>
    <x v="5"/>
    <x v="25"/>
    <x v="2"/>
    <x v="0"/>
    <x v="0"/>
    <s v="100KT-07-C"/>
    <n v="12.75333"/>
    <n v="12.75333"/>
    <n v="0"/>
    <x v="0"/>
    <n v="16"/>
  </r>
  <r>
    <x v="1"/>
    <x v="5"/>
    <x v="25"/>
    <x v="0"/>
    <x v="0"/>
    <x v="1"/>
    <s v="110KS-01-A"/>
    <n v="12.32"/>
    <n v="12.32"/>
    <n v="0"/>
    <x v="0"/>
    <n v="24"/>
  </r>
  <r>
    <x v="1"/>
    <x v="5"/>
    <x v="25"/>
    <x v="1"/>
    <x v="0"/>
    <x v="1"/>
    <s v="110KS-01-B"/>
    <n v="8.8000000000000007"/>
    <n v="8.8000000000000007"/>
    <n v="0"/>
    <x v="0"/>
    <n v="16"/>
  </r>
  <r>
    <x v="1"/>
    <x v="5"/>
    <x v="25"/>
    <x v="1"/>
    <x v="0"/>
    <x v="1"/>
    <s v="110KS-02-B"/>
    <n v="4.4000000000000004"/>
    <n v="4.4000000000000004"/>
    <n v="0"/>
    <x v="0"/>
    <n v="8"/>
  </r>
  <r>
    <x v="1"/>
    <x v="5"/>
    <x v="25"/>
    <x v="2"/>
    <x v="0"/>
    <x v="1"/>
    <s v="110KS-02-C"/>
    <n v="5.28"/>
    <n v="5.28"/>
    <n v="0"/>
    <x v="0"/>
    <n v="8"/>
  </r>
  <r>
    <x v="1"/>
    <x v="5"/>
    <x v="25"/>
    <x v="0"/>
    <x v="0"/>
    <x v="1"/>
    <s v="110KS-03-A"/>
    <n v="2.7018399999999998"/>
    <n v="2.7018399999999998"/>
    <n v="0"/>
    <x v="0"/>
    <n v="16"/>
  </r>
  <r>
    <x v="1"/>
    <x v="5"/>
    <x v="25"/>
    <x v="1"/>
    <x v="0"/>
    <x v="1"/>
    <s v="110KS-03-B"/>
    <n v="2.9693299999999998"/>
    <n v="2.9693299999999998"/>
    <n v="0"/>
    <x v="0"/>
    <n v="8"/>
  </r>
  <r>
    <x v="1"/>
    <x v="5"/>
    <x v="25"/>
    <x v="0"/>
    <x v="1"/>
    <x v="2"/>
    <s v="210SL-01-A"/>
    <n v="21.833320000000001"/>
    <n v="21.833320000000001"/>
    <n v="0"/>
    <x v="0"/>
    <n v="24"/>
  </r>
  <r>
    <x v="1"/>
    <x v="5"/>
    <x v="25"/>
    <x v="1"/>
    <x v="1"/>
    <x v="2"/>
    <s v="210SL-01-B"/>
    <n v="16.81841"/>
    <n v="16.81841"/>
    <n v="0"/>
    <x v="0"/>
    <n v="20"/>
  </r>
  <r>
    <x v="1"/>
    <x v="5"/>
    <x v="25"/>
    <x v="2"/>
    <x v="1"/>
    <x v="2"/>
    <s v="210SL-01-C"/>
    <n v="42.516629999999999"/>
    <n v="42.516629999999999"/>
    <n v="0"/>
    <x v="0"/>
    <n v="48"/>
  </r>
  <r>
    <x v="1"/>
    <x v="5"/>
    <x v="25"/>
    <x v="0"/>
    <x v="1"/>
    <x v="2"/>
    <s v="210SL-02-A"/>
    <n v="35.333300000000001"/>
    <n v="35.333300000000001"/>
    <n v="0"/>
    <x v="0"/>
    <n v="40"/>
  </r>
  <r>
    <x v="1"/>
    <x v="5"/>
    <x v="25"/>
    <x v="1"/>
    <x v="1"/>
    <x v="2"/>
    <s v="210SL-02-B"/>
    <n v="35.333300000000001"/>
    <n v="35.333300000000001"/>
    <n v="0"/>
    <x v="0"/>
    <n v="40"/>
  </r>
  <r>
    <x v="1"/>
    <x v="5"/>
    <x v="25"/>
    <x v="0"/>
    <x v="1"/>
    <x v="3"/>
    <s v="220SE-0009"/>
    <n v="7.6791600000000004"/>
    <n v="7.6791600000000004"/>
    <n v="0"/>
    <x v="0"/>
    <n v="8"/>
  </r>
  <r>
    <x v="1"/>
    <x v="5"/>
    <x v="25"/>
    <x v="2"/>
    <x v="1"/>
    <x v="3"/>
    <s v="220SE-0079"/>
    <n v="5.8011299999999997"/>
    <n v="5.8011299999999997"/>
    <n v="0"/>
    <x v="0"/>
    <n v="8"/>
  </r>
  <r>
    <x v="1"/>
    <x v="5"/>
    <x v="25"/>
    <x v="2"/>
    <x v="1"/>
    <x v="3"/>
    <s v="220SE-0081"/>
    <n v="5.9302599999999996"/>
    <n v="5.9302599999999996"/>
    <n v="0"/>
    <x v="0"/>
    <n v="8"/>
  </r>
  <r>
    <x v="1"/>
    <x v="5"/>
    <x v="25"/>
    <x v="2"/>
    <x v="1"/>
    <x v="3"/>
    <s v="220SE-0114"/>
    <n v="5.3843899999999998"/>
    <n v="5.3843899999999998"/>
    <n v="0"/>
    <x v="0"/>
    <n v="8"/>
  </r>
  <r>
    <x v="1"/>
    <x v="5"/>
    <x v="25"/>
    <x v="0"/>
    <x v="1"/>
    <x v="3"/>
    <s v="220SE-0121"/>
    <n v="5.8697600000000003"/>
    <n v="5.8697600000000003"/>
    <n v="4.1999999999999997E-3"/>
    <x v="0"/>
    <n v="8"/>
  </r>
  <r>
    <x v="1"/>
    <x v="5"/>
    <x v="25"/>
    <x v="1"/>
    <x v="1"/>
    <x v="3"/>
    <s v="220SE-0150"/>
    <n v="5.9833499999999997"/>
    <n v="5.9833499999999997"/>
    <n v="0"/>
    <x v="0"/>
    <n v="8"/>
  </r>
  <r>
    <x v="1"/>
    <x v="5"/>
    <x v="25"/>
    <x v="1"/>
    <x v="1"/>
    <x v="3"/>
    <s v="220SE-0202"/>
    <n v="6.1956499999999997"/>
    <n v="6.1956499999999997"/>
    <n v="0"/>
    <x v="0"/>
    <n v="8"/>
  </r>
  <r>
    <x v="1"/>
    <x v="5"/>
    <x v="25"/>
    <x v="2"/>
    <x v="1"/>
    <x v="3"/>
    <s v="220SE-0212"/>
    <n v="7.9560500000000003"/>
    <n v="7.9560500000000003"/>
    <n v="1.5299999999999999E-2"/>
    <x v="0"/>
    <n v="8"/>
  </r>
  <r>
    <x v="1"/>
    <x v="5"/>
    <x v="25"/>
    <x v="2"/>
    <x v="1"/>
    <x v="3"/>
    <s v="220SE-0227"/>
    <n v="7.5992199999999999"/>
    <n v="7.5992199999999999"/>
    <n v="7.0000000000000001E-3"/>
    <x v="0"/>
    <n v="8"/>
  </r>
  <r>
    <x v="1"/>
    <x v="5"/>
    <x v="25"/>
    <x v="1"/>
    <x v="1"/>
    <x v="3"/>
    <s v="220SE-0233"/>
    <n v="5.7522099999999998"/>
    <n v="5.7522099999999998"/>
    <n v="0"/>
    <x v="0"/>
    <n v="8"/>
  </r>
  <r>
    <x v="1"/>
    <x v="5"/>
    <x v="25"/>
    <x v="1"/>
    <x v="1"/>
    <x v="3"/>
    <s v="220SE-0281"/>
    <n v="8.7788900000000005"/>
    <n v="8.7788900000000005"/>
    <n v="0"/>
    <x v="0"/>
    <n v="12"/>
  </r>
  <r>
    <x v="1"/>
    <x v="5"/>
    <x v="25"/>
    <x v="2"/>
    <x v="1"/>
    <x v="3"/>
    <s v="220SE-0294"/>
    <n v="5.3584199999999997"/>
    <n v="5.3584199999999997"/>
    <n v="0"/>
    <x v="0"/>
    <n v="7"/>
  </r>
  <r>
    <x v="1"/>
    <x v="5"/>
    <x v="25"/>
    <x v="0"/>
    <x v="1"/>
    <x v="3"/>
    <s v="220SE-0350"/>
    <n v="5.8701699999999999"/>
    <n v="5.8701699999999999"/>
    <n v="2E-3"/>
    <x v="0"/>
    <n v="8"/>
  </r>
  <r>
    <x v="1"/>
    <x v="5"/>
    <x v="25"/>
    <x v="2"/>
    <x v="1"/>
    <x v="3"/>
    <s v="220SE-0359"/>
    <n v="7.4596299999999998"/>
    <n v="7.4596299999999998"/>
    <n v="1.7399999999999999E-2"/>
    <x v="0"/>
    <n v="8"/>
  </r>
  <r>
    <x v="1"/>
    <x v="5"/>
    <x v="25"/>
    <x v="2"/>
    <x v="1"/>
    <x v="3"/>
    <s v="220SE-0386"/>
    <n v="8.0008300000000006"/>
    <n v="6.5008299999999997"/>
    <n v="6.0397999999999996"/>
    <x v="0"/>
    <n v="8"/>
  </r>
  <r>
    <x v="1"/>
    <x v="5"/>
    <x v="25"/>
    <x v="0"/>
    <x v="1"/>
    <x v="3"/>
    <s v="220SE-0409"/>
    <n v="6.2878699999999998"/>
    <n v="6.2878699999999998"/>
    <n v="0"/>
    <x v="0"/>
    <n v="8"/>
  </r>
  <r>
    <x v="1"/>
    <x v="5"/>
    <x v="25"/>
    <x v="1"/>
    <x v="1"/>
    <x v="3"/>
    <s v="220SE-0505"/>
    <n v="2.4916999999999998"/>
    <n v="2.4916999999999998"/>
    <n v="0"/>
    <x v="0"/>
    <n v="4"/>
  </r>
  <r>
    <x v="1"/>
    <x v="5"/>
    <x v="25"/>
    <x v="0"/>
    <x v="1"/>
    <x v="3"/>
    <s v="220SE-0639"/>
    <n v="5.6800499999999996"/>
    <n v="5.6800499999999996"/>
    <n v="3.3E-3"/>
    <x v="0"/>
    <n v="8"/>
  </r>
  <r>
    <x v="1"/>
    <x v="5"/>
    <x v="25"/>
    <x v="1"/>
    <x v="1"/>
    <x v="3"/>
    <s v="220SE-0640"/>
    <n v="5.3434499999999998"/>
    <n v="5.3434499999999998"/>
    <n v="0"/>
    <x v="0"/>
    <n v="8"/>
  </r>
  <r>
    <x v="1"/>
    <x v="5"/>
    <x v="25"/>
    <x v="0"/>
    <x v="1"/>
    <x v="3"/>
    <s v="220SE-0642"/>
    <n v="8.1949500000000004"/>
    <n v="8.1949500000000004"/>
    <n v="0"/>
    <x v="0"/>
    <n v="8"/>
  </r>
  <r>
    <x v="1"/>
    <x v="5"/>
    <x v="25"/>
    <x v="0"/>
    <x v="1"/>
    <x v="3"/>
    <s v="220SE-0677"/>
    <n v="4.4874999999999998"/>
    <n v="4.4874999999999998"/>
    <n v="0"/>
    <x v="0"/>
    <n v="8"/>
  </r>
  <r>
    <x v="1"/>
    <x v="5"/>
    <x v="25"/>
    <x v="1"/>
    <x v="1"/>
    <x v="3"/>
    <s v="220SE-0682"/>
    <n v="5.8983699999999999"/>
    <n v="5.8983699999999999"/>
    <n v="0"/>
    <x v="0"/>
    <n v="8"/>
  </r>
  <r>
    <x v="1"/>
    <x v="5"/>
    <x v="25"/>
    <x v="1"/>
    <x v="1"/>
    <x v="3"/>
    <s v="220SE-0688"/>
    <n v="7.4049699999999996"/>
    <n v="7.4049699999999996"/>
    <n v="0.04"/>
    <x v="0"/>
    <n v="10"/>
  </r>
  <r>
    <x v="1"/>
    <x v="5"/>
    <x v="25"/>
    <x v="1"/>
    <x v="1"/>
    <x v="3"/>
    <s v="220SE-0692"/>
    <n v="3.4258999999999999"/>
    <n v="3.4258999999999999"/>
    <n v="0"/>
    <x v="0"/>
    <n v="4"/>
  </r>
  <r>
    <x v="1"/>
    <x v="5"/>
    <x v="25"/>
    <x v="0"/>
    <x v="1"/>
    <x v="3"/>
    <s v="220SE-0694"/>
    <n v="7.6999899999999997"/>
    <n v="7.6999899999999997"/>
    <n v="1.0800000000000001E-2"/>
    <x v="0"/>
    <n v="8"/>
  </r>
  <r>
    <x v="1"/>
    <x v="5"/>
    <x v="25"/>
    <x v="1"/>
    <x v="1"/>
    <x v="3"/>
    <s v="220SE-0700"/>
    <n v="5.7177100000000003"/>
    <n v="5.7177100000000003"/>
    <n v="0"/>
    <x v="0"/>
    <n v="8"/>
  </r>
  <r>
    <x v="1"/>
    <x v="5"/>
    <x v="25"/>
    <x v="1"/>
    <x v="1"/>
    <x v="3"/>
    <s v="220SE-0701"/>
    <n v="5.9589299999999996"/>
    <n v="5.9589299999999996"/>
    <n v="0"/>
    <x v="0"/>
    <n v="8"/>
  </r>
  <r>
    <x v="1"/>
    <x v="5"/>
    <x v="25"/>
    <x v="2"/>
    <x v="1"/>
    <x v="3"/>
    <s v="220SE-0708"/>
    <n v="6.4134799999999998"/>
    <n v="6.4134799999999998"/>
    <n v="0"/>
    <x v="0"/>
    <n v="8"/>
  </r>
  <r>
    <x v="1"/>
    <x v="5"/>
    <x v="25"/>
    <x v="1"/>
    <x v="1"/>
    <x v="3"/>
    <s v="220SE-0718"/>
    <n v="8.0040499999999994"/>
    <n v="8.0040499999999994"/>
    <n v="0"/>
    <x v="0"/>
    <n v="8"/>
  </r>
  <r>
    <x v="1"/>
    <x v="5"/>
    <x v="25"/>
    <x v="1"/>
    <x v="1"/>
    <x v="3"/>
    <s v="220SE-0734"/>
    <n v="6.48651"/>
    <n v="6.48651"/>
    <n v="0"/>
    <x v="0"/>
    <n v="8"/>
  </r>
  <r>
    <x v="1"/>
    <x v="5"/>
    <x v="25"/>
    <x v="1"/>
    <x v="1"/>
    <x v="3"/>
    <s v="220SE-0737"/>
    <n v="6.77569"/>
    <n v="6.77569"/>
    <n v="0"/>
    <x v="0"/>
    <n v="8"/>
  </r>
  <r>
    <x v="1"/>
    <x v="5"/>
    <x v="25"/>
    <x v="1"/>
    <x v="1"/>
    <x v="3"/>
    <s v="220SE-0739"/>
    <n v="5.5793299999999997"/>
    <n v="5.5793299999999997"/>
    <n v="0"/>
    <x v="0"/>
    <n v="8"/>
  </r>
  <r>
    <x v="1"/>
    <x v="5"/>
    <x v="25"/>
    <x v="2"/>
    <x v="1"/>
    <x v="3"/>
    <s v="220SE-0754"/>
    <n v="5.7852300000000003"/>
    <n v="5.7852300000000003"/>
    <n v="0"/>
    <x v="0"/>
    <n v="8"/>
  </r>
  <r>
    <x v="1"/>
    <x v="5"/>
    <x v="25"/>
    <x v="2"/>
    <x v="1"/>
    <x v="3"/>
    <s v="220SE-0755"/>
    <n v="6.44834"/>
    <n v="6.44834"/>
    <n v="0"/>
    <x v="0"/>
    <n v="8"/>
  </r>
  <r>
    <x v="1"/>
    <x v="5"/>
    <x v="25"/>
    <x v="2"/>
    <x v="1"/>
    <x v="3"/>
    <s v="220SE-0778"/>
    <n v="5.4919900000000004"/>
    <n v="5.4919900000000004"/>
    <n v="0"/>
    <x v="0"/>
    <n v="8"/>
  </r>
  <r>
    <x v="1"/>
    <x v="5"/>
    <x v="25"/>
    <x v="1"/>
    <x v="1"/>
    <x v="3"/>
    <s v="220SE-0786"/>
    <n v="5.8886599999999998"/>
    <n v="5.8886599999999998"/>
    <n v="0"/>
    <x v="0"/>
    <n v="8"/>
  </r>
  <r>
    <x v="1"/>
    <x v="5"/>
    <x v="25"/>
    <x v="0"/>
    <x v="1"/>
    <x v="3"/>
    <s v="220SE-0787"/>
    <n v="5.86646"/>
    <n v="5.86646"/>
    <n v="0"/>
    <x v="0"/>
    <n v="8"/>
  </r>
  <r>
    <x v="1"/>
    <x v="5"/>
    <x v="25"/>
    <x v="2"/>
    <x v="1"/>
    <x v="3"/>
    <s v="220SE-0795"/>
    <n v="5.4205399999999999"/>
    <n v="5.4205399999999999"/>
    <n v="0"/>
    <x v="0"/>
    <n v="8"/>
  </r>
  <r>
    <x v="1"/>
    <x v="5"/>
    <x v="25"/>
    <x v="1"/>
    <x v="1"/>
    <x v="3"/>
    <s v="220SE-0797"/>
    <n v="6.3999199999999998"/>
    <n v="6.3999199999999998"/>
    <n v="0"/>
    <x v="0"/>
    <n v="8"/>
  </r>
  <r>
    <x v="1"/>
    <x v="5"/>
    <x v="25"/>
    <x v="1"/>
    <x v="1"/>
    <x v="3"/>
    <s v="220SE-0800"/>
    <n v="7.2729600000000003"/>
    <n v="7.2729600000000003"/>
    <n v="0"/>
    <x v="0"/>
    <n v="8"/>
  </r>
  <r>
    <x v="1"/>
    <x v="5"/>
    <x v="25"/>
    <x v="2"/>
    <x v="1"/>
    <x v="3"/>
    <s v="220SE-0844"/>
    <n v="6.0756800000000002"/>
    <n v="6.0756800000000002"/>
    <n v="0"/>
    <x v="0"/>
    <n v="8"/>
  </r>
  <r>
    <x v="1"/>
    <x v="5"/>
    <x v="25"/>
    <x v="1"/>
    <x v="1"/>
    <x v="3"/>
    <s v="220SE-0921"/>
    <n v="8.0309600000000003"/>
    <n v="8.0309600000000003"/>
    <n v="0"/>
    <x v="0"/>
    <n v="8"/>
  </r>
  <r>
    <x v="1"/>
    <x v="5"/>
    <x v="25"/>
    <x v="0"/>
    <x v="1"/>
    <x v="3"/>
    <s v="220SE-0923"/>
    <n v="6.0509199999999996"/>
    <n v="6.0509199999999996"/>
    <n v="0"/>
    <x v="0"/>
    <n v="8"/>
  </r>
  <r>
    <x v="1"/>
    <x v="5"/>
    <x v="25"/>
    <x v="2"/>
    <x v="1"/>
    <x v="3"/>
    <s v="220SE-1045"/>
    <n v="8.3990799999999997"/>
    <n v="8.3990799999999997"/>
    <n v="0"/>
    <x v="0"/>
    <n v="8"/>
  </r>
  <r>
    <x v="1"/>
    <x v="5"/>
    <x v="25"/>
    <x v="0"/>
    <x v="1"/>
    <x v="3"/>
    <s v="220SE-1218"/>
    <n v="7.4917699999999998"/>
    <n v="7.4917699999999998"/>
    <n v="3.2000000000000002E-3"/>
    <x v="0"/>
    <n v="8"/>
  </r>
  <r>
    <x v="1"/>
    <x v="5"/>
    <x v="25"/>
    <x v="0"/>
    <x v="1"/>
    <x v="3"/>
    <s v="220SE-1219"/>
    <n v="5.4123599999999996"/>
    <n v="5.4123599999999996"/>
    <n v="0"/>
    <x v="0"/>
    <n v="8"/>
  </r>
  <r>
    <x v="1"/>
    <x v="5"/>
    <x v="25"/>
    <x v="2"/>
    <x v="1"/>
    <x v="3"/>
    <s v="220SE-1220"/>
    <n v="5.5619930000000002"/>
    <n v="5.5619930000000002"/>
    <n v="2.1999999999999999E-2"/>
    <x v="0"/>
    <n v="7.5"/>
  </r>
  <r>
    <x v="1"/>
    <x v="5"/>
    <x v="25"/>
    <x v="1"/>
    <x v="1"/>
    <x v="3"/>
    <s v="220SE-1223"/>
    <n v="7.7456100000000001"/>
    <n v="7.7456100000000001"/>
    <n v="0"/>
    <x v="0"/>
    <n v="8"/>
  </r>
  <r>
    <x v="1"/>
    <x v="5"/>
    <x v="25"/>
    <x v="1"/>
    <x v="1"/>
    <x v="3"/>
    <s v="220SE-1282"/>
    <n v="5.0572999999999997"/>
    <n v="5.0572999999999997"/>
    <n v="0"/>
    <x v="0"/>
    <n v="8"/>
  </r>
  <r>
    <x v="1"/>
    <x v="5"/>
    <x v="25"/>
    <x v="1"/>
    <x v="1"/>
    <x v="3"/>
    <s v="220SE-1286"/>
    <n v="5.5651999999999999"/>
    <n v="5.5651999999999999"/>
    <n v="0"/>
    <x v="0"/>
    <n v="8"/>
  </r>
  <r>
    <x v="1"/>
    <x v="5"/>
    <x v="25"/>
    <x v="0"/>
    <x v="1"/>
    <x v="3"/>
    <s v="220SE-1290"/>
    <n v="8.0614399999999993"/>
    <n v="8.0614399999999993"/>
    <n v="8.0000000000000004E-4"/>
    <x v="0"/>
    <n v="8"/>
  </r>
  <r>
    <x v="1"/>
    <x v="5"/>
    <x v="25"/>
    <x v="2"/>
    <x v="1"/>
    <x v="3"/>
    <s v="220SE-1679"/>
    <n v="7.05497"/>
    <n v="7.05497"/>
    <n v="0"/>
    <x v="0"/>
    <n v="8"/>
  </r>
  <r>
    <x v="1"/>
    <x v="5"/>
    <x v="25"/>
    <x v="1"/>
    <x v="1"/>
    <x v="3"/>
    <s v="220SE-1689"/>
    <n v="5.3263069999999999"/>
    <n v="5.3263069999999999"/>
    <n v="0.2974"/>
    <x v="0"/>
    <n v="6.5"/>
  </r>
  <r>
    <x v="1"/>
    <x v="5"/>
    <x v="25"/>
    <x v="2"/>
    <x v="1"/>
    <x v="3"/>
    <s v="220SE-1695"/>
    <n v="7.1389300000000002"/>
    <n v="7.1389300000000002"/>
    <n v="0"/>
    <x v="0"/>
    <n v="8"/>
  </r>
  <r>
    <x v="1"/>
    <x v="5"/>
    <x v="25"/>
    <x v="2"/>
    <x v="1"/>
    <x v="3"/>
    <s v="220SE-1696"/>
    <n v="4.4070299999999998"/>
    <n v="4.4070299999999998"/>
    <n v="0"/>
    <x v="0"/>
    <n v="8"/>
  </r>
  <r>
    <x v="1"/>
    <x v="5"/>
    <x v="25"/>
    <x v="0"/>
    <x v="1"/>
    <x v="3"/>
    <s v="220SE-1747"/>
    <n v="5.7152810000000001"/>
    <n v="5.7152810000000001"/>
    <n v="0.28970000000000001"/>
    <x v="0"/>
    <n v="7"/>
  </r>
  <r>
    <x v="1"/>
    <x v="5"/>
    <x v="25"/>
    <x v="2"/>
    <x v="1"/>
    <x v="3"/>
    <s v="220SE-1883"/>
    <n v="5.8243799999999997"/>
    <n v="5.8243799999999997"/>
    <n v="0"/>
    <x v="0"/>
    <n v="8"/>
  </r>
  <r>
    <x v="1"/>
    <x v="5"/>
    <x v="25"/>
    <x v="1"/>
    <x v="1"/>
    <x v="3"/>
    <s v="220SE-2033"/>
    <n v="6.78775"/>
    <n v="6.78775"/>
    <n v="0"/>
    <x v="0"/>
    <n v="8"/>
  </r>
  <r>
    <x v="1"/>
    <x v="5"/>
    <x v="25"/>
    <x v="0"/>
    <x v="1"/>
    <x v="3"/>
    <s v="220SE-2035"/>
    <n v="8.1361100000000004"/>
    <n v="8.1361100000000004"/>
    <n v="0"/>
    <x v="0"/>
    <n v="8"/>
  </r>
  <r>
    <x v="1"/>
    <x v="5"/>
    <x v="25"/>
    <x v="2"/>
    <x v="1"/>
    <x v="3"/>
    <s v="220SE-2036"/>
    <n v="6.96983"/>
    <n v="6.96983"/>
    <n v="0"/>
    <x v="0"/>
    <n v="8"/>
  </r>
  <r>
    <x v="1"/>
    <x v="5"/>
    <x v="25"/>
    <x v="0"/>
    <x v="1"/>
    <x v="3"/>
    <s v="220SE-2037"/>
    <n v="5.0758299999999998"/>
    <n v="5.0758299999999998"/>
    <n v="3.0499999999999999E-2"/>
    <x v="0"/>
    <n v="8"/>
  </r>
  <r>
    <x v="1"/>
    <x v="5"/>
    <x v="25"/>
    <x v="0"/>
    <x v="1"/>
    <x v="3"/>
    <s v="220SE-2038"/>
    <n v="6.0231899999999996"/>
    <n v="6.0231899999999996"/>
    <n v="0"/>
    <x v="0"/>
    <n v="8"/>
  </r>
  <r>
    <x v="1"/>
    <x v="5"/>
    <x v="25"/>
    <x v="1"/>
    <x v="1"/>
    <x v="3"/>
    <s v="220SE-2102"/>
    <n v="6.2584200000000001"/>
    <n v="6.2584200000000001"/>
    <n v="0"/>
    <x v="0"/>
    <n v="8"/>
  </r>
  <r>
    <x v="1"/>
    <x v="5"/>
    <x v="25"/>
    <x v="0"/>
    <x v="1"/>
    <x v="3"/>
    <s v="220SE-2103"/>
    <n v="6.1765499999999998"/>
    <n v="6.1765499999999998"/>
    <n v="0"/>
    <x v="0"/>
    <n v="8"/>
  </r>
  <r>
    <x v="1"/>
    <x v="5"/>
    <x v="25"/>
    <x v="2"/>
    <x v="1"/>
    <x v="3"/>
    <s v="220SE-2104"/>
    <n v="8.4921699999999998"/>
    <n v="8.4921699999999998"/>
    <n v="0"/>
    <x v="0"/>
    <n v="8"/>
  </r>
  <r>
    <x v="1"/>
    <x v="5"/>
    <x v="25"/>
    <x v="2"/>
    <x v="1"/>
    <x v="3"/>
    <s v="220SE-2107"/>
    <n v="6.59809"/>
    <n v="6.59809"/>
    <n v="1.2500000000000001E-2"/>
    <x v="0"/>
    <n v="8"/>
  </r>
  <r>
    <x v="1"/>
    <x v="5"/>
    <x v="25"/>
    <x v="0"/>
    <x v="1"/>
    <x v="3"/>
    <s v="220SE-2110"/>
    <n v="6.0471300000000001"/>
    <n v="6.0471300000000001"/>
    <n v="1.04E-2"/>
    <x v="0"/>
    <n v="8"/>
  </r>
  <r>
    <x v="1"/>
    <x v="5"/>
    <x v="25"/>
    <x v="1"/>
    <x v="1"/>
    <x v="3"/>
    <s v="220SE-2116"/>
    <n v="6.4323899999999998"/>
    <n v="6.4323899999999998"/>
    <n v="0"/>
    <x v="0"/>
    <n v="8"/>
  </r>
  <r>
    <x v="1"/>
    <x v="5"/>
    <x v="25"/>
    <x v="2"/>
    <x v="1"/>
    <x v="3"/>
    <s v="220SE-2118"/>
    <n v="6.5"/>
    <n v="6.5"/>
    <n v="0"/>
    <x v="0"/>
    <n v="8"/>
  </r>
  <r>
    <x v="1"/>
    <x v="5"/>
    <x v="25"/>
    <x v="0"/>
    <x v="1"/>
    <x v="3"/>
    <s v="220SE-2125"/>
    <n v="7.12493"/>
    <n v="7.12493"/>
    <n v="0"/>
    <x v="0"/>
    <n v="8"/>
  </r>
  <r>
    <x v="1"/>
    <x v="5"/>
    <x v="25"/>
    <x v="0"/>
    <x v="1"/>
    <x v="3"/>
    <s v="220SE-2295"/>
    <n v="5.0859699999999997"/>
    <n v="5.0859699999999997"/>
    <n v="0"/>
    <x v="0"/>
    <n v="8"/>
  </r>
  <r>
    <x v="1"/>
    <x v="5"/>
    <x v="25"/>
    <x v="1"/>
    <x v="1"/>
    <x v="3"/>
    <s v="220SE-2350"/>
    <n v="7.2616300000000003"/>
    <n v="7.2616300000000003"/>
    <n v="3.4599999999999999E-2"/>
    <x v="0"/>
    <n v="8"/>
  </r>
  <r>
    <x v="1"/>
    <x v="5"/>
    <x v="25"/>
    <x v="1"/>
    <x v="1"/>
    <x v="3"/>
    <s v="220SE-2353"/>
    <n v="7.6887499999999998"/>
    <n v="7.6887499999999998"/>
    <n v="1.3299999999999999E-2"/>
    <x v="0"/>
    <n v="8"/>
  </r>
  <r>
    <x v="1"/>
    <x v="5"/>
    <x v="25"/>
    <x v="1"/>
    <x v="1"/>
    <x v="3"/>
    <s v="220SE-2414"/>
    <n v="9.9051600000000004"/>
    <n v="9.9051600000000004"/>
    <n v="0"/>
    <x v="0"/>
    <n v="12"/>
  </r>
  <r>
    <x v="1"/>
    <x v="5"/>
    <x v="25"/>
    <x v="2"/>
    <x v="1"/>
    <x v="3"/>
    <s v="220SE-2454"/>
    <n v="5.1769699999999998"/>
    <n v="5.1769699999999998"/>
    <n v="0"/>
    <x v="0"/>
    <n v="8"/>
  </r>
  <r>
    <x v="1"/>
    <x v="5"/>
    <x v="25"/>
    <x v="1"/>
    <x v="1"/>
    <x v="3"/>
    <s v="220SE-2455"/>
    <n v="3.8195999999999999"/>
    <n v="3.8195999999999999"/>
    <n v="0"/>
    <x v="0"/>
    <n v="8"/>
  </r>
  <r>
    <x v="1"/>
    <x v="5"/>
    <x v="25"/>
    <x v="1"/>
    <x v="1"/>
    <x v="3"/>
    <s v="220SE-2553"/>
    <n v="5.7428499999999998"/>
    <n v="5.7428499999999998"/>
    <n v="0"/>
    <x v="0"/>
    <n v="8"/>
  </r>
  <r>
    <x v="1"/>
    <x v="5"/>
    <x v="25"/>
    <x v="2"/>
    <x v="1"/>
    <x v="3"/>
    <s v="220SE-2769"/>
    <n v="5.89297"/>
    <n v="5.89297"/>
    <n v="0"/>
    <x v="0"/>
    <n v="8"/>
  </r>
  <r>
    <x v="1"/>
    <x v="5"/>
    <x v="25"/>
    <x v="0"/>
    <x v="1"/>
    <x v="3"/>
    <s v="220SE-2771"/>
    <n v="6.7622299999999997"/>
    <n v="6.7622299999999997"/>
    <n v="8.3000000000000001E-3"/>
    <x v="0"/>
    <n v="8"/>
  </r>
  <r>
    <x v="1"/>
    <x v="5"/>
    <x v="25"/>
    <x v="1"/>
    <x v="1"/>
    <x v="3"/>
    <s v="220SE-2775"/>
    <n v="5.2984799999999996"/>
    <n v="5.2984799999999996"/>
    <n v="0"/>
    <x v="0"/>
    <n v="5"/>
  </r>
  <r>
    <x v="1"/>
    <x v="5"/>
    <x v="25"/>
    <x v="1"/>
    <x v="1"/>
    <x v="3"/>
    <s v="220SE-2818"/>
    <n v="6.00631"/>
    <n v="6.00631"/>
    <n v="0"/>
    <x v="0"/>
    <n v="8"/>
  </r>
  <r>
    <x v="1"/>
    <x v="5"/>
    <x v="25"/>
    <x v="2"/>
    <x v="1"/>
    <x v="3"/>
    <s v="220SE-2841"/>
    <n v="7.4055499999999999"/>
    <n v="7.4055499999999999"/>
    <n v="0"/>
    <x v="0"/>
    <n v="8"/>
  </r>
  <r>
    <x v="1"/>
    <x v="5"/>
    <x v="25"/>
    <x v="1"/>
    <x v="1"/>
    <x v="3"/>
    <s v="220SE-2842"/>
    <n v="5.6942000000000004"/>
    <n v="5.6942000000000004"/>
    <n v="0"/>
    <x v="0"/>
    <n v="8"/>
  </r>
  <r>
    <x v="1"/>
    <x v="5"/>
    <x v="25"/>
    <x v="0"/>
    <x v="1"/>
    <x v="3"/>
    <s v="220SE-2848"/>
    <n v="6.5233869999999996"/>
    <n v="6.5233869999999996"/>
    <n v="0"/>
    <x v="0"/>
    <n v="8"/>
  </r>
  <r>
    <x v="1"/>
    <x v="5"/>
    <x v="25"/>
    <x v="0"/>
    <x v="1"/>
    <x v="3"/>
    <s v="220SE-2892"/>
    <n v="5.4539299999999997"/>
    <n v="5.4539299999999997"/>
    <n v="0"/>
    <x v="0"/>
    <n v="8"/>
  </r>
  <r>
    <x v="1"/>
    <x v="5"/>
    <x v="25"/>
    <x v="1"/>
    <x v="1"/>
    <x v="3"/>
    <s v="220SE-2897"/>
    <n v="5.8223099999999999"/>
    <n v="5.8223099999999999"/>
    <n v="0"/>
    <x v="0"/>
    <n v="8"/>
  </r>
  <r>
    <x v="1"/>
    <x v="5"/>
    <x v="25"/>
    <x v="0"/>
    <x v="1"/>
    <x v="3"/>
    <s v="220SE-2918"/>
    <n v="5.5955500000000002"/>
    <n v="5.5955500000000002"/>
    <n v="0"/>
    <x v="0"/>
    <n v="8"/>
  </r>
  <r>
    <x v="1"/>
    <x v="5"/>
    <x v="25"/>
    <x v="0"/>
    <x v="1"/>
    <x v="3"/>
    <s v="220SE-2924"/>
    <n v="7.2897499999999997"/>
    <n v="7.2897499999999997"/>
    <n v="0"/>
    <x v="0"/>
    <n v="8"/>
  </r>
  <r>
    <x v="1"/>
    <x v="5"/>
    <x v="25"/>
    <x v="2"/>
    <x v="1"/>
    <x v="3"/>
    <s v="220SE-2926"/>
    <n v="6.2505100000000002"/>
    <n v="6.2505100000000002"/>
    <n v="0"/>
    <x v="0"/>
    <n v="8"/>
  </r>
  <r>
    <x v="1"/>
    <x v="5"/>
    <x v="25"/>
    <x v="0"/>
    <x v="1"/>
    <x v="3"/>
    <s v="220SE-2983"/>
    <n v="6.9315899999999999"/>
    <n v="6.9315899999999999"/>
    <n v="5.2499999999999998E-2"/>
    <x v="0"/>
    <n v="8"/>
  </r>
  <r>
    <x v="1"/>
    <x v="5"/>
    <x v="25"/>
    <x v="0"/>
    <x v="1"/>
    <x v="3"/>
    <s v="220SE-3035"/>
    <n v="2.7375799999999999"/>
    <n v="2.7375799999999999"/>
    <n v="0"/>
    <x v="0"/>
    <n v="8"/>
  </r>
  <r>
    <x v="1"/>
    <x v="5"/>
    <x v="25"/>
    <x v="2"/>
    <x v="1"/>
    <x v="3"/>
    <s v="220SE-3073"/>
    <n v="6.5810399999999998"/>
    <n v="6.5810399999999998"/>
    <n v="0"/>
    <x v="0"/>
    <n v="8"/>
  </r>
  <r>
    <x v="1"/>
    <x v="5"/>
    <x v="25"/>
    <x v="2"/>
    <x v="1"/>
    <x v="3"/>
    <s v="220SE-3261"/>
    <n v="6.2132800000000001"/>
    <n v="6.2132800000000001"/>
    <n v="0"/>
    <x v="0"/>
    <n v="8"/>
  </r>
  <r>
    <x v="1"/>
    <x v="5"/>
    <x v="25"/>
    <x v="2"/>
    <x v="1"/>
    <x v="3"/>
    <s v="220SE-3445"/>
    <n v="7.2911000000000001"/>
    <n v="7.2911000000000001"/>
    <n v="6.6600000000000006E-2"/>
    <x v="0"/>
    <n v="8"/>
  </r>
  <r>
    <x v="1"/>
    <x v="5"/>
    <x v="25"/>
    <x v="2"/>
    <x v="1"/>
    <x v="3"/>
    <s v="220SE-3447"/>
    <n v="5.5412400000000002"/>
    <n v="5.5412400000000002"/>
    <n v="0.23580000000000001"/>
    <x v="0"/>
    <n v="8"/>
  </r>
  <r>
    <x v="1"/>
    <x v="5"/>
    <x v="25"/>
    <x v="2"/>
    <x v="1"/>
    <x v="3"/>
    <s v="220SE-3462"/>
    <n v="5.6920299999999999"/>
    <n v="5.6920299999999999"/>
    <n v="0"/>
    <x v="0"/>
    <n v="8"/>
  </r>
  <r>
    <x v="1"/>
    <x v="5"/>
    <x v="25"/>
    <x v="2"/>
    <x v="1"/>
    <x v="3"/>
    <s v="220SE-3468"/>
    <n v="6.0363899999999999"/>
    <n v="6.0363899999999999"/>
    <n v="0.29549999999999998"/>
    <x v="0"/>
    <n v="8"/>
  </r>
  <r>
    <x v="1"/>
    <x v="5"/>
    <x v="25"/>
    <x v="0"/>
    <x v="1"/>
    <x v="3"/>
    <s v="220SE-3566"/>
    <n v="5.8898099999999998"/>
    <n v="5.8898099999999998"/>
    <n v="0"/>
    <x v="0"/>
    <n v="8"/>
  </r>
  <r>
    <x v="1"/>
    <x v="5"/>
    <x v="25"/>
    <x v="1"/>
    <x v="1"/>
    <x v="3"/>
    <s v="220SE-3633"/>
    <n v="6.3588199999999997"/>
    <n v="6.3588199999999997"/>
    <n v="0"/>
    <x v="0"/>
    <n v="8"/>
  </r>
  <r>
    <x v="1"/>
    <x v="5"/>
    <x v="25"/>
    <x v="0"/>
    <x v="1"/>
    <x v="3"/>
    <s v="220SE-3678"/>
    <n v="3.67299"/>
    <n v="3.67299"/>
    <n v="0"/>
    <x v="0"/>
    <n v="8"/>
  </r>
  <r>
    <x v="1"/>
    <x v="5"/>
    <x v="25"/>
    <x v="1"/>
    <x v="1"/>
    <x v="3"/>
    <s v="220SE-3840"/>
    <n v="7.3747600000000002"/>
    <n v="7.3747600000000002"/>
    <n v="0"/>
    <x v="0"/>
    <n v="8"/>
  </r>
  <r>
    <x v="1"/>
    <x v="5"/>
    <x v="25"/>
    <x v="0"/>
    <x v="2"/>
    <x v="4"/>
    <s v="300OI-01-A"/>
    <n v="49.5792"/>
    <n v="49.5792"/>
    <n v="0"/>
    <x v="0"/>
    <n v="32"/>
  </r>
  <r>
    <x v="1"/>
    <x v="5"/>
    <x v="25"/>
    <x v="1"/>
    <x v="2"/>
    <x v="4"/>
    <s v="300OI-01-B"/>
    <n v="49.875599999999999"/>
    <n v="49.875599999999999"/>
    <n v="0"/>
    <x v="0"/>
    <n v="32"/>
  </r>
  <r>
    <x v="1"/>
    <x v="5"/>
    <x v="25"/>
    <x v="2"/>
    <x v="2"/>
    <x v="4"/>
    <s v="300OI-01-C"/>
    <n v="65.195800000000006"/>
    <n v="65.195800000000006"/>
    <n v="0"/>
    <x v="0"/>
    <n v="32"/>
  </r>
  <r>
    <x v="1"/>
    <x v="5"/>
    <x v="25"/>
    <x v="0"/>
    <x v="2"/>
    <x v="5"/>
    <s v="300OS-01-A"/>
    <n v="9.7921800000000001"/>
    <n v="9.7921800000000001"/>
    <n v="0"/>
    <x v="0"/>
    <n v="24"/>
  </r>
  <r>
    <x v="1"/>
    <x v="5"/>
    <x v="25"/>
    <x v="1"/>
    <x v="2"/>
    <x v="5"/>
    <s v="300OS-01-B"/>
    <n v="9.3776499999999992"/>
    <n v="9.3776499999999992"/>
    <n v="0"/>
    <x v="0"/>
    <n v="24"/>
  </r>
  <r>
    <x v="1"/>
    <x v="5"/>
    <x v="25"/>
    <x v="2"/>
    <x v="2"/>
    <x v="5"/>
    <s v="300OS-01-C"/>
    <n v="9.3495899999999992"/>
    <n v="9.3495899999999992"/>
    <n v="0"/>
    <x v="0"/>
    <n v="24"/>
  </r>
  <r>
    <x v="1"/>
    <x v="5"/>
    <x v="25"/>
    <x v="0"/>
    <x v="3"/>
    <x v="6"/>
    <s v="410MO-01-A"/>
    <n v="15.435029999999999"/>
    <n v="15.435029999999999"/>
    <n v="0"/>
    <x v="0"/>
    <n v="19.989999999999998"/>
  </r>
  <r>
    <x v="1"/>
    <x v="5"/>
    <x v="25"/>
    <x v="1"/>
    <x v="3"/>
    <x v="6"/>
    <s v="410MO-01-B"/>
    <n v="7.2476799999999999"/>
    <n v="7.2476799999999999"/>
    <n v="0"/>
    <x v="1"/>
    <n v="10.68"/>
  </r>
  <r>
    <x v="1"/>
    <x v="5"/>
    <x v="25"/>
    <x v="2"/>
    <x v="3"/>
    <x v="6"/>
    <s v="410MO-01-C"/>
    <n v="11.16315"/>
    <n v="11.16315"/>
    <n v="0"/>
    <x v="0"/>
    <n v="14.66"/>
  </r>
  <r>
    <x v="1"/>
    <x v="5"/>
    <x v="25"/>
    <x v="0"/>
    <x v="3"/>
    <x v="6"/>
    <s v="410MO-02-A"/>
    <n v="16.56221"/>
    <n v="16.56221"/>
    <n v="0"/>
    <x v="0"/>
    <n v="19.989999999999998"/>
  </r>
  <r>
    <x v="1"/>
    <x v="5"/>
    <x v="25"/>
    <x v="1"/>
    <x v="3"/>
    <x v="6"/>
    <s v="410MO-02-B"/>
    <n v="10.698930000000001"/>
    <n v="10.698930000000001"/>
    <n v="0"/>
    <x v="2"/>
    <n v="18.68"/>
  </r>
  <r>
    <x v="1"/>
    <x v="5"/>
    <x v="25"/>
    <x v="2"/>
    <x v="3"/>
    <x v="6"/>
    <s v="410MO-02-C"/>
    <n v="4.2344999999999997"/>
    <n v="4.2344999999999997"/>
    <n v="0"/>
    <x v="0"/>
    <n v="5.66"/>
  </r>
  <r>
    <x v="1"/>
    <x v="5"/>
    <x v="25"/>
    <x v="0"/>
    <x v="3"/>
    <x v="6"/>
    <s v="410MO-03-A"/>
    <n v="15.132669999999999"/>
    <n v="15.132669999999999"/>
    <n v="0"/>
    <x v="0"/>
    <n v="19.989999999999998"/>
  </r>
  <r>
    <x v="1"/>
    <x v="5"/>
    <x v="25"/>
    <x v="1"/>
    <x v="3"/>
    <x v="6"/>
    <s v="410MO-03-B"/>
    <n v="10.646710000000001"/>
    <n v="10.646710000000001"/>
    <n v="0"/>
    <x v="3"/>
    <n v="18.68"/>
  </r>
  <r>
    <x v="1"/>
    <x v="5"/>
    <x v="25"/>
    <x v="2"/>
    <x v="3"/>
    <x v="6"/>
    <s v="410MO-03-C"/>
    <n v="7.8296299999999999"/>
    <n v="7.8296299999999999"/>
    <n v="0"/>
    <x v="0"/>
    <n v="10.16"/>
  </r>
  <r>
    <x v="1"/>
    <x v="5"/>
    <x v="25"/>
    <x v="0"/>
    <x v="3"/>
    <x v="6"/>
    <s v="410MO-04-A"/>
    <n v="21.190239999999999"/>
    <n v="21.190239999999999"/>
    <n v="0"/>
    <x v="0"/>
    <n v="27.99"/>
  </r>
  <r>
    <x v="1"/>
    <x v="5"/>
    <x v="25"/>
    <x v="1"/>
    <x v="3"/>
    <x v="6"/>
    <s v="410MO-04-B"/>
    <n v="3.35317"/>
    <n v="3.35317"/>
    <n v="0"/>
    <x v="0"/>
    <n v="4.4800000000000004"/>
  </r>
  <r>
    <x v="1"/>
    <x v="5"/>
    <x v="25"/>
    <x v="2"/>
    <x v="3"/>
    <x v="6"/>
    <s v="410MO-04-C"/>
    <n v="8.4365400000000008"/>
    <n v="8.4365400000000008"/>
    <n v="0"/>
    <x v="0"/>
    <n v="11.18"/>
  </r>
  <r>
    <x v="1"/>
    <x v="5"/>
    <x v="25"/>
    <x v="0"/>
    <x v="3"/>
    <x v="6"/>
    <s v="410MO-05-A"/>
    <n v="15.153980000000001"/>
    <n v="15.153980000000001"/>
    <n v="0"/>
    <x v="0"/>
    <n v="19.989999999999998"/>
  </r>
  <r>
    <x v="1"/>
    <x v="5"/>
    <x v="25"/>
    <x v="1"/>
    <x v="3"/>
    <x v="6"/>
    <s v="410MO-05-B"/>
    <n v="9.7361900000000006"/>
    <n v="9.7361900000000006"/>
    <n v="0"/>
    <x v="4"/>
    <n v="14.78"/>
  </r>
  <r>
    <x v="1"/>
    <x v="5"/>
    <x v="25"/>
    <x v="2"/>
    <x v="3"/>
    <x v="6"/>
    <s v="410MO-05-C"/>
    <n v="7.0629099999999996"/>
    <n v="7.0629099999999996"/>
    <n v="0"/>
    <x v="0"/>
    <n v="9.16"/>
  </r>
  <r>
    <x v="1"/>
    <x v="5"/>
    <x v="25"/>
    <x v="0"/>
    <x v="3"/>
    <x v="6"/>
    <s v="410MO-06-A"/>
    <n v="21.058990000000001"/>
    <n v="21.058990000000001"/>
    <n v="0"/>
    <x v="0"/>
    <n v="27.99"/>
  </r>
  <r>
    <x v="1"/>
    <x v="5"/>
    <x v="25"/>
    <x v="2"/>
    <x v="3"/>
    <x v="6"/>
    <s v="410MO-06-C"/>
    <n v="2.3131699999999999"/>
    <n v="2.3131699999999999"/>
    <n v="0"/>
    <x v="0"/>
    <n v="3.18"/>
  </r>
  <r>
    <x v="1"/>
    <x v="5"/>
    <x v="25"/>
    <x v="1"/>
    <x v="3"/>
    <x v="6"/>
    <s v="410MO-07-B"/>
    <n v="11.32368"/>
    <n v="11.32368"/>
    <n v="0"/>
    <x v="5"/>
    <n v="18.78"/>
  </r>
  <r>
    <x v="1"/>
    <x v="5"/>
    <x v="25"/>
    <x v="0"/>
    <x v="3"/>
    <x v="7"/>
    <s v="420TW-01-A"/>
    <n v="6.69848"/>
    <n v="6.69848"/>
    <n v="0"/>
    <x v="0"/>
    <n v="8.5"/>
  </r>
  <r>
    <x v="1"/>
    <x v="5"/>
    <x v="25"/>
    <x v="1"/>
    <x v="3"/>
    <x v="7"/>
    <s v="420TW-01-B"/>
    <n v="6.52278"/>
    <n v="6.52278"/>
    <n v="0"/>
    <x v="0"/>
    <n v="8.5"/>
  </r>
  <r>
    <x v="1"/>
    <x v="5"/>
    <x v="25"/>
    <x v="0"/>
    <x v="3"/>
    <x v="7"/>
    <s v="420TW-02-A"/>
    <n v="6.5095299999999998"/>
    <n v="6.5095299999999998"/>
    <n v="0"/>
    <x v="0"/>
    <n v="8.5"/>
  </r>
  <r>
    <x v="1"/>
    <x v="5"/>
    <x v="25"/>
    <x v="1"/>
    <x v="3"/>
    <x v="7"/>
    <s v="420TW-02-B"/>
    <n v="6.4739199999999997"/>
    <n v="6.4739199999999997"/>
    <n v="0"/>
    <x v="0"/>
    <n v="8.5"/>
  </r>
  <r>
    <x v="1"/>
    <x v="5"/>
    <x v="25"/>
    <x v="2"/>
    <x v="3"/>
    <x v="7"/>
    <s v="420TW-02-C"/>
    <n v="7.2291800000000004"/>
    <n v="7.2291800000000004"/>
    <n v="0"/>
    <x v="0"/>
    <n v="8.6"/>
  </r>
  <r>
    <x v="1"/>
    <x v="5"/>
    <x v="25"/>
    <x v="0"/>
    <x v="3"/>
    <x v="7"/>
    <s v="420TW-03-A"/>
    <n v="6.44217"/>
    <n v="6.44217"/>
    <n v="0"/>
    <x v="0"/>
    <n v="8.5"/>
  </r>
  <r>
    <x v="1"/>
    <x v="5"/>
    <x v="25"/>
    <x v="2"/>
    <x v="3"/>
    <x v="7"/>
    <s v="420TW-03-C"/>
    <n v="6.8370100000000003"/>
    <n v="6.8370100000000003"/>
    <n v="0"/>
    <x v="0"/>
    <n v="8.6"/>
  </r>
  <r>
    <x v="1"/>
    <x v="5"/>
    <x v="25"/>
    <x v="0"/>
    <x v="3"/>
    <x v="7"/>
    <s v="420TW-04-A"/>
    <n v="7.1816599999999999"/>
    <n v="7.1816599999999999"/>
    <n v="0"/>
    <x v="0"/>
    <n v="9"/>
  </r>
  <r>
    <x v="1"/>
    <x v="5"/>
    <x v="25"/>
    <x v="2"/>
    <x v="3"/>
    <x v="7"/>
    <s v="420TW-04-C"/>
    <n v="6.7448399999999999"/>
    <n v="6.7448399999999999"/>
    <n v="0"/>
    <x v="0"/>
    <n v="8.6"/>
  </r>
  <r>
    <x v="1"/>
    <x v="5"/>
    <x v="25"/>
    <x v="0"/>
    <x v="3"/>
    <x v="7"/>
    <s v="420TW-05-A"/>
    <n v="5.58432"/>
    <n v="5.58432"/>
    <n v="0"/>
    <x v="0"/>
    <n v="8"/>
  </r>
  <r>
    <x v="1"/>
    <x v="5"/>
    <x v="25"/>
    <x v="0"/>
    <x v="3"/>
    <x v="7"/>
    <s v="420TW-06-A"/>
    <n v="6.6176700000000004"/>
    <n v="6.6176700000000004"/>
    <n v="0"/>
    <x v="0"/>
    <n v="8.5"/>
  </r>
  <r>
    <x v="1"/>
    <x v="5"/>
    <x v="25"/>
    <x v="1"/>
    <x v="3"/>
    <x v="7"/>
    <s v="420TW-06-B"/>
    <n v="6.5570000000000004"/>
    <n v="6.5570000000000004"/>
    <n v="0"/>
    <x v="0"/>
    <n v="8.5"/>
  </r>
  <r>
    <x v="1"/>
    <x v="5"/>
    <x v="25"/>
    <x v="1"/>
    <x v="3"/>
    <x v="7"/>
    <s v="420TW-07-B"/>
    <n v="6.5762299999999998"/>
    <n v="6.5762299999999998"/>
    <n v="0"/>
    <x v="0"/>
    <n v="8.5"/>
  </r>
  <r>
    <x v="1"/>
    <x v="5"/>
    <x v="25"/>
    <x v="2"/>
    <x v="3"/>
    <x v="7"/>
    <s v="420TW-07-C"/>
    <n v="6.2016999999999998"/>
    <n v="6.2016999999999998"/>
    <n v="0"/>
    <x v="0"/>
    <n v="8.1"/>
  </r>
  <r>
    <x v="1"/>
    <x v="5"/>
    <x v="25"/>
    <x v="1"/>
    <x v="3"/>
    <x v="7"/>
    <s v="420TW-08-B"/>
    <n v="6.4663000000000004"/>
    <n v="6.4663000000000004"/>
    <n v="0"/>
    <x v="0"/>
    <n v="8.5"/>
  </r>
  <r>
    <x v="1"/>
    <x v="5"/>
    <x v="25"/>
    <x v="1"/>
    <x v="3"/>
    <x v="7"/>
    <s v="420TW-09-B"/>
    <n v="6.4605100000000002"/>
    <n v="6.4605100000000002"/>
    <n v="0"/>
    <x v="0"/>
    <n v="8.5"/>
  </r>
  <r>
    <x v="1"/>
    <x v="5"/>
    <x v="25"/>
    <x v="0"/>
    <x v="3"/>
    <x v="8"/>
    <s v="430TT-01-A"/>
    <n v="24.795449999999999"/>
    <n v="24.795449999999999"/>
    <n v="0"/>
    <x v="0"/>
    <n v="33"/>
  </r>
  <r>
    <x v="1"/>
    <x v="5"/>
    <x v="25"/>
    <x v="1"/>
    <x v="3"/>
    <x v="8"/>
    <s v="430TT-01-B"/>
    <n v="20.675249999999998"/>
    <n v="20.675249999999998"/>
    <n v="0"/>
    <x v="0"/>
    <n v="27"/>
  </r>
  <r>
    <x v="1"/>
    <x v="5"/>
    <x v="25"/>
    <x v="2"/>
    <x v="3"/>
    <x v="8"/>
    <s v="430TT-01-C"/>
    <n v="25.591670000000001"/>
    <n v="25.591670000000001"/>
    <n v="0"/>
    <x v="0"/>
    <n v="33.1"/>
  </r>
  <r>
    <x v="1"/>
    <x v="5"/>
    <x v="25"/>
    <x v="0"/>
    <x v="3"/>
    <x v="8"/>
    <s v="430TT-02-A"/>
    <n v="24.996970000000001"/>
    <n v="24.996970000000001"/>
    <n v="0"/>
    <x v="0"/>
    <n v="33"/>
  </r>
  <r>
    <x v="1"/>
    <x v="5"/>
    <x v="25"/>
    <x v="1"/>
    <x v="3"/>
    <x v="8"/>
    <s v="430TT-02-B"/>
    <n v="24.996420000000001"/>
    <n v="24.996420000000001"/>
    <n v="0"/>
    <x v="0"/>
    <n v="32.799999999999997"/>
  </r>
  <r>
    <x v="1"/>
    <x v="5"/>
    <x v="25"/>
    <x v="2"/>
    <x v="3"/>
    <x v="8"/>
    <s v="430TT-02-C"/>
    <n v="24.96367"/>
    <n v="24.96367"/>
    <n v="0"/>
    <x v="0"/>
    <n v="33.1"/>
  </r>
  <r>
    <x v="1"/>
    <x v="5"/>
    <x v="25"/>
    <x v="0"/>
    <x v="3"/>
    <x v="8"/>
    <s v="430TT-03-A"/>
    <n v="25.064360000000001"/>
    <n v="25.064360000000001"/>
    <n v="0"/>
    <x v="0"/>
    <n v="33"/>
  </r>
  <r>
    <x v="1"/>
    <x v="5"/>
    <x v="25"/>
    <x v="1"/>
    <x v="3"/>
    <x v="8"/>
    <s v="430TT-03-B"/>
    <n v="18.897939999999998"/>
    <n v="18.897939999999998"/>
    <n v="0"/>
    <x v="0"/>
    <n v="24.8"/>
  </r>
  <r>
    <x v="1"/>
    <x v="5"/>
    <x v="25"/>
    <x v="2"/>
    <x v="3"/>
    <x v="8"/>
    <s v="430TT-03-C"/>
    <n v="24.83333"/>
    <n v="24.83333"/>
    <n v="0"/>
    <x v="0"/>
    <n v="33.1"/>
  </r>
  <r>
    <x v="1"/>
    <x v="5"/>
    <x v="25"/>
    <x v="0"/>
    <x v="3"/>
    <x v="8"/>
    <s v="430TT-04-A"/>
    <n v="18.822289999999999"/>
    <n v="18.822289999999999"/>
    <n v="0"/>
    <x v="0"/>
    <n v="24.5"/>
  </r>
  <r>
    <x v="1"/>
    <x v="5"/>
    <x v="25"/>
    <x v="1"/>
    <x v="3"/>
    <x v="8"/>
    <s v="430TT-04-B"/>
    <n v="12.64368"/>
    <n v="12.64368"/>
    <n v="0"/>
    <x v="0"/>
    <n v="16.8"/>
  </r>
  <r>
    <x v="1"/>
    <x v="5"/>
    <x v="25"/>
    <x v="2"/>
    <x v="3"/>
    <x v="8"/>
    <s v="430TT-04-C"/>
    <n v="23.291799999999999"/>
    <n v="23.291799999999999"/>
    <n v="0"/>
    <x v="0"/>
    <n v="30.6"/>
  </r>
  <r>
    <x v="1"/>
    <x v="5"/>
    <x v="25"/>
    <x v="1"/>
    <x v="3"/>
    <x v="8"/>
    <s v="430TT-05-B"/>
    <n v="12.875819999999999"/>
    <n v="12.875819999999999"/>
    <n v="0"/>
    <x v="0"/>
    <n v="16.8"/>
  </r>
  <r>
    <x v="1"/>
    <x v="5"/>
    <x v="25"/>
    <x v="0"/>
    <x v="3"/>
    <x v="9"/>
    <s v="440TP-01-A"/>
    <n v="26.623270000000002"/>
    <n v="26.623270000000002"/>
    <n v="0"/>
    <x v="0"/>
    <n v="33.5"/>
  </r>
  <r>
    <x v="1"/>
    <x v="5"/>
    <x v="25"/>
    <x v="1"/>
    <x v="3"/>
    <x v="9"/>
    <s v="440TP-01-B"/>
    <n v="25.103370000000002"/>
    <n v="25.103370000000002"/>
    <n v="0"/>
    <x v="0"/>
    <n v="33"/>
  </r>
  <r>
    <x v="1"/>
    <x v="5"/>
    <x v="25"/>
    <x v="2"/>
    <x v="3"/>
    <x v="9"/>
    <s v="440TP-01-C"/>
    <n v="22.853269999999998"/>
    <n v="22.853269999999998"/>
    <n v="0"/>
    <x v="0"/>
    <n v="30.1"/>
  </r>
  <r>
    <x v="1"/>
    <x v="5"/>
    <x v="25"/>
    <x v="0"/>
    <x v="4"/>
    <x v="10"/>
    <s v="510L1-A"/>
    <n v="129.24180999999999"/>
    <n v="109.24181"/>
    <n v="0"/>
    <x v="0"/>
    <n v="235.21"/>
  </r>
  <r>
    <x v="1"/>
    <x v="5"/>
    <x v="25"/>
    <x v="1"/>
    <x v="4"/>
    <x v="10"/>
    <s v="510L1-B"/>
    <n v="133.27578"/>
    <n v="113.27578"/>
    <n v="0"/>
    <x v="0"/>
    <n v="242.81"/>
  </r>
  <r>
    <x v="1"/>
    <x v="5"/>
    <x v="25"/>
    <x v="2"/>
    <x v="4"/>
    <x v="10"/>
    <s v="510L1-C"/>
    <n v="139.14132000000001"/>
    <n v="119.14131999999999"/>
    <n v="0"/>
    <x v="0"/>
    <n v="233.31"/>
  </r>
  <r>
    <x v="1"/>
    <x v="5"/>
    <x v="25"/>
    <x v="0"/>
    <x v="4"/>
    <x v="11"/>
    <s v="510L2-A"/>
    <n v="258.18709999999999"/>
    <n v="258.18709999999999"/>
    <n v="0"/>
    <x v="0"/>
    <n v="227.21"/>
  </r>
  <r>
    <x v="1"/>
    <x v="5"/>
    <x v="25"/>
    <x v="1"/>
    <x v="4"/>
    <x v="11"/>
    <s v="510L2-B"/>
    <n v="239.4"/>
    <n v="239.4"/>
    <n v="0"/>
    <x v="0"/>
    <n v="202.81"/>
  </r>
  <r>
    <x v="1"/>
    <x v="5"/>
    <x v="25"/>
    <x v="2"/>
    <x v="4"/>
    <x v="11"/>
    <s v="510L2-C"/>
    <n v="297"/>
    <n v="297"/>
    <n v="0"/>
    <x v="0"/>
    <n v="258.91000000000003"/>
  </r>
  <r>
    <x v="1"/>
    <x v="5"/>
    <x v="25"/>
    <x v="0"/>
    <x v="4"/>
    <x v="12"/>
    <s v="510L3-A"/>
    <n v="179.45778000000001"/>
    <n v="179.45778000000001"/>
    <n v="0"/>
    <x v="0"/>
    <n v="203.21"/>
  </r>
  <r>
    <x v="1"/>
    <x v="5"/>
    <x v="25"/>
    <x v="1"/>
    <x v="4"/>
    <x v="12"/>
    <s v="510L3-B"/>
    <n v="147.03299999999999"/>
    <n v="147.03299999999999"/>
    <n v="0"/>
    <x v="0"/>
    <n v="178.81"/>
  </r>
  <r>
    <x v="1"/>
    <x v="5"/>
    <x v="25"/>
    <x v="2"/>
    <x v="4"/>
    <x v="12"/>
    <s v="510L3-C"/>
    <n v="112.58605"/>
    <n v="112.58605"/>
    <n v="0"/>
    <x v="0"/>
    <n v="182.91"/>
  </r>
  <r>
    <x v="1"/>
    <x v="5"/>
    <x v="25"/>
    <x v="0"/>
    <x v="4"/>
    <x v="13"/>
    <s v="510L4-A"/>
    <n v="53.389960000000002"/>
    <n v="53.389960000000002"/>
    <n v="0"/>
    <x v="0"/>
    <n v="50.01"/>
  </r>
  <r>
    <x v="1"/>
    <x v="5"/>
    <x v="25"/>
    <x v="1"/>
    <x v="4"/>
    <x v="13"/>
    <s v="510L4-B"/>
    <n v="37.355969999999999"/>
    <n v="37.355969999999999"/>
    <n v="0"/>
    <x v="0"/>
    <n v="51.01"/>
  </r>
  <r>
    <x v="1"/>
    <x v="5"/>
    <x v="25"/>
    <x v="2"/>
    <x v="4"/>
    <x v="13"/>
    <s v="510L4-C"/>
    <n v="46.824480000000001"/>
    <n v="46.824480000000001"/>
    <n v="0"/>
    <x v="0"/>
    <n v="52.91"/>
  </r>
  <r>
    <x v="1"/>
    <x v="5"/>
    <x v="25"/>
    <x v="0"/>
    <x v="4"/>
    <x v="14"/>
    <s v="510L5-A"/>
    <n v="85.066739999999996"/>
    <n v="85.066739999999996"/>
    <n v="0"/>
    <x v="0"/>
    <n v="86.21"/>
  </r>
  <r>
    <x v="1"/>
    <x v="5"/>
    <x v="25"/>
    <x v="1"/>
    <x v="4"/>
    <x v="14"/>
    <s v="510L5-B"/>
    <n v="122.5748"/>
    <n v="122.5748"/>
    <n v="0"/>
    <x v="0"/>
    <n v="169.81"/>
  </r>
  <r>
    <x v="1"/>
    <x v="5"/>
    <x v="25"/>
    <x v="2"/>
    <x v="4"/>
    <x v="14"/>
    <s v="510L5-C"/>
    <n v="77.119860000000003"/>
    <n v="77.119860000000003"/>
    <n v="0"/>
    <x v="0"/>
    <n v="97.91"/>
  </r>
  <r>
    <x v="1"/>
    <x v="5"/>
    <x v="25"/>
    <x v="0"/>
    <x v="4"/>
    <x v="15"/>
    <s v="510L6-A"/>
    <n v="152.05009999999999"/>
    <n v="152.05009999999999"/>
    <n v="0"/>
    <x v="0"/>
    <n v="206.21"/>
  </r>
  <r>
    <x v="1"/>
    <x v="5"/>
    <x v="25"/>
    <x v="1"/>
    <x v="4"/>
    <x v="15"/>
    <s v="510L6-B"/>
    <n v="109.9515"/>
    <n v="109.9515"/>
    <n v="0"/>
    <x v="0"/>
    <n v="165.8"/>
  </r>
  <r>
    <x v="1"/>
    <x v="5"/>
    <x v="25"/>
    <x v="2"/>
    <x v="4"/>
    <x v="15"/>
    <s v="510L6-C"/>
    <n v="108.68158"/>
    <n v="108.68158"/>
    <n v="0"/>
    <x v="0"/>
    <n v="161.91"/>
  </r>
  <r>
    <x v="1"/>
    <x v="5"/>
    <x v="25"/>
    <x v="0"/>
    <x v="4"/>
    <x v="16"/>
    <s v="510L8-A"/>
    <n v="24.32574"/>
    <n v="24.32574"/>
    <n v="0"/>
    <x v="0"/>
    <n v="24.01"/>
  </r>
  <r>
    <x v="1"/>
    <x v="5"/>
    <x v="25"/>
    <x v="1"/>
    <x v="4"/>
    <x v="16"/>
    <s v="510L8-B"/>
    <n v="25.814699999999998"/>
    <n v="25.814699999999998"/>
    <n v="0"/>
    <x v="0"/>
    <n v="25.01"/>
  </r>
  <r>
    <x v="1"/>
    <x v="5"/>
    <x v="25"/>
    <x v="2"/>
    <x v="4"/>
    <x v="16"/>
    <s v="510L8-C"/>
    <n v="24.95421"/>
    <n v="24.95421"/>
    <n v="0"/>
    <x v="0"/>
    <n v="24.01"/>
  </r>
  <r>
    <x v="1"/>
    <x v="5"/>
    <x v="25"/>
    <x v="0"/>
    <x v="4"/>
    <x v="17"/>
    <s v="520WP-01-A"/>
    <n v="12.700200000000001"/>
    <n v="12.700200000000001"/>
    <n v="0"/>
    <x v="0"/>
    <n v="16"/>
  </r>
  <r>
    <x v="1"/>
    <x v="5"/>
    <x v="25"/>
    <x v="1"/>
    <x v="4"/>
    <x v="17"/>
    <s v="520WP-01-B"/>
    <n v="12.6"/>
    <n v="12.6"/>
    <n v="0"/>
    <x v="0"/>
    <n v="16"/>
  </r>
  <r>
    <x v="1"/>
    <x v="5"/>
    <x v="25"/>
    <x v="2"/>
    <x v="4"/>
    <x v="17"/>
    <s v="520WP-01-C"/>
    <n v="21.300599999999999"/>
    <n v="21.300599999999999"/>
    <n v="0"/>
    <x v="0"/>
    <n v="24"/>
  </r>
  <r>
    <x v="1"/>
    <x v="5"/>
    <x v="25"/>
    <x v="0"/>
    <x v="4"/>
    <x v="18"/>
    <s v="530NP-01-A"/>
    <n v="51.770440000000001"/>
    <n v="51.770440000000001"/>
    <n v="0"/>
    <x v="0"/>
    <n v="48"/>
  </r>
  <r>
    <x v="1"/>
    <x v="5"/>
    <x v="25"/>
    <x v="1"/>
    <x v="4"/>
    <x v="18"/>
    <s v="530NP-01-B"/>
    <n v="51.777430000000003"/>
    <n v="51.777430000000003"/>
    <n v="0"/>
    <x v="0"/>
    <n v="48"/>
  </r>
  <r>
    <x v="1"/>
    <x v="5"/>
    <x v="25"/>
    <x v="2"/>
    <x v="4"/>
    <x v="18"/>
    <s v="530NP-01-C"/>
    <n v="51.513649999999998"/>
    <n v="51.513649999999998"/>
    <n v="0"/>
    <x v="0"/>
    <n v="48"/>
  </r>
  <r>
    <x v="1"/>
    <x v="5"/>
    <x v="25"/>
    <x v="0"/>
    <x v="4"/>
    <x v="19"/>
    <s v="550LP-01-A"/>
    <n v="16.999739999999999"/>
    <n v="16.999739999999999"/>
    <n v="0"/>
    <x v="0"/>
    <n v="19"/>
  </r>
  <r>
    <x v="1"/>
    <x v="5"/>
    <x v="25"/>
    <x v="1"/>
    <x v="4"/>
    <x v="19"/>
    <s v="550LP-01-B"/>
    <n v="25.499700000000001"/>
    <n v="25.499700000000001"/>
    <n v="0"/>
    <x v="0"/>
    <n v="28"/>
  </r>
  <r>
    <x v="1"/>
    <x v="5"/>
    <x v="25"/>
    <x v="2"/>
    <x v="4"/>
    <x v="19"/>
    <s v="550LP-01-C"/>
    <n v="21.999600000000001"/>
    <n v="21.999600000000001"/>
    <n v="0"/>
    <x v="0"/>
    <n v="26"/>
  </r>
  <r>
    <x v="1"/>
    <x v="5"/>
    <x v="25"/>
    <x v="0"/>
    <x v="5"/>
    <x v="20"/>
    <s v="600WZ-01-A"/>
    <n v="0.37331999999999999"/>
    <n v="0.37331999999999999"/>
    <n v="0"/>
    <x v="0"/>
    <n v="8"/>
  </r>
  <r>
    <x v="1"/>
    <x v="5"/>
    <x v="25"/>
    <x v="1"/>
    <x v="5"/>
    <x v="20"/>
    <s v="600WZ-01-B"/>
    <n v="1.8016099999999999"/>
    <n v="1.8016099999999999"/>
    <n v="0"/>
    <x v="0"/>
    <n v="8"/>
  </r>
  <r>
    <x v="1"/>
    <x v="5"/>
    <x v="25"/>
    <x v="2"/>
    <x v="5"/>
    <x v="20"/>
    <s v="600WZ-01-C"/>
    <n v="1.4799599999999999"/>
    <n v="1.4799599999999999"/>
    <n v="0"/>
    <x v="0"/>
    <n v="16"/>
  </r>
  <r>
    <x v="1"/>
    <x v="5"/>
    <x v="26"/>
    <x v="0"/>
    <x v="0"/>
    <x v="0"/>
    <s v="100KT-01-A"/>
    <n v="5.6316100000000002"/>
    <n v="5.6316100000000002"/>
    <n v="0"/>
    <x v="0"/>
    <n v="56"/>
  </r>
  <r>
    <x v="1"/>
    <x v="5"/>
    <x v="26"/>
    <x v="1"/>
    <x v="0"/>
    <x v="0"/>
    <s v="100KT-01-B"/>
    <n v="3.78"/>
    <n v="3.78"/>
    <n v="0"/>
    <x v="0"/>
    <n v="23"/>
  </r>
  <r>
    <x v="1"/>
    <x v="5"/>
    <x v="26"/>
    <x v="2"/>
    <x v="0"/>
    <x v="0"/>
    <s v="100KT-01-C"/>
    <n v="3.650055"/>
    <n v="3.650055"/>
    <n v="0"/>
    <x v="0"/>
    <n v="24"/>
  </r>
  <r>
    <x v="1"/>
    <x v="5"/>
    <x v="26"/>
    <x v="0"/>
    <x v="0"/>
    <x v="0"/>
    <s v="100KT-02-A"/>
    <n v="27.88109"/>
    <n v="27.88109"/>
    <n v="0"/>
    <x v="0"/>
    <n v="24"/>
  </r>
  <r>
    <x v="1"/>
    <x v="5"/>
    <x v="26"/>
    <x v="1"/>
    <x v="0"/>
    <x v="0"/>
    <s v="100KT-02-B"/>
    <n v="19.816579999999998"/>
    <n v="19.816579999999998"/>
    <n v="0"/>
    <x v="0"/>
    <n v="32"/>
  </r>
  <r>
    <x v="1"/>
    <x v="5"/>
    <x v="26"/>
    <x v="2"/>
    <x v="0"/>
    <x v="0"/>
    <s v="100KT-02-C"/>
    <n v="16.36487"/>
    <n v="16.36487"/>
    <n v="0"/>
    <x v="0"/>
    <n v="48"/>
  </r>
  <r>
    <x v="1"/>
    <x v="5"/>
    <x v="26"/>
    <x v="0"/>
    <x v="0"/>
    <x v="0"/>
    <s v="100KT-03-A"/>
    <n v="14.81832"/>
    <n v="14.81832"/>
    <n v="0"/>
    <x v="0"/>
    <n v="40"/>
  </r>
  <r>
    <x v="1"/>
    <x v="5"/>
    <x v="26"/>
    <x v="1"/>
    <x v="0"/>
    <x v="0"/>
    <s v="100KT-03-B"/>
    <n v="14.59371"/>
    <n v="14.59371"/>
    <n v="0"/>
    <x v="0"/>
    <n v="40"/>
  </r>
  <r>
    <x v="1"/>
    <x v="5"/>
    <x v="26"/>
    <x v="2"/>
    <x v="0"/>
    <x v="0"/>
    <s v="100KT-03-C"/>
    <n v="13.22851"/>
    <n v="13.22851"/>
    <n v="0"/>
    <x v="0"/>
    <n v="24"/>
  </r>
  <r>
    <x v="1"/>
    <x v="5"/>
    <x v="26"/>
    <x v="0"/>
    <x v="0"/>
    <x v="0"/>
    <s v="100KT-04-A"/>
    <n v="14.109785"/>
    <n v="14.109785"/>
    <n v="0"/>
    <x v="0"/>
    <n v="16"/>
  </r>
  <r>
    <x v="1"/>
    <x v="5"/>
    <x v="26"/>
    <x v="1"/>
    <x v="0"/>
    <x v="0"/>
    <s v="100KT-04-B"/>
    <n v="8.4288600000000002"/>
    <n v="8.4288600000000002"/>
    <n v="0"/>
    <x v="0"/>
    <n v="16"/>
  </r>
  <r>
    <x v="1"/>
    <x v="5"/>
    <x v="26"/>
    <x v="2"/>
    <x v="0"/>
    <x v="0"/>
    <s v="100KT-04-C"/>
    <n v="10.66334"/>
    <n v="10.66334"/>
    <n v="0"/>
    <x v="0"/>
    <n v="16"/>
  </r>
  <r>
    <x v="1"/>
    <x v="5"/>
    <x v="26"/>
    <x v="0"/>
    <x v="0"/>
    <x v="0"/>
    <s v="100KT-05-A"/>
    <n v="0.56349000000000005"/>
    <n v="0.56349000000000005"/>
    <n v="0"/>
    <x v="0"/>
    <n v="16"/>
  </r>
  <r>
    <x v="1"/>
    <x v="5"/>
    <x v="26"/>
    <x v="2"/>
    <x v="0"/>
    <x v="0"/>
    <s v="100KT-05-C"/>
    <n v="0.14967"/>
    <n v="0.14967"/>
    <n v="0"/>
    <x v="0"/>
    <n v="16"/>
  </r>
  <r>
    <x v="1"/>
    <x v="5"/>
    <x v="26"/>
    <x v="0"/>
    <x v="0"/>
    <x v="0"/>
    <s v="100KT-06-A"/>
    <n v="0.72167000000000003"/>
    <n v="0.72167000000000003"/>
    <n v="0"/>
    <x v="0"/>
    <n v="16"/>
  </r>
  <r>
    <x v="1"/>
    <x v="5"/>
    <x v="26"/>
    <x v="0"/>
    <x v="0"/>
    <x v="0"/>
    <s v="100KT-07-A"/>
    <n v="11.409840000000001"/>
    <n v="11.409840000000001"/>
    <n v="0"/>
    <x v="0"/>
    <n v="16"/>
  </r>
  <r>
    <x v="1"/>
    <x v="5"/>
    <x v="26"/>
    <x v="1"/>
    <x v="0"/>
    <x v="0"/>
    <s v="100KT-07-B"/>
    <n v="9.0074900000000007"/>
    <n v="9.0074900000000007"/>
    <n v="0"/>
    <x v="0"/>
    <n v="8"/>
  </r>
  <r>
    <x v="1"/>
    <x v="5"/>
    <x v="26"/>
    <x v="2"/>
    <x v="0"/>
    <x v="0"/>
    <s v="100KT-07-C"/>
    <n v="8.5085200000000007"/>
    <n v="8.5085200000000007"/>
    <n v="0"/>
    <x v="0"/>
    <n v="8"/>
  </r>
  <r>
    <x v="1"/>
    <x v="5"/>
    <x v="26"/>
    <x v="0"/>
    <x v="0"/>
    <x v="1"/>
    <s v="110KS-01-A"/>
    <n v="13.801"/>
    <n v="13.801"/>
    <n v="0"/>
    <x v="0"/>
    <n v="16"/>
  </r>
  <r>
    <x v="1"/>
    <x v="5"/>
    <x v="26"/>
    <x v="1"/>
    <x v="0"/>
    <x v="1"/>
    <s v="110KS-01-B"/>
    <n v="8.8000000000000007"/>
    <n v="8.8000000000000007"/>
    <n v="0"/>
    <x v="0"/>
    <n v="16"/>
  </r>
  <r>
    <x v="1"/>
    <x v="5"/>
    <x v="26"/>
    <x v="1"/>
    <x v="0"/>
    <x v="1"/>
    <s v="110KS-02-B"/>
    <n v="5.28"/>
    <n v="5.28"/>
    <n v="0"/>
    <x v="0"/>
    <n v="8"/>
  </r>
  <r>
    <x v="1"/>
    <x v="5"/>
    <x v="26"/>
    <x v="2"/>
    <x v="0"/>
    <x v="1"/>
    <s v="110KS-02-C"/>
    <n v="5.28"/>
    <n v="5.28"/>
    <n v="0"/>
    <x v="0"/>
    <n v="8"/>
  </r>
  <r>
    <x v="1"/>
    <x v="5"/>
    <x v="26"/>
    <x v="0"/>
    <x v="0"/>
    <x v="1"/>
    <s v="110KS-03-A"/>
    <n v="3.11"/>
    <n v="3.11"/>
    <n v="0"/>
    <x v="0"/>
    <n v="8"/>
  </r>
  <r>
    <x v="1"/>
    <x v="5"/>
    <x v="26"/>
    <x v="1"/>
    <x v="0"/>
    <x v="1"/>
    <s v="110KS-03-B"/>
    <n v="2.47383"/>
    <n v="2.47383"/>
    <n v="0"/>
    <x v="0"/>
    <n v="8"/>
  </r>
  <r>
    <x v="1"/>
    <x v="5"/>
    <x v="26"/>
    <x v="0"/>
    <x v="1"/>
    <x v="2"/>
    <s v="210SL-01-A"/>
    <n v="14.133319999999999"/>
    <n v="14.133319999999999"/>
    <n v="0"/>
    <x v="0"/>
    <n v="16"/>
  </r>
  <r>
    <x v="1"/>
    <x v="5"/>
    <x v="26"/>
    <x v="1"/>
    <x v="1"/>
    <x v="2"/>
    <s v="210SL-01-B"/>
    <n v="21.022617"/>
    <n v="21.022617"/>
    <n v="0"/>
    <x v="0"/>
    <n v="28"/>
  </r>
  <r>
    <x v="1"/>
    <x v="5"/>
    <x v="26"/>
    <x v="2"/>
    <x v="1"/>
    <x v="2"/>
    <s v="210SL-01-C"/>
    <n v="40.546239999999997"/>
    <n v="40.546239999999997"/>
    <n v="0"/>
    <x v="0"/>
    <n v="48"/>
  </r>
  <r>
    <x v="1"/>
    <x v="5"/>
    <x v="26"/>
    <x v="0"/>
    <x v="1"/>
    <x v="2"/>
    <s v="210SL-02-A"/>
    <n v="28.266639999999999"/>
    <n v="28.266639999999999"/>
    <n v="0"/>
    <x v="0"/>
    <n v="32"/>
  </r>
  <r>
    <x v="1"/>
    <x v="5"/>
    <x v="26"/>
    <x v="1"/>
    <x v="1"/>
    <x v="2"/>
    <s v="210SL-02-B"/>
    <n v="35.333300000000001"/>
    <n v="35.333300000000001"/>
    <n v="0"/>
    <x v="0"/>
    <n v="40"/>
  </r>
  <r>
    <x v="1"/>
    <x v="5"/>
    <x v="26"/>
    <x v="3"/>
    <x v="1"/>
    <x v="3"/>
    <s v="220SE-0001"/>
    <n v="0.23583000000000001"/>
    <n v="0.23583000000000001"/>
    <n v="0"/>
    <x v="0"/>
    <n v="0.01"/>
  </r>
  <r>
    <x v="1"/>
    <x v="5"/>
    <x v="26"/>
    <x v="0"/>
    <x v="1"/>
    <x v="3"/>
    <s v="220SE-0009"/>
    <n v="7.5294999999999996"/>
    <n v="7.5294999999999996"/>
    <n v="2.2000000000000001E-3"/>
    <x v="0"/>
    <n v="8"/>
  </r>
  <r>
    <x v="1"/>
    <x v="5"/>
    <x v="26"/>
    <x v="2"/>
    <x v="1"/>
    <x v="3"/>
    <s v="220SE-0079"/>
    <n v="7.7941500000000001"/>
    <n v="7.7941500000000001"/>
    <n v="0"/>
    <x v="0"/>
    <n v="8"/>
  </r>
  <r>
    <x v="1"/>
    <x v="5"/>
    <x v="26"/>
    <x v="2"/>
    <x v="1"/>
    <x v="3"/>
    <s v="220SE-0081"/>
    <n v="6.4129300000000002"/>
    <n v="6.4129300000000002"/>
    <n v="0"/>
    <x v="0"/>
    <n v="8"/>
  </r>
  <r>
    <x v="1"/>
    <x v="5"/>
    <x v="26"/>
    <x v="2"/>
    <x v="1"/>
    <x v="3"/>
    <s v="220SE-0114"/>
    <n v="5.7471800000000002"/>
    <n v="5.7471800000000002"/>
    <n v="0"/>
    <x v="0"/>
    <n v="8"/>
  </r>
  <r>
    <x v="1"/>
    <x v="5"/>
    <x v="26"/>
    <x v="0"/>
    <x v="1"/>
    <x v="3"/>
    <s v="220SE-0121"/>
    <n v="6.2078300000000004"/>
    <n v="6.2078300000000004"/>
    <n v="1.47E-2"/>
    <x v="0"/>
    <n v="8"/>
  </r>
  <r>
    <x v="1"/>
    <x v="5"/>
    <x v="26"/>
    <x v="1"/>
    <x v="1"/>
    <x v="3"/>
    <s v="220SE-0150"/>
    <n v="5.7777399999999997"/>
    <n v="5.7777399999999997"/>
    <n v="0"/>
    <x v="0"/>
    <n v="8"/>
  </r>
  <r>
    <x v="1"/>
    <x v="5"/>
    <x v="26"/>
    <x v="1"/>
    <x v="1"/>
    <x v="3"/>
    <s v="220SE-0202"/>
    <n v="6.1368799999999997"/>
    <n v="6.1368799999999997"/>
    <n v="0"/>
    <x v="0"/>
    <n v="8"/>
  </r>
  <r>
    <x v="1"/>
    <x v="5"/>
    <x v="26"/>
    <x v="2"/>
    <x v="1"/>
    <x v="3"/>
    <s v="220SE-0212"/>
    <n v="9.1720900000000007"/>
    <n v="9.1720900000000007"/>
    <n v="5.0000000000000001E-3"/>
    <x v="0"/>
    <n v="8"/>
  </r>
  <r>
    <x v="1"/>
    <x v="5"/>
    <x v="26"/>
    <x v="2"/>
    <x v="1"/>
    <x v="3"/>
    <s v="220SE-0227"/>
    <n v="7.0487900000000003"/>
    <n v="7.0487900000000003"/>
    <n v="0"/>
    <x v="0"/>
    <n v="8"/>
  </r>
  <r>
    <x v="1"/>
    <x v="5"/>
    <x v="26"/>
    <x v="1"/>
    <x v="1"/>
    <x v="3"/>
    <s v="220SE-0281"/>
    <n v="9.6135000000000002"/>
    <n v="9.6135000000000002"/>
    <n v="0"/>
    <x v="0"/>
    <n v="12"/>
  </r>
  <r>
    <x v="1"/>
    <x v="5"/>
    <x v="26"/>
    <x v="2"/>
    <x v="1"/>
    <x v="3"/>
    <s v="220SE-0294"/>
    <n v="6.0344100000000003"/>
    <n v="6.0344100000000003"/>
    <n v="0"/>
    <x v="0"/>
    <n v="7"/>
  </r>
  <r>
    <x v="1"/>
    <x v="5"/>
    <x v="26"/>
    <x v="0"/>
    <x v="1"/>
    <x v="3"/>
    <s v="220SE-0350"/>
    <n v="5.3102600000000004"/>
    <n v="5.3102600000000004"/>
    <n v="0"/>
    <x v="0"/>
    <n v="8"/>
  </r>
  <r>
    <x v="1"/>
    <x v="5"/>
    <x v="26"/>
    <x v="2"/>
    <x v="1"/>
    <x v="3"/>
    <s v="220SE-0359"/>
    <n v="5.35243"/>
    <n v="5.35243"/>
    <n v="0.1016"/>
    <x v="0"/>
    <n v="8"/>
  </r>
  <r>
    <x v="1"/>
    <x v="5"/>
    <x v="26"/>
    <x v="2"/>
    <x v="1"/>
    <x v="3"/>
    <s v="220SE-0386"/>
    <n v="7.8699300000000001"/>
    <n v="7.8699300000000001"/>
    <n v="1.0799000000000001"/>
    <x v="0"/>
    <n v="8"/>
  </r>
  <r>
    <x v="1"/>
    <x v="5"/>
    <x v="26"/>
    <x v="0"/>
    <x v="1"/>
    <x v="3"/>
    <s v="220SE-0409"/>
    <n v="5.8048099999999998"/>
    <n v="5.8048099999999998"/>
    <n v="0"/>
    <x v="0"/>
    <n v="8"/>
  </r>
  <r>
    <x v="1"/>
    <x v="5"/>
    <x v="26"/>
    <x v="1"/>
    <x v="1"/>
    <x v="3"/>
    <s v="220SE-0505"/>
    <n v="2.3486199999999999"/>
    <n v="2.3486199999999999"/>
    <n v="0"/>
    <x v="0"/>
    <n v="2"/>
  </r>
  <r>
    <x v="1"/>
    <x v="5"/>
    <x v="26"/>
    <x v="1"/>
    <x v="1"/>
    <x v="3"/>
    <s v="220SE-0640"/>
    <n v="5.8097700000000003"/>
    <n v="5.8097700000000003"/>
    <n v="0"/>
    <x v="0"/>
    <n v="8"/>
  </r>
  <r>
    <x v="1"/>
    <x v="5"/>
    <x v="26"/>
    <x v="0"/>
    <x v="1"/>
    <x v="3"/>
    <s v="220SE-0642"/>
    <n v="7.6558599999999997"/>
    <n v="7.6558599999999997"/>
    <n v="0"/>
    <x v="0"/>
    <n v="8"/>
  </r>
  <r>
    <x v="1"/>
    <x v="5"/>
    <x v="26"/>
    <x v="0"/>
    <x v="1"/>
    <x v="3"/>
    <s v="220SE-0677"/>
    <n v="3.50868"/>
    <n v="3.50868"/>
    <n v="0"/>
    <x v="0"/>
    <n v="8"/>
  </r>
  <r>
    <x v="1"/>
    <x v="5"/>
    <x v="26"/>
    <x v="1"/>
    <x v="1"/>
    <x v="3"/>
    <s v="220SE-0682"/>
    <n v="5.8752300000000002"/>
    <n v="5.8752300000000002"/>
    <n v="0"/>
    <x v="0"/>
    <n v="8"/>
  </r>
  <r>
    <x v="1"/>
    <x v="5"/>
    <x v="26"/>
    <x v="1"/>
    <x v="1"/>
    <x v="3"/>
    <s v="220SE-0688"/>
    <n v="10.622339999999999"/>
    <n v="10.622339999999999"/>
    <n v="0"/>
    <x v="0"/>
    <n v="12"/>
  </r>
  <r>
    <x v="1"/>
    <x v="5"/>
    <x v="26"/>
    <x v="1"/>
    <x v="1"/>
    <x v="3"/>
    <s v="220SE-0692"/>
    <n v="2.8151799999999998"/>
    <n v="2.8151799999999998"/>
    <n v="0"/>
    <x v="0"/>
    <n v="2"/>
  </r>
  <r>
    <x v="1"/>
    <x v="5"/>
    <x v="26"/>
    <x v="0"/>
    <x v="1"/>
    <x v="3"/>
    <s v="220SE-0694"/>
    <n v="5.4292699999999998"/>
    <n v="5.4292699999999998"/>
    <n v="0"/>
    <x v="0"/>
    <n v="8"/>
  </r>
  <r>
    <x v="1"/>
    <x v="5"/>
    <x v="26"/>
    <x v="1"/>
    <x v="1"/>
    <x v="3"/>
    <s v="220SE-0700"/>
    <n v="5.9704499999999996"/>
    <n v="5.9704499999999996"/>
    <n v="0"/>
    <x v="0"/>
    <n v="8"/>
  </r>
  <r>
    <x v="1"/>
    <x v="5"/>
    <x v="26"/>
    <x v="1"/>
    <x v="1"/>
    <x v="3"/>
    <s v="220SE-0701"/>
    <n v="6.4730999999999996"/>
    <n v="6.4730999999999996"/>
    <n v="0"/>
    <x v="0"/>
    <n v="8"/>
  </r>
  <r>
    <x v="1"/>
    <x v="5"/>
    <x v="26"/>
    <x v="2"/>
    <x v="1"/>
    <x v="3"/>
    <s v="220SE-0708"/>
    <n v="5.2065200000000003"/>
    <n v="5.2065200000000003"/>
    <n v="0"/>
    <x v="0"/>
    <n v="8"/>
  </r>
  <r>
    <x v="1"/>
    <x v="5"/>
    <x v="26"/>
    <x v="1"/>
    <x v="1"/>
    <x v="3"/>
    <s v="220SE-0718"/>
    <n v="8.4634300000000007"/>
    <n v="8.4634300000000007"/>
    <n v="0"/>
    <x v="0"/>
    <n v="8"/>
  </r>
  <r>
    <x v="1"/>
    <x v="5"/>
    <x v="26"/>
    <x v="1"/>
    <x v="1"/>
    <x v="3"/>
    <s v="220SE-0734"/>
    <n v="6.6210399999999998"/>
    <n v="6.6210399999999998"/>
    <n v="0"/>
    <x v="0"/>
    <n v="8"/>
  </r>
  <r>
    <x v="1"/>
    <x v="5"/>
    <x v="26"/>
    <x v="1"/>
    <x v="1"/>
    <x v="3"/>
    <s v="220SE-0737"/>
    <n v="6.27346"/>
    <n v="6.27346"/>
    <n v="0"/>
    <x v="0"/>
    <n v="8"/>
  </r>
  <r>
    <x v="1"/>
    <x v="5"/>
    <x v="26"/>
    <x v="1"/>
    <x v="1"/>
    <x v="3"/>
    <s v="220SE-0739"/>
    <n v="5.6323800000000004"/>
    <n v="5.6323800000000004"/>
    <n v="0"/>
    <x v="0"/>
    <n v="8"/>
  </r>
  <r>
    <x v="1"/>
    <x v="5"/>
    <x v="26"/>
    <x v="2"/>
    <x v="1"/>
    <x v="3"/>
    <s v="220SE-0754"/>
    <n v="6.0069499999999998"/>
    <n v="6.0069499999999998"/>
    <n v="0"/>
    <x v="0"/>
    <n v="8"/>
  </r>
  <r>
    <x v="1"/>
    <x v="5"/>
    <x v="26"/>
    <x v="2"/>
    <x v="1"/>
    <x v="3"/>
    <s v="220SE-0755"/>
    <n v="6.4577600000000004"/>
    <n v="6.4577600000000004"/>
    <n v="0"/>
    <x v="0"/>
    <n v="8"/>
  </r>
  <r>
    <x v="1"/>
    <x v="5"/>
    <x v="26"/>
    <x v="2"/>
    <x v="1"/>
    <x v="3"/>
    <s v="220SE-0778"/>
    <n v="6.3046899999999999"/>
    <n v="6.3046899999999999"/>
    <n v="0"/>
    <x v="0"/>
    <n v="8"/>
  </r>
  <r>
    <x v="1"/>
    <x v="5"/>
    <x v="26"/>
    <x v="1"/>
    <x v="1"/>
    <x v="3"/>
    <s v="220SE-0786"/>
    <n v="8.6243499999999997"/>
    <n v="8.6243499999999997"/>
    <n v="0"/>
    <x v="0"/>
    <n v="8"/>
  </r>
  <r>
    <x v="1"/>
    <x v="5"/>
    <x v="26"/>
    <x v="0"/>
    <x v="1"/>
    <x v="3"/>
    <s v="220SE-0787"/>
    <n v="5.5438700000000001"/>
    <n v="5.5438700000000001"/>
    <n v="0"/>
    <x v="0"/>
    <n v="8"/>
  </r>
  <r>
    <x v="1"/>
    <x v="5"/>
    <x v="26"/>
    <x v="2"/>
    <x v="1"/>
    <x v="3"/>
    <s v="220SE-0795"/>
    <n v="5.6638400000000004"/>
    <n v="5.6638400000000004"/>
    <n v="0"/>
    <x v="0"/>
    <n v="8"/>
  </r>
  <r>
    <x v="1"/>
    <x v="5"/>
    <x v="26"/>
    <x v="1"/>
    <x v="1"/>
    <x v="3"/>
    <s v="220SE-0797"/>
    <n v="6.5390100000000002"/>
    <n v="6.5390100000000002"/>
    <n v="0"/>
    <x v="0"/>
    <n v="8"/>
  </r>
  <r>
    <x v="1"/>
    <x v="5"/>
    <x v="26"/>
    <x v="1"/>
    <x v="1"/>
    <x v="3"/>
    <s v="220SE-0800"/>
    <n v="5.9055400000000002"/>
    <n v="5.9055400000000002"/>
    <n v="0"/>
    <x v="0"/>
    <n v="8"/>
  </r>
  <r>
    <x v="1"/>
    <x v="5"/>
    <x v="26"/>
    <x v="2"/>
    <x v="1"/>
    <x v="3"/>
    <s v="220SE-0844"/>
    <n v="6.5891099999999998"/>
    <n v="6.5891099999999998"/>
    <n v="0"/>
    <x v="0"/>
    <n v="8"/>
  </r>
  <r>
    <x v="1"/>
    <x v="5"/>
    <x v="26"/>
    <x v="1"/>
    <x v="1"/>
    <x v="3"/>
    <s v="220SE-0921"/>
    <n v="6.1756399999999996"/>
    <n v="6.1756399999999996"/>
    <n v="0.13750000000000001"/>
    <x v="0"/>
    <n v="8"/>
  </r>
  <r>
    <x v="1"/>
    <x v="5"/>
    <x v="26"/>
    <x v="0"/>
    <x v="1"/>
    <x v="3"/>
    <s v="220SE-0923"/>
    <n v="5.2396900000000004"/>
    <n v="5.2396900000000004"/>
    <n v="0"/>
    <x v="0"/>
    <n v="8"/>
  </r>
  <r>
    <x v="1"/>
    <x v="5"/>
    <x v="26"/>
    <x v="2"/>
    <x v="1"/>
    <x v="3"/>
    <s v="220SE-1045"/>
    <n v="7.5289700000000002"/>
    <n v="7.5289700000000002"/>
    <n v="0"/>
    <x v="0"/>
    <n v="8"/>
  </r>
  <r>
    <x v="1"/>
    <x v="5"/>
    <x v="26"/>
    <x v="0"/>
    <x v="1"/>
    <x v="3"/>
    <s v="220SE-1218"/>
    <n v="5.4896500000000001"/>
    <n v="5.4896500000000001"/>
    <n v="0"/>
    <x v="0"/>
    <n v="8"/>
  </r>
  <r>
    <x v="1"/>
    <x v="5"/>
    <x v="26"/>
    <x v="0"/>
    <x v="1"/>
    <x v="3"/>
    <s v="220SE-1219"/>
    <n v="4.3900699999999997"/>
    <n v="4.3900699999999997"/>
    <n v="9.1999999999999998E-3"/>
    <x v="0"/>
    <n v="8"/>
  </r>
  <r>
    <x v="1"/>
    <x v="5"/>
    <x v="26"/>
    <x v="2"/>
    <x v="1"/>
    <x v="3"/>
    <s v="220SE-1220"/>
    <n v="6.2318129999999998"/>
    <n v="6.2318129999999998"/>
    <n v="9.2600000000000002E-2"/>
    <x v="0"/>
    <n v="7"/>
  </r>
  <r>
    <x v="1"/>
    <x v="5"/>
    <x v="26"/>
    <x v="1"/>
    <x v="1"/>
    <x v="3"/>
    <s v="220SE-1223"/>
    <n v="2.1628560000000001"/>
    <n v="2.1628560000000001"/>
    <n v="0"/>
    <x v="0"/>
    <n v="2"/>
  </r>
  <r>
    <x v="1"/>
    <x v="5"/>
    <x v="26"/>
    <x v="1"/>
    <x v="1"/>
    <x v="3"/>
    <s v="220SE-1282"/>
    <n v="7.0775300000000003"/>
    <n v="7.0775300000000003"/>
    <n v="0"/>
    <x v="0"/>
    <n v="8"/>
  </r>
  <r>
    <x v="1"/>
    <x v="5"/>
    <x v="26"/>
    <x v="1"/>
    <x v="1"/>
    <x v="3"/>
    <s v="220SE-1286"/>
    <n v="5.2816900000000002"/>
    <n v="5.2816900000000002"/>
    <n v="0"/>
    <x v="0"/>
    <n v="8"/>
  </r>
  <r>
    <x v="1"/>
    <x v="5"/>
    <x v="26"/>
    <x v="0"/>
    <x v="1"/>
    <x v="3"/>
    <s v="220SE-1290"/>
    <n v="8.0412300000000005"/>
    <n v="8.0412300000000005"/>
    <n v="1.1999999999999999E-3"/>
    <x v="0"/>
    <n v="8"/>
  </r>
  <r>
    <x v="1"/>
    <x v="5"/>
    <x v="26"/>
    <x v="2"/>
    <x v="1"/>
    <x v="3"/>
    <s v="220SE-1679"/>
    <n v="7.28979"/>
    <n v="7.28979"/>
    <n v="0"/>
    <x v="0"/>
    <n v="8"/>
  </r>
  <r>
    <x v="1"/>
    <x v="5"/>
    <x v="26"/>
    <x v="1"/>
    <x v="1"/>
    <x v="3"/>
    <s v="220SE-1689"/>
    <n v="5.0483070000000003"/>
    <n v="5.0483070000000003"/>
    <n v="0.83360000000000001"/>
    <x v="0"/>
    <n v="6.5"/>
  </r>
  <r>
    <x v="1"/>
    <x v="5"/>
    <x v="26"/>
    <x v="2"/>
    <x v="1"/>
    <x v="3"/>
    <s v="220SE-1695"/>
    <n v="6.4886200000000001"/>
    <n v="6.4886200000000001"/>
    <n v="0.36749999999999999"/>
    <x v="0"/>
    <n v="8"/>
  </r>
  <r>
    <x v="1"/>
    <x v="5"/>
    <x v="26"/>
    <x v="2"/>
    <x v="1"/>
    <x v="3"/>
    <s v="220SE-1696"/>
    <n v="5.7730100000000002"/>
    <n v="5.7730100000000002"/>
    <n v="0"/>
    <x v="0"/>
    <n v="8"/>
  </r>
  <r>
    <x v="1"/>
    <x v="5"/>
    <x v="26"/>
    <x v="0"/>
    <x v="1"/>
    <x v="3"/>
    <s v="220SE-1747"/>
    <n v="5.8653199999999996"/>
    <n v="5.8653199999999996"/>
    <n v="0.2102"/>
    <x v="0"/>
    <n v="6.5"/>
  </r>
  <r>
    <x v="1"/>
    <x v="5"/>
    <x v="26"/>
    <x v="2"/>
    <x v="1"/>
    <x v="3"/>
    <s v="220SE-1883"/>
    <n v="6.9761499999999996"/>
    <n v="6.9761499999999996"/>
    <n v="0"/>
    <x v="0"/>
    <n v="8"/>
  </r>
  <r>
    <x v="1"/>
    <x v="5"/>
    <x v="26"/>
    <x v="1"/>
    <x v="1"/>
    <x v="3"/>
    <s v="220SE-2033"/>
    <n v="6.3960800000000004"/>
    <n v="6.3960800000000004"/>
    <n v="0"/>
    <x v="0"/>
    <n v="8"/>
  </r>
  <r>
    <x v="1"/>
    <x v="5"/>
    <x v="26"/>
    <x v="0"/>
    <x v="1"/>
    <x v="3"/>
    <s v="220SE-2035"/>
    <n v="7.0507799999999996"/>
    <n v="7.0507799999999996"/>
    <n v="5.3E-3"/>
    <x v="0"/>
    <n v="8"/>
  </r>
  <r>
    <x v="1"/>
    <x v="5"/>
    <x v="26"/>
    <x v="2"/>
    <x v="1"/>
    <x v="3"/>
    <s v="220SE-2036"/>
    <n v="6.8409199999999997"/>
    <n v="6.8409199999999997"/>
    <n v="0"/>
    <x v="0"/>
    <n v="8"/>
  </r>
  <r>
    <x v="1"/>
    <x v="5"/>
    <x v="26"/>
    <x v="0"/>
    <x v="1"/>
    <x v="3"/>
    <s v="220SE-2037"/>
    <n v="6.6180899999999996"/>
    <n v="6.6180899999999996"/>
    <n v="0"/>
    <x v="0"/>
    <n v="8"/>
  </r>
  <r>
    <x v="1"/>
    <x v="5"/>
    <x v="26"/>
    <x v="0"/>
    <x v="1"/>
    <x v="3"/>
    <s v="220SE-2038"/>
    <n v="7.2079500000000003"/>
    <n v="7.2079500000000003"/>
    <n v="0"/>
    <x v="0"/>
    <n v="8"/>
  </r>
  <r>
    <x v="1"/>
    <x v="5"/>
    <x v="26"/>
    <x v="1"/>
    <x v="1"/>
    <x v="3"/>
    <s v="220SE-2102"/>
    <n v="6.1554000000000002"/>
    <n v="6.1554000000000002"/>
    <n v="0"/>
    <x v="0"/>
    <n v="8"/>
  </r>
  <r>
    <x v="1"/>
    <x v="5"/>
    <x v="26"/>
    <x v="0"/>
    <x v="1"/>
    <x v="3"/>
    <s v="220SE-2103"/>
    <n v="7.1127000000000002"/>
    <n v="7.1127000000000002"/>
    <n v="8.3000000000000001E-3"/>
    <x v="0"/>
    <n v="8"/>
  </r>
  <r>
    <x v="1"/>
    <x v="5"/>
    <x v="26"/>
    <x v="2"/>
    <x v="1"/>
    <x v="3"/>
    <s v="220SE-2104"/>
    <n v="7.9731800000000002"/>
    <n v="7.9731800000000002"/>
    <n v="0"/>
    <x v="0"/>
    <n v="8"/>
  </r>
  <r>
    <x v="1"/>
    <x v="5"/>
    <x v="26"/>
    <x v="0"/>
    <x v="1"/>
    <x v="3"/>
    <s v="220SE-2110"/>
    <n v="4.5427400000000002"/>
    <n v="4.5427400000000002"/>
    <n v="0"/>
    <x v="0"/>
    <n v="8"/>
  </r>
  <r>
    <x v="1"/>
    <x v="5"/>
    <x v="26"/>
    <x v="1"/>
    <x v="1"/>
    <x v="3"/>
    <s v="220SE-2116"/>
    <n v="5.3906200000000002"/>
    <n v="5.3906200000000002"/>
    <n v="0"/>
    <x v="0"/>
    <n v="8"/>
  </r>
  <r>
    <x v="1"/>
    <x v="5"/>
    <x v="26"/>
    <x v="2"/>
    <x v="1"/>
    <x v="3"/>
    <s v="220SE-2118"/>
    <n v="7.05844"/>
    <n v="7.05844"/>
    <n v="0"/>
    <x v="0"/>
    <n v="8"/>
  </r>
  <r>
    <x v="1"/>
    <x v="5"/>
    <x v="26"/>
    <x v="0"/>
    <x v="1"/>
    <x v="3"/>
    <s v="220SE-2125"/>
    <n v="6.1842300000000003"/>
    <n v="6.1842300000000003"/>
    <n v="0"/>
    <x v="0"/>
    <n v="8"/>
  </r>
  <r>
    <x v="1"/>
    <x v="5"/>
    <x v="26"/>
    <x v="0"/>
    <x v="1"/>
    <x v="3"/>
    <s v="220SE-2295"/>
    <n v="7.1651100000000003"/>
    <n v="7.1651100000000003"/>
    <n v="0"/>
    <x v="0"/>
    <n v="8"/>
  </r>
  <r>
    <x v="1"/>
    <x v="5"/>
    <x v="26"/>
    <x v="1"/>
    <x v="1"/>
    <x v="3"/>
    <s v="220SE-2350"/>
    <n v="7.5053599999999996"/>
    <n v="7.5053599999999996"/>
    <n v="3.2000000000000001E-2"/>
    <x v="0"/>
    <n v="8"/>
  </r>
  <r>
    <x v="1"/>
    <x v="5"/>
    <x v="26"/>
    <x v="1"/>
    <x v="1"/>
    <x v="3"/>
    <s v="220SE-2353"/>
    <n v="7.4497900000000001"/>
    <n v="7.4497900000000001"/>
    <n v="0"/>
    <x v="0"/>
    <n v="8"/>
  </r>
  <r>
    <x v="1"/>
    <x v="5"/>
    <x v="26"/>
    <x v="1"/>
    <x v="1"/>
    <x v="3"/>
    <s v="220SE-2414"/>
    <n v="9.2868600000000008"/>
    <n v="9.2868600000000008"/>
    <n v="0"/>
    <x v="0"/>
    <n v="12"/>
  </r>
  <r>
    <x v="1"/>
    <x v="5"/>
    <x v="26"/>
    <x v="2"/>
    <x v="1"/>
    <x v="3"/>
    <s v="220SE-2454"/>
    <n v="6.3662000000000001"/>
    <n v="6.3662000000000001"/>
    <n v="0"/>
    <x v="0"/>
    <n v="8"/>
  </r>
  <r>
    <x v="1"/>
    <x v="5"/>
    <x v="26"/>
    <x v="1"/>
    <x v="1"/>
    <x v="3"/>
    <s v="220SE-2455"/>
    <n v="5.8172699999999997"/>
    <n v="5.8172699999999997"/>
    <n v="0.51549999999999996"/>
    <x v="0"/>
    <n v="8"/>
  </r>
  <r>
    <x v="1"/>
    <x v="5"/>
    <x v="26"/>
    <x v="1"/>
    <x v="1"/>
    <x v="3"/>
    <s v="220SE-2553"/>
    <n v="4.90435"/>
    <n v="4.90435"/>
    <n v="0"/>
    <x v="0"/>
    <n v="8"/>
  </r>
  <r>
    <x v="1"/>
    <x v="5"/>
    <x v="26"/>
    <x v="2"/>
    <x v="1"/>
    <x v="3"/>
    <s v="220SE-2769"/>
    <n v="5.1662800000000004"/>
    <n v="5.1662800000000004"/>
    <n v="1.8674999999999999"/>
    <x v="0"/>
    <n v="8"/>
  </r>
  <r>
    <x v="1"/>
    <x v="5"/>
    <x v="26"/>
    <x v="0"/>
    <x v="1"/>
    <x v="3"/>
    <s v="220SE-2771"/>
    <n v="5.2631800000000002"/>
    <n v="5.2631800000000002"/>
    <n v="1.6999999999999999E-3"/>
    <x v="0"/>
    <n v="8"/>
  </r>
  <r>
    <x v="1"/>
    <x v="5"/>
    <x v="26"/>
    <x v="1"/>
    <x v="1"/>
    <x v="3"/>
    <s v="220SE-2775"/>
    <n v="8.4194700000000005"/>
    <n v="8.4194700000000005"/>
    <n v="0"/>
    <x v="0"/>
    <n v="10"/>
  </r>
  <r>
    <x v="1"/>
    <x v="5"/>
    <x v="26"/>
    <x v="2"/>
    <x v="1"/>
    <x v="3"/>
    <s v="220SE-2841"/>
    <n v="7.7138299999999997"/>
    <n v="7.7138299999999997"/>
    <n v="0"/>
    <x v="0"/>
    <n v="8"/>
  </r>
  <r>
    <x v="1"/>
    <x v="5"/>
    <x v="26"/>
    <x v="1"/>
    <x v="1"/>
    <x v="3"/>
    <s v="220SE-2842"/>
    <n v="5.4548300000000003"/>
    <n v="5.4548300000000003"/>
    <n v="0"/>
    <x v="0"/>
    <n v="8"/>
  </r>
  <r>
    <x v="1"/>
    <x v="5"/>
    <x v="26"/>
    <x v="0"/>
    <x v="1"/>
    <x v="3"/>
    <s v="220SE-2848"/>
    <n v="6.1856400000000002"/>
    <n v="6.1856400000000002"/>
    <n v="0"/>
    <x v="0"/>
    <n v="8"/>
  </r>
  <r>
    <x v="1"/>
    <x v="5"/>
    <x v="26"/>
    <x v="0"/>
    <x v="1"/>
    <x v="3"/>
    <s v="220SE-2892"/>
    <n v="5.2210999999999999"/>
    <n v="5.2210999999999999"/>
    <n v="0"/>
    <x v="0"/>
    <n v="8"/>
  </r>
  <r>
    <x v="1"/>
    <x v="5"/>
    <x v="26"/>
    <x v="1"/>
    <x v="1"/>
    <x v="3"/>
    <s v="220SE-2897"/>
    <n v="6.7919299999999998"/>
    <n v="6.7919299999999998"/>
    <n v="0"/>
    <x v="0"/>
    <n v="8"/>
  </r>
  <r>
    <x v="1"/>
    <x v="5"/>
    <x v="26"/>
    <x v="0"/>
    <x v="1"/>
    <x v="3"/>
    <s v="220SE-2918"/>
    <n v="6.6915300000000002"/>
    <n v="6.6915300000000002"/>
    <n v="0"/>
    <x v="0"/>
    <n v="8"/>
  </r>
  <r>
    <x v="1"/>
    <x v="5"/>
    <x v="26"/>
    <x v="0"/>
    <x v="1"/>
    <x v="3"/>
    <s v="220SE-2924"/>
    <n v="6.3021099999999999"/>
    <n v="6.3021099999999999"/>
    <n v="0.1003"/>
    <x v="0"/>
    <n v="8"/>
  </r>
  <r>
    <x v="1"/>
    <x v="5"/>
    <x v="26"/>
    <x v="0"/>
    <x v="1"/>
    <x v="3"/>
    <s v="220SE-2983"/>
    <n v="5.5331299999999999"/>
    <n v="5.5331299999999999"/>
    <n v="0"/>
    <x v="0"/>
    <n v="8"/>
  </r>
  <r>
    <x v="1"/>
    <x v="5"/>
    <x v="26"/>
    <x v="0"/>
    <x v="1"/>
    <x v="3"/>
    <s v="220SE-3035"/>
    <n v="2.69638"/>
    <n v="2.69638"/>
    <n v="0"/>
    <x v="0"/>
    <n v="8"/>
  </r>
  <r>
    <x v="1"/>
    <x v="5"/>
    <x v="26"/>
    <x v="2"/>
    <x v="1"/>
    <x v="3"/>
    <s v="220SE-3073"/>
    <n v="6.5982399999999997"/>
    <n v="6.5982399999999997"/>
    <n v="0"/>
    <x v="0"/>
    <n v="8"/>
  </r>
  <r>
    <x v="1"/>
    <x v="5"/>
    <x v="26"/>
    <x v="2"/>
    <x v="1"/>
    <x v="3"/>
    <s v="220SE-3261"/>
    <n v="6.6148699999999998"/>
    <n v="6.6148699999999998"/>
    <n v="0"/>
    <x v="0"/>
    <n v="8"/>
  </r>
  <r>
    <x v="1"/>
    <x v="5"/>
    <x v="26"/>
    <x v="2"/>
    <x v="1"/>
    <x v="3"/>
    <s v="220SE-3445"/>
    <n v="7.3914499999999999"/>
    <n v="7.3914499999999999"/>
    <n v="0"/>
    <x v="0"/>
    <n v="8"/>
  </r>
  <r>
    <x v="1"/>
    <x v="5"/>
    <x v="26"/>
    <x v="2"/>
    <x v="1"/>
    <x v="3"/>
    <s v="220SE-3447"/>
    <n v="6.0548799999999998"/>
    <n v="6.0548799999999998"/>
    <n v="3.8800000000000001E-2"/>
    <x v="0"/>
    <n v="8"/>
  </r>
  <r>
    <x v="1"/>
    <x v="5"/>
    <x v="26"/>
    <x v="2"/>
    <x v="1"/>
    <x v="3"/>
    <s v="220SE-3462"/>
    <n v="5.67685"/>
    <n v="5.67685"/>
    <n v="0"/>
    <x v="0"/>
    <n v="8"/>
  </r>
  <r>
    <x v="1"/>
    <x v="5"/>
    <x v="26"/>
    <x v="2"/>
    <x v="1"/>
    <x v="3"/>
    <s v="220SE-3468"/>
    <n v="5.0393299999999996"/>
    <n v="5.0393299999999996"/>
    <n v="0"/>
    <x v="0"/>
    <n v="8"/>
  </r>
  <r>
    <x v="1"/>
    <x v="5"/>
    <x v="26"/>
    <x v="0"/>
    <x v="1"/>
    <x v="3"/>
    <s v="220SE-3566"/>
    <n v="6.9447000000000001"/>
    <n v="6.9447000000000001"/>
    <n v="0"/>
    <x v="0"/>
    <n v="8"/>
  </r>
  <r>
    <x v="1"/>
    <x v="5"/>
    <x v="26"/>
    <x v="1"/>
    <x v="1"/>
    <x v="3"/>
    <s v="220SE-3633"/>
    <n v="5.5872799999999998"/>
    <n v="5.5872799999999998"/>
    <n v="0"/>
    <x v="0"/>
    <n v="8"/>
  </r>
  <r>
    <x v="1"/>
    <x v="5"/>
    <x v="26"/>
    <x v="0"/>
    <x v="1"/>
    <x v="3"/>
    <s v="220SE-3678"/>
    <n v="4.3929400000000003"/>
    <n v="4.3929400000000003"/>
    <n v="0"/>
    <x v="0"/>
    <n v="8"/>
  </r>
  <r>
    <x v="1"/>
    <x v="5"/>
    <x v="26"/>
    <x v="1"/>
    <x v="1"/>
    <x v="3"/>
    <s v="220SE-3840"/>
    <n v="6.0959399999999997"/>
    <n v="6.0959399999999997"/>
    <n v="0"/>
    <x v="0"/>
    <n v="8"/>
  </r>
  <r>
    <x v="1"/>
    <x v="5"/>
    <x v="26"/>
    <x v="0"/>
    <x v="2"/>
    <x v="4"/>
    <s v="300OI-01-A"/>
    <n v="54.8108"/>
    <n v="54.8108"/>
    <n v="0"/>
    <x v="0"/>
    <n v="32"/>
  </r>
  <r>
    <x v="1"/>
    <x v="5"/>
    <x v="26"/>
    <x v="1"/>
    <x v="2"/>
    <x v="4"/>
    <s v="300OI-01-B"/>
    <n v="40.376199999999997"/>
    <n v="40.376199999999997"/>
    <n v="0"/>
    <x v="0"/>
    <n v="32"/>
  </r>
  <r>
    <x v="1"/>
    <x v="5"/>
    <x v="26"/>
    <x v="0"/>
    <x v="2"/>
    <x v="5"/>
    <s v="300OS-01-A"/>
    <n v="15.95763"/>
    <n v="15.95763"/>
    <n v="0"/>
    <x v="0"/>
    <n v="24"/>
  </r>
  <r>
    <x v="1"/>
    <x v="5"/>
    <x v="26"/>
    <x v="1"/>
    <x v="2"/>
    <x v="5"/>
    <s v="300OS-01-B"/>
    <n v="10.891489999999999"/>
    <n v="10.891489999999999"/>
    <n v="0"/>
    <x v="0"/>
    <n v="24"/>
  </r>
  <r>
    <x v="1"/>
    <x v="5"/>
    <x v="26"/>
    <x v="2"/>
    <x v="2"/>
    <x v="5"/>
    <s v="300OS-01-C"/>
    <n v="10.817019999999999"/>
    <n v="10.817019999999999"/>
    <n v="0"/>
    <x v="0"/>
    <n v="24"/>
  </r>
  <r>
    <x v="1"/>
    <x v="5"/>
    <x v="26"/>
    <x v="0"/>
    <x v="3"/>
    <x v="6"/>
    <s v="410MO-01-A"/>
    <n v="18.03586"/>
    <n v="18.03586"/>
    <n v="0"/>
    <x v="0"/>
    <n v="24"/>
  </r>
  <r>
    <x v="1"/>
    <x v="5"/>
    <x v="26"/>
    <x v="1"/>
    <x v="3"/>
    <x v="6"/>
    <s v="410MO-01-B"/>
    <n v="14.32804"/>
    <n v="14.32804"/>
    <n v="0"/>
    <x v="0"/>
    <n v="18.68"/>
  </r>
  <r>
    <x v="1"/>
    <x v="5"/>
    <x v="26"/>
    <x v="2"/>
    <x v="3"/>
    <x v="6"/>
    <s v="410MO-01-C"/>
    <n v="14.121"/>
    <n v="14.121"/>
    <n v="0"/>
    <x v="0"/>
    <n v="18.66"/>
  </r>
  <r>
    <x v="1"/>
    <x v="5"/>
    <x v="26"/>
    <x v="0"/>
    <x v="3"/>
    <x v="6"/>
    <s v="410MO-02-A"/>
    <n v="16.53669"/>
    <n v="16.53669"/>
    <n v="0"/>
    <x v="0"/>
    <n v="21.8"/>
  </r>
  <r>
    <x v="1"/>
    <x v="5"/>
    <x v="26"/>
    <x v="1"/>
    <x v="3"/>
    <x v="6"/>
    <s v="410MO-02-B"/>
    <n v="13.964880000000001"/>
    <n v="13.964880000000001"/>
    <n v="0"/>
    <x v="0"/>
    <n v="18.68"/>
  </r>
  <r>
    <x v="1"/>
    <x v="5"/>
    <x v="26"/>
    <x v="2"/>
    <x v="3"/>
    <x v="6"/>
    <s v="410MO-02-C"/>
    <n v="8.2793299999999999"/>
    <n v="8.2793299999999999"/>
    <n v="0"/>
    <x v="0"/>
    <n v="10.66"/>
  </r>
  <r>
    <x v="1"/>
    <x v="5"/>
    <x v="26"/>
    <x v="0"/>
    <x v="3"/>
    <x v="6"/>
    <s v="410MO-03-A"/>
    <n v="15.826510000000001"/>
    <n v="15.826510000000001"/>
    <n v="0"/>
    <x v="0"/>
    <n v="20.8"/>
  </r>
  <r>
    <x v="1"/>
    <x v="5"/>
    <x v="26"/>
    <x v="1"/>
    <x v="3"/>
    <x v="6"/>
    <s v="410MO-03-B"/>
    <n v="14.821339999999999"/>
    <n v="14.821339999999999"/>
    <n v="0"/>
    <x v="0"/>
    <n v="18.68"/>
  </r>
  <r>
    <x v="1"/>
    <x v="5"/>
    <x v="26"/>
    <x v="2"/>
    <x v="3"/>
    <x v="6"/>
    <s v="410MO-03-C"/>
    <n v="14.10984"/>
    <n v="14.10984"/>
    <n v="0"/>
    <x v="0"/>
    <n v="18.66"/>
  </r>
  <r>
    <x v="1"/>
    <x v="5"/>
    <x v="26"/>
    <x v="0"/>
    <x v="3"/>
    <x v="6"/>
    <s v="410MO-04-A"/>
    <n v="18.150510000000001"/>
    <n v="18.150510000000001"/>
    <n v="0"/>
    <x v="0"/>
    <n v="24.6"/>
  </r>
  <r>
    <x v="1"/>
    <x v="5"/>
    <x v="26"/>
    <x v="1"/>
    <x v="3"/>
    <x v="6"/>
    <s v="410MO-04-B"/>
    <n v="14.217079999999999"/>
    <n v="14.217079999999999"/>
    <n v="0"/>
    <x v="0"/>
    <n v="18.68"/>
  </r>
  <r>
    <x v="1"/>
    <x v="5"/>
    <x v="26"/>
    <x v="2"/>
    <x v="3"/>
    <x v="6"/>
    <s v="410MO-04-C"/>
    <n v="13.96706"/>
    <n v="13.96706"/>
    <n v="0"/>
    <x v="0"/>
    <n v="18.68"/>
  </r>
  <r>
    <x v="1"/>
    <x v="5"/>
    <x v="26"/>
    <x v="1"/>
    <x v="3"/>
    <x v="6"/>
    <s v="410MO-05-B"/>
    <n v="11.054639999999999"/>
    <n v="11.054639999999999"/>
    <n v="0"/>
    <x v="0"/>
    <n v="14.68"/>
  </r>
  <r>
    <x v="1"/>
    <x v="5"/>
    <x v="26"/>
    <x v="2"/>
    <x v="3"/>
    <x v="6"/>
    <s v="410MO-05-C"/>
    <n v="12.72142"/>
    <n v="12.72142"/>
    <n v="0"/>
    <x v="0"/>
    <n v="16.66"/>
  </r>
  <r>
    <x v="1"/>
    <x v="5"/>
    <x v="26"/>
    <x v="0"/>
    <x v="3"/>
    <x v="6"/>
    <s v="410MO-06-A"/>
    <n v="15.62898"/>
    <n v="15.62898"/>
    <n v="0"/>
    <x v="0"/>
    <n v="20.8"/>
  </r>
  <r>
    <x v="1"/>
    <x v="5"/>
    <x v="26"/>
    <x v="2"/>
    <x v="3"/>
    <x v="6"/>
    <s v="410MO-06-C"/>
    <n v="7.8977300000000001"/>
    <n v="7.8977300000000001"/>
    <n v="0"/>
    <x v="0"/>
    <n v="10.68"/>
  </r>
  <r>
    <x v="1"/>
    <x v="5"/>
    <x v="26"/>
    <x v="1"/>
    <x v="3"/>
    <x v="6"/>
    <s v="410MO-07-B"/>
    <n v="14.36336"/>
    <n v="14.36336"/>
    <n v="0"/>
    <x v="0"/>
    <n v="18.68"/>
  </r>
  <r>
    <x v="1"/>
    <x v="5"/>
    <x v="26"/>
    <x v="0"/>
    <x v="3"/>
    <x v="7"/>
    <s v="420TW-01-A"/>
    <n v="6.4226900000000002"/>
    <n v="6.4226900000000002"/>
    <n v="0"/>
    <x v="0"/>
    <n v="8.5"/>
  </r>
  <r>
    <x v="1"/>
    <x v="5"/>
    <x v="26"/>
    <x v="1"/>
    <x v="3"/>
    <x v="7"/>
    <s v="420TW-01-B"/>
    <n v="6.49498"/>
    <n v="6.49498"/>
    <n v="0"/>
    <x v="0"/>
    <n v="8.6"/>
  </r>
  <r>
    <x v="1"/>
    <x v="5"/>
    <x v="26"/>
    <x v="0"/>
    <x v="3"/>
    <x v="7"/>
    <s v="420TW-02-A"/>
    <n v="6.4900099999999998"/>
    <n v="6.4900099999999998"/>
    <n v="0"/>
    <x v="0"/>
    <n v="8.5"/>
  </r>
  <r>
    <x v="1"/>
    <x v="5"/>
    <x v="26"/>
    <x v="1"/>
    <x v="3"/>
    <x v="7"/>
    <s v="420TW-02-B"/>
    <n v="6.3902900000000002"/>
    <n v="6.3902900000000002"/>
    <n v="0"/>
    <x v="0"/>
    <n v="8.6"/>
  </r>
  <r>
    <x v="1"/>
    <x v="5"/>
    <x v="26"/>
    <x v="2"/>
    <x v="3"/>
    <x v="7"/>
    <s v="420TW-02-C"/>
    <n v="6.5378100000000003"/>
    <n v="6.5378100000000003"/>
    <n v="0"/>
    <x v="0"/>
    <n v="8.6"/>
  </r>
  <r>
    <x v="1"/>
    <x v="5"/>
    <x v="26"/>
    <x v="0"/>
    <x v="3"/>
    <x v="7"/>
    <s v="420TW-03-A"/>
    <n v="6.7960000000000003"/>
    <n v="6.7960000000000003"/>
    <n v="0"/>
    <x v="0"/>
    <n v="8.5"/>
  </r>
  <r>
    <x v="1"/>
    <x v="5"/>
    <x v="26"/>
    <x v="2"/>
    <x v="3"/>
    <x v="7"/>
    <s v="420TW-03-C"/>
    <n v="6.74"/>
    <n v="6.74"/>
    <n v="0"/>
    <x v="0"/>
    <n v="8.6"/>
  </r>
  <r>
    <x v="1"/>
    <x v="5"/>
    <x v="26"/>
    <x v="0"/>
    <x v="3"/>
    <x v="7"/>
    <s v="420TW-04-A"/>
    <n v="9.6905300000000008"/>
    <n v="9.6905300000000008"/>
    <n v="0"/>
    <x v="0"/>
    <n v="12.5"/>
  </r>
  <r>
    <x v="1"/>
    <x v="5"/>
    <x v="26"/>
    <x v="2"/>
    <x v="3"/>
    <x v="7"/>
    <s v="420TW-04-C"/>
    <n v="6.48665"/>
    <n v="6.48665"/>
    <n v="0"/>
    <x v="0"/>
    <n v="8.6"/>
  </r>
  <r>
    <x v="1"/>
    <x v="5"/>
    <x v="26"/>
    <x v="0"/>
    <x v="3"/>
    <x v="7"/>
    <s v="420TW-05-A"/>
    <n v="6.4376600000000002"/>
    <n v="6.4376600000000002"/>
    <n v="0"/>
    <x v="0"/>
    <n v="8.5"/>
  </r>
  <r>
    <x v="1"/>
    <x v="5"/>
    <x v="26"/>
    <x v="0"/>
    <x v="3"/>
    <x v="7"/>
    <s v="420TW-06-A"/>
    <n v="6.8804800000000004"/>
    <n v="6.8804800000000004"/>
    <n v="0"/>
    <x v="0"/>
    <n v="8.5"/>
  </r>
  <r>
    <x v="1"/>
    <x v="5"/>
    <x v="26"/>
    <x v="1"/>
    <x v="3"/>
    <x v="7"/>
    <s v="420TW-06-B"/>
    <n v="6.67197"/>
    <n v="6.67197"/>
    <n v="0"/>
    <x v="0"/>
    <n v="8.6"/>
  </r>
  <r>
    <x v="1"/>
    <x v="5"/>
    <x v="26"/>
    <x v="2"/>
    <x v="3"/>
    <x v="7"/>
    <s v="420TW-06-C"/>
    <n v="6.7435799999999997"/>
    <n v="6.7435799999999997"/>
    <n v="0"/>
    <x v="0"/>
    <n v="8.6"/>
  </r>
  <r>
    <x v="1"/>
    <x v="5"/>
    <x v="26"/>
    <x v="2"/>
    <x v="3"/>
    <x v="7"/>
    <s v="420TW-07-C"/>
    <n v="6.6952100000000003"/>
    <n v="6.6952100000000003"/>
    <n v="0"/>
    <x v="0"/>
    <n v="8.6"/>
  </r>
  <r>
    <x v="1"/>
    <x v="5"/>
    <x v="26"/>
    <x v="1"/>
    <x v="3"/>
    <x v="7"/>
    <s v="420TW-08-B"/>
    <n v="6.6471099999999996"/>
    <n v="6.6471099999999996"/>
    <n v="0"/>
    <x v="0"/>
    <n v="8.6"/>
  </r>
  <r>
    <x v="1"/>
    <x v="5"/>
    <x v="26"/>
    <x v="1"/>
    <x v="3"/>
    <x v="7"/>
    <s v="420TW-09-B"/>
    <n v="6.51396"/>
    <n v="6.51396"/>
    <n v="0"/>
    <x v="0"/>
    <n v="8.6"/>
  </r>
  <r>
    <x v="1"/>
    <x v="5"/>
    <x v="26"/>
    <x v="0"/>
    <x v="3"/>
    <x v="8"/>
    <s v="430TT-01-A"/>
    <n v="29.092939999999999"/>
    <n v="29.092939999999999"/>
    <n v="0"/>
    <x v="0"/>
    <n v="33"/>
  </r>
  <r>
    <x v="1"/>
    <x v="5"/>
    <x v="26"/>
    <x v="1"/>
    <x v="3"/>
    <x v="8"/>
    <s v="430TT-01-B"/>
    <n v="15.72775"/>
    <n v="15.72775"/>
    <n v="0"/>
    <x v="0"/>
    <n v="20.8"/>
  </r>
  <r>
    <x v="1"/>
    <x v="5"/>
    <x v="26"/>
    <x v="2"/>
    <x v="3"/>
    <x v="8"/>
    <s v="430TT-01-C"/>
    <n v="26.033950000000001"/>
    <n v="26.033950000000001"/>
    <n v="0"/>
    <x v="0"/>
    <n v="33.1"/>
  </r>
  <r>
    <x v="1"/>
    <x v="5"/>
    <x v="26"/>
    <x v="0"/>
    <x v="3"/>
    <x v="8"/>
    <s v="430TT-02-A"/>
    <n v="24.46603"/>
    <n v="24.46603"/>
    <n v="0"/>
    <x v="0"/>
    <n v="29"/>
  </r>
  <r>
    <x v="1"/>
    <x v="5"/>
    <x v="26"/>
    <x v="1"/>
    <x v="3"/>
    <x v="8"/>
    <s v="430TT-02-B"/>
    <n v="25.05904"/>
    <n v="25.05904"/>
    <n v="0"/>
    <x v="0"/>
    <n v="32.799999999999997"/>
  </r>
  <r>
    <x v="1"/>
    <x v="5"/>
    <x v="26"/>
    <x v="2"/>
    <x v="3"/>
    <x v="8"/>
    <s v="430TT-02-C"/>
    <n v="26.38748"/>
    <n v="26.38748"/>
    <n v="0"/>
    <x v="0"/>
    <n v="33.1"/>
  </r>
  <r>
    <x v="1"/>
    <x v="5"/>
    <x v="26"/>
    <x v="0"/>
    <x v="3"/>
    <x v="8"/>
    <s v="430TT-03-A"/>
    <n v="30.975349999999999"/>
    <n v="30.975349999999999"/>
    <n v="0"/>
    <x v="0"/>
    <n v="41"/>
  </r>
  <r>
    <x v="1"/>
    <x v="5"/>
    <x v="26"/>
    <x v="1"/>
    <x v="3"/>
    <x v="8"/>
    <s v="430TT-03-B"/>
    <n v="18.81061"/>
    <n v="18.81061"/>
    <n v="0"/>
    <x v="0"/>
    <n v="24.8"/>
  </r>
  <r>
    <x v="1"/>
    <x v="5"/>
    <x v="26"/>
    <x v="2"/>
    <x v="3"/>
    <x v="8"/>
    <s v="430TT-03-C"/>
    <n v="27.297889999999999"/>
    <n v="27.297889999999999"/>
    <n v="0"/>
    <x v="0"/>
    <n v="33.1"/>
  </r>
  <r>
    <x v="1"/>
    <x v="5"/>
    <x v="26"/>
    <x v="0"/>
    <x v="3"/>
    <x v="8"/>
    <s v="430TT-04-A"/>
    <n v="13.25431"/>
    <n v="13.25431"/>
    <n v="0"/>
    <x v="0"/>
    <n v="16.5"/>
  </r>
  <r>
    <x v="1"/>
    <x v="5"/>
    <x v="26"/>
    <x v="1"/>
    <x v="3"/>
    <x v="8"/>
    <s v="430TT-04-B"/>
    <n v="12.66812"/>
    <n v="12.66812"/>
    <n v="0"/>
    <x v="0"/>
    <n v="16.8"/>
  </r>
  <r>
    <x v="1"/>
    <x v="5"/>
    <x v="26"/>
    <x v="2"/>
    <x v="3"/>
    <x v="8"/>
    <s v="430TT-04-C"/>
    <n v="25.500219999999999"/>
    <n v="25.500219999999999"/>
    <n v="0"/>
    <x v="0"/>
    <n v="32.6"/>
  </r>
  <r>
    <x v="1"/>
    <x v="5"/>
    <x v="26"/>
    <x v="1"/>
    <x v="3"/>
    <x v="8"/>
    <s v="430TT-05-B"/>
    <n v="15.603960000000001"/>
    <n v="15.603960000000001"/>
    <n v="0"/>
    <x v="0"/>
    <n v="20.8"/>
  </r>
  <r>
    <x v="1"/>
    <x v="5"/>
    <x v="26"/>
    <x v="0"/>
    <x v="3"/>
    <x v="9"/>
    <s v="440TP-01-A"/>
    <n v="28.043279999999999"/>
    <n v="28.043279999999999"/>
    <n v="0"/>
    <x v="0"/>
    <n v="37.5"/>
  </r>
  <r>
    <x v="1"/>
    <x v="5"/>
    <x v="26"/>
    <x v="1"/>
    <x v="3"/>
    <x v="9"/>
    <s v="440TP-01-B"/>
    <n v="22.309920000000002"/>
    <n v="22.309920000000002"/>
    <n v="0"/>
    <x v="0"/>
    <n v="29"/>
  </r>
  <r>
    <x v="1"/>
    <x v="5"/>
    <x v="26"/>
    <x v="2"/>
    <x v="3"/>
    <x v="9"/>
    <s v="440TP-01-C"/>
    <n v="24.310030000000001"/>
    <n v="24.310030000000001"/>
    <n v="0"/>
    <x v="0"/>
    <n v="32.1"/>
  </r>
  <r>
    <x v="1"/>
    <x v="5"/>
    <x v="26"/>
    <x v="0"/>
    <x v="4"/>
    <x v="10"/>
    <s v="510L1-A"/>
    <n v="134.43383"/>
    <n v="114.43383"/>
    <n v="0"/>
    <x v="0"/>
    <n v="235.21"/>
  </r>
  <r>
    <x v="1"/>
    <x v="5"/>
    <x v="26"/>
    <x v="1"/>
    <x v="4"/>
    <x v="10"/>
    <s v="510L1-B"/>
    <n v="106.17682000000001"/>
    <n v="96.176820000000006"/>
    <n v="0"/>
    <x v="0"/>
    <n v="154.81"/>
  </r>
  <r>
    <x v="1"/>
    <x v="5"/>
    <x v="26"/>
    <x v="2"/>
    <x v="4"/>
    <x v="10"/>
    <s v="510L1-C"/>
    <n v="131.10088999999999"/>
    <n v="111.10089000000001"/>
    <n v="0"/>
    <x v="0"/>
    <n v="225.31"/>
  </r>
  <r>
    <x v="1"/>
    <x v="5"/>
    <x v="26"/>
    <x v="0"/>
    <x v="4"/>
    <x v="11"/>
    <s v="510L2-A"/>
    <n v="240.90719999999999"/>
    <n v="240.90719999999999"/>
    <n v="0"/>
    <x v="0"/>
    <n v="227.21"/>
  </r>
  <r>
    <x v="1"/>
    <x v="5"/>
    <x v="26"/>
    <x v="1"/>
    <x v="4"/>
    <x v="11"/>
    <s v="510L2-B"/>
    <n v="246.40049999999999"/>
    <n v="246.40049999999999"/>
    <n v="0"/>
    <x v="0"/>
    <n v="226.81"/>
  </r>
  <r>
    <x v="1"/>
    <x v="5"/>
    <x v="26"/>
    <x v="2"/>
    <x v="4"/>
    <x v="11"/>
    <s v="510L2-C"/>
    <n v="257.5206"/>
    <n v="257.5206"/>
    <n v="0"/>
    <x v="0"/>
    <n v="226.91"/>
  </r>
  <r>
    <x v="1"/>
    <x v="5"/>
    <x v="26"/>
    <x v="0"/>
    <x v="4"/>
    <x v="12"/>
    <s v="510L3-A"/>
    <n v="196.96626000000001"/>
    <n v="196.96626000000001"/>
    <n v="0"/>
    <x v="0"/>
    <n v="219.21"/>
  </r>
  <r>
    <x v="1"/>
    <x v="5"/>
    <x v="26"/>
    <x v="1"/>
    <x v="4"/>
    <x v="12"/>
    <s v="510L3-B"/>
    <n v="184.45339999999999"/>
    <n v="184.45339999999999"/>
    <n v="0"/>
    <x v="0"/>
    <n v="186.81"/>
  </r>
  <r>
    <x v="1"/>
    <x v="5"/>
    <x v="26"/>
    <x v="2"/>
    <x v="4"/>
    <x v="12"/>
    <s v="510L3-C"/>
    <n v="147.83904000000001"/>
    <n v="147.83904000000001"/>
    <n v="0"/>
    <x v="0"/>
    <n v="166.91"/>
  </r>
  <r>
    <x v="1"/>
    <x v="5"/>
    <x v="26"/>
    <x v="0"/>
    <x v="4"/>
    <x v="13"/>
    <s v="510L4-A"/>
    <n v="54.41675"/>
    <n v="54.41675"/>
    <n v="0"/>
    <x v="0"/>
    <n v="58.01"/>
  </r>
  <r>
    <x v="1"/>
    <x v="5"/>
    <x v="26"/>
    <x v="1"/>
    <x v="4"/>
    <x v="13"/>
    <s v="510L4-B"/>
    <n v="72.856800000000007"/>
    <n v="72.856800000000007"/>
    <n v="0"/>
    <x v="0"/>
    <n v="67.010000000000005"/>
  </r>
  <r>
    <x v="1"/>
    <x v="5"/>
    <x v="26"/>
    <x v="2"/>
    <x v="4"/>
    <x v="13"/>
    <s v="510L4-C"/>
    <n v="40.686399999999999"/>
    <n v="40.686399999999999"/>
    <n v="0"/>
    <x v="0"/>
    <n v="52.91"/>
  </r>
  <r>
    <x v="1"/>
    <x v="5"/>
    <x v="26"/>
    <x v="0"/>
    <x v="4"/>
    <x v="14"/>
    <s v="510L5-A"/>
    <n v="86.288060000000002"/>
    <n v="86.288060000000002"/>
    <n v="0"/>
    <x v="0"/>
    <n v="86.21"/>
  </r>
  <r>
    <x v="1"/>
    <x v="5"/>
    <x v="26"/>
    <x v="1"/>
    <x v="4"/>
    <x v="14"/>
    <s v="510L5-B"/>
    <n v="153.56912"/>
    <n v="153.56912"/>
    <n v="0"/>
    <x v="0"/>
    <n v="169.81"/>
  </r>
  <r>
    <x v="1"/>
    <x v="5"/>
    <x v="26"/>
    <x v="2"/>
    <x v="4"/>
    <x v="14"/>
    <s v="510L5-C"/>
    <n v="158.14666"/>
    <n v="158.14666"/>
    <n v="0"/>
    <x v="0"/>
    <n v="157.91"/>
  </r>
  <r>
    <x v="1"/>
    <x v="5"/>
    <x v="26"/>
    <x v="0"/>
    <x v="4"/>
    <x v="15"/>
    <s v="510L6-A"/>
    <n v="159.01707999999999"/>
    <n v="159.01707999999999"/>
    <n v="0"/>
    <x v="0"/>
    <n v="198.21"/>
  </r>
  <r>
    <x v="1"/>
    <x v="5"/>
    <x v="26"/>
    <x v="1"/>
    <x v="4"/>
    <x v="15"/>
    <s v="510L6-B"/>
    <n v="164.54900000000001"/>
    <n v="164.54900000000001"/>
    <n v="0"/>
    <x v="0"/>
    <n v="197.81"/>
  </r>
  <r>
    <x v="1"/>
    <x v="5"/>
    <x v="26"/>
    <x v="2"/>
    <x v="4"/>
    <x v="15"/>
    <s v="510L6-C"/>
    <n v="135.40824000000001"/>
    <n v="135.40824000000001"/>
    <n v="0"/>
    <x v="0"/>
    <n v="161.91"/>
  </r>
  <r>
    <x v="1"/>
    <x v="5"/>
    <x v="26"/>
    <x v="0"/>
    <x v="4"/>
    <x v="16"/>
    <s v="510L8-A"/>
    <n v="24.093720000000001"/>
    <n v="24.093720000000001"/>
    <n v="0"/>
    <x v="0"/>
    <n v="24.01"/>
  </r>
  <r>
    <x v="1"/>
    <x v="5"/>
    <x v="26"/>
    <x v="1"/>
    <x v="4"/>
    <x v="16"/>
    <s v="510L8-B"/>
    <n v="30.09918"/>
    <n v="30.09918"/>
    <n v="0"/>
    <x v="0"/>
    <n v="25.01"/>
  </r>
  <r>
    <x v="1"/>
    <x v="5"/>
    <x v="26"/>
    <x v="2"/>
    <x v="4"/>
    <x v="16"/>
    <s v="510L8-C"/>
    <n v="26.593620000000001"/>
    <n v="26.593620000000001"/>
    <n v="0"/>
    <x v="0"/>
    <n v="24.01"/>
  </r>
  <r>
    <x v="1"/>
    <x v="5"/>
    <x v="26"/>
    <x v="0"/>
    <x v="4"/>
    <x v="17"/>
    <s v="520WP-01-A"/>
    <n v="13.5002"/>
    <n v="13.5002"/>
    <n v="0"/>
    <x v="0"/>
    <n v="16"/>
  </r>
  <r>
    <x v="1"/>
    <x v="5"/>
    <x v="26"/>
    <x v="1"/>
    <x v="4"/>
    <x v="17"/>
    <s v="520WP-01-B"/>
    <n v="14.467599999999999"/>
    <n v="14.467599999999999"/>
    <n v="0"/>
    <x v="0"/>
    <n v="16"/>
  </r>
  <r>
    <x v="1"/>
    <x v="5"/>
    <x v="26"/>
    <x v="2"/>
    <x v="4"/>
    <x v="17"/>
    <s v="520WP-01-C"/>
    <n v="18.8004"/>
    <n v="18.8004"/>
    <n v="0"/>
    <x v="0"/>
    <n v="24"/>
  </r>
  <r>
    <x v="1"/>
    <x v="5"/>
    <x v="26"/>
    <x v="0"/>
    <x v="4"/>
    <x v="18"/>
    <s v="530NP-01-A"/>
    <n v="52.809199999999997"/>
    <n v="52.809199999999997"/>
    <n v="0"/>
    <x v="0"/>
    <n v="48"/>
  </r>
  <r>
    <x v="1"/>
    <x v="5"/>
    <x v="26"/>
    <x v="1"/>
    <x v="4"/>
    <x v="18"/>
    <s v="530NP-01-B"/>
    <n v="52.282339999999998"/>
    <n v="52.282339999999998"/>
    <n v="0"/>
    <x v="0"/>
    <n v="48"/>
  </r>
  <r>
    <x v="1"/>
    <x v="5"/>
    <x v="26"/>
    <x v="2"/>
    <x v="4"/>
    <x v="18"/>
    <s v="530NP-01-C"/>
    <n v="54.543399999999998"/>
    <n v="54.543399999999998"/>
    <n v="0"/>
    <x v="0"/>
    <n v="48"/>
  </r>
  <r>
    <x v="1"/>
    <x v="5"/>
    <x v="26"/>
    <x v="0"/>
    <x v="4"/>
    <x v="19"/>
    <s v="550LP-01-A"/>
    <n v="16.499700000000001"/>
    <n v="16.499700000000001"/>
    <n v="0"/>
    <x v="0"/>
    <n v="18"/>
  </r>
  <r>
    <x v="1"/>
    <x v="5"/>
    <x v="26"/>
    <x v="1"/>
    <x v="4"/>
    <x v="19"/>
    <s v="550LP-01-B"/>
    <n v="33.320619999999998"/>
    <n v="33.320619999999998"/>
    <n v="0"/>
    <x v="0"/>
    <n v="36"/>
  </r>
  <r>
    <x v="1"/>
    <x v="5"/>
    <x v="26"/>
    <x v="2"/>
    <x v="4"/>
    <x v="19"/>
    <s v="550LP-01-C"/>
    <n v="29.553940000000001"/>
    <n v="29.553940000000001"/>
    <n v="0"/>
    <x v="0"/>
    <n v="26"/>
  </r>
  <r>
    <x v="1"/>
    <x v="5"/>
    <x v="26"/>
    <x v="0"/>
    <x v="5"/>
    <x v="20"/>
    <s v="600WZ-01-A"/>
    <n v="3.3329999999999999E-2"/>
    <n v="3.3329999999999999E-2"/>
    <n v="0"/>
    <x v="0"/>
    <n v="8"/>
  </r>
  <r>
    <x v="1"/>
    <x v="5"/>
    <x v="26"/>
    <x v="1"/>
    <x v="5"/>
    <x v="20"/>
    <s v="600WZ-01-B"/>
    <n v="2.9733399999999999"/>
    <n v="2.9733399999999999"/>
    <n v="0"/>
    <x v="0"/>
    <n v="8"/>
  </r>
  <r>
    <x v="1"/>
    <x v="5"/>
    <x v="26"/>
    <x v="2"/>
    <x v="5"/>
    <x v="20"/>
    <s v="600WZ-01-C"/>
    <n v="0.88"/>
    <n v="0.88"/>
    <n v="0"/>
    <x v="0"/>
    <n v="16"/>
  </r>
  <r>
    <x v="1"/>
    <x v="5"/>
    <x v="27"/>
    <x v="0"/>
    <x v="0"/>
    <x v="0"/>
    <s v="100KT-01-A"/>
    <n v="4.6790399999999996"/>
    <n v="4.6790399999999996"/>
    <n v="0"/>
    <x v="0"/>
    <n v="48"/>
  </r>
  <r>
    <x v="1"/>
    <x v="5"/>
    <x v="27"/>
    <x v="1"/>
    <x v="0"/>
    <x v="0"/>
    <s v="100KT-01-B"/>
    <n v="2.1221700000000001"/>
    <n v="2.1221700000000001"/>
    <n v="0"/>
    <x v="0"/>
    <n v="16"/>
  </r>
  <r>
    <x v="1"/>
    <x v="5"/>
    <x v="27"/>
    <x v="2"/>
    <x v="0"/>
    <x v="0"/>
    <s v="100KT-01-C"/>
    <n v="3.55416"/>
    <n v="3.55416"/>
    <n v="0"/>
    <x v="0"/>
    <n v="24"/>
  </r>
  <r>
    <x v="1"/>
    <x v="5"/>
    <x v="27"/>
    <x v="0"/>
    <x v="0"/>
    <x v="0"/>
    <s v="100KT-02-A"/>
    <n v="32.488199999999999"/>
    <n v="32.488199999999999"/>
    <n v="0"/>
    <x v="0"/>
    <n v="24"/>
  </r>
  <r>
    <x v="1"/>
    <x v="5"/>
    <x v="27"/>
    <x v="1"/>
    <x v="0"/>
    <x v="0"/>
    <s v="100KT-02-B"/>
    <n v="40.495510000000003"/>
    <n v="40.495510000000003"/>
    <n v="0"/>
    <x v="0"/>
    <n v="39"/>
  </r>
  <r>
    <x v="1"/>
    <x v="5"/>
    <x v="27"/>
    <x v="2"/>
    <x v="0"/>
    <x v="0"/>
    <s v="100KT-02-C"/>
    <n v="30.147400000000001"/>
    <n v="30.147400000000001"/>
    <n v="0"/>
    <x v="0"/>
    <n v="56"/>
  </r>
  <r>
    <x v="1"/>
    <x v="5"/>
    <x v="27"/>
    <x v="0"/>
    <x v="0"/>
    <x v="0"/>
    <s v="100KT-03-A"/>
    <n v="15.0785"/>
    <n v="15.0785"/>
    <n v="0"/>
    <x v="0"/>
    <n v="32"/>
  </r>
  <r>
    <x v="1"/>
    <x v="5"/>
    <x v="27"/>
    <x v="1"/>
    <x v="0"/>
    <x v="0"/>
    <s v="100KT-03-B"/>
    <n v="21.92736"/>
    <n v="21.92736"/>
    <n v="0"/>
    <x v="0"/>
    <n v="40"/>
  </r>
  <r>
    <x v="1"/>
    <x v="5"/>
    <x v="27"/>
    <x v="2"/>
    <x v="0"/>
    <x v="0"/>
    <s v="100KT-03-C"/>
    <n v="16.050170000000001"/>
    <n v="16.050170000000001"/>
    <n v="0"/>
    <x v="0"/>
    <n v="24"/>
  </r>
  <r>
    <x v="1"/>
    <x v="5"/>
    <x v="27"/>
    <x v="0"/>
    <x v="0"/>
    <x v="0"/>
    <s v="100KT-04-A"/>
    <n v="9.2963400000000007"/>
    <n v="9.2963400000000007"/>
    <n v="0"/>
    <x v="0"/>
    <n v="8"/>
  </r>
  <r>
    <x v="1"/>
    <x v="5"/>
    <x v="27"/>
    <x v="1"/>
    <x v="0"/>
    <x v="0"/>
    <s v="100KT-04-B"/>
    <n v="13.268660000000001"/>
    <n v="13.268660000000001"/>
    <n v="0"/>
    <x v="0"/>
    <n v="8"/>
  </r>
  <r>
    <x v="1"/>
    <x v="5"/>
    <x v="27"/>
    <x v="2"/>
    <x v="0"/>
    <x v="0"/>
    <s v="100KT-04-C"/>
    <n v="10.80316"/>
    <n v="10.80316"/>
    <n v="0"/>
    <x v="0"/>
    <n v="16"/>
  </r>
  <r>
    <x v="1"/>
    <x v="5"/>
    <x v="27"/>
    <x v="0"/>
    <x v="0"/>
    <x v="0"/>
    <s v="100KT-05-A"/>
    <n v="0.35399000000000003"/>
    <n v="0.35399000000000003"/>
    <n v="0"/>
    <x v="0"/>
    <n v="24"/>
  </r>
  <r>
    <x v="1"/>
    <x v="5"/>
    <x v="27"/>
    <x v="1"/>
    <x v="0"/>
    <x v="0"/>
    <s v="100KT-05-B"/>
    <n v="1.3"/>
    <n v="1.3"/>
    <n v="0"/>
    <x v="0"/>
    <n v="24.5"/>
  </r>
  <r>
    <x v="1"/>
    <x v="5"/>
    <x v="27"/>
    <x v="0"/>
    <x v="0"/>
    <x v="0"/>
    <s v="100KT-06-A"/>
    <n v="0.4325"/>
    <n v="0.4325"/>
    <n v="0"/>
    <x v="0"/>
    <n v="8"/>
  </r>
  <r>
    <x v="1"/>
    <x v="5"/>
    <x v="27"/>
    <x v="0"/>
    <x v="0"/>
    <x v="0"/>
    <s v="100KT-07-A"/>
    <n v="11.644935"/>
    <n v="11.644935"/>
    <n v="0"/>
    <x v="0"/>
    <n v="16"/>
  </r>
  <r>
    <x v="1"/>
    <x v="5"/>
    <x v="27"/>
    <x v="1"/>
    <x v="0"/>
    <x v="0"/>
    <s v="100KT-07-B"/>
    <n v="11.59099"/>
    <n v="11.59099"/>
    <n v="0"/>
    <x v="0"/>
    <n v="8"/>
  </r>
  <r>
    <x v="1"/>
    <x v="5"/>
    <x v="27"/>
    <x v="2"/>
    <x v="0"/>
    <x v="0"/>
    <s v="100KT-07-C"/>
    <n v="8.9428300000000007"/>
    <n v="8.9428300000000007"/>
    <n v="0"/>
    <x v="0"/>
    <n v="16"/>
  </r>
  <r>
    <x v="1"/>
    <x v="5"/>
    <x v="27"/>
    <x v="0"/>
    <x v="0"/>
    <x v="1"/>
    <s v="110KS-01-A"/>
    <n v="9.68"/>
    <n v="9.68"/>
    <n v="0"/>
    <x v="0"/>
    <n v="16"/>
  </r>
  <r>
    <x v="1"/>
    <x v="5"/>
    <x v="27"/>
    <x v="1"/>
    <x v="0"/>
    <x v="1"/>
    <s v="110KS-01-B"/>
    <n v="8.8000000000000007"/>
    <n v="8.8000000000000007"/>
    <n v="0"/>
    <x v="0"/>
    <n v="16"/>
  </r>
  <r>
    <x v="1"/>
    <x v="5"/>
    <x v="27"/>
    <x v="1"/>
    <x v="0"/>
    <x v="1"/>
    <s v="110KS-02-B"/>
    <n v="4.4000000000000004"/>
    <n v="4.4000000000000004"/>
    <n v="0"/>
    <x v="0"/>
    <n v="8"/>
  </r>
  <r>
    <x v="1"/>
    <x v="5"/>
    <x v="27"/>
    <x v="2"/>
    <x v="0"/>
    <x v="1"/>
    <s v="110KS-02-C"/>
    <n v="5.28"/>
    <n v="5.28"/>
    <n v="0"/>
    <x v="0"/>
    <n v="8"/>
  </r>
  <r>
    <x v="1"/>
    <x v="5"/>
    <x v="27"/>
    <x v="0"/>
    <x v="0"/>
    <x v="1"/>
    <s v="110KS-03-A"/>
    <n v="2.21"/>
    <n v="2.21"/>
    <n v="0"/>
    <x v="0"/>
    <n v="8"/>
  </r>
  <r>
    <x v="1"/>
    <x v="5"/>
    <x v="27"/>
    <x v="1"/>
    <x v="0"/>
    <x v="1"/>
    <s v="110KS-03-B"/>
    <n v="2.8033399999999999"/>
    <n v="2.8033399999999999"/>
    <n v="0"/>
    <x v="0"/>
    <n v="8"/>
  </r>
  <r>
    <x v="1"/>
    <x v="5"/>
    <x v="27"/>
    <x v="0"/>
    <x v="1"/>
    <x v="2"/>
    <s v="210SL-01-A"/>
    <n v="20.624980000000001"/>
    <n v="20.624980000000001"/>
    <n v="0"/>
    <x v="0"/>
    <n v="24"/>
  </r>
  <r>
    <x v="1"/>
    <x v="5"/>
    <x v="27"/>
    <x v="1"/>
    <x v="1"/>
    <x v="2"/>
    <s v="210SL-01-B"/>
    <n v="21.246960000000001"/>
    <n v="21.246960000000001"/>
    <n v="0"/>
    <x v="0"/>
    <n v="28"/>
  </r>
  <r>
    <x v="1"/>
    <x v="5"/>
    <x v="27"/>
    <x v="2"/>
    <x v="1"/>
    <x v="2"/>
    <s v="210SL-01-C"/>
    <n v="41.236640000000001"/>
    <n v="41.236640000000001"/>
    <n v="0"/>
    <x v="0"/>
    <n v="48"/>
  </r>
  <r>
    <x v="1"/>
    <x v="5"/>
    <x v="27"/>
    <x v="0"/>
    <x v="1"/>
    <x v="2"/>
    <s v="210SL-02-A"/>
    <n v="35.333300000000001"/>
    <n v="35.333300000000001"/>
    <n v="0"/>
    <x v="0"/>
    <n v="40"/>
  </r>
  <r>
    <x v="1"/>
    <x v="5"/>
    <x v="27"/>
    <x v="1"/>
    <x v="1"/>
    <x v="2"/>
    <s v="210SL-02-B"/>
    <n v="34.666640000000001"/>
    <n v="34.666640000000001"/>
    <n v="0"/>
    <x v="0"/>
    <n v="40"/>
  </r>
  <r>
    <x v="1"/>
    <x v="5"/>
    <x v="27"/>
    <x v="0"/>
    <x v="1"/>
    <x v="3"/>
    <s v="220SE-0009"/>
    <n v="5.3889199999999997"/>
    <n v="5.3889199999999997"/>
    <n v="0.1295"/>
    <x v="0"/>
    <n v="8"/>
  </r>
  <r>
    <x v="1"/>
    <x v="5"/>
    <x v="27"/>
    <x v="2"/>
    <x v="1"/>
    <x v="3"/>
    <s v="220SE-0079"/>
    <n v="6.6937300000000004"/>
    <n v="6.6937300000000004"/>
    <n v="0"/>
    <x v="0"/>
    <n v="8"/>
  </r>
  <r>
    <x v="1"/>
    <x v="5"/>
    <x v="27"/>
    <x v="2"/>
    <x v="1"/>
    <x v="3"/>
    <s v="220SE-0081"/>
    <n v="6.2485099999999996"/>
    <n v="6.2485099999999996"/>
    <n v="0"/>
    <x v="0"/>
    <n v="8"/>
  </r>
  <r>
    <x v="1"/>
    <x v="5"/>
    <x v="27"/>
    <x v="2"/>
    <x v="1"/>
    <x v="3"/>
    <s v="220SE-0114"/>
    <n v="7.3312799999999996"/>
    <n v="7.3312799999999996"/>
    <n v="0"/>
    <x v="0"/>
    <n v="8"/>
  </r>
  <r>
    <x v="1"/>
    <x v="5"/>
    <x v="27"/>
    <x v="0"/>
    <x v="1"/>
    <x v="3"/>
    <s v="220SE-0121"/>
    <n v="6.4843999999999999"/>
    <n v="6.4843999999999999"/>
    <n v="1.03E-2"/>
    <x v="0"/>
    <n v="8"/>
  </r>
  <r>
    <x v="1"/>
    <x v="5"/>
    <x v="27"/>
    <x v="1"/>
    <x v="1"/>
    <x v="3"/>
    <s v="220SE-0150"/>
    <n v="7.3371500000000003"/>
    <n v="7.3371500000000003"/>
    <n v="0"/>
    <x v="0"/>
    <n v="8"/>
  </r>
  <r>
    <x v="1"/>
    <x v="5"/>
    <x v="27"/>
    <x v="1"/>
    <x v="1"/>
    <x v="3"/>
    <s v="220SE-0202"/>
    <n v="6.38035"/>
    <n v="6.38035"/>
    <n v="0"/>
    <x v="0"/>
    <n v="7"/>
  </r>
  <r>
    <x v="1"/>
    <x v="5"/>
    <x v="27"/>
    <x v="2"/>
    <x v="1"/>
    <x v="3"/>
    <s v="220SE-0212"/>
    <n v="10.511649999999999"/>
    <n v="10.511649999999999"/>
    <n v="6.7000000000000002E-3"/>
    <x v="0"/>
    <n v="8"/>
  </r>
  <r>
    <x v="1"/>
    <x v="5"/>
    <x v="27"/>
    <x v="2"/>
    <x v="1"/>
    <x v="3"/>
    <s v="220SE-0227"/>
    <n v="7.1469300000000002"/>
    <n v="7.1469300000000002"/>
    <n v="2.5000000000000001E-3"/>
    <x v="0"/>
    <n v="8"/>
  </r>
  <r>
    <x v="1"/>
    <x v="5"/>
    <x v="27"/>
    <x v="1"/>
    <x v="1"/>
    <x v="3"/>
    <s v="220SE-0233"/>
    <n v="6.2086100000000002"/>
    <n v="6.2086100000000002"/>
    <n v="0"/>
    <x v="0"/>
    <n v="8"/>
  </r>
  <r>
    <x v="1"/>
    <x v="5"/>
    <x v="27"/>
    <x v="1"/>
    <x v="1"/>
    <x v="3"/>
    <s v="220SE-0281"/>
    <n v="9.1433400000000002"/>
    <n v="9.1433400000000002"/>
    <n v="0"/>
    <x v="0"/>
    <n v="10"/>
  </r>
  <r>
    <x v="1"/>
    <x v="5"/>
    <x v="27"/>
    <x v="2"/>
    <x v="1"/>
    <x v="3"/>
    <s v="220SE-0294"/>
    <n v="5.14297"/>
    <n v="5.14297"/>
    <n v="0"/>
    <x v="0"/>
    <n v="7"/>
  </r>
  <r>
    <x v="1"/>
    <x v="5"/>
    <x v="27"/>
    <x v="0"/>
    <x v="1"/>
    <x v="3"/>
    <s v="220SE-0350"/>
    <n v="4.4789300000000001"/>
    <n v="4.4789300000000001"/>
    <n v="0"/>
    <x v="0"/>
    <n v="8"/>
  </r>
  <r>
    <x v="1"/>
    <x v="5"/>
    <x v="27"/>
    <x v="2"/>
    <x v="1"/>
    <x v="3"/>
    <s v="220SE-0359"/>
    <n v="6.2332299999999998"/>
    <n v="6.2332299999999998"/>
    <n v="5.5500000000000001E-2"/>
    <x v="0"/>
    <n v="8"/>
  </r>
  <r>
    <x v="1"/>
    <x v="5"/>
    <x v="27"/>
    <x v="2"/>
    <x v="1"/>
    <x v="3"/>
    <s v="220SE-0386"/>
    <n v="7.5779300000000003"/>
    <n v="5.0779300000000003"/>
    <n v="0"/>
    <x v="0"/>
    <n v="8"/>
  </r>
  <r>
    <x v="1"/>
    <x v="5"/>
    <x v="27"/>
    <x v="0"/>
    <x v="1"/>
    <x v="3"/>
    <s v="220SE-0409"/>
    <n v="7.2357500000000003"/>
    <n v="7.2357500000000003"/>
    <n v="0"/>
    <x v="0"/>
    <n v="8"/>
  </r>
  <r>
    <x v="1"/>
    <x v="5"/>
    <x v="27"/>
    <x v="1"/>
    <x v="1"/>
    <x v="3"/>
    <s v="220SE-0640"/>
    <n v="0.320994"/>
    <n v="0.320994"/>
    <n v="0"/>
    <x v="0"/>
    <n v="0.5"/>
  </r>
  <r>
    <x v="1"/>
    <x v="5"/>
    <x v="27"/>
    <x v="0"/>
    <x v="1"/>
    <x v="3"/>
    <s v="220SE-0642"/>
    <n v="5.6442600000000001"/>
    <n v="5.6442600000000001"/>
    <n v="0"/>
    <x v="0"/>
    <n v="8"/>
  </r>
  <r>
    <x v="1"/>
    <x v="5"/>
    <x v="27"/>
    <x v="0"/>
    <x v="1"/>
    <x v="3"/>
    <s v="220SE-0677"/>
    <n v="4.6849179999999997"/>
    <n v="4.6849179999999997"/>
    <n v="0"/>
    <x v="0"/>
    <n v="8"/>
  </r>
  <r>
    <x v="1"/>
    <x v="5"/>
    <x v="27"/>
    <x v="1"/>
    <x v="1"/>
    <x v="3"/>
    <s v="220SE-0682"/>
    <n v="5.9561400000000004"/>
    <n v="5.9561400000000004"/>
    <n v="0"/>
    <x v="0"/>
    <n v="8"/>
  </r>
  <r>
    <x v="1"/>
    <x v="5"/>
    <x v="27"/>
    <x v="1"/>
    <x v="1"/>
    <x v="3"/>
    <s v="220SE-0688"/>
    <n v="11.358739999999999"/>
    <n v="11.358739999999999"/>
    <n v="0"/>
    <x v="0"/>
    <n v="12"/>
  </r>
  <r>
    <x v="1"/>
    <x v="5"/>
    <x v="27"/>
    <x v="0"/>
    <x v="1"/>
    <x v="3"/>
    <s v="220SE-0694"/>
    <n v="5.23062"/>
    <n v="5.23062"/>
    <n v="2.9499999999999998E-2"/>
    <x v="0"/>
    <n v="8"/>
  </r>
  <r>
    <x v="1"/>
    <x v="5"/>
    <x v="27"/>
    <x v="1"/>
    <x v="1"/>
    <x v="3"/>
    <s v="220SE-0700"/>
    <n v="5.5693700000000002"/>
    <n v="5.5693700000000002"/>
    <n v="0"/>
    <x v="0"/>
    <n v="8"/>
  </r>
  <r>
    <x v="1"/>
    <x v="5"/>
    <x v="27"/>
    <x v="1"/>
    <x v="1"/>
    <x v="3"/>
    <s v="220SE-0701"/>
    <n v="7.05837"/>
    <n v="7.05837"/>
    <n v="0"/>
    <x v="0"/>
    <n v="8"/>
  </r>
  <r>
    <x v="1"/>
    <x v="5"/>
    <x v="27"/>
    <x v="2"/>
    <x v="1"/>
    <x v="3"/>
    <s v="220SE-0708"/>
    <n v="6.1973799999999999"/>
    <n v="6.1973799999999999"/>
    <n v="0"/>
    <x v="0"/>
    <n v="8"/>
  </r>
  <r>
    <x v="1"/>
    <x v="5"/>
    <x v="27"/>
    <x v="1"/>
    <x v="1"/>
    <x v="3"/>
    <s v="220SE-0718"/>
    <n v="8.67957"/>
    <n v="8.67957"/>
    <n v="0"/>
    <x v="0"/>
    <n v="8"/>
  </r>
  <r>
    <x v="1"/>
    <x v="5"/>
    <x v="27"/>
    <x v="1"/>
    <x v="1"/>
    <x v="3"/>
    <s v="220SE-0734"/>
    <n v="6.8884400000000001"/>
    <n v="6.8884400000000001"/>
    <n v="0"/>
    <x v="0"/>
    <n v="8"/>
  </r>
  <r>
    <x v="1"/>
    <x v="5"/>
    <x v="27"/>
    <x v="1"/>
    <x v="1"/>
    <x v="3"/>
    <s v="220SE-0737"/>
    <n v="8.4272200000000002"/>
    <n v="8.4272200000000002"/>
    <n v="0"/>
    <x v="0"/>
    <n v="8"/>
  </r>
  <r>
    <x v="1"/>
    <x v="5"/>
    <x v="27"/>
    <x v="1"/>
    <x v="1"/>
    <x v="3"/>
    <s v="220SE-0739"/>
    <n v="6.1547799999999997"/>
    <n v="6.1547799999999997"/>
    <n v="0"/>
    <x v="0"/>
    <n v="8"/>
  </r>
  <r>
    <x v="1"/>
    <x v="5"/>
    <x v="27"/>
    <x v="2"/>
    <x v="1"/>
    <x v="3"/>
    <s v="220SE-0754"/>
    <n v="6.2781000000000002"/>
    <n v="6.2781000000000002"/>
    <n v="0"/>
    <x v="0"/>
    <n v="8"/>
  </r>
  <r>
    <x v="1"/>
    <x v="5"/>
    <x v="27"/>
    <x v="2"/>
    <x v="1"/>
    <x v="3"/>
    <s v="220SE-0755"/>
    <n v="7.09985"/>
    <n v="7.09985"/>
    <n v="0"/>
    <x v="0"/>
    <n v="8"/>
  </r>
  <r>
    <x v="1"/>
    <x v="5"/>
    <x v="27"/>
    <x v="2"/>
    <x v="1"/>
    <x v="3"/>
    <s v="220SE-0778"/>
    <n v="5.4175700000000004"/>
    <n v="5.4175700000000004"/>
    <n v="0"/>
    <x v="0"/>
    <n v="8"/>
  </r>
  <r>
    <x v="1"/>
    <x v="5"/>
    <x v="27"/>
    <x v="1"/>
    <x v="1"/>
    <x v="3"/>
    <s v="220SE-0786"/>
    <n v="6.9036600000000004"/>
    <n v="6.9036600000000004"/>
    <n v="0"/>
    <x v="0"/>
    <n v="8"/>
  </r>
  <r>
    <x v="1"/>
    <x v="5"/>
    <x v="27"/>
    <x v="0"/>
    <x v="1"/>
    <x v="3"/>
    <s v="220SE-0787"/>
    <n v="6.7097600000000002"/>
    <n v="6.7097600000000002"/>
    <n v="0"/>
    <x v="0"/>
    <n v="8"/>
  </r>
  <r>
    <x v="1"/>
    <x v="5"/>
    <x v="27"/>
    <x v="2"/>
    <x v="1"/>
    <x v="3"/>
    <s v="220SE-0795"/>
    <n v="4.8243900000000002"/>
    <n v="4.8243900000000002"/>
    <n v="0"/>
    <x v="0"/>
    <n v="8"/>
  </r>
  <r>
    <x v="1"/>
    <x v="5"/>
    <x v="27"/>
    <x v="1"/>
    <x v="1"/>
    <x v="3"/>
    <s v="220SE-0797"/>
    <n v="7.1250799999999996"/>
    <n v="7.1250799999999996"/>
    <n v="0"/>
    <x v="0"/>
    <n v="8"/>
  </r>
  <r>
    <x v="1"/>
    <x v="5"/>
    <x v="27"/>
    <x v="1"/>
    <x v="1"/>
    <x v="3"/>
    <s v="220SE-0800"/>
    <n v="7.1881399999999998"/>
    <n v="7.1881399999999998"/>
    <n v="0"/>
    <x v="0"/>
    <n v="8"/>
  </r>
  <r>
    <x v="1"/>
    <x v="5"/>
    <x v="27"/>
    <x v="2"/>
    <x v="1"/>
    <x v="3"/>
    <s v="220SE-0844"/>
    <n v="7.8840199999999996"/>
    <n v="7.8840199999999996"/>
    <n v="0"/>
    <x v="0"/>
    <n v="8"/>
  </r>
  <r>
    <x v="1"/>
    <x v="5"/>
    <x v="27"/>
    <x v="0"/>
    <x v="1"/>
    <x v="3"/>
    <s v="220SE-0923"/>
    <n v="5.77555"/>
    <n v="5.77555"/>
    <n v="0"/>
    <x v="0"/>
    <n v="8"/>
  </r>
  <r>
    <x v="1"/>
    <x v="5"/>
    <x v="27"/>
    <x v="0"/>
    <x v="1"/>
    <x v="3"/>
    <s v="220SE-1218"/>
    <n v="6.5444899999999997"/>
    <n v="6.5444899999999997"/>
    <n v="1.11E-2"/>
    <x v="0"/>
    <n v="8"/>
  </r>
  <r>
    <x v="1"/>
    <x v="5"/>
    <x v="27"/>
    <x v="0"/>
    <x v="1"/>
    <x v="3"/>
    <s v="220SE-1219"/>
    <n v="6.3117299999999998"/>
    <n v="6.3117299999999998"/>
    <n v="0"/>
    <x v="0"/>
    <n v="8"/>
  </r>
  <r>
    <x v="1"/>
    <x v="5"/>
    <x v="27"/>
    <x v="2"/>
    <x v="1"/>
    <x v="3"/>
    <s v="220SE-1220"/>
    <n v="4.65991"/>
    <n v="4.65991"/>
    <n v="5.6000000000000001E-2"/>
    <x v="0"/>
    <n v="7.5"/>
  </r>
  <r>
    <x v="1"/>
    <x v="5"/>
    <x v="27"/>
    <x v="1"/>
    <x v="1"/>
    <x v="3"/>
    <s v="220SE-1223"/>
    <n v="8.1119000000000003"/>
    <n v="8.1119000000000003"/>
    <n v="0"/>
    <x v="0"/>
    <n v="8"/>
  </r>
  <r>
    <x v="1"/>
    <x v="5"/>
    <x v="27"/>
    <x v="1"/>
    <x v="1"/>
    <x v="3"/>
    <s v="220SE-1282"/>
    <n v="7.3350099999999996"/>
    <n v="7.3350099999999996"/>
    <n v="0"/>
    <x v="0"/>
    <n v="8"/>
  </r>
  <r>
    <x v="1"/>
    <x v="5"/>
    <x v="27"/>
    <x v="1"/>
    <x v="1"/>
    <x v="3"/>
    <s v="220SE-1286"/>
    <n v="6.8338999999999999"/>
    <n v="6.8338999999999999"/>
    <n v="0"/>
    <x v="0"/>
    <n v="8"/>
  </r>
  <r>
    <x v="1"/>
    <x v="5"/>
    <x v="27"/>
    <x v="0"/>
    <x v="1"/>
    <x v="3"/>
    <s v="220SE-1290"/>
    <n v="8.5577400000000008"/>
    <n v="8.5577400000000008"/>
    <n v="0"/>
    <x v="0"/>
    <n v="8"/>
  </r>
  <r>
    <x v="1"/>
    <x v="5"/>
    <x v="27"/>
    <x v="2"/>
    <x v="1"/>
    <x v="3"/>
    <s v="220SE-1679"/>
    <n v="7.2410899999999998"/>
    <n v="7.2410899999999998"/>
    <n v="0"/>
    <x v="0"/>
    <n v="8"/>
  </r>
  <r>
    <x v="1"/>
    <x v="5"/>
    <x v="27"/>
    <x v="1"/>
    <x v="1"/>
    <x v="3"/>
    <s v="220SE-1689"/>
    <n v="5.4721719999999996"/>
    <n v="5.4721719999999996"/>
    <n v="0.34300000000000003"/>
    <x v="0"/>
    <n v="7"/>
  </r>
  <r>
    <x v="1"/>
    <x v="5"/>
    <x v="27"/>
    <x v="2"/>
    <x v="1"/>
    <x v="3"/>
    <s v="220SE-1695"/>
    <n v="7.8388999999999998"/>
    <n v="7.8388999999999998"/>
    <n v="0"/>
    <x v="0"/>
    <n v="8"/>
  </r>
  <r>
    <x v="1"/>
    <x v="5"/>
    <x v="27"/>
    <x v="2"/>
    <x v="1"/>
    <x v="3"/>
    <s v="220SE-1696"/>
    <n v="5.2272999999999996"/>
    <n v="5.2272999999999996"/>
    <n v="0"/>
    <x v="0"/>
    <n v="8"/>
  </r>
  <r>
    <x v="1"/>
    <x v="5"/>
    <x v="27"/>
    <x v="0"/>
    <x v="1"/>
    <x v="3"/>
    <s v="220SE-1747"/>
    <n v="4.6913130000000001"/>
    <n v="4.6913130000000001"/>
    <n v="0.1263"/>
    <x v="0"/>
    <n v="7.5"/>
  </r>
  <r>
    <x v="1"/>
    <x v="5"/>
    <x v="27"/>
    <x v="2"/>
    <x v="1"/>
    <x v="3"/>
    <s v="220SE-1883"/>
    <n v="6.4183500000000002"/>
    <n v="6.4183500000000002"/>
    <n v="0"/>
    <x v="0"/>
    <n v="8"/>
  </r>
  <r>
    <x v="1"/>
    <x v="5"/>
    <x v="27"/>
    <x v="1"/>
    <x v="1"/>
    <x v="3"/>
    <s v="220SE-2033"/>
    <n v="6.3696999999999999"/>
    <n v="6.3696999999999999"/>
    <n v="0"/>
    <x v="0"/>
    <n v="8"/>
  </r>
  <r>
    <x v="1"/>
    <x v="5"/>
    <x v="27"/>
    <x v="0"/>
    <x v="1"/>
    <x v="3"/>
    <s v="220SE-2035"/>
    <n v="6.3067099999999998"/>
    <n v="6.3067099999999998"/>
    <n v="2.5000000000000001E-3"/>
    <x v="0"/>
    <n v="8"/>
  </r>
  <r>
    <x v="1"/>
    <x v="5"/>
    <x v="27"/>
    <x v="2"/>
    <x v="1"/>
    <x v="3"/>
    <s v="220SE-2036"/>
    <n v="5.8960100000000004"/>
    <n v="5.8960100000000004"/>
    <n v="0"/>
    <x v="0"/>
    <n v="8"/>
  </r>
  <r>
    <x v="1"/>
    <x v="5"/>
    <x v="27"/>
    <x v="0"/>
    <x v="1"/>
    <x v="3"/>
    <s v="220SE-2037"/>
    <n v="5.2428400000000002"/>
    <n v="5.2428400000000002"/>
    <n v="0"/>
    <x v="0"/>
    <n v="8"/>
  </r>
  <r>
    <x v="1"/>
    <x v="5"/>
    <x v="27"/>
    <x v="0"/>
    <x v="1"/>
    <x v="3"/>
    <s v="220SE-2038"/>
    <n v="7.2926700000000002"/>
    <n v="7.2926700000000002"/>
    <n v="0"/>
    <x v="0"/>
    <n v="8"/>
  </r>
  <r>
    <x v="1"/>
    <x v="5"/>
    <x v="27"/>
    <x v="1"/>
    <x v="1"/>
    <x v="3"/>
    <s v="220SE-2102"/>
    <n v="6.8631900000000003"/>
    <n v="6.8631900000000003"/>
    <n v="0"/>
    <x v="0"/>
    <n v="8"/>
  </r>
  <r>
    <x v="1"/>
    <x v="5"/>
    <x v="27"/>
    <x v="0"/>
    <x v="1"/>
    <x v="3"/>
    <s v="220SE-2103"/>
    <n v="6.3199800000000002"/>
    <n v="6.3199800000000002"/>
    <n v="5.0000000000000001E-4"/>
    <x v="0"/>
    <n v="8"/>
  </r>
  <r>
    <x v="1"/>
    <x v="5"/>
    <x v="27"/>
    <x v="2"/>
    <x v="1"/>
    <x v="3"/>
    <s v="220SE-2104"/>
    <n v="7.6030300000000004"/>
    <n v="7.6030300000000004"/>
    <n v="0.52800000000000002"/>
    <x v="0"/>
    <n v="8"/>
  </r>
  <r>
    <x v="1"/>
    <x v="5"/>
    <x v="27"/>
    <x v="0"/>
    <x v="1"/>
    <x v="3"/>
    <s v="220SE-2110"/>
    <n v="4.4309399999999997"/>
    <n v="4.4309399999999997"/>
    <n v="0"/>
    <x v="0"/>
    <n v="8"/>
  </r>
  <r>
    <x v="1"/>
    <x v="5"/>
    <x v="27"/>
    <x v="1"/>
    <x v="1"/>
    <x v="3"/>
    <s v="220SE-2116"/>
    <n v="8.3085400000000007"/>
    <n v="8.3085400000000007"/>
    <n v="0"/>
    <x v="0"/>
    <n v="8"/>
  </r>
  <r>
    <x v="1"/>
    <x v="5"/>
    <x v="27"/>
    <x v="2"/>
    <x v="1"/>
    <x v="3"/>
    <s v="220SE-2118"/>
    <n v="7.0583"/>
    <n v="7.0583"/>
    <n v="0"/>
    <x v="0"/>
    <n v="8"/>
  </r>
  <r>
    <x v="1"/>
    <x v="5"/>
    <x v="27"/>
    <x v="0"/>
    <x v="1"/>
    <x v="3"/>
    <s v="220SE-2125"/>
    <n v="7.4773699999999996"/>
    <n v="7.4773699999999996"/>
    <n v="0"/>
    <x v="0"/>
    <n v="8"/>
  </r>
  <r>
    <x v="1"/>
    <x v="5"/>
    <x v="27"/>
    <x v="0"/>
    <x v="1"/>
    <x v="3"/>
    <s v="220SE-2295"/>
    <n v="6.8968600000000002"/>
    <n v="6.8968600000000002"/>
    <n v="0"/>
    <x v="0"/>
    <n v="8"/>
  </r>
  <r>
    <x v="1"/>
    <x v="5"/>
    <x v="27"/>
    <x v="1"/>
    <x v="1"/>
    <x v="3"/>
    <s v="220SE-2350"/>
    <n v="7.3021399999999996"/>
    <n v="7.3021399999999996"/>
    <n v="1.89E-2"/>
    <x v="0"/>
    <n v="8"/>
  </r>
  <r>
    <x v="1"/>
    <x v="5"/>
    <x v="27"/>
    <x v="1"/>
    <x v="1"/>
    <x v="3"/>
    <s v="220SE-2353"/>
    <n v="7.8769299999999998"/>
    <n v="7.8769299999999998"/>
    <n v="0"/>
    <x v="0"/>
    <n v="8"/>
  </r>
  <r>
    <x v="1"/>
    <x v="5"/>
    <x v="27"/>
    <x v="1"/>
    <x v="1"/>
    <x v="3"/>
    <s v="220SE-2414"/>
    <n v="9.9319100000000002"/>
    <n v="9.9319100000000002"/>
    <n v="0"/>
    <x v="0"/>
    <n v="12"/>
  </r>
  <r>
    <x v="1"/>
    <x v="5"/>
    <x v="27"/>
    <x v="2"/>
    <x v="1"/>
    <x v="3"/>
    <s v="220SE-2454"/>
    <n v="5.6845299999999996"/>
    <n v="5.6845299999999996"/>
    <n v="0"/>
    <x v="0"/>
    <n v="8"/>
  </r>
  <r>
    <x v="1"/>
    <x v="5"/>
    <x v="27"/>
    <x v="1"/>
    <x v="1"/>
    <x v="3"/>
    <s v="220SE-2455"/>
    <n v="6.0628500000000001"/>
    <n v="6.0628500000000001"/>
    <n v="0"/>
    <x v="0"/>
    <n v="8"/>
  </r>
  <r>
    <x v="1"/>
    <x v="5"/>
    <x v="27"/>
    <x v="1"/>
    <x v="1"/>
    <x v="3"/>
    <s v="220SE-2553"/>
    <n v="5.6091100000000003"/>
    <n v="5.6091100000000003"/>
    <n v="0"/>
    <x v="0"/>
    <n v="8"/>
  </r>
  <r>
    <x v="1"/>
    <x v="5"/>
    <x v="27"/>
    <x v="2"/>
    <x v="1"/>
    <x v="3"/>
    <s v="220SE-2769"/>
    <n v="6.5353300000000001"/>
    <n v="6.5353300000000001"/>
    <n v="0"/>
    <x v="0"/>
    <n v="8"/>
  </r>
  <r>
    <x v="1"/>
    <x v="5"/>
    <x v="27"/>
    <x v="0"/>
    <x v="1"/>
    <x v="3"/>
    <s v="220SE-2771"/>
    <n v="7.1786300000000001"/>
    <n v="7.1786300000000001"/>
    <n v="0"/>
    <x v="0"/>
    <n v="8"/>
  </r>
  <r>
    <x v="1"/>
    <x v="5"/>
    <x v="27"/>
    <x v="1"/>
    <x v="1"/>
    <x v="3"/>
    <s v="220SE-2775"/>
    <n v="10.315049999999999"/>
    <n v="10.315049999999999"/>
    <n v="0"/>
    <x v="0"/>
    <n v="8"/>
  </r>
  <r>
    <x v="1"/>
    <x v="5"/>
    <x v="27"/>
    <x v="1"/>
    <x v="1"/>
    <x v="3"/>
    <s v="220SE-2818"/>
    <n v="6.9335199999999997"/>
    <n v="6.9335199999999997"/>
    <n v="0"/>
    <x v="0"/>
    <n v="8"/>
  </r>
  <r>
    <x v="1"/>
    <x v="5"/>
    <x v="27"/>
    <x v="2"/>
    <x v="1"/>
    <x v="3"/>
    <s v="220SE-2841"/>
    <n v="6.4081200000000003"/>
    <n v="6.4081200000000003"/>
    <n v="0"/>
    <x v="0"/>
    <n v="8"/>
  </r>
  <r>
    <x v="1"/>
    <x v="5"/>
    <x v="27"/>
    <x v="1"/>
    <x v="1"/>
    <x v="3"/>
    <s v="220SE-2842"/>
    <n v="5.5562300000000002"/>
    <n v="5.5562300000000002"/>
    <n v="0"/>
    <x v="0"/>
    <n v="8"/>
  </r>
  <r>
    <x v="1"/>
    <x v="5"/>
    <x v="27"/>
    <x v="0"/>
    <x v="1"/>
    <x v="3"/>
    <s v="220SE-2848"/>
    <n v="6.7210460000000003"/>
    <n v="6.7210460000000003"/>
    <n v="1.12E-2"/>
    <x v="0"/>
    <n v="8"/>
  </r>
  <r>
    <x v="1"/>
    <x v="5"/>
    <x v="27"/>
    <x v="0"/>
    <x v="1"/>
    <x v="3"/>
    <s v="220SE-2892"/>
    <n v="5.1689499999999997"/>
    <n v="5.1689499999999997"/>
    <n v="0"/>
    <x v="0"/>
    <n v="8"/>
  </r>
  <r>
    <x v="1"/>
    <x v="5"/>
    <x v="27"/>
    <x v="1"/>
    <x v="1"/>
    <x v="3"/>
    <s v="220SE-2897"/>
    <n v="5.2332999999999998"/>
    <n v="5.2332999999999998"/>
    <n v="0"/>
    <x v="0"/>
    <n v="8"/>
  </r>
  <r>
    <x v="1"/>
    <x v="5"/>
    <x v="27"/>
    <x v="0"/>
    <x v="1"/>
    <x v="3"/>
    <s v="220SE-2918"/>
    <n v="4.9062900000000003"/>
    <n v="4.9062900000000003"/>
    <n v="0"/>
    <x v="0"/>
    <n v="8"/>
  </r>
  <r>
    <x v="1"/>
    <x v="5"/>
    <x v="27"/>
    <x v="0"/>
    <x v="1"/>
    <x v="3"/>
    <s v="220SE-2924"/>
    <n v="5.5629400000000002"/>
    <n v="5.5629400000000002"/>
    <n v="0"/>
    <x v="0"/>
    <n v="8"/>
  </r>
  <r>
    <x v="1"/>
    <x v="5"/>
    <x v="27"/>
    <x v="0"/>
    <x v="1"/>
    <x v="3"/>
    <s v="220SE-2983"/>
    <n v="5.1754899999999999"/>
    <n v="5.1754899999999999"/>
    <n v="0"/>
    <x v="0"/>
    <n v="8"/>
  </r>
  <r>
    <x v="1"/>
    <x v="5"/>
    <x v="27"/>
    <x v="0"/>
    <x v="1"/>
    <x v="3"/>
    <s v="220SE-3035"/>
    <n v="2.2931699999999999"/>
    <n v="2.2931699999999999"/>
    <n v="0"/>
    <x v="0"/>
    <n v="8"/>
  </r>
  <r>
    <x v="1"/>
    <x v="5"/>
    <x v="27"/>
    <x v="2"/>
    <x v="1"/>
    <x v="3"/>
    <s v="220SE-3073"/>
    <n v="6.4125800000000002"/>
    <n v="6.4125800000000002"/>
    <n v="3.8999999999999998E-3"/>
    <x v="0"/>
    <n v="8"/>
  </r>
  <r>
    <x v="1"/>
    <x v="5"/>
    <x v="27"/>
    <x v="2"/>
    <x v="1"/>
    <x v="3"/>
    <s v="220SE-3261"/>
    <n v="7.18276"/>
    <n v="7.18276"/>
    <n v="0"/>
    <x v="0"/>
    <n v="8"/>
  </r>
  <r>
    <x v="1"/>
    <x v="5"/>
    <x v="27"/>
    <x v="2"/>
    <x v="1"/>
    <x v="3"/>
    <s v="220SE-3445"/>
    <n v="6.2313200000000002"/>
    <n v="6.2313200000000002"/>
    <n v="0"/>
    <x v="0"/>
    <n v="8"/>
  </r>
  <r>
    <x v="1"/>
    <x v="5"/>
    <x v="27"/>
    <x v="2"/>
    <x v="1"/>
    <x v="3"/>
    <s v="220SE-3447"/>
    <n v="5.3512399999999998"/>
    <n v="5.3512399999999998"/>
    <n v="1.0500000000000001E-2"/>
    <x v="0"/>
    <n v="8"/>
  </r>
  <r>
    <x v="1"/>
    <x v="5"/>
    <x v="27"/>
    <x v="2"/>
    <x v="1"/>
    <x v="3"/>
    <s v="220SE-3462"/>
    <n v="6.11036"/>
    <n v="6.11036"/>
    <n v="0"/>
    <x v="0"/>
    <n v="8"/>
  </r>
  <r>
    <x v="1"/>
    <x v="5"/>
    <x v="27"/>
    <x v="2"/>
    <x v="1"/>
    <x v="3"/>
    <s v="220SE-3468"/>
    <n v="5.2927499999999998"/>
    <n v="5.2927499999999998"/>
    <n v="1.4534"/>
    <x v="0"/>
    <n v="8"/>
  </r>
  <r>
    <x v="1"/>
    <x v="5"/>
    <x v="27"/>
    <x v="1"/>
    <x v="1"/>
    <x v="3"/>
    <s v="220SE-3633"/>
    <n v="6.2578899999999997"/>
    <n v="6.2578899999999997"/>
    <n v="0"/>
    <x v="0"/>
    <n v="8"/>
  </r>
  <r>
    <x v="1"/>
    <x v="5"/>
    <x v="27"/>
    <x v="0"/>
    <x v="1"/>
    <x v="3"/>
    <s v="220SE-3678"/>
    <n v="3.9645299999999999"/>
    <n v="3.9645299999999999"/>
    <n v="0"/>
    <x v="0"/>
    <n v="8"/>
  </r>
  <r>
    <x v="1"/>
    <x v="5"/>
    <x v="27"/>
    <x v="1"/>
    <x v="1"/>
    <x v="3"/>
    <s v="220SE-3840"/>
    <n v="6.81473"/>
    <n v="6.81473"/>
    <n v="0"/>
    <x v="0"/>
    <n v="8"/>
  </r>
  <r>
    <x v="1"/>
    <x v="5"/>
    <x v="27"/>
    <x v="0"/>
    <x v="2"/>
    <x v="4"/>
    <s v="300OI-01-A"/>
    <n v="61.519599999999997"/>
    <n v="61.519599999999997"/>
    <n v="0"/>
    <x v="0"/>
    <n v="32"/>
  </r>
  <r>
    <x v="1"/>
    <x v="5"/>
    <x v="27"/>
    <x v="1"/>
    <x v="2"/>
    <x v="4"/>
    <s v="300OI-01-B"/>
    <n v="33.819200000000002"/>
    <n v="33.819200000000002"/>
    <n v="0"/>
    <x v="0"/>
    <n v="24"/>
  </r>
  <r>
    <x v="1"/>
    <x v="5"/>
    <x v="27"/>
    <x v="2"/>
    <x v="2"/>
    <x v="4"/>
    <s v="300OI-01-C"/>
    <n v="43.698999999999998"/>
    <n v="43.698999999999998"/>
    <n v="0"/>
    <x v="0"/>
    <n v="24"/>
  </r>
  <r>
    <x v="1"/>
    <x v="5"/>
    <x v="27"/>
    <x v="0"/>
    <x v="2"/>
    <x v="5"/>
    <s v="300OS-01-A"/>
    <n v="12.56452"/>
    <n v="12.56452"/>
    <n v="0"/>
    <x v="0"/>
    <n v="24"/>
  </r>
  <r>
    <x v="1"/>
    <x v="5"/>
    <x v="27"/>
    <x v="1"/>
    <x v="2"/>
    <x v="5"/>
    <s v="300OS-01-B"/>
    <n v="10.151529999999999"/>
    <n v="10.151529999999999"/>
    <n v="0"/>
    <x v="0"/>
    <n v="16"/>
  </r>
  <r>
    <x v="1"/>
    <x v="5"/>
    <x v="27"/>
    <x v="2"/>
    <x v="2"/>
    <x v="5"/>
    <s v="300OS-01-C"/>
    <n v="10.13266"/>
    <n v="10.13266"/>
    <n v="0"/>
    <x v="0"/>
    <n v="24"/>
  </r>
  <r>
    <x v="1"/>
    <x v="5"/>
    <x v="27"/>
    <x v="0"/>
    <x v="3"/>
    <x v="6"/>
    <s v="410MO-01-A"/>
    <n v="14.98508"/>
    <n v="14.98508"/>
    <n v="0"/>
    <x v="0"/>
    <n v="19.989999999999998"/>
  </r>
  <r>
    <x v="1"/>
    <x v="5"/>
    <x v="27"/>
    <x v="1"/>
    <x v="3"/>
    <x v="6"/>
    <s v="410MO-01-B"/>
    <n v="14.498239999999999"/>
    <n v="14.498239999999999"/>
    <n v="0"/>
    <x v="0"/>
    <n v="18.68"/>
  </r>
  <r>
    <x v="1"/>
    <x v="5"/>
    <x v="27"/>
    <x v="2"/>
    <x v="3"/>
    <x v="6"/>
    <s v="410MO-01-C"/>
    <n v="8.1583400000000008"/>
    <n v="8.1583400000000008"/>
    <n v="0"/>
    <x v="0"/>
    <n v="10.66"/>
  </r>
  <r>
    <x v="1"/>
    <x v="5"/>
    <x v="27"/>
    <x v="0"/>
    <x v="3"/>
    <x v="6"/>
    <s v="410MO-02-A"/>
    <n v="16.553830000000001"/>
    <n v="16.553830000000001"/>
    <n v="0"/>
    <x v="0"/>
    <n v="19.989999999999998"/>
  </r>
  <r>
    <x v="1"/>
    <x v="5"/>
    <x v="27"/>
    <x v="1"/>
    <x v="3"/>
    <x v="6"/>
    <s v="410MO-02-B"/>
    <n v="8.2130299999999998"/>
    <n v="8.2130299999999998"/>
    <n v="0"/>
    <x v="0"/>
    <n v="10.68"/>
  </r>
  <r>
    <x v="1"/>
    <x v="5"/>
    <x v="27"/>
    <x v="2"/>
    <x v="3"/>
    <x v="6"/>
    <s v="410MO-02-C"/>
    <n v="8.12256"/>
    <n v="8.12256"/>
    <n v="0"/>
    <x v="0"/>
    <n v="10.66"/>
  </r>
  <r>
    <x v="1"/>
    <x v="5"/>
    <x v="27"/>
    <x v="0"/>
    <x v="3"/>
    <x v="6"/>
    <s v="410MO-03-A"/>
    <n v="16.182110000000002"/>
    <n v="16.182110000000002"/>
    <n v="0"/>
    <x v="0"/>
    <n v="19.989999999999998"/>
  </r>
  <r>
    <x v="1"/>
    <x v="5"/>
    <x v="27"/>
    <x v="1"/>
    <x v="3"/>
    <x v="6"/>
    <s v="410MO-03-B"/>
    <n v="10.97235"/>
    <n v="10.97235"/>
    <n v="0"/>
    <x v="0"/>
    <n v="14.68"/>
  </r>
  <r>
    <x v="1"/>
    <x v="5"/>
    <x v="27"/>
    <x v="2"/>
    <x v="3"/>
    <x v="6"/>
    <s v="410MO-03-C"/>
    <n v="13.988340000000001"/>
    <n v="13.988340000000001"/>
    <n v="0"/>
    <x v="0"/>
    <n v="18.66"/>
  </r>
  <r>
    <x v="1"/>
    <x v="5"/>
    <x v="27"/>
    <x v="0"/>
    <x v="3"/>
    <x v="6"/>
    <s v="410MO-04-A"/>
    <n v="15.856780000000001"/>
    <n v="15.856780000000001"/>
    <n v="0"/>
    <x v="0"/>
    <n v="19.989999999999998"/>
  </r>
  <r>
    <x v="1"/>
    <x v="5"/>
    <x v="27"/>
    <x v="1"/>
    <x v="3"/>
    <x v="6"/>
    <s v="410MO-04-B"/>
    <n v="8.0147300000000001"/>
    <n v="8.0147300000000001"/>
    <n v="0"/>
    <x v="0"/>
    <n v="10.68"/>
  </r>
  <r>
    <x v="1"/>
    <x v="5"/>
    <x v="27"/>
    <x v="2"/>
    <x v="3"/>
    <x v="6"/>
    <s v="410MO-04-C"/>
    <n v="14.147550000000001"/>
    <n v="14.147550000000001"/>
    <n v="0"/>
    <x v="0"/>
    <n v="18.68"/>
  </r>
  <r>
    <x v="1"/>
    <x v="5"/>
    <x v="27"/>
    <x v="0"/>
    <x v="3"/>
    <x v="6"/>
    <s v="410MO-05-A"/>
    <n v="16.175049999999999"/>
    <n v="16.175049999999999"/>
    <n v="0"/>
    <x v="0"/>
    <n v="19.989999999999998"/>
  </r>
  <r>
    <x v="1"/>
    <x v="5"/>
    <x v="27"/>
    <x v="1"/>
    <x v="3"/>
    <x v="6"/>
    <s v="410MO-05-B"/>
    <n v="14.54843"/>
    <n v="14.54843"/>
    <n v="0"/>
    <x v="0"/>
    <n v="18.68"/>
  </r>
  <r>
    <x v="1"/>
    <x v="5"/>
    <x v="27"/>
    <x v="2"/>
    <x v="3"/>
    <x v="6"/>
    <s v="410MO-05-C"/>
    <n v="14.17084"/>
    <n v="14.17084"/>
    <n v="0"/>
    <x v="0"/>
    <n v="18.66"/>
  </r>
  <r>
    <x v="1"/>
    <x v="5"/>
    <x v="27"/>
    <x v="0"/>
    <x v="3"/>
    <x v="6"/>
    <s v="410MO-06-A"/>
    <n v="15.740220000000001"/>
    <n v="15.740220000000001"/>
    <n v="0"/>
    <x v="0"/>
    <n v="19.989999999999998"/>
  </r>
  <r>
    <x v="1"/>
    <x v="5"/>
    <x v="27"/>
    <x v="2"/>
    <x v="3"/>
    <x v="6"/>
    <s v="410MO-06-C"/>
    <n v="8.4066700000000001"/>
    <n v="8.4066700000000001"/>
    <n v="0"/>
    <x v="0"/>
    <n v="10.68"/>
  </r>
  <r>
    <x v="1"/>
    <x v="5"/>
    <x v="27"/>
    <x v="1"/>
    <x v="3"/>
    <x v="6"/>
    <s v="410MO-07-B"/>
    <n v="14.08526"/>
    <n v="14.08526"/>
    <n v="0"/>
    <x v="0"/>
    <n v="18.68"/>
  </r>
  <r>
    <x v="1"/>
    <x v="5"/>
    <x v="27"/>
    <x v="0"/>
    <x v="3"/>
    <x v="7"/>
    <s v="420TW-01-A"/>
    <n v="6.6603199999999996"/>
    <n v="6.6603199999999996"/>
    <n v="0"/>
    <x v="0"/>
    <n v="8.5"/>
  </r>
  <r>
    <x v="1"/>
    <x v="5"/>
    <x v="27"/>
    <x v="1"/>
    <x v="3"/>
    <x v="7"/>
    <s v="420TW-01-B"/>
    <n v="6.5043499999999996"/>
    <n v="6.5043499999999996"/>
    <n v="0"/>
    <x v="0"/>
    <n v="8.6"/>
  </r>
  <r>
    <x v="1"/>
    <x v="5"/>
    <x v="27"/>
    <x v="0"/>
    <x v="3"/>
    <x v="7"/>
    <s v="420TW-02-A"/>
    <n v="12.82058"/>
    <n v="12.82058"/>
    <n v="0"/>
    <x v="0"/>
    <n v="16.5"/>
  </r>
  <r>
    <x v="1"/>
    <x v="5"/>
    <x v="27"/>
    <x v="1"/>
    <x v="3"/>
    <x v="7"/>
    <s v="420TW-02-B"/>
    <n v="6.6214500000000003"/>
    <n v="6.6214500000000003"/>
    <n v="0"/>
    <x v="0"/>
    <n v="8.6"/>
  </r>
  <r>
    <x v="1"/>
    <x v="5"/>
    <x v="27"/>
    <x v="2"/>
    <x v="3"/>
    <x v="7"/>
    <s v="420TW-02-C"/>
    <n v="6.6846399999999999"/>
    <n v="6.6846399999999999"/>
    <n v="0"/>
    <x v="0"/>
    <n v="8.6"/>
  </r>
  <r>
    <x v="1"/>
    <x v="5"/>
    <x v="27"/>
    <x v="0"/>
    <x v="3"/>
    <x v="7"/>
    <s v="420TW-03-A"/>
    <n v="6.4915000000000003"/>
    <n v="6.4915000000000003"/>
    <n v="0"/>
    <x v="0"/>
    <n v="8.5"/>
  </r>
  <r>
    <x v="1"/>
    <x v="5"/>
    <x v="27"/>
    <x v="2"/>
    <x v="3"/>
    <x v="7"/>
    <s v="420TW-03-C"/>
    <n v="7.1883499999999998"/>
    <n v="7.1883499999999998"/>
    <n v="0"/>
    <x v="0"/>
    <n v="8.6"/>
  </r>
  <r>
    <x v="1"/>
    <x v="5"/>
    <x v="27"/>
    <x v="0"/>
    <x v="3"/>
    <x v="7"/>
    <s v="420TW-04-A"/>
    <n v="9.4366000000000003"/>
    <n v="9.4366000000000003"/>
    <n v="0"/>
    <x v="0"/>
    <n v="12.5"/>
  </r>
  <r>
    <x v="1"/>
    <x v="5"/>
    <x v="27"/>
    <x v="2"/>
    <x v="3"/>
    <x v="7"/>
    <s v="420TW-04-C"/>
    <n v="6.6398900000000003"/>
    <n v="6.6398900000000003"/>
    <n v="0"/>
    <x v="0"/>
    <n v="8.6"/>
  </r>
  <r>
    <x v="1"/>
    <x v="5"/>
    <x v="27"/>
    <x v="0"/>
    <x v="3"/>
    <x v="7"/>
    <s v="420TW-06-A"/>
    <n v="6.9126700000000003"/>
    <n v="6.9126700000000003"/>
    <n v="0"/>
    <x v="0"/>
    <n v="8.5"/>
  </r>
  <r>
    <x v="1"/>
    <x v="5"/>
    <x v="27"/>
    <x v="2"/>
    <x v="3"/>
    <x v="7"/>
    <s v="420TW-06-C"/>
    <n v="6.4409900000000002"/>
    <n v="6.4409900000000002"/>
    <n v="0"/>
    <x v="0"/>
    <n v="8.6"/>
  </r>
  <r>
    <x v="1"/>
    <x v="5"/>
    <x v="27"/>
    <x v="1"/>
    <x v="3"/>
    <x v="7"/>
    <s v="420TW-07-B"/>
    <n v="6.4832900000000002"/>
    <n v="6.4832900000000002"/>
    <n v="0"/>
    <x v="0"/>
    <n v="8.6"/>
  </r>
  <r>
    <x v="1"/>
    <x v="5"/>
    <x v="27"/>
    <x v="2"/>
    <x v="3"/>
    <x v="7"/>
    <s v="420TW-07-C"/>
    <n v="7.1138399999999997"/>
    <n v="7.1138399999999997"/>
    <n v="0"/>
    <x v="0"/>
    <n v="8.6"/>
  </r>
  <r>
    <x v="1"/>
    <x v="5"/>
    <x v="27"/>
    <x v="1"/>
    <x v="3"/>
    <x v="7"/>
    <s v="420TW-08-B"/>
    <n v="6.6504200000000004"/>
    <n v="6.6504200000000004"/>
    <n v="0"/>
    <x v="0"/>
    <n v="8.6"/>
  </r>
  <r>
    <x v="1"/>
    <x v="5"/>
    <x v="27"/>
    <x v="1"/>
    <x v="3"/>
    <x v="7"/>
    <s v="420TW-09-B"/>
    <n v="6.5171400000000004"/>
    <n v="6.5171400000000004"/>
    <n v="0"/>
    <x v="0"/>
    <n v="8.6"/>
  </r>
  <r>
    <x v="1"/>
    <x v="5"/>
    <x v="27"/>
    <x v="0"/>
    <x v="3"/>
    <x v="8"/>
    <s v="430TT-01-A"/>
    <n v="30.2239"/>
    <n v="30.2239"/>
    <n v="0"/>
    <x v="0"/>
    <n v="37.25"/>
  </r>
  <r>
    <x v="1"/>
    <x v="5"/>
    <x v="27"/>
    <x v="1"/>
    <x v="3"/>
    <x v="8"/>
    <s v="430TT-01-B"/>
    <n v="21.483309999999999"/>
    <n v="21.483309999999999"/>
    <n v="0"/>
    <x v="0"/>
    <n v="28.8"/>
  </r>
  <r>
    <x v="1"/>
    <x v="5"/>
    <x v="27"/>
    <x v="2"/>
    <x v="3"/>
    <x v="8"/>
    <s v="430TT-01-C"/>
    <n v="22.232970000000002"/>
    <n v="22.232970000000002"/>
    <n v="0"/>
    <x v="0"/>
    <n v="29.1"/>
  </r>
  <r>
    <x v="1"/>
    <x v="5"/>
    <x v="27"/>
    <x v="0"/>
    <x v="3"/>
    <x v="8"/>
    <s v="430TT-02-A"/>
    <n v="33.163539999999998"/>
    <n v="33.163539999999998"/>
    <n v="0"/>
    <x v="0"/>
    <n v="41.25"/>
  </r>
  <r>
    <x v="1"/>
    <x v="5"/>
    <x v="27"/>
    <x v="1"/>
    <x v="3"/>
    <x v="8"/>
    <s v="430TT-02-B"/>
    <n v="12.70379"/>
    <n v="12.70379"/>
    <n v="0"/>
    <x v="0"/>
    <n v="16.8"/>
  </r>
  <r>
    <x v="1"/>
    <x v="5"/>
    <x v="27"/>
    <x v="2"/>
    <x v="3"/>
    <x v="8"/>
    <s v="430TT-02-C"/>
    <n v="22.221270000000001"/>
    <n v="22.221270000000001"/>
    <n v="0"/>
    <x v="0"/>
    <n v="29.6"/>
  </r>
  <r>
    <x v="1"/>
    <x v="5"/>
    <x v="27"/>
    <x v="0"/>
    <x v="3"/>
    <x v="8"/>
    <s v="430TT-03-A"/>
    <n v="30.92877"/>
    <n v="30.92877"/>
    <n v="0"/>
    <x v="0"/>
    <n v="41.25"/>
  </r>
  <r>
    <x v="1"/>
    <x v="5"/>
    <x v="27"/>
    <x v="1"/>
    <x v="3"/>
    <x v="8"/>
    <s v="430TT-03-B"/>
    <n v="18.701429999999998"/>
    <n v="18.701429999999998"/>
    <n v="0"/>
    <x v="0"/>
    <n v="24.8"/>
  </r>
  <r>
    <x v="1"/>
    <x v="5"/>
    <x v="27"/>
    <x v="2"/>
    <x v="3"/>
    <x v="8"/>
    <s v="430TT-03-C"/>
    <n v="20.51032"/>
    <n v="20.51032"/>
    <n v="0"/>
    <x v="0"/>
    <n v="27.1"/>
  </r>
  <r>
    <x v="1"/>
    <x v="5"/>
    <x v="27"/>
    <x v="0"/>
    <x v="3"/>
    <x v="8"/>
    <s v="430TT-04-A"/>
    <n v="12.351000000000001"/>
    <n v="12.351000000000001"/>
    <n v="0"/>
    <x v="0"/>
    <n v="16.5"/>
  </r>
  <r>
    <x v="1"/>
    <x v="5"/>
    <x v="27"/>
    <x v="1"/>
    <x v="3"/>
    <x v="8"/>
    <s v="430TT-04-B"/>
    <n v="12.6418"/>
    <n v="12.6418"/>
    <n v="0"/>
    <x v="0"/>
    <n v="16.8"/>
  </r>
  <r>
    <x v="1"/>
    <x v="5"/>
    <x v="27"/>
    <x v="2"/>
    <x v="3"/>
    <x v="8"/>
    <s v="430TT-04-C"/>
    <n v="15.612590000000001"/>
    <n v="15.612590000000001"/>
    <n v="0"/>
    <x v="0"/>
    <n v="20.6"/>
  </r>
  <r>
    <x v="1"/>
    <x v="5"/>
    <x v="27"/>
    <x v="1"/>
    <x v="3"/>
    <x v="8"/>
    <s v="430TT-05-B"/>
    <n v="13.194089999999999"/>
    <n v="13.194089999999999"/>
    <n v="0"/>
    <x v="0"/>
    <n v="16.8"/>
  </r>
  <r>
    <x v="1"/>
    <x v="5"/>
    <x v="27"/>
    <x v="0"/>
    <x v="3"/>
    <x v="9"/>
    <s v="440TP-01-A"/>
    <n v="19.39667"/>
    <n v="19.39667"/>
    <n v="0"/>
    <x v="0"/>
    <n v="25.25"/>
  </r>
  <r>
    <x v="1"/>
    <x v="5"/>
    <x v="27"/>
    <x v="1"/>
    <x v="3"/>
    <x v="9"/>
    <s v="440TP-01-B"/>
    <n v="18.80997"/>
    <n v="18.80997"/>
    <n v="0"/>
    <x v="0"/>
    <n v="25"/>
  </r>
  <r>
    <x v="1"/>
    <x v="5"/>
    <x v="27"/>
    <x v="2"/>
    <x v="3"/>
    <x v="9"/>
    <s v="440TP-01-C"/>
    <n v="27.843060000000001"/>
    <n v="27.843060000000001"/>
    <n v="0"/>
    <x v="0"/>
    <n v="36.1"/>
  </r>
  <r>
    <x v="1"/>
    <x v="5"/>
    <x v="27"/>
    <x v="0"/>
    <x v="4"/>
    <x v="10"/>
    <s v="510L1-A"/>
    <n v="121.97819"/>
    <n v="103.64485999999999"/>
    <n v="0"/>
    <x v="0"/>
    <n v="171.21"/>
  </r>
  <r>
    <x v="1"/>
    <x v="5"/>
    <x v="27"/>
    <x v="1"/>
    <x v="4"/>
    <x v="10"/>
    <s v="510L1-B"/>
    <n v="121.87846"/>
    <n v="101.87846"/>
    <n v="0"/>
    <x v="0"/>
    <n v="178.8"/>
  </r>
  <r>
    <x v="1"/>
    <x v="5"/>
    <x v="27"/>
    <x v="2"/>
    <x v="4"/>
    <x v="10"/>
    <s v="510L1-C"/>
    <n v="108.20844"/>
    <n v="108.20844"/>
    <n v="0"/>
    <x v="0"/>
    <n v="129.31"/>
  </r>
  <r>
    <x v="1"/>
    <x v="5"/>
    <x v="27"/>
    <x v="0"/>
    <x v="4"/>
    <x v="11"/>
    <s v="510L2-A"/>
    <n v="260.01389999999998"/>
    <n v="260.01389999999998"/>
    <n v="0"/>
    <x v="0"/>
    <n v="227.21"/>
  </r>
  <r>
    <x v="1"/>
    <x v="5"/>
    <x v="27"/>
    <x v="1"/>
    <x v="4"/>
    <x v="11"/>
    <s v="510L2-B"/>
    <n v="167.88735"/>
    <n v="167.88735"/>
    <n v="0"/>
    <x v="0"/>
    <n v="158.81"/>
  </r>
  <r>
    <x v="1"/>
    <x v="5"/>
    <x v="27"/>
    <x v="2"/>
    <x v="4"/>
    <x v="11"/>
    <s v="510L2-C"/>
    <n v="279.33330000000001"/>
    <n v="279.33330000000001"/>
    <n v="0"/>
    <x v="0"/>
    <n v="234.91"/>
  </r>
  <r>
    <x v="1"/>
    <x v="5"/>
    <x v="27"/>
    <x v="0"/>
    <x v="4"/>
    <x v="12"/>
    <s v="510L3-A"/>
    <n v="147.59574000000001"/>
    <n v="147.59574000000001"/>
    <n v="0"/>
    <x v="0"/>
    <n v="187.21"/>
  </r>
  <r>
    <x v="1"/>
    <x v="5"/>
    <x v="27"/>
    <x v="1"/>
    <x v="4"/>
    <x v="12"/>
    <s v="510L3-B"/>
    <n v="149.9118"/>
    <n v="149.9118"/>
    <n v="0"/>
    <x v="0"/>
    <n v="170.81"/>
  </r>
  <r>
    <x v="1"/>
    <x v="5"/>
    <x v="27"/>
    <x v="2"/>
    <x v="4"/>
    <x v="12"/>
    <s v="510L3-C"/>
    <n v="160.68204"/>
    <n v="160.68204"/>
    <n v="0"/>
    <x v="0"/>
    <n v="198.91"/>
  </r>
  <r>
    <x v="1"/>
    <x v="5"/>
    <x v="27"/>
    <x v="0"/>
    <x v="4"/>
    <x v="13"/>
    <s v="510L4-A"/>
    <n v="80.742000000000004"/>
    <n v="80.742000000000004"/>
    <n v="0"/>
    <x v="0"/>
    <n v="74.010000000000005"/>
  </r>
  <r>
    <x v="1"/>
    <x v="5"/>
    <x v="27"/>
    <x v="1"/>
    <x v="4"/>
    <x v="13"/>
    <s v="510L4-B"/>
    <n v="44.389380000000003"/>
    <n v="44.389380000000003"/>
    <n v="0"/>
    <x v="0"/>
    <n v="43.01"/>
  </r>
  <r>
    <x v="1"/>
    <x v="5"/>
    <x v="27"/>
    <x v="2"/>
    <x v="4"/>
    <x v="13"/>
    <s v="510L4-C"/>
    <n v="34.532260000000001"/>
    <n v="34.532260000000001"/>
    <n v="0"/>
    <x v="0"/>
    <n v="36.909999999999997"/>
  </r>
  <r>
    <x v="1"/>
    <x v="5"/>
    <x v="27"/>
    <x v="0"/>
    <x v="4"/>
    <x v="14"/>
    <s v="510L5-A"/>
    <n v="117.22036"/>
    <n v="117.22036"/>
    <n v="0"/>
    <x v="0"/>
    <n v="134.21"/>
  </r>
  <r>
    <x v="1"/>
    <x v="5"/>
    <x v="27"/>
    <x v="1"/>
    <x v="4"/>
    <x v="14"/>
    <s v="510L5-B"/>
    <n v="129.07297"/>
    <n v="129.07297"/>
    <n v="0"/>
    <x v="0"/>
    <n v="173.81"/>
  </r>
  <r>
    <x v="1"/>
    <x v="5"/>
    <x v="27"/>
    <x v="2"/>
    <x v="4"/>
    <x v="14"/>
    <s v="510L5-C"/>
    <n v="174.93340000000001"/>
    <n v="174.93340000000001"/>
    <n v="0"/>
    <x v="0"/>
    <n v="177.91"/>
  </r>
  <r>
    <x v="1"/>
    <x v="5"/>
    <x v="27"/>
    <x v="0"/>
    <x v="4"/>
    <x v="15"/>
    <s v="510L6-A"/>
    <n v="179.24199999999999"/>
    <n v="179.24199999999999"/>
    <n v="0"/>
    <x v="0"/>
    <n v="206.21"/>
  </r>
  <r>
    <x v="1"/>
    <x v="5"/>
    <x v="27"/>
    <x v="1"/>
    <x v="4"/>
    <x v="15"/>
    <s v="510L6-B"/>
    <n v="146.47272000000001"/>
    <n v="146.47272000000001"/>
    <n v="0"/>
    <x v="0"/>
    <n v="165.8"/>
  </r>
  <r>
    <x v="1"/>
    <x v="5"/>
    <x v="27"/>
    <x v="2"/>
    <x v="4"/>
    <x v="15"/>
    <s v="510L6-C"/>
    <n v="153.34247999999999"/>
    <n v="153.34247999999999"/>
    <n v="0"/>
    <x v="0"/>
    <n v="169.91"/>
  </r>
  <r>
    <x v="1"/>
    <x v="5"/>
    <x v="27"/>
    <x v="0"/>
    <x v="4"/>
    <x v="16"/>
    <s v="510L8-A"/>
    <n v="23.750250000000001"/>
    <n v="23.750250000000001"/>
    <n v="0"/>
    <x v="0"/>
    <n v="24.01"/>
  </r>
  <r>
    <x v="1"/>
    <x v="5"/>
    <x v="27"/>
    <x v="1"/>
    <x v="4"/>
    <x v="16"/>
    <s v="510L8-B"/>
    <n v="29.809799999999999"/>
    <n v="29.809799999999999"/>
    <n v="0"/>
    <x v="0"/>
    <n v="25.01"/>
  </r>
  <r>
    <x v="1"/>
    <x v="5"/>
    <x v="27"/>
    <x v="2"/>
    <x v="4"/>
    <x v="16"/>
    <s v="510L8-C"/>
    <n v="28.219670000000001"/>
    <n v="28.219670000000001"/>
    <n v="0"/>
    <x v="0"/>
    <n v="24.01"/>
  </r>
  <r>
    <x v="1"/>
    <x v="5"/>
    <x v="27"/>
    <x v="2"/>
    <x v="4"/>
    <x v="17"/>
    <s v="520WP-01-C"/>
    <n v="19.634599999999999"/>
    <n v="19.634599999999999"/>
    <n v="0"/>
    <x v="0"/>
    <n v="24"/>
  </r>
  <r>
    <x v="1"/>
    <x v="5"/>
    <x v="27"/>
    <x v="0"/>
    <x v="4"/>
    <x v="18"/>
    <s v="530NP-01-A"/>
    <n v="51.582000000000001"/>
    <n v="51.582000000000001"/>
    <n v="0"/>
    <x v="0"/>
    <n v="48"/>
  </r>
  <r>
    <x v="1"/>
    <x v="5"/>
    <x v="27"/>
    <x v="1"/>
    <x v="4"/>
    <x v="18"/>
    <s v="530NP-01-B"/>
    <n v="52.262999999999998"/>
    <n v="52.262999999999998"/>
    <n v="0"/>
    <x v="0"/>
    <n v="48"/>
  </r>
  <r>
    <x v="1"/>
    <x v="5"/>
    <x v="27"/>
    <x v="2"/>
    <x v="4"/>
    <x v="18"/>
    <s v="530NP-01-C"/>
    <n v="52.738399999999999"/>
    <n v="52.738399999999999"/>
    <n v="0"/>
    <x v="0"/>
    <n v="48"/>
  </r>
  <r>
    <x v="1"/>
    <x v="5"/>
    <x v="27"/>
    <x v="0"/>
    <x v="4"/>
    <x v="19"/>
    <s v="550LP-01-A"/>
    <n v="16.23312"/>
    <n v="16.23312"/>
    <n v="0"/>
    <x v="0"/>
    <n v="18"/>
  </r>
  <r>
    <x v="1"/>
    <x v="5"/>
    <x v="27"/>
    <x v="1"/>
    <x v="4"/>
    <x v="19"/>
    <s v="550LP-01-B"/>
    <n v="16.746860000000002"/>
    <n v="16.746860000000002"/>
    <n v="0"/>
    <x v="0"/>
    <n v="20"/>
  </r>
  <r>
    <x v="1"/>
    <x v="5"/>
    <x v="27"/>
    <x v="2"/>
    <x v="4"/>
    <x v="19"/>
    <s v="550LP-01-C"/>
    <n v="28.554040000000001"/>
    <n v="28.554040000000001"/>
    <n v="0"/>
    <x v="0"/>
    <n v="34"/>
  </r>
  <r>
    <x v="1"/>
    <x v="5"/>
    <x v="27"/>
    <x v="0"/>
    <x v="5"/>
    <x v="20"/>
    <s v="600WZ-01-A"/>
    <n v="0.46665000000000001"/>
    <n v="0.46665000000000001"/>
    <n v="0"/>
    <x v="0"/>
    <n v="8"/>
  </r>
  <r>
    <x v="1"/>
    <x v="5"/>
    <x v="27"/>
    <x v="1"/>
    <x v="5"/>
    <x v="20"/>
    <s v="600WZ-01-B"/>
    <n v="2.0491450000000002"/>
    <n v="2.0491450000000002"/>
    <n v="0"/>
    <x v="0"/>
    <n v="8"/>
  </r>
  <r>
    <x v="1"/>
    <x v="5"/>
    <x v="27"/>
    <x v="2"/>
    <x v="5"/>
    <x v="20"/>
    <s v="600WZ-01-C"/>
    <n v="0.78664000000000001"/>
    <n v="0.78664000000000001"/>
    <n v="0"/>
    <x v="0"/>
    <n v="16"/>
  </r>
  <r>
    <x v="1"/>
    <x v="5"/>
    <x v="28"/>
    <x v="0"/>
    <x v="0"/>
    <x v="0"/>
    <s v="100KT-01-A"/>
    <n v="4.9130200000000004"/>
    <n v="4.9130200000000004"/>
    <n v="0"/>
    <x v="0"/>
    <n v="48"/>
  </r>
  <r>
    <x v="1"/>
    <x v="5"/>
    <x v="28"/>
    <x v="1"/>
    <x v="0"/>
    <x v="0"/>
    <s v="100KT-01-B"/>
    <n v="4.3773499999999999"/>
    <n v="4.3773499999999999"/>
    <n v="0"/>
    <x v="0"/>
    <n v="16"/>
  </r>
  <r>
    <x v="1"/>
    <x v="5"/>
    <x v="28"/>
    <x v="2"/>
    <x v="0"/>
    <x v="0"/>
    <s v="100KT-01-C"/>
    <n v="4.5569899999999999"/>
    <n v="4.5569899999999999"/>
    <n v="0"/>
    <x v="0"/>
    <n v="24"/>
  </r>
  <r>
    <x v="1"/>
    <x v="5"/>
    <x v="28"/>
    <x v="0"/>
    <x v="0"/>
    <x v="0"/>
    <s v="100KT-02-A"/>
    <n v="19.090019999999999"/>
    <n v="19.090019999999999"/>
    <n v="0"/>
    <x v="0"/>
    <n v="24"/>
  </r>
  <r>
    <x v="1"/>
    <x v="5"/>
    <x v="28"/>
    <x v="1"/>
    <x v="0"/>
    <x v="0"/>
    <s v="100KT-02-B"/>
    <n v="14.70463"/>
    <n v="14.70463"/>
    <n v="0"/>
    <x v="0"/>
    <n v="32"/>
  </r>
  <r>
    <x v="1"/>
    <x v="5"/>
    <x v="28"/>
    <x v="2"/>
    <x v="0"/>
    <x v="0"/>
    <s v="100KT-02-C"/>
    <n v="25.26979"/>
    <n v="25.26979"/>
    <n v="0"/>
    <x v="0"/>
    <n v="48"/>
  </r>
  <r>
    <x v="1"/>
    <x v="5"/>
    <x v="28"/>
    <x v="0"/>
    <x v="0"/>
    <x v="0"/>
    <s v="100KT-03-A"/>
    <n v="15.16686"/>
    <n v="15.16686"/>
    <n v="0"/>
    <x v="0"/>
    <n v="28"/>
  </r>
  <r>
    <x v="1"/>
    <x v="5"/>
    <x v="28"/>
    <x v="1"/>
    <x v="0"/>
    <x v="0"/>
    <s v="100KT-03-B"/>
    <n v="18.15156"/>
    <n v="18.15156"/>
    <n v="0"/>
    <x v="0"/>
    <n v="32"/>
  </r>
  <r>
    <x v="1"/>
    <x v="5"/>
    <x v="28"/>
    <x v="2"/>
    <x v="0"/>
    <x v="0"/>
    <s v="100KT-03-C"/>
    <n v="17.107690000000002"/>
    <n v="17.107690000000002"/>
    <n v="0"/>
    <x v="0"/>
    <n v="32"/>
  </r>
  <r>
    <x v="1"/>
    <x v="5"/>
    <x v="28"/>
    <x v="0"/>
    <x v="0"/>
    <x v="0"/>
    <s v="100KT-04-A"/>
    <n v="4.1985000000000001"/>
    <n v="4.1985000000000001"/>
    <n v="0"/>
    <x v="0"/>
    <n v="8"/>
  </r>
  <r>
    <x v="1"/>
    <x v="5"/>
    <x v="28"/>
    <x v="1"/>
    <x v="0"/>
    <x v="0"/>
    <s v="100KT-04-B"/>
    <n v="8.7380750000000003"/>
    <n v="8.7380750000000003"/>
    <n v="0"/>
    <x v="0"/>
    <n v="6"/>
  </r>
  <r>
    <x v="1"/>
    <x v="5"/>
    <x v="28"/>
    <x v="2"/>
    <x v="0"/>
    <x v="0"/>
    <s v="100KT-04-C"/>
    <n v="9.7049249999999994"/>
    <n v="9.7049249999999994"/>
    <n v="0"/>
    <x v="0"/>
    <n v="16"/>
  </r>
  <r>
    <x v="1"/>
    <x v="5"/>
    <x v="28"/>
    <x v="0"/>
    <x v="0"/>
    <x v="0"/>
    <s v="100KT-05-A"/>
    <n v="0.38200000000000001"/>
    <n v="0.38200000000000001"/>
    <n v="0"/>
    <x v="0"/>
    <n v="20"/>
  </r>
  <r>
    <x v="1"/>
    <x v="5"/>
    <x v="28"/>
    <x v="0"/>
    <x v="0"/>
    <x v="0"/>
    <s v="100KT-06-A"/>
    <n v="1.0069999999999999"/>
    <n v="1.0069999999999999"/>
    <n v="0"/>
    <x v="0"/>
    <n v="8"/>
  </r>
  <r>
    <x v="1"/>
    <x v="5"/>
    <x v="28"/>
    <x v="0"/>
    <x v="0"/>
    <x v="0"/>
    <s v="100KT-07-A"/>
    <n v="16.380520000000001"/>
    <n v="16.380520000000001"/>
    <n v="0"/>
    <x v="0"/>
    <n v="16"/>
  </r>
  <r>
    <x v="1"/>
    <x v="5"/>
    <x v="28"/>
    <x v="2"/>
    <x v="0"/>
    <x v="0"/>
    <s v="100KT-07-C"/>
    <n v="10.003159999999999"/>
    <n v="10.003159999999999"/>
    <n v="0"/>
    <x v="0"/>
    <n v="16"/>
  </r>
  <r>
    <x v="1"/>
    <x v="5"/>
    <x v="28"/>
    <x v="0"/>
    <x v="0"/>
    <x v="1"/>
    <s v="110KS-01-A"/>
    <n v="9.68"/>
    <n v="9.68"/>
    <n v="0"/>
    <x v="0"/>
    <n v="16"/>
  </r>
  <r>
    <x v="1"/>
    <x v="5"/>
    <x v="28"/>
    <x v="1"/>
    <x v="0"/>
    <x v="1"/>
    <s v="110KS-01-B"/>
    <n v="7.04"/>
    <n v="7.04"/>
    <n v="0"/>
    <x v="0"/>
    <n v="12"/>
  </r>
  <r>
    <x v="1"/>
    <x v="5"/>
    <x v="28"/>
    <x v="1"/>
    <x v="0"/>
    <x v="1"/>
    <s v="110KS-02-B"/>
    <n v="8.8000000000000007"/>
    <n v="8.8000000000000007"/>
    <n v="0"/>
    <x v="0"/>
    <n v="16"/>
  </r>
  <r>
    <x v="1"/>
    <x v="5"/>
    <x v="28"/>
    <x v="2"/>
    <x v="0"/>
    <x v="1"/>
    <s v="110KS-02-C"/>
    <n v="9.68"/>
    <n v="9.68"/>
    <n v="0"/>
    <x v="0"/>
    <n v="16"/>
  </r>
  <r>
    <x v="1"/>
    <x v="5"/>
    <x v="28"/>
    <x v="0"/>
    <x v="0"/>
    <x v="1"/>
    <s v="110KS-03-A"/>
    <n v="1.71"/>
    <n v="1.71"/>
    <n v="0"/>
    <x v="0"/>
    <n v="8"/>
  </r>
  <r>
    <x v="1"/>
    <x v="5"/>
    <x v="28"/>
    <x v="1"/>
    <x v="0"/>
    <x v="1"/>
    <s v="110KS-03-B"/>
    <n v="2.2113299999999998"/>
    <n v="2.2113299999999998"/>
    <n v="0"/>
    <x v="0"/>
    <n v="8"/>
  </r>
  <r>
    <x v="1"/>
    <x v="5"/>
    <x v="28"/>
    <x v="0"/>
    <x v="1"/>
    <x v="2"/>
    <s v="210SL-01-A"/>
    <n v="14.133319999999999"/>
    <n v="14.133319999999999"/>
    <n v="0"/>
    <x v="0"/>
    <n v="16"/>
  </r>
  <r>
    <x v="1"/>
    <x v="5"/>
    <x v="28"/>
    <x v="1"/>
    <x v="1"/>
    <x v="2"/>
    <s v="210SL-01-B"/>
    <n v="16.926490000000001"/>
    <n v="16.926490000000001"/>
    <n v="0"/>
    <x v="0"/>
    <n v="21.5"/>
  </r>
  <r>
    <x v="1"/>
    <x v="5"/>
    <x v="28"/>
    <x v="2"/>
    <x v="1"/>
    <x v="2"/>
    <s v="210SL-01-C"/>
    <n v="39.506639999999997"/>
    <n v="39.506639999999997"/>
    <n v="0"/>
    <x v="0"/>
    <n v="48"/>
  </r>
  <r>
    <x v="1"/>
    <x v="5"/>
    <x v="28"/>
    <x v="0"/>
    <x v="1"/>
    <x v="2"/>
    <s v="210SL-02-A"/>
    <n v="33.999980000000001"/>
    <n v="33.999980000000001"/>
    <n v="0"/>
    <x v="0"/>
    <n v="40"/>
  </r>
  <r>
    <x v="1"/>
    <x v="5"/>
    <x v="28"/>
    <x v="1"/>
    <x v="1"/>
    <x v="2"/>
    <s v="210SL-02-B"/>
    <n v="24.066649999999999"/>
    <n v="24.066649999999999"/>
    <n v="0"/>
    <x v="0"/>
    <n v="28"/>
  </r>
  <r>
    <x v="1"/>
    <x v="5"/>
    <x v="28"/>
    <x v="0"/>
    <x v="1"/>
    <x v="3"/>
    <s v="220SE-0009"/>
    <n v="7.1623200000000002"/>
    <n v="7.1623200000000002"/>
    <n v="2.7400000000000001E-2"/>
    <x v="0"/>
    <n v="8"/>
  </r>
  <r>
    <x v="1"/>
    <x v="5"/>
    <x v="28"/>
    <x v="2"/>
    <x v="1"/>
    <x v="3"/>
    <s v="220SE-0079"/>
    <n v="6.5941999999999998"/>
    <n v="6.5941999999999998"/>
    <n v="9.7999999999999997E-3"/>
    <x v="0"/>
    <n v="8"/>
  </r>
  <r>
    <x v="1"/>
    <x v="5"/>
    <x v="28"/>
    <x v="2"/>
    <x v="1"/>
    <x v="3"/>
    <s v="220SE-0081"/>
    <n v="5.4843000000000002"/>
    <n v="5.4843000000000002"/>
    <n v="0"/>
    <x v="0"/>
    <n v="8"/>
  </r>
  <r>
    <x v="1"/>
    <x v="5"/>
    <x v="28"/>
    <x v="2"/>
    <x v="1"/>
    <x v="3"/>
    <s v="220SE-0114"/>
    <n v="6.6397399999999998"/>
    <n v="6.6397399999999998"/>
    <n v="0"/>
    <x v="0"/>
    <n v="8"/>
  </r>
  <r>
    <x v="1"/>
    <x v="5"/>
    <x v="28"/>
    <x v="0"/>
    <x v="1"/>
    <x v="3"/>
    <s v="220SE-0121"/>
    <n v="6.7597500000000004"/>
    <n v="6.7597500000000004"/>
    <n v="3.2000000000000002E-3"/>
    <x v="0"/>
    <n v="8"/>
  </r>
  <r>
    <x v="1"/>
    <x v="5"/>
    <x v="28"/>
    <x v="1"/>
    <x v="1"/>
    <x v="3"/>
    <s v="220SE-0202"/>
    <n v="6.70146"/>
    <n v="6.70146"/>
    <n v="0"/>
    <x v="0"/>
    <n v="8"/>
  </r>
  <r>
    <x v="1"/>
    <x v="5"/>
    <x v="28"/>
    <x v="2"/>
    <x v="1"/>
    <x v="3"/>
    <s v="220SE-0212"/>
    <n v="8.4449900000000007"/>
    <n v="8.4449900000000007"/>
    <n v="9.4E-2"/>
    <x v="0"/>
    <n v="8"/>
  </r>
  <r>
    <x v="1"/>
    <x v="5"/>
    <x v="28"/>
    <x v="2"/>
    <x v="1"/>
    <x v="3"/>
    <s v="220SE-0227"/>
    <n v="7.2084200000000003"/>
    <n v="7.2084200000000003"/>
    <n v="0"/>
    <x v="0"/>
    <n v="8"/>
  </r>
  <r>
    <x v="1"/>
    <x v="5"/>
    <x v="28"/>
    <x v="1"/>
    <x v="1"/>
    <x v="3"/>
    <s v="220SE-0233"/>
    <n v="5.8640699999999999"/>
    <n v="5.8640699999999999"/>
    <n v="0.49340000000000001"/>
    <x v="0"/>
    <n v="7.5"/>
  </r>
  <r>
    <x v="1"/>
    <x v="5"/>
    <x v="28"/>
    <x v="1"/>
    <x v="1"/>
    <x v="3"/>
    <s v="220SE-0281"/>
    <n v="7.9514199999999997"/>
    <n v="7.9514199999999997"/>
    <n v="0"/>
    <x v="0"/>
    <n v="8"/>
  </r>
  <r>
    <x v="1"/>
    <x v="5"/>
    <x v="28"/>
    <x v="2"/>
    <x v="1"/>
    <x v="3"/>
    <s v="220SE-0359"/>
    <n v="7.4790799999999997"/>
    <n v="7.4790799999999997"/>
    <n v="4.8800000000000003E-2"/>
    <x v="0"/>
    <n v="8"/>
  </r>
  <r>
    <x v="1"/>
    <x v="5"/>
    <x v="28"/>
    <x v="2"/>
    <x v="1"/>
    <x v="3"/>
    <s v="220SE-0386"/>
    <n v="6.7776199999999998"/>
    <n v="6.7776199999999998"/>
    <n v="0"/>
    <x v="0"/>
    <n v="8"/>
  </r>
  <r>
    <x v="1"/>
    <x v="5"/>
    <x v="28"/>
    <x v="0"/>
    <x v="1"/>
    <x v="3"/>
    <s v="220SE-0409"/>
    <n v="6.5285599999999997"/>
    <n v="6.5285599999999997"/>
    <n v="0"/>
    <x v="0"/>
    <n v="8"/>
  </r>
  <r>
    <x v="1"/>
    <x v="5"/>
    <x v="28"/>
    <x v="1"/>
    <x v="1"/>
    <x v="3"/>
    <s v="220SE-0505"/>
    <n v="7.9407699999999997"/>
    <n v="7.9407699999999997"/>
    <n v="0"/>
    <x v="0"/>
    <n v="8"/>
  </r>
  <r>
    <x v="1"/>
    <x v="5"/>
    <x v="28"/>
    <x v="0"/>
    <x v="1"/>
    <x v="3"/>
    <s v="220SE-0642"/>
    <n v="5.3541499999999997"/>
    <n v="5.3541499999999997"/>
    <n v="0"/>
    <x v="0"/>
    <n v="8"/>
  </r>
  <r>
    <x v="1"/>
    <x v="5"/>
    <x v="28"/>
    <x v="1"/>
    <x v="1"/>
    <x v="3"/>
    <s v="220SE-0688"/>
    <n v="3.9741399999999998"/>
    <n v="3.9741399999999998"/>
    <n v="0"/>
    <x v="0"/>
    <n v="2"/>
  </r>
  <r>
    <x v="1"/>
    <x v="5"/>
    <x v="28"/>
    <x v="2"/>
    <x v="1"/>
    <x v="3"/>
    <s v="220SE-0708"/>
    <n v="5.5869"/>
    <n v="5.5869"/>
    <n v="0"/>
    <x v="0"/>
    <n v="8"/>
  </r>
  <r>
    <x v="1"/>
    <x v="5"/>
    <x v="28"/>
    <x v="1"/>
    <x v="1"/>
    <x v="3"/>
    <s v="220SE-0718"/>
    <n v="7.2253800000000004"/>
    <n v="7.2253800000000004"/>
    <n v="0"/>
    <x v="0"/>
    <n v="8"/>
  </r>
  <r>
    <x v="1"/>
    <x v="5"/>
    <x v="28"/>
    <x v="2"/>
    <x v="1"/>
    <x v="3"/>
    <s v="220SE-0754"/>
    <n v="5.9015300000000002"/>
    <n v="5.9015300000000002"/>
    <n v="0"/>
    <x v="0"/>
    <n v="8"/>
  </r>
  <r>
    <x v="1"/>
    <x v="5"/>
    <x v="28"/>
    <x v="2"/>
    <x v="1"/>
    <x v="3"/>
    <s v="220SE-0755"/>
    <n v="6.7986000000000004"/>
    <n v="6.7986000000000004"/>
    <n v="2.7400000000000001E-2"/>
    <x v="0"/>
    <n v="8"/>
  </r>
  <r>
    <x v="1"/>
    <x v="5"/>
    <x v="28"/>
    <x v="2"/>
    <x v="1"/>
    <x v="3"/>
    <s v="220SE-0778"/>
    <n v="5.4466999999999999"/>
    <n v="5.4466999999999999"/>
    <n v="0"/>
    <x v="0"/>
    <n v="8"/>
  </r>
  <r>
    <x v="1"/>
    <x v="5"/>
    <x v="28"/>
    <x v="0"/>
    <x v="1"/>
    <x v="3"/>
    <s v="220SE-0787"/>
    <n v="6.28017"/>
    <n v="6.28017"/>
    <n v="0"/>
    <x v="0"/>
    <n v="8"/>
  </r>
  <r>
    <x v="1"/>
    <x v="5"/>
    <x v="28"/>
    <x v="2"/>
    <x v="1"/>
    <x v="3"/>
    <s v="220SE-0795"/>
    <n v="5.52752"/>
    <n v="5.52752"/>
    <n v="0"/>
    <x v="0"/>
    <n v="8"/>
  </r>
  <r>
    <x v="1"/>
    <x v="5"/>
    <x v="28"/>
    <x v="2"/>
    <x v="1"/>
    <x v="3"/>
    <s v="220SE-0844"/>
    <n v="7.8182200000000002"/>
    <n v="7.8182200000000002"/>
    <n v="5.7999999999999996E-3"/>
    <x v="0"/>
    <n v="8"/>
  </r>
  <r>
    <x v="1"/>
    <x v="5"/>
    <x v="28"/>
    <x v="0"/>
    <x v="1"/>
    <x v="3"/>
    <s v="220SE-0923"/>
    <n v="4.7710499999999998"/>
    <n v="4.7710499999999998"/>
    <n v="0"/>
    <x v="0"/>
    <n v="8"/>
  </r>
  <r>
    <x v="1"/>
    <x v="5"/>
    <x v="28"/>
    <x v="0"/>
    <x v="1"/>
    <x v="3"/>
    <s v="220SE-1219"/>
    <n v="6.3786259999999997"/>
    <n v="6.3786259999999997"/>
    <n v="2.2000000000000001E-3"/>
    <x v="0"/>
    <n v="8"/>
  </r>
  <r>
    <x v="1"/>
    <x v="5"/>
    <x v="28"/>
    <x v="2"/>
    <x v="1"/>
    <x v="3"/>
    <s v="220SE-1220"/>
    <n v="4.7631370000000004"/>
    <n v="4.7631370000000004"/>
    <n v="0.1187"/>
    <x v="0"/>
    <n v="7"/>
  </r>
  <r>
    <x v="1"/>
    <x v="5"/>
    <x v="28"/>
    <x v="1"/>
    <x v="1"/>
    <x v="3"/>
    <s v="220SE-1223"/>
    <n v="6.8936900000000003"/>
    <n v="6.8936900000000003"/>
    <n v="4.1999999999999997E-3"/>
    <x v="0"/>
    <n v="8"/>
  </r>
  <r>
    <x v="1"/>
    <x v="5"/>
    <x v="28"/>
    <x v="0"/>
    <x v="1"/>
    <x v="3"/>
    <s v="220SE-1290"/>
    <n v="5.6011660000000001"/>
    <n v="5.6011660000000001"/>
    <n v="0"/>
    <x v="0"/>
    <n v="8"/>
  </r>
  <r>
    <x v="1"/>
    <x v="5"/>
    <x v="28"/>
    <x v="2"/>
    <x v="1"/>
    <x v="3"/>
    <s v="220SE-1679"/>
    <n v="7.4520460000000002"/>
    <n v="7.4520460000000002"/>
    <n v="0"/>
    <x v="0"/>
    <n v="8"/>
  </r>
  <r>
    <x v="1"/>
    <x v="5"/>
    <x v="28"/>
    <x v="2"/>
    <x v="1"/>
    <x v="3"/>
    <s v="220SE-1695"/>
    <n v="8.38504"/>
    <n v="8.38504"/>
    <n v="0"/>
    <x v="0"/>
    <n v="8"/>
  </r>
  <r>
    <x v="1"/>
    <x v="5"/>
    <x v="28"/>
    <x v="2"/>
    <x v="1"/>
    <x v="3"/>
    <s v="220SE-1696"/>
    <n v="6.4271700000000003"/>
    <n v="6.4271700000000003"/>
    <n v="0"/>
    <x v="0"/>
    <n v="8"/>
  </r>
  <r>
    <x v="1"/>
    <x v="5"/>
    <x v="28"/>
    <x v="0"/>
    <x v="1"/>
    <x v="3"/>
    <s v="220SE-1747"/>
    <n v="4.3322599999999998"/>
    <n v="4.3322599999999998"/>
    <n v="0.89380000000000004"/>
    <x v="0"/>
    <n v="6.5"/>
  </r>
  <r>
    <x v="1"/>
    <x v="5"/>
    <x v="28"/>
    <x v="2"/>
    <x v="1"/>
    <x v="3"/>
    <s v="220SE-1883"/>
    <n v="7.2947499999999996"/>
    <n v="7.2947499999999996"/>
    <n v="7.0000000000000001E-3"/>
    <x v="0"/>
    <n v="8"/>
  </r>
  <r>
    <x v="1"/>
    <x v="5"/>
    <x v="28"/>
    <x v="1"/>
    <x v="1"/>
    <x v="3"/>
    <s v="220SE-2033"/>
    <n v="5.9205300000000003"/>
    <n v="5.9205300000000003"/>
    <n v="0"/>
    <x v="0"/>
    <n v="8"/>
  </r>
  <r>
    <x v="1"/>
    <x v="5"/>
    <x v="28"/>
    <x v="0"/>
    <x v="1"/>
    <x v="3"/>
    <s v="220SE-2035"/>
    <n v="8.0291340000000009"/>
    <n v="8.0291340000000009"/>
    <n v="1.8E-3"/>
    <x v="0"/>
    <n v="8"/>
  </r>
  <r>
    <x v="1"/>
    <x v="5"/>
    <x v="28"/>
    <x v="2"/>
    <x v="1"/>
    <x v="3"/>
    <s v="220SE-2036"/>
    <n v="6.6324100000000001"/>
    <n v="6.6324100000000001"/>
    <n v="0"/>
    <x v="0"/>
    <n v="8"/>
  </r>
  <r>
    <x v="1"/>
    <x v="5"/>
    <x v="28"/>
    <x v="0"/>
    <x v="1"/>
    <x v="3"/>
    <s v="220SE-2103"/>
    <n v="6.3464499999999999"/>
    <n v="6.3464499999999999"/>
    <n v="2.0999999999999999E-3"/>
    <x v="0"/>
    <n v="8"/>
  </r>
  <r>
    <x v="1"/>
    <x v="5"/>
    <x v="28"/>
    <x v="2"/>
    <x v="1"/>
    <x v="3"/>
    <s v="220SE-2104"/>
    <n v="8.1380499999999998"/>
    <n v="8.1380499999999998"/>
    <n v="0"/>
    <x v="0"/>
    <n v="8"/>
  </r>
  <r>
    <x v="1"/>
    <x v="5"/>
    <x v="28"/>
    <x v="0"/>
    <x v="1"/>
    <x v="3"/>
    <s v="220SE-2110"/>
    <n v="5.28254"/>
    <n v="5.28254"/>
    <n v="1.7500000000000002E-2"/>
    <x v="0"/>
    <n v="8"/>
  </r>
  <r>
    <x v="1"/>
    <x v="5"/>
    <x v="28"/>
    <x v="1"/>
    <x v="1"/>
    <x v="3"/>
    <s v="220SE-2116"/>
    <n v="6.5865299999999998"/>
    <n v="6.5865299999999998"/>
    <n v="0"/>
    <x v="0"/>
    <n v="8"/>
  </r>
  <r>
    <x v="1"/>
    <x v="5"/>
    <x v="28"/>
    <x v="2"/>
    <x v="1"/>
    <x v="3"/>
    <s v="220SE-2118"/>
    <n v="6.8532999999999999"/>
    <n v="6.8532999999999999"/>
    <n v="0"/>
    <x v="0"/>
    <n v="8"/>
  </r>
  <r>
    <x v="1"/>
    <x v="5"/>
    <x v="28"/>
    <x v="0"/>
    <x v="1"/>
    <x v="3"/>
    <s v="220SE-2125"/>
    <n v="6.3112599999999999"/>
    <n v="6.3112599999999999"/>
    <n v="3.3E-3"/>
    <x v="0"/>
    <n v="8"/>
  </r>
  <r>
    <x v="1"/>
    <x v="5"/>
    <x v="28"/>
    <x v="0"/>
    <x v="1"/>
    <x v="3"/>
    <s v="220SE-2295"/>
    <n v="6.78789"/>
    <n v="6.78789"/>
    <n v="0"/>
    <x v="0"/>
    <n v="8"/>
  </r>
  <r>
    <x v="1"/>
    <x v="5"/>
    <x v="28"/>
    <x v="1"/>
    <x v="1"/>
    <x v="3"/>
    <s v="220SE-2350"/>
    <n v="7.4216499999999996"/>
    <n v="7.4216499999999996"/>
    <n v="0"/>
    <x v="0"/>
    <n v="8"/>
  </r>
  <r>
    <x v="1"/>
    <x v="5"/>
    <x v="28"/>
    <x v="1"/>
    <x v="1"/>
    <x v="3"/>
    <s v="220SE-2414"/>
    <n v="3.36239"/>
    <n v="3.36239"/>
    <n v="0"/>
    <x v="0"/>
    <n v="2"/>
  </r>
  <r>
    <x v="1"/>
    <x v="5"/>
    <x v="28"/>
    <x v="2"/>
    <x v="1"/>
    <x v="3"/>
    <s v="220SE-2454"/>
    <n v="5.8826799999999997"/>
    <n v="5.8826799999999997"/>
    <n v="0"/>
    <x v="0"/>
    <n v="8"/>
  </r>
  <r>
    <x v="1"/>
    <x v="5"/>
    <x v="28"/>
    <x v="1"/>
    <x v="1"/>
    <x v="3"/>
    <s v="220SE-2455"/>
    <n v="4.3574200000000003"/>
    <n v="4.3574200000000003"/>
    <n v="7.4999999999999997E-3"/>
    <x v="0"/>
    <n v="5"/>
  </r>
  <r>
    <x v="1"/>
    <x v="5"/>
    <x v="28"/>
    <x v="1"/>
    <x v="1"/>
    <x v="3"/>
    <s v="220SE-2553"/>
    <n v="6.3926600000000002"/>
    <n v="6.3926600000000002"/>
    <n v="0"/>
    <x v="0"/>
    <n v="8"/>
  </r>
  <r>
    <x v="1"/>
    <x v="5"/>
    <x v="28"/>
    <x v="2"/>
    <x v="1"/>
    <x v="3"/>
    <s v="220SE-2769"/>
    <n v="6.7924600000000002"/>
    <n v="6.7924600000000002"/>
    <n v="4.2000000000000003E-2"/>
    <x v="0"/>
    <n v="8"/>
  </r>
  <r>
    <x v="1"/>
    <x v="5"/>
    <x v="28"/>
    <x v="0"/>
    <x v="1"/>
    <x v="3"/>
    <s v="220SE-2771"/>
    <n v="5.7996999999999996"/>
    <n v="5.7996999999999996"/>
    <n v="6.3E-3"/>
    <x v="0"/>
    <n v="8"/>
  </r>
  <r>
    <x v="1"/>
    <x v="5"/>
    <x v="28"/>
    <x v="2"/>
    <x v="1"/>
    <x v="3"/>
    <s v="220SE-2841"/>
    <n v="6.6267800000000001"/>
    <n v="6.6267800000000001"/>
    <n v="0"/>
    <x v="0"/>
    <n v="8"/>
  </r>
  <r>
    <x v="1"/>
    <x v="5"/>
    <x v="28"/>
    <x v="0"/>
    <x v="1"/>
    <x v="3"/>
    <s v="220SE-2848"/>
    <n v="5.8768200000000004"/>
    <n v="5.8768200000000004"/>
    <n v="0"/>
    <x v="0"/>
    <n v="8"/>
  </r>
  <r>
    <x v="1"/>
    <x v="5"/>
    <x v="28"/>
    <x v="1"/>
    <x v="1"/>
    <x v="3"/>
    <s v="220SE-2897"/>
    <n v="5.1736199999999997"/>
    <n v="5.1736199999999997"/>
    <n v="0"/>
    <x v="0"/>
    <n v="8"/>
  </r>
  <r>
    <x v="1"/>
    <x v="5"/>
    <x v="28"/>
    <x v="0"/>
    <x v="1"/>
    <x v="3"/>
    <s v="220SE-2918"/>
    <n v="6.3621999999999996"/>
    <n v="6.3621999999999996"/>
    <n v="0"/>
    <x v="0"/>
    <n v="8"/>
  </r>
  <r>
    <x v="1"/>
    <x v="5"/>
    <x v="28"/>
    <x v="0"/>
    <x v="1"/>
    <x v="3"/>
    <s v="220SE-2924"/>
    <n v="5.8187199999999999"/>
    <n v="5.8187199999999999"/>
    <n v="0"/>
    <x v="0"/>
    <n v="8"/>
  </r>
  <r>
    <x v="1"/>
    <x v="5"/>
    <x v="28"/>
    <x v="2"/>
    <x v="1"/>
    <x v="3"/>
    <s v="220SE-2926"/>
    <n v="6.3874199999999997"/>
    <n v="6.3874199999999997"/>
    <n v="5.3699999999999998E-2"/>
    <x v="0"/>
    <n v="8"/>
  </r>
  <r>
    <x v="1"/>
    <x v="5"/>
    <x v="28"/>
    <x v="0"/>
    <x v="1"/>
    <x v="3"/>
    <s v="220SE-2983"/>
    <n v="5.3244100000000003"/>
    <n v="5.3244100000000003"/>
    <n v="1.6999999999999999E-3"/>
    <x v="0"/>
    <n v="8"/>
  </r>
  <r>
    <x v="1"/>
    <x v="5"/>
    <x v="28"/>
    <x v="2"/>
    <x v="1"/>
    <x v="3"/>
    <s v="220SE-3445"/>
    <n v="8.1775699999999993"/>
    <n v="8.1775699999999993"/>
    <n v="0"/>
    <x v="0"/>
    <n v="8"/>
  </r>
  <r>
    <x v="1"/>
    <x v="5"/>
    <x v="28"/>
    <x v="2"/>
    <x v="1"/>
    <x v="3"/>
    <s v="220SE-3447"/>
    <n v="5.1045800000000003"/>
    <n v="5.1045800000000003"/>
    <n v="8.3999999999999995E-3"/>
    <x v="0"/>
    <n v="8"/>
  </r>
  <r>
    <x v="1"/>
    <x v="5"/>
    <x v="28"/>
    <x v="2"/>
    <x v="1"/>
    <x v="3"/>
    <s v="220SE-3462"/>
    <n v="5.2953400000000004"/>
    <n v="5.2953400000000004"/>
    <n v="0"/>
    <x v="0"/>
    <n v="8"/>
  </r>
  <r>
    <x v="1"/>
    <x v="5"/>
    <x v="28"/>
    <x v="2"/>
    <x v="1"/>
    <x v="3"/>
    <s v="220SE-3468"/>
    <n v="6.1639499999999998"/>
    <n v="6.1639499999999998"/>
    <n v="0.57969999999999999"/>
    <x v="0"/>
    <n v="8"/>
  </r>
  <r>
    <x v="1"/>
    <x v="5"/>
    <x v="28"/>
    <x v="0"/>
    <x v="2"/>
    <x v="4"/>
    <s v="300OI-01-A"/>
    <n v="40.609400000000001"/>
    <n v="40.609400000000001"/>
    <n v="0"/>
    <x v="0"/>
    <n v="24"/>
  </r>
  <r>
    <x v="1"/>
    <x v="5"/>
    <x v="28"/>
    <x v="2"/>
    <x v="2"/>
    <x v="4"/>
    <s v="300OI-01-C"/>
    <n v="46.746400000000001"/>
    <n v="46.746400000000001"/>
    <n v="0"/>
    <x v="0"/>
    <n v="32"/>
  </r>
  <r>
    <x v="1"/>
    <x v="5"/>
    <x v="28"/>
    <x v="0"/>
    <x v="2"/>
    <x v="5"/>
    <s v="300OS-01-A"/>
    <n v="8.2820099999999996"/>
    <n v="8.2820099999999996"/>
    <n v="0"/>
    <x v="0"/>
    <n v="18"/>
  </r>
  <r>
    <x v="1"/>
    <x v="5"/>
    <x v="28"/>
    <x v="2"/>
    <x v="2"/>
    <x v="5"/>
    <s v="300OS-01-C"/>
    <n v="4.5922400000000003"/>
    <n v="4.5922400000000003"/>
    <n v="0"/>
    <x v="0"/>
    <n v="8"/>
  </r>
  <r>
    <x v="1"/>
    <x v="5"/>
    <x v="28"/>
    <x v="0"/>
    <x v="3"/>
    <x v="6"/>
    <s v="410MO-01-A"/>
    <n v="15.770630000000001"/>
    <n v="15.770630000000001"/>
    <n v="0"/>
    <x v="0"/>
    <n v="20.8"/>
  </r>
  <r>
    <x v="1"/>
    <x v="5"/>
    <x v="28"/>
    <x v="0"/>
    <x v="3"/>
    <x v="6"/>
    <s v="410MO-02-A"/>
    <n v="11.395379999999999"/>
    <n v="11.395379999999999"/>
    <n v="0"/>
    <x v="0"/>
    <n v="12.8"/>
  </r>
  <r>
    <x v="1"/>
    <x v="5"/>
    <x v="28"/>
    <x v="0"/>
    <x v="3"/>
    <x v="6"/>
    <s v="410MO-03-A"/>
    <n v="16.194739999999999"/>
    <n v="16.194739999999999"/>
    <n v="0"/>
    <x v="0"/>
    <n v="20.8"/>
  </r>
  <r>
    <x v="1"/>
    <x v="5"/>
    <x v="28"/>
    <x v="0"/>
    <x v="3"/>
    <x v="6"/>
    <s v="410MO-04-A"/>
    <n v="16.869489999999999"/>
    <n v="16.869489999999999"/>
    <n v="0"/>
    <x v="0"/>
    <n v="20.8"/>
  </r>
  <r>
    <x v="1"/>
    <x v="5"/>
    <x v="28"/>
    <x v="0"/>
    <x v="3"/>
    <x v="6"/>
    <s v="410MO-05-A"/>
    <n v="16.647629999999999"/>
    <n v="16.647629999999999"/>
    <n v="0"/>
    <x v="0"/>
    <n v="20.8"/>
  </r>
  <r>
    <x v="1"/>
    <x v="5"/>
    <x v="28"/>
    <x v="0"/>
    <x v="3"/>
    <x v="7"/>
    <s v="420TW-01-A"/>
    <n v="6.5280100000000001"/>
    <n v="6.5280100000000001"/>
    <n v="0"/>
    <x v="0"/>
    <n v="8.5"/>
  </r>
  <r>
    <x v="1"/>
    <x v="5"/>
    <x v="28"/>
    <x v="0"/>
    <x v="3"/>
    <x v="7"/>
    <s v="420TW-02-A"/>
    <n v="12.442119999999999"/>
    <n v="12.442119999999999"/>
    <n v="0"/>
    <x v="0"/>
    <n v="16.5"/>
  </r>
  <r>
    <x v="1"/>
    <x v="5"/>
    <x v="28"/>
    <x v="0"/>
    <x v="3"/>
    <x v="7"/>
    <s v="420TW-03-A"/>
    <n v="6.4519500000000001"/>
    <n v="6.4519500000000001"/>
    <n v="0"/>
    <x v="0"/>
    <n v="8.5"/>
  </r>
  <r>
    <x v="1"/>
    <x v="5"/>
    <x v="28"/>
    <x v="0"/>
    <x v="3"/>
    <x v="7"/>
    <s v="420TW-04-A"/>
    <n v="6.6733000000000002"/>
    <n v="6.6733000000000002"/>
    <n v="0"/>
    <x v="0"/>
    <n v="8.5"/>
  </r>
  <r>
    <x v="1"/>
    <x v="5"/>
    <x v="28"/>
    <x v="0"/>
    <x v="3"/>
    <x v="7"/>
    <s v="420TW-06-A"/>
    <n v="6.6766300000000003"/>
    <n v="6.6766300000000003"/>
    <n v="0"/>
    <x v="0"/>
    <n v="8.5"/>
  </r>
  <r>
    <x v="1"/>
    <x v="5"/>
    <x v="28"/>
    <x v="0"/>
    <x v="3"/>
    <x v="8"/>
    <s v="430TT-01-A"/>
    <n v="25.573989999999998"/>
    <n v="25.573989999999998"/>
    <n v="0"/>
    <x v="0"/>
    <n v="33.4"/>
  </r>
  <r>
    <x v="1"/>
    <x v="5"/>
    <x v="28"/>
    <x v="0"/>
    <x v="3"/>
    <x v="8"/>
    <s v="430TT-02-A"/>
    <n v="27.845459999999999"/>
    <n v="27.845459999999999"/>
    <n v="0"/>
    <x v="0"/>
    <n v="33.4"/>
  </r>
  <r>
    <x v="1"/>
    <x v="5"/>
    <x v="28"/>
    <x v="0"/>
    <x v="3"/>
    <x v="8"/>
    <s v="430TT-03-A"/>
    <n v="30.537210000000002"/>
    <n v="30.537210000000002"/>
    <n v="0"/>
    <x v="0"/>
    <n v="37.4"/>
  </r>
  <r>
    <x v="1"/>
    <x v="5"/>
    <x v="28"/>
    <x v="0"/>
    <x v="3"/>
    <x v="9"/>
    <s v="440TP-01-A"/>
    <n v="19.72673"/>
    <n v="19.72673"/>
    <n v="0"/>
    <x v="0"/>
    <n v="25.3"/>
  </r>
  <r>
    <x v="1"/>
    <x v="5"/>
    <x v="28"/>
    <x v="0"/>
    <x v="4"/>
    <x v="10"/>
    <s v="510L1-A"/>
    <n v="123.99822"/>
    <n v="103.99822"/>
    <n v="0"/>
    <x v="0"/>
    <n v="179.21"/>
  </r>
  <r>
    <x v="1"/>
    <x v="5"/>
    <x v="28"/>
    <x v="0"/>
    <x v="4"/>
    <x v="11"/>
    <s v="510L2-A"/>
    <n v="191.11234999999999"/>
    <n v="191.11234999999999"/>
    <n v="0"/>
    <x v="0"/>
    <n v="171.21"/>
  </r>
  <r>
    <x v="1"/>
    <x v="5"/>
    <x v="28"/>
    <x v="2"/>
    <x v="4"/>
    <x v="11"/>
    <s v="510L2-C"/>
    <n v="240.25409999999999"/>
    <n v="240.25409999999999"/>
    <n v="0"/>
    <x v="0"/>
    <n v="241.61"/>
  </r>
  <r>
    <x v="1"/>
    <x v="5"/>
    <x v="28"/>
    <x v="0"/>
    <x v="4"/>
    <x v="12"/>
    <s v="510L3-A"/>
    <n v="150.0951"/>
    <n v="150.0951"/>
    <n v="0"/>
    <x v="0"/>
    <n v="183.21"/>
  </r>
  <r>
    <x v="1"/>
    <x v="5"/>
    <x v="28"/>
    <x v="2"/>
    <x v="4"/>
    <x v="12"/>
    <s v="510L3-C"/>
    <n v="151.35749999999999"/>
    <n v="151.35749999999999"/>
    <n v="0"/>
    <x v="0"/>
    <n v="186.91"/>
  </r>
  <r>
    <x v="1"/>
    <x v="5"/>
    <x v="28"/>
    <x v="0"/>
    <x v="4"/>
    <x v="13"/>
    <s v="510L4-A"/>
    <n v="58.733600000000003"/>
    <n v="58.733600000000003"/>
    <n v="0"/>
    <x v="0"/>
    <n v="58.01"/>
  </r>
  <r>
    <x v="1"/>
    <x v="5"/>
    <x v="28"/>
    <x v="2"/>
    <x v="4"/>
    <x v="13"/>
    <s v="510L4-C"/>
    <n v="50.333599999999997"/>
    <n v="50.333599999999997"/>
    <n v="0"/>
    <x v="0"/>
    <n v="47.61"/>
  </r>
  <r>
    <x v="1"/>
    <x v="5"/>
    <x v="28"/>
    <x v="0"/>
    <x v="4"/>
    <x v="14"/>
    <s v="510L5-A"/>
    <n v="91.706540000000004"/>
    <n v="91.706540000000004"/>
    <n v="0"/>
    <x v="0"/>
    <n v="90.21"/>
  </r>
  <r>
    <x v="1"/>
    <x v="5"/>
    <x v="28"/>
    <x v="2"/>
    <x v="4"/>
    <x v="14"/>
    <s v="510L5-C"/>
    <n v="145.15982"/>
    <n v="145.15982"/>
    <n v="0"/>
    <x v="0"/>
    <n v="180.6"/>
  </r>
  <r>
    <x v="1"/>
    <x v="5"/>
    <x v="28"/>
    <x v="0"/>
    <x v="4"/>
    <x v="15"/>
    <s v="510L6-A"/>
    <n v="158.61199999999999"/>
    <n v="158.61199999999999"/>
    <n v="0"/>
    <x v="0"/>
    <n v="182.21"/>
  </r>
  <r>
    <x v="1"/>
    <x v="5"/>
    <x v="28"/>
    <x v="2"/>
    <x v="4"/>
    <x v="15"/>
    <s v="510L6-C"/>
    <n v="177.34800000000001"/>
    <n v="177.34800000000001"/>
    <n v="0"/>
    <x v="0"/>
    <n v="192.61"/>
  </r>
  <r>
    <x v="1"/>
    <x v="5"/>
    <x v="28"/>
    <x v="0"/>
    <x v="4"/>
    <x v="16"/>
    <s v="510L8-A"/>
    <n v="18.899999999999999"/>
    <n v="18.899999999999999"/>
    <n v="0"/>
    <x v="0"/>
    <n v="16"/>
  </r>
  <r>
    <x v="1"/>
    <x v="5"/>
    <x v="28"/>
    <x v="2"/>
    <x v="4"/>
    <x v="16"/>
    <s v="510L8-C"/>
    <n v="9.4499999999999993"/>
    <n v="9.4499999999999993"/>
    <n v="0"/>
    <x v="0"/>
    <n v="8"/>
  </r>
  <r>
    <x v="1"/>
    <x v="5"/>
    <x v="28"/>
    <x v="0"/>
    <x v="4"/>
    <x v="17"/>
    <s v="520WP-01-A"/>
    <n v="13.400399999999999"/>
    <n v="13.400399999999999"/>
    <n v="0"/>
    <x v="0"/>
    <n v="16"/>
  </r>
  <r>
    <x v="1"/>
    <x v="5"/>
    <x v="28"/>
    <x v="0"/>
    <x v="4"/>
    <x v="18"/>
    <s v="530NP-01-A"/>
    <n v="49.619399999999999"/>
    <n v="49.619399999999999"/>
    <n v="0"/>
    <x v="0"/>
    <n v="48"/>
  </r>
  <r>
    <x v="1"/>
    <x v="5"/>
    <x v="28"/>
    <x v="2"/>
    <x v="4"/>
    <x v="18"/>
    <s v="530NP-01-C"/>
    <n v="51.985500000000002"/>
    <n v="51.985500000000002"/>
    <n v="0"/>
    <x v="0"/>
    <n v="48"/>
  </r>
  <r>
    <x v="1"/>
    <x v="5"/>
    <x v="28"/>
    <x v="2"/>
    <x v="4"/>
    <x v="19"/>
    <s v="550LP-01-C"/>
    <n v="25.473659999999999"/>
    <n v="25.473659999999999"/>
    <n v="0"/>
    <x v="0"/>
    <n v="24"/>
  </r>
  <r>
    <x v="1"/>
    <x v="5"/>
    <x v="28"/>
    <x v="0"/>
    <x v="5"/>
    <x v="20"/>
    <s v="600WZ-01-A"/>
    <n v="1.7932900000000001"/>
    <n v="1.7932900000000001"/>
    <n v="0"/>
    <x v="0"/>
    <n v="8"/>
  </r>
  <r>
    <x v="1"/>
    <x v="5"/>
    <x v="28"/>
    <x v="1"/>
    <x v="5"/>
    <x v="20"/>
    <s v="600WZ-01-B"/>
    <n v="0.52005000000000001"/>
    <n v="0.52005000000000001"/>
    <n v="0"/>
    <x v="0"/>
    <n v="0.5"/>
  </r>
  <r>
    <x v="1"/>
    <x v="5"/>
    <x v="28"/>
    <x v="2"/>
    <x v="5"/>
    <x v="20"/>
    <s v="600WZ-01-C"/>
    <n v="3.8332000000000002"/>
    <n v="3.8332000000000002"/>
    <n v="0"/>
    <x v="0"/>
    <n v="16"/>
  </r>
  <r>
    <x v="1"/>
    <x v="5"/>
    <x v="29"/>
    <x v="2"/>
    <x v="2"/>
    <x v="5"/>
    <s v="300OS-01-C"/>
    <n v="2.0516800000000002"/>
    <n v="2.0516800000000002"/>
    <n v="0"/>
    <x v="0"/>
    <n v="6"/>
  </r>
  <r>
    <x v="1"/>
    <x v="0"/>
    <x v="30"/>
    <x v="0"/>
    <x v="0"/>
    <x v="0"/>
    <s v="100KT-01-A"/>
    <n v="7.5706499999999997"/>
    <n v="7.5706499999999997"/>
    <n v="0"/>
    <x v="0"/>
    <n v="56"/>
  </r>
  <r>
    <x v="1"/>
    <x v="0"/>
    <x v="30"/>
    <x v="1"/>
    <x v="0"/>
    <x v="0"/>
    <s v="100KT-01-B"/>
    <n v="1.8358300000000001"/>
    <n v="1.8358300000000001"/>
    <n v="0"/>
    <x v="0"/>
    <n v="16"/>
  </r>
  <r>
    <x v="1"/>
    <x v="0"/>
    <x v="30"/>
    <x v="2"/>
    <x v="0"/>
    <x v="0"/>
    <s v="100KT-01-C"/>
    <n v="5.1218500000000002"/>
    <n v="5.1218500000000002"/>
    <n v="0"/>
    <x v="0"/>
    <n v="24"/>
  </r>
  <r>
    <x v="1"/>
    <x v="0"/>
    <x v="30"/>
    <x v="0"/>
    <x v="0"/>
    <x v="0"/>
    <s v="100KT-02-A"/>
    <n v="25.666450000000001"/>
    <n v="25.666450000000001"/>
    <n v="0"/>
    <x v="0"/>
    <n v="24"/>
  </r>
  <r>
    <x v="1"/>
    <x v="0"/>
    <x v="30"/>
    <x v="1"/>
    <x v="0"/>
    <x v="0"/>
    <s v="100KT-02-B"/>
    <n v="29.138020000000001"/>
    <n v="29.138020000000001"/>
    <n v="0"/>
    <x v="0"/>
    <n v="48"/>
  </r>
  <r>
    <x v="1"/>
    <x v="0"/>
    <x v="30"/>
    <x v="2"/>
    <x v="0"/>
    <x v="0"/>
    <s v="100KT-02-C"/>
    <n v="12.02764"/>
    <n v="12.02764"/>
    <n v="0"/>
    <x v="0"/>
    <n v="56"/>
  </r>
  <r>
    <x v="1"/>
    <x v="0"/>
    <x v="30"/>
    <x v="0"/>
    <x v="0"/>
    <x v="0"/>
    <s v="100KT-03-A"/>
    <n v="16.29917"/>
    <n v="16.29917"/>
    <n v="0"/>
    <x v="0"/>
    <n v="36"/>
  </r>
  <r>
    <x v="1"/>
    <x v="0"/>
    <x v="30"/>
    <x v="1"/>
    <x v="0"/>
    <x v="0"/>
    <s v="100KT-03-B"/>
    <n v="16.32236"/>
    <n v="16.32236"/>
    <n v="0"/>
    <x v="0"/>
    <n v="40"/>
  </r>
  <r>
    <x v="1"/>
    <x v="0"/>
    <x v="30"/>
    <x v="2"/>
    <x v="0"/>
    <x v="0"/>
    <s v="100KT-03-C"/>
    <n v="13.37621"/>
    <n v="13.37621"/>
    <n v="0"/>
    <x v="0"/>
    <n v="32"/>
  </r>
  <r>
    <x v="1"/>
    <x v="0"/>
    <x v="30"/>
    <x v="0"/>
    <x v="0"/>
    <x v="0"/>
    <s v="100KT-04-A"/>
    <n v="14.76351"/>
    <n v="14.76351"/>
    <n v="0"/>
    <x v="0"/>
    <n v="16"/>
  </r>
  <r>
    <x v="1"/>
    <x v="0"/>
    <x v="30"/>
    <x v="1"/>
    <x v="0"/>
    <x v="0"/>
    <s v="100KT-04-B"/>
    <n v="12.39001"/>
    <n v="12.39001"/>
    <n v="0"/>
    <x v="0"/>
    <n v="8"/>
  </r>
  <r>
    <x v="1"/>
    <x v="0"/>
    <x v="30"/>
    <x v="2"/>
    <x v="0"/>
    <x v="0"/>
    <s v="100KT-04-C"/>
    <n v="11.64134"/>
    <n v="11.64134"/>
    <n v="0"/>
    <x v="0"/>
    <n v="8"/>
  </r>
  <r>
    <x v="1"/>
    <x v="0"/>
    <x v="30"/>
    <x v="0"/>
    <x v="0"/>
    <x v="0"/>
    <s v="100KT-05-A"/>
    <n v="0.77366000000000001"/>
    <n v="0.77366000000000001"/>
    <n v="0"/>
    <x v="0"/>
    <n v="24"/>
  </r>
  <r>
    <x v="1"/>
    <x v="0"/>
    <x v="30"/>
    <x v="1"/>
    <x v="0"/>
    <x v="0"/>
    <s v="100KT-05-B"/>
    <n v="1.6696299999999999"/>
    <n v="1.6696299999999999"/>
    <n v="0"/>
    <x v="0"/>
    <n v="26"/>
  </r>
  <r>
    <x v="1"/>
    <x v="0"/>
    <x v="30"/>
    <x v="2"/>
    <x v="0"/>
    <x v="0"/>
    <s v="100KT-05-C"/>
    <n v="8.5166699999999995"/>
    <n v="8.5166699999999995"/>
    <n v="0"/>
    <x v="0"/>
    <n v="16"/>
  </r>
  <r>
    <x v="1"/>
    <x v="0"/>
    <x v="30"/>
    <x v="0"/>
    <x v="0"/>
    <x v="0"/>
    <s v="100KT-06-A"/>
    <n v="0.24"/>
    <n v="0.24"/>
    <n v="0"/>
    <x v="0"/>
    <n v="8"/>
  </r>
  <r>
    <x v="1"/>
    <x v="0"/>
    <x v="30"/>
    <x v="0"/>
    <x v="0"/>
    <x v="0"/>
    <s v="100KT-07-A"/>
    <n v="15.29035"/>
    <n v="15.29035"/>
    <n v="0"/>
    <x v="0"/>
    <n v="16"/>
  </r>
  <r>
    <x v="1"/>
    <x v="0"/>
    <x v="30"/>
    <x v="1"/>
    <x v="0"/>
    <x v="0"/>
    <s v="100KT-07-B"/>
    <n v="13.99615"/>
    <n v="13.99615"/>
    <n v="0"/>
    <x v="0"/>
    <n v="16"/>
  </r>
  <r>
    <x v="1"/>
    <x v="0"/>
    <x v="30"/>
    <x v="2"/>
    <x v="0"/>
    <x v="0"/>
    <s v="100KT-07-C"/>
    <n v="14.520849999999999"/>
    <n v="14.520849999999999"/>
    <n v="0"/>
    <x v="0"/>
    <n v="8"/>
  </r>
  <r>
    <x v="1"/>
    <x v="0"/>
    <x v="30"/>
    <x v="0"/>
    <x v="0"/>
    <x v="1"/>
    <s v="110KS-01-A"/>
    <n v="15.801399999999999"/>
    <n v="15.801399999999999"/>
    <n v="0"/>
    <x v="0"/>
    <n v="16"/>
  </r>
  <r>
    <x v="1"/>
    <x v="0"/>
    <x v="30"/>
    <x v="1"/>
    <x v="0"/>
    <x v="1"/>
    <s v="110KS-01-B"/>
    <n v="9.68"/>
    <n v="9.68"/>
    <n v="0"/>
    <x v="0"/>
    <n v="16"/>
  </r>
  <r>
    <x v="1"/>
    <x v="0"/>
    <x v="30"/>
    <x v="0"/>
    <x v="0"/>
    <x v="1"/>
    <s v="110KS-02-A"/>
    <n v="3.52"/>
    <n v="3.52"/>
    <n v="0"/>
    <x v="0"/>
    <n v="16"/>
  </r>
  <r>
    <x v="1"/>
    <x v="0"/>
    <x v="30"/>
    <x v="1"/>
    <x v="0"/>
    <x v="1"/>
    <s v="110KS-02-B"/>
    <n v="8.8000000000000007"/>
    <n v="8.8000000000000007"/>
    <n v="0"/>
    <x v="0"/>
    <n v="16"/>
  </r>
  <r>
    <x v="1"/>
    <x v="0"/>
    <x v="30"/>
    <x v="2"/>
    <x v="0"/>
    <x v="1"/>
    <s v="110KS-02-C"/>
    <n v="9.68"/>
    <n v="9.68"/>
    <n v="0"/>
    <x v="0"/>
    <n v="16"/>
  </r>
  <r>
    <x v="1"/>
    <x v="0"/>
    <x v="30"/>
    <x v="0"/>
    <x v="0"/>
    <x v="1"/>
    <s v="110KS-03-A"/>
    <n v="3.5"/>
    <n v="3.5"/>
    <n v="0"/>
    <x v="0"/>
    <n v="16"/>
  </r>
  <r>
    <x v="1"/>
    <x v="0"/>
    <x v="30"/>
    <x v="1"/>
    <x v="0"/>
    <x v="1"/>
    <s v="110KS-03-B"/>
    <n v="1.4733400000000001"/>
    <n v="1.4733400000000001"/>
    <n v="0"/>
    <x v="0"/>
    <n v="8"/>
  </r>
  <r>
    <x v="1"/>
    <x v="0"/>
    <x v="30"/>
    <x v="0"/>
    <x v="1"/>
    <x v="2"/>
    <s v="210SL-01-A"/>
    <n v="21.106649999999998"/>
    <n v="21.106649999999998"/>
    <n v="0"/>
    <x v="0"/>
    <n v="24"/>
  </r>
  <r>
    <x v="1"/>
    <x v="0"/>
    <x v="30"/>
    <x v="1"/>
    <x v="1"/>
    <x v="2"/>
    <s v="210SL-01-B"/>
    <n v="12.86999"/>
    <n v="12.86999"/>
    <n v="0"/>
    <x v="0"/>
    <n v="16"/>
  </r>
  <r>
    <x v="1"/>
    <x v="0"/>
    <x v="30"/>
    <x v="2"/>
    <x v="1"/>
    <x v="2"/>
    <s v="210SL-01-C"/>
    <n v="35.173079999999999"/>
    <n v="35.173079999999999"/>
    <n v="0"/>
    <x v="0"/>
    <n v="40"/>
  </r>
  <r>
    <x v="1"/>
    <x v="0"/>
    <x v="30"/>
    <x v="0"/>
    <x v="1"/>
    <x v="2"/>
    <s v="210SL-02-A"/>
    <n v="33.999980000000001"/>
    <n v="33.999980000000001"/>
    <n v="0"/>
    <x v="0"/>
    <n v="40"/>
  </r>
  <r>
    <x v="1"/>
    <x v="0"/>
    <x v="30"/>
    <x v="1"/>
    <x v="1"/>
    <x v="2"/>
    <s v="210SL-02-B"/>
    <n v="14.133319999999999"/>
    <n v="14.133319999999999"/>
    <n v="0"/>
    <x v="0"/>
    <n v="40"/>
  </r>
  <r>
    <x v="1"/>
    <x v="0"/>
    <x v="30"/>
    <x v="0"/>
    <x v="1"/>
    <x v="3"/>
    <s v="220SE-0009"/>
    <n v="7.1594100000000003"/>
    <n v="7.1594100000000003"/>
    <n v="1.1999999999999999E-3"/>
    <x v="0"/>
    <n v="8"/>
  </r>
  <r>
    <x v="1"/>
    <x v="0"/>
    <x v="30"/>
    <x v="2"/>
    <x v="1"/>
    <x v="3"/>
    <s v="220SE-0081"/>
    <n v="6.3345700000000003"/>
    <n v="6.3345700000000003"/>
    <n v="0.41499999999999998"/>
    <x v="0"/>
    <n v="8"/>
  </r>
  <r>
    <x v="1"/>
    <x v="0"/>
    <x v="30"/>
    <x v="2"/>
    <x v="1"/>
    <x v="3"/>
    <s v="220SE-0114"/>
    <n v="7.2831000000000001"/>
    <n v="7.2831000000000001"/>
    <n v="0"/>
    <x v="0"/>
    <n v="8"/>
  </r>
  <r>
    <x v="1"/>
    <x v="0"/>
    <x v="30"/>
    <x v="1"/>
    <x v="1"/>
    <x v="3"/>
    <s v="220SE-0150"/>
    <n v="7.4623999999999997"/>
    <n v="7.4623999999999997"/>
    <n v="0"/>
    <x v="0"/>
    <n v="8"/>
  </r>
  <r>
    <x v="1"/>
    <x v="0"/>
    <x v="30"/>
    <x v="1"/>
    <x v="1"/>
    <x v="3"/>
    <s v="220SE-0202"/>
    <n v="2.9186570000000001"/>
    <n v="2.9186570000000001"/>
    <n v="0"/>
    <x v="0"/>
    <n v="1.5"/>
  </r>
  <r>
    <x v="1"/>
    <x v="0"/>
    <x v="30"/>
    <x v="2"/>
    <x v="1"/>
    <x v="3"/>
    <s v="220SE-0212"/>
    <n v="7.7173439999999998"/>
    <n v="7.7173439999999998"/>
    <n v="2.8E-3"/>
    <x v="0"/>
    <n v="8"/>
  </r>
  <r>
    <x v="1"/>
    <x v="0"/>
    <x v="30"/>
    <x v="1"/>
    <x v="1"/>
    <x v="3"/>
    <s v="220SE-0233"/>
    <n v="6.5119699999999998"/>
    <n v="6.5119699999999998"/>
    <n v="0"/>
    <x v="0"/>
    <n v="8"/>
  </r>
  <r>
    <x v="1"/>
    <x v="0"/>
    <x v="30"/>
    <x v="1"/>
    <x v="1"/>
    <x v="3"/>
    <s v="220SE-0281"/>
    <n v="6.25983"/>
    <n v="6.25983"/>
    <n v="0"/>
    <x v="0"/>
    <n v="8"/>
  </r>
  <r>
    <x v="1"/>
    <x v="0"/>
    <x v="30"/>
    <x v="2"/>
    <x v="1"/>
    <x v="3"/>
    <s v="220SE-0294"/>
    <n v="5.2056800000000001"/>
    <n v="5.2056800000000001"/>
    <n v="0"/>
    <x v="0"/>
    <n v="7"/>
  </r>
  <r>
    <x v="1"/>
    <x v="0"/>
    <x v="30"/>
    <x v="1"/>
    <x v="1"/>
    <x v="3"/>
    <s v="220SE-0315"/>
    <n v="7.23393"/>
    <n v="7.23393"/>
    <n v="0"/>
    <x v="0"/>
    <n v="8"/>
  </r>
  <r>
    <x v="1"/>
    <x v="0"/>
    <x v="30"/>
    <x v="0"/>
    <x v="1"/>
    <x v="3"/>
    <s v="220SE-0350"/>
    <n v="5.19435"/>
    <n v="5.19435"/>
    <n v="0"/>
    <x v="0"/>
    <n v="8"/>
  </r>
  <r>
    <x v="1"/>
    <x v="0"/>
    <x v="30"/>
    <x v="2"/>
    <x v="1"/>
    <x v="3"/>
    <s v="220SE-0359"/>
    <n v="6.3399900000000002"/>
    <n v="6.3399900000000002"/>
    <n v="0"/>
    <x v="0"/>
    <n v="8"/>
  </r>
  <r>
    <x v="1"/>
    <x v="0"/>
    <x v="30"/>
    <x v="2"/>
    <x v="1"/>
    <x v="3"/>
    <s v="220SE-0386"/>
    <n v="6.2549799999999998"/>
    <n v="6.2549799999999998"/>
    <n v="0"/>
    <x v="0"/>
    <n v="8"/>
  </r>
  <r>
    <x v="1"/>
    <x v="0"/>
    <x v="30"/>
    <x v="0"/>
    <x v="1"/>
    <x v="3"/>
    <s v="220SE-0409"/>
    <n v="5.88185"/>
    <n v="5.88185"/>
    <n v="0"/>
    <x v="0"/>
    <n v="8"/>
  </r>
  <r>
    <x v="1"/>
    <x v="0"/>
    <x v="30"/>
    <x v="0"/>
    <x v="1"/>
    <x v="3"/>
    <s v="220SE-0639"/>
    <n v="6.0078300000000002"/>
    <n v="6.0078300000000002"/>
    <n v="0"/>
    <x v="0"/>
    <n v="12"/>
  </r>
  <r>
    <x v="1"/>
    <x v="0"/>
    <x v="30"/>
    <x v="1"/>
    <x v="1"/>
    <x v="3"/>
    <s v="220SE-0640"/>
    <n v="5.4952399999999999"/>
    <n v="5.4952399999999999"/>
    <n v="0"/>
    <x v="0"/>
    <n v="8"/>
  </r>
  <r>
    <x v="1"/>
    <x v="0"/>
    <x v="30"/>
    <x v="0"/>
    <x v="1"/>
    <x v="3"/>
    <s v="220SE-0677"/>
    <n v="4.7694900000000002"/>
    <n v="4.7694900000000002"/>
    <n v="0"/>
    <x v="0"/>
    <n v="8"/>
  </r>
  <r>
    <x v="1"/>
    <x v="0"/>
    <x v="30"/>
    <x v="1"/>
    <x v="1"/>
    <x v="3"/>
    <s v="220SE-0682"/>
    <n v="4.7365300000000001"/>
    <n v="4.7365300000000001"/>
    <n v="0"/>
    <x v="0"/>
    <n v="8"/>
  </r>
  <r>
    <x v="1"/>
    <x v="0"/>
    <x v="30"/>
    <x v="1"/>
    <x v="1"/>
    <x v="3"/>
    <s v="220SE-0688"/>
    <n v="7.2795300000000003"/>
    <n v="7.2795300000000003"/>
    <n v="0"/>
    <x v="0"/>
    <n v="8"/>
  </r>
  <r>
    <x v="1"/>
    <x v="0"/>
    <x v="30"/>
    <x v="0"/>
    <x v="1"/>
    <x v="3"/>
    <s v="220SE-0694"/>
    <n v="5.9946700000000002"/>
    <n v="5.9946700000000002"/>
    <n v="1.0800000000000001E-2"/>
    <x v="0"/>
    <n v="8"/>
  </r>
  <r>
    <x v="1"/>
    <x v="0"/>
    <x v="30"/>
    <x v="1"/>
    <x v="1"/>
    <x v="3"/>
    <s v="220SE-0700"/>
    <n v="6.7938299999999998"/>
    <n v="6.7938299999999998"/>
    <n v="0"/>
    <x v="0"/>
    <n v="8"/>
  </r>
  <r>
    <x v="1"/>
    <x v="0"/>
    <x v="30"/>
    <x v="1"/>
    <x v="1"/>
    <x v="3"/>
    <s v="220SE-0701"/>
    <n v="6.4318999999999997"/>
    <n v="6.4318999999999997"/>
    <n v="0"/>
    <x v="0"/>
    <n v="8"/>
  </r>
  <r>
    <x v="1"/>
    <x v="0"/>
    <x v="30"/>
    <x v="2"/>
    <x v="1"/>
    <x v="3"/>
    <s v="220SE-0708"/>
    <n v="7.1093700000000002"/>
    <n v="7.1093700000000002"/>
    <n v="0"/>
    <x v="0"/>
    <n v="8"/>
  </r>
  <r>
    <x v="1"/>
    <x v="0"/>
    <x v="30"/>
    <x v="1"/>
    <x v="1"/>
    <x v="3"/>
    <s v="220SE-0718"/>
    <n v="8.1600699999999993"/>
    <n v="8.1600699999999993"/>
    <n v="0"/>
    <x v="0"/>
    <n v="8"/>
  </r>
  <r>
    <x v="1"/>
    <x v="0"/>
    <x v="30"/>
    <x v="1"/>
    <x v="1"/>
    <x v="3"/>
    <s v="220SE-0734"/>
    <n v="6.7048899999999998"/>
    <n v="6.7048899999999998"/>
    <n v="0"/>
    <x v="0"/>
    <n v="8"/>
  </r>
  <r>
    <x v="1"/>
    <x v="0"/>
    <x v="30"/>
    <x v="1"/>
    <x v="1"/>
    <x v="3"/>
    <s v="220SE-0737"/>
    <n v="7.6490200000000002"/>
    <n v="7.6490200000000002"/>
    <n v="0"/>
    <x v="0"/>
    <n v="8"/>
  </r>
  <r>
    <x v="1"/>
    <x v="0"/>
    <x v="30"/>
    <x v="1"/>
    <x v="1"/>
    <x v="3"/>
    <s v="220SE-0739"/>
    <n v="5.4341900000000001"/>
    <n v="5.4341900000000001"/>
    <n v="0"/>
    <x v="0"/>
    <n v="8"/>
  </r>
  <r>
    <x v="1"/>
    <x v="0"/>
    <x v="30"/>
    <x v="2"/>
    <x v="1"/>
    <x v="3"/>
    <s v="220SE-0754"/>
    <n v="6.4143299999999996"/>
    <n v="6.4143299999999996"/>
    <n v="0"/>
    <x v="0"/>
    <n v="8"/>
  </r>
  <r>
    <x v="1"/>
    <x v="0"/>
    <x v="30"/>
    <x v="2"/>
    <x v="1"/>
    <x v="3"/>
    <s v="220SE-0778"/>
    <n v="6.1323999999999996"/>
    <n v="6.1323999999999996"/>
    <n v="0"/>
    <x v="0"/>
    <n v="8"/>
  </r>
  <r>
    <x v="1"/>
    <x v="0"/>
    <x v="30"/>
    <x v="1"/>
    <x v="1"/>
    <x v="3"/>
    <s v="220SE-0786"/>
    <n v="6.0531300000000003"/>
    <n v="6.0531300000000003"/>
    <n v="0"/>
    <x v="0"/>
    <n v="8"/>
  </r>
  <r>
    <x v="1"/>
    <x v="0"/>
    <x v="30"/>
    <x v="0"/>
    <x v="1"/>
    <x v="3"/>
    <s v="220SE-0787"/>
    <n v="6.2196499999999997"/>
    <n v="6.2196499999999997"/>
    <n v="0"/>
    <x v="0"/>
    <n v="8"/>
  </r>
  <r>
    <x v="1"/>
    <x v="0"/>
    <x v="30"/>
    <x v="2"/>
    <x v="1"/>
    <x v="3"/>
    <s v="220SE-0795"/>
    <n v="5.3868600000000004"/>
    <n v="5.3868600000000004"/>
    <n v="0"/>
    <x v="0"/>
    <n v="8"/>
  </r>
  <r>
    <x v="1"/>
    <x v="0"/>
    <x v="30"/>
    <x v="1"/>
    <x v="1"/>
    <x v="3"/>
    <s v="220SE-0797"/>
    <n v="5.54312"/>
    <n v="5.54312"/>
    <n v="0"/>
    <x v="0"/>
    <n v="8"/>
  </r>
  <r>
    <x v="1"/>
    <x v="0"/>
    <x v="30"/>
    <x v="1"/>
    <x v="1"/>
    <x v="3"/>
    <s v="220SE-0800"/>
    <n v="7.5131100000000002"/>
    <n v="7.5131100000000002"/>
    <n v="0"/>
    <x v="0"/>
    <n v="8"/>
  </r>
  <r>
    <x v="1"/>
    <x v="0"/>
    <x v="30"/>
    <x v="2"/>
    <x v="1"/>
    <x v="3"/>
    <s v="220SE-0844"/>
    <n v="7.5376099999999999"/>
    <n v="7.5376099999999999"/>
    <n v="5.0000000000000001E-3"/>
    <x v="0"/>
    <n v="8"/>
  </r>
  <r>
    <x v="1"/>
    <x v="0"/>
    <x v="30"/>
    <x v="1"/>
    <x v="1"/>
    <x v="3"/>
    <s v="220SE-0921"/>
    <n v="6.10581"/>
    <n v="6.10581"/>
    <n v="0"/>
    <x v="0"/>
    <n v="8"/>
  </r>
  <r>
    <x v="1"/>
    <x v="0"/>
    <x v="30"/>
    <x v="0"/>
    <x v="1"/>
    <x v="3"/>
    <s v="220SE-0923"/>
    <n v="4.8887099999999997"/>
    <n v="4.8887099999999997"/>
    <n v="0"/>
    <x v="0"/>
    <n v="8"/>
  </r>
  <r>
    <x v="1"/>
    <x v="0"/>
    <x v="30"/>
    <x v="0"/>
    <x v="1"/>
    <x v="3"/>
    <s v="220SE-1218"/>
    <n v="5.4129199999999997"/>
    <n v="5.4129199999999997"/>
    <n v="1.6999999999999999E-3"/>
    <x v="0"/>
    <n v="8"/>
  </r>
  <r>
    <x v="1"/>
    <x v="0"/>
    <x v="30"/>
    <x v="0"/>
    <x v="1"/>
    <x v="3"/>
    <s v="220SE-1219"/>
    <n v="6.8054399999999999"/>
    <n v="6.8054399999999999"/>
    <n v="2.4500000000000001E-2"/>
    <x v="0"/>
    <n v="8"/>
  </r>
  <r>
    <x v="1"/>
    <x v="0"/>
    <x v="30"/>
    <x v="2"/>
    <x v="1"/>
    <x v="3"/>
    <s v="220SE-1220"/>
    <n v="4.6670740000000004"/>
    <n v="4.6670740000000004"/>
    <n v="0.50629999999999997"/>
    <x v="0"/>
    <n v="5.5"/>
  </r>
  <r>
    <x v="1"/>
    <x v="0"/>
    <x v="30"/>
    <x v="1"/>
    <x v="1"/>
    <x v="3"/>
    <s v="220SE-1223"/>
    <n v="7.2198099999999998"/>
    <n v="7.2198099999999998"/>
    <n v="6.7999999999999996E-3"/>
    <x v="0"/>
    <n v="8"/>
  </r>
  <r>
    <x v="1"/>
    <x v="0"/>
    <x v="30"/>
    <x v="1"/>
    <x v="1"/>
    <x v="3"/>
    <s v="220SE-1282"/>
    <n v="6.1331100000000003"/>
    <n v="6.1331100000000003"/>
    <n v="0"/>
    <x v="0"/>
    <n v="8"/>
  </r>
  <r>
    <x v="1"/>
    <x v="0"/>
    <x v="30"/>
    <x v="1"/>
    <x v="1"/>
    <x v="3"/>
    <s v="220SE-1286"/>
    <n v="6.2134600000000004"/>
    <n v="6.2134600000000004"/>
    <n v="0"/>
    <x v="0"/>
    <n v="8"/>
  </r>
  <r>
    <x v="1"/>
    <x v="0"/>
    <x v="30"/>
    <x v="0"/>
    <x v="1"/>
    <x v="3"/>
    <s v="220SE-1290"/>
    <n v="7.0014399999999997"/>
    <n v="7.0014399999999997"/>
    <n v="2E-3"/>
    <x v="0"/>
    <n v="8"/>
  </r>
  <r>
    <x v="1"/>
    <x v="0"/>
    <x v="30"/>
    <x v="2"/>
    <x v="1"/>
    <x v="3"/>
    <s v="220SE-1679"/>
    <n v="7.3700799999999997"/>
    <n v="7.3700799999999997"/>
    <n v="0"/>
    <x v="0"/>
    <n v="8"/>
  </r>
  <r>
    <x v="1"/>
    <x v="0"/>
    <x v="30"/>
    <x v="1"/>
    <x v="1"/>
    <x v="3"/>
    <s v="220SE-1689"/>
    <n v="4.7334449999999997"/>
    <n v="4.7334449999999997"/>
    <n v="0.5121"/>
    <x v="0"/>
    <n v="6"/>
  </r>
  <r>
    <x v="1"/>
    <x v="0"/>
    <x v="30"/>
    <x v="2"/>
    <x v="1"/>
    <x v="3"/>
    <s v="220SE-1695"/>
    <n v="6.5890599999999999"/>
    <n v="6.5890599999999999"/>
    <n v="0"/>
    <x v="0"/>
    <n v="8"/>
  </r>
  <r>
    <x v="1"/>
    <x v="0"/>
    <x v="30"/>
    <x v="2"/>
    <x v="1"/>
    <x v="3"/>
    <s v="220SE-1696"/>
    <n v="7.5422760000000002"/>
    <n v="7.5422760000000002"/>
    <n v="0"/>
    <x v="0"/>
    <n v="8"/>
  </r>
  <r>
    <x v="1"/>
    <x v="0"/>
    <x v="30"/>
    <x v="2"/>
    <x v="1"/>
    <x v="3"/>
    <s v="220SE-1883"/>
    <n v="7.2147899999999998"/>
    <n v="7.2147899999999998"/>
    <n v="0"/>
    <x v="0"/>
    <n v="8"/>
  </r>
  <r>
    <x v="1"/>
    <x v="0"/>
    <x v="30"/>
    <x v="1"/>
    <x v="1"/>
    <x v="3"/>
    <s v="220SE-2033"/>
    <n v="7.4762899999999997"/>
    <n v="7.4762899999999997"/>
    <n v="0"/>
    <x v="0"/>
    <n v="8"/>
  </r>
  <r>
    <x v="1"/>
    <x v="0"/>
    <x v="30"/>
    <x v="0"/>
    <x v="1"/>
    <x v="3"/>
    <s v="220SE-2035"/>
    <n v="6.1805300000000001"/>
    <n v="6.1805300000000001"/>
    <n v="0"/>
    <x v="0"/>
    <n v="8"/>
  </r>
  <r>
    <x v="1"/>
    <x v="0"/>
    <x v="30"/>
    <x v="2"/>
    <x v="1"/>
    <x v="3"/>
    <s v="220SE-2036"/>
    <n v="6.1861499999999996"/>
    <n v="6.1861499999999996"/>
    <n v="0"/>
    <x v="0"/>
    <n v="8"/>
  </r>
  <r>
    <x v="1"/>
    <x v="0"/>
    <x v="30"/>
    <x v="0"/>
    <x v="1"/>
    <x v="3"/>
    <s v="220SE-2037"/>
    <n v="5.7677699999999996"/>
    <n v="5.7677699999999996"/>
    <n v="2.5000000000000001E-3"/>
    <x v="0"/>
    <n v="8"/>
  </r>
  <r>
    <x v="1"/>
    <x v="0"/>
    <x v="30"/>
    <x v="0"/>
    <x v="1"/>
    <x v="3"/>
    <s v="220SE-2038"/>
    <n v="7.04434"/>
    <n v="7.04434"/>
    <n v="0"/>
    <x v="0"/>
    <n v="8"/>
  </r>
  <r>
    <x v="1"/>
    <x v="0"/>
    <x v="30"/>
    <x v="1"/>
    <x v="1"/>
    <x v="3"/>
    <s v="220SE-2102"/>
    <n v="5.3933400000000002"/>
    <n v="5.3933400000000002"/>
    <n v="0"/>
    <x v="0"/>
    <n v="8"/>
  </r>
  <r>
    <x v="1"/>
    <x v="0"/>
    <x v="30"/>
    <x v="0"/>
    <x v="1"/>
    <x v="3"/>
    <s v="220SE-2103"/>
    <n v="5.3698100000000002"/>
    <n v="5.3698100000000002"/>
    <n v="2.5000000000000001E-3"/>
    <x v="0"/>
    <n v="8"/>
  </r>
  <r>
    <x v="1"/>
    <x v="0"/>
    <x v="30"/>
    <x v="0"/>
    <x v="1"/>
    <x v="3"/>
    <s v="220SE-2110"/>
    <n v="6.3696799999999998"/>
    <n v="6.3696799999999998"/>
    <n v="6.8000000000000005E-2"/>
    <x v="0"/>
    <n v="8"/>
  </r>
  <r>
    <x v="1"/>
    <x v="0"/>
    <x v="30"/>
    <x v="1"/>
    <x v="1"/>
    <x v="3"/>
    <s v="220SE-2116"/>
    <n v="5.6938800000000001"/>
    <n v="5.6938800000000001"/>
    <n v="0"/>
    <x v="0"/>
    <n v="4.5"/>
  </r>
  <r>
    <x v="1"/>
    <x v="0"/>
    <x v="30"/>
    <x v="2"/>
    <x v="1"/>
    <x v="3"/>
    <s v="220SE-2118"/>
    <n v="1.9748300000000001"/>
    <n v="1.9748300000000001"/>
    <n v="0"/>
    <x v="0"/>
    <n v="4"/>
  </r>
  <r>
    <x v="1"/>
    <x v="0"/>
    <x v="30"/>
    <x v="0"/>
    <x v="1"/>
    <x v="3"/>
    <s v="220SE-2125"/>
    <n v="6.0790199999999999"/>
    <n v="6.0790199999999999"/>
    <n v="5.7000000000000002E-3"/>
    <x v="0"/>
    <n v="8"/>
  </r>
  <r>
    <x v="1"/>
    <x v="0"/>
    <x v="30"/>
    <x v="0"/>
    <x v="1"/>
    <x v="3"/>
    <s v="220SE-2295"/>
    <n v="5.09938"/>
    <n v="5.09938"/>
    <n v="0"/>
    <x v="0"/>
    <n v="8"/>
  </r>
  <r>
    <x v="1"/>
    <x v="0"/>
    <x v="30"/>
    <x v="0"/>
    <x v="1"/>
    <x v="3"/>
    <s v="220SE-2349"/>
    <n v="6.8245100000000001"/>
    <n v="6.8245100000000001"/>
    <n v="0"/>
    <x v="0"/>
    <n v="8"/>
  </r>
  <r>
    <x v="1"/>
    <x v="0"/>
    <x v="30"/>
    <x v="1"/>
    <x v="1"/>
    <x v="3"/>
    <s v="220SE-2350"/>
    <n v="8.2827500000000001"/>
    <n v="8.2827500000000001"/>
    <n v="1.6400000000000001E-2"/>
    <x v="0"/>
    <n v="8"/>
  </r>
  <r>
    <x v="1"/>
    <x v="0"/>
    <x v="30"/>
    <x v="1"/>
    <x v="1"/>
    <x v="3"/>
    <s v="220SE-2353"/>
    <n v="7.5163000000000002"/>
    <n v="7.5163000000000002"/>
    <n v="0"/>
    <x v="0"/>
    <n v="8"/>
  </r>
  <r>
    <x v="1"/>
    <x v="0"/>
    <x v="30"/>
    <x v="0"/>
    <x v="1"/>
    <x v="3"/>
    <s v="220SE-2415"/>
    <n v="3.8682599999999998"/>
    <n v="3.8682599999999998"/>
    <n v="4.4699999999999997E-2"/>
    <x v="0"/>
    <n v="12"/>
  </r>
  <r>
    <x v="1"/>
    <x v="0"/>
    <x v="30"/>
    <x v="2"/>
    <x v="1"/>
    <x v="3"/>
    <s v="220SE-2454"/>
    <n v="5.8857200000000001"/>
    <n v="5.8857200000000001"/>
    <n v="0"/>
    <x v="0"/>
    <n v="8"/>
  </r>
  <r>
    <x v="1"/>
    <x v="0"/>
    <x v="30"/>
    <x v="1"/>
    <x v="1"/>
    <x v="3"/>
    <s v="220SE-2455"/>
    <n v="7.3904500000000004"/>
    <n v="7.3904500000000004"/>
    <n v="0"/>
    <x v="0"/>
    <n v="8"/>
  </r>
  <r>
    <x v="1"/>
    <x v="0"/>
    <x v="30"/>
    <x v="1"/>
    <x v="1"/>
    <x v="3"/>
    <s v="220SE-2553"/>
    <n v="6.79542"/>
    <n v="6.79542"/>
    <n v="0"/>
    <x v="0"/>
    <n v="8"/>
  </r>
  <r>
    <x v="1"/>
    <x v="0"/>
    <x v="30"/>
    <x v="0"/>
    <x v="1"/>
    <x v="3"/>
    <s v="220SE-2771"/>
    <n v="6.2414399999999999"/>
    <n v="6.2414399999999999"/>
    <n v="4.1000000000000003E-3"/>
    <x v="0"/>
    <n v="8"/>
  </r>
  <r>
    <x v="1"/>
    <x v="0"/>
    <x v="30"/>
    <x v="1"/>
    <x v="1"/>
    <x v="3"/>
    <s v="220SE-2818"/>
    <n v="7.0450200000000001"/>
    <n v="7.0450200000000001"/>
    <n v="0"/>
    <x v="0"/>
    <n v="8"/>
  </r>
  <r>
    <x v="1"/>
    <x v="0"/>
    <x v="30"/>
    <x v="2"/>
    <x v="1"/>
    <x v="3"/>
    <s v="220SE-2841"/>
    <n v="4.0437399999999997"/>
    <n v="4.0437399999999997"/>
    <n v="0"/>
    <x v="0"/>
    <n v="4"/>
  </r>
  <r>
    <x v="1"/>
    <x v="0"/>
    <x v="30"/>
    <x v="1"/>
    <x v="1"/>
    <x v="3"/>
    <s v="220SE-2842"/>
    <n v="6.2837800000000001"/>
    <n v="6.2837800000000001"/>
    <n v="0"/>
    <x v="0"/>
    <n v="8"/>
  </r>
  <r>
    <x v="1"/>
    <x v="0"/>
    <x v="30"/>
    <x v="0"/>
    <x v="1"/>
    <x v="3"/>
    <s v="220SE-2848"/>
    <n v="6.1440999999999999"/>
    <n v="6.1440999999999999"/>
    <n v="1.6999999999999999E-3"/>
    <x v="0"/>
    <n v="8"/>
  </r>
  <r>
    <x v="1"/>
    <x v="0"/>
    <x v="30"/>
    <x v="0"/>
    <x v="1"/>
    <x v="3"/>
    <s v="220SE-2892"/>
    <n v="5.0931499999999996"/>
    <n v="5.0931499999999996"/>
    <n v="3.9199999999999999E-2"/>
    <x v="0"/>
    <n v="7.5"/>
  </r>
  <r>
    <x v="1"/>
    <x v="0"/>
    <x v="30"/>
    <x v="1"/>
    <x v="1"/>
    <x v="3"/>
    <s v="220SE-2893"/>
    <n v="4.4725900000000003"/>
    <n v="4.4725900000000003"/>
    <n v="2.3300000000000001E-2"/>
    <x v="0"/>
    <n v="8"/>
  </r>
  <r>
    <x v="1"/>
    <x v="0"/>
    <x v="30"/>
    <x v="1"/>
    <x v="1"/>
    <x v="3"/>
    <s v="220SE-2897"/>
    <n v="5.4818199999999999"/>
    <n v="5.4818199999999999"/>
    <n v="0"/>
    <x v="0"/>
    <n v="8"/>
  </r>
  <r>
    <x v="1"/>
    <x v="0"/>
    <x v="30"/>
    <x v="0"/>
    <x v="1"/>
    <x v="3"/>
    <s v="220SE-2918"/>
    <n v="6.3940299999999999"/>
    <n v="6.3940299999999999"/>
    <n v="0"/>
    <x v="0"/>
    <n v="8"/>
  </r>
  <r>
    <x v="1"/>
    <x v="0"/>
    <x v="30"/>
    <x v="0"/>
    <x v="1"/>
    <x v="3"/>
    <s v="220SE-2924"/>
    <n v="6.1975800000000003"/>
    <n v="6.1975800000000003"/>
    <n v="2.5499999999999998E-2"/>
    <x v="0"/>
    <n v="8"/>
  </r>
  <r>
    <x v="1"/>
    <x v="0"/>
    <x v="30"/>
    <x v="0"/>
    <x v="1"/>
    <x v="3"/>
    <s v="220SE-2931"/>
    <n v="5.8441299999999998"/>
    <n v="5.8441299999999998"/>
    <n v="0"/>
    <x v="0"/>
    <n v="8"/>
  </r>
  <r>
    <x v="1"/>
    <x v="0"/>
    <x v="30"/>
    <x v="0"/>
    <x v="1"/>
    <x v="3"/>
    <s v="220SE-3035"/>
    <n v="3.0139100000000001"/>
    <n v="3.0139100000000001"/>
    <n v="0"/>
    <x v="0"/>
    <n v="8"/>
  </r>
  <r>
    <x v="1"/>
    <x v="0"/>
    <x v="30"/>
    <x v="2"/>
    <x v="1"/>
    <x v="3"/>
    <s v="220SE-3073"/>
    <n v="6.4924099999999996"/>
    <n v="6.4924099999999996"/>
    <n v="0"/>
    <x v="0"/>
    <n v="8"/>
  </r>
  <r>
    <x v="1"/>
    <x v="0"/>
    <x v="30"/>
    <x v="2"/>
    <x v="1"/>
    <x v="3"/>
    <s v="220SE-3261"/>
    <n v="7.12026"/>
    <n v="7.12026"/>
    <n v="7.4999999999999997E-3"/>
    <x v="0"/>
    <n v="8"/>
  </r>
  <r>
    <x v="1"/>
    <x v="0"/>
    <x v="30"/>
    <x v="2"/>
    <x v="1"/>
    <x v="3"/>
    <s v="220SE-3445"/>
    <n v="8.6057199999999998"/>
    <n v="8.6057199999999998"/>
    <n v="0"/>
    <x v="0"/>
    <n v="8"/>
  </r>
  <r>
    <x v="1"/>
    <x v="0"/>
    <x v="30"/>
    <x v="2"/>
    <x v="1"/>
    <x v="3"/>
    <s v="220SE-3447"/>
    <n v="5.3963200000000002"/>
    <n v="5.3963200000000002"/>
    <n v="4.0300000000000002E-2"/>
    <x v="0"/>
    <n v="8"/>
  </r>
  <r>
    <x v="1"/>
    <x v="0"/>
    <x v="30"/>
    <x v="2"/>
    <x v="1"/>
    <x v="3"/>
    <s v="220SE-3462"/>
    <n v="6.3534600000000001"/>
    <n v="6.3534600000000001"/>
    <n v="0"/>
    <x v="0"/>
    <n v="8"/>
  </r>
  <r>
    <x v="1"/>
    <x v="0"/>
    <x v="30"/>
    <x v="2"/>
    <x v="1"/>
    <x v="3"/>
    <s v="220SE-3468"/>
    <n v="6.4216800000000003"/>
    <n v="6.4216800000000003"/>
    <n v="0"/>
    <x v="0"/>
    <n v="8"/>
  </r>
  <r>
    <x v="1"/>
    <x v="0"/>
    <x v="30"/>
    <x v="0"/>
    <x v="1"/>
    <x v="3"/>
    <s v="220SE-3566"/>
    <n v="6.3231700000000002"/>
    <n v="6.3231700000000002"/>
    <n v="0.46929999999999999"/>
    <x v="0"/>
    <n v="8"/>
  </r>
  <r>
    <x v="1"/>
    <x v="0"/>
    <x v="30"/>
    <x v="1"/>
    <x v="1"/>
    <x v="3"/>
    <s v="220SE-3633"/>
    <n v="6.3730399999999996"/>
    <n v="6.3730399999999996"/>
    <n v="0"/>
    <x v="0"/>
    <n v="8"/>
  </r>
  <r>
    <x v="1"/>
    <x v="0"/>
    <x v="30"/>
    <x v="0"/>
    <x v="1"/>
    <x v="3"/>
    <s v="220SE-3678"/>
    <n v="2.5345200000000001"/>
    <n v="2.5345200000000001"/>
    <n v="0"/>
    <x v="0"/>
    <n v="8"/>
  </r>
  <r>
    <x v="1"/>
    <x v="0"/>
    <x v="30"/>
    <x v="1"/>
    <x v="1"/>
    <x v="3"/>
    <s v="220SE-3840"/>
    <n v="5.8322000000000003"/>
    <n v="5.8322000000000003"/>
    <n v="0"/>
    <x v="0"/>
    <n v="8"/>
  </r>
  <r>
    <x v="1"/>
    <x v="0"/>
    <x v="30"/>
    <x v="0"/>
    <x v="2"/>
    <x v="4"/>
    <s v="300OI-01-A"/>
    <n v="36.026600000000002"/>
    <n v="36.026600000000002"/>
    <n v="0"/>
    <x v="0"/>
    <n v="24"/>
  </r>
  <r>
    <x v="1"/>
    <x v="0"/>
    <x v="30"/>
    <x v="1"/>
    <x v="2"/>
    <x v="4"/>
    <s v="300OI-01-B"/>
    <n v="64.288200000000003"/>
    <n v="64.288200000000003"/>
    <n v="0"/>
    <x v="0"/>
    <n v="40"/>
  </r>
  <r>
    <x v="1"/>
    <x v="0"/>
    <x v="30"/>
    <x v="2"/>
    <x v="2"/>
    <x v="4"/>
    <s v="300OI-01-C"/>
    <n v="38.4"/>
    <n v="38.4"/>
    <n v="0"/>
    <x v="0"/>
    <n v="34"/>
  </r>
  <r>
    <x v="1"/>
    <x v="0"/>
    <x v="30"/>
    <x v="0"/>
    <x v="2"/>
    <x v="5"/>
    <s v="300OS-01-A"/>
    <n v="12.264105000000001"/>
    <n v="12.264105000000001"/>
    <n v="0"/>
    <x v="0"/>
    <n v="24"/>
  </r>
  <r>
    <x v="1"/>
    <x v="0"/>
    <x v="30"/>
    <x v="1"/>
    <x v="2"/>
    <x v="5"/>
    <s v="300OS-01-B"/>
    <n v="12.884729999999999"/>
    <n v="12.884729999999999"/>
    <n v="0"/>
    <x v="0"/>
    <n v="24"/>
  </r>
  <r>
    <x v="1"/>
    <x v="0"/>
    <x v="30"/>
    <x v="2"/>
    <x v="2"/>
    <x v="5"/>
    <s v="300OS-01-C"/>
    <n v="8.9261800000000004"/>
    <n v="8.9261800000000004"/>
    <n v="0"/>
    <x v="0"/>
    <n v="24"/>
  </r>
  <r>
    <x v="1"/>
    <x v="0"/>
    <x v="30"/>
    <x v="0"/>
    <x v="3"/>
    <x v="6"/>
    <s v="410MO-01-A"/>
    <n v="15.688190000000001"/>
    <n v="15.688190000000001"/>
    <n v="0"/>
    <x v="0"/>
    <n v="19.989999999999998"/>
  </r>
  <r>
    <x v="1"/>
    <x v="0"/>
    <x v="30"/>
    <x v="1"/>
    <x v="3"/>
    <x v="6"/>
    <s v="410MO-01-B"/>
    <n v="15.362019999999999"/>
    <n v="15.362019999999999"/>
    <n v="0"/>
    <x v="0"/>
    <n v="19.68"/>
  </r>
  <r>
    <x v="1"/>
    <x v="0"/>
    <x v="30"/>
    <x v="2"/>
    <x v="3"/>
    <x v="6"/>
    <s v="410MO-01-C"/>
    <n v="8.2955000000000005"/>
    <n v="8.2955000000000005"/>
    <n v="0"/>
    <x v="0"/>
    <n v="10.66"/>
  </r>
  <r>
    <x v="1"/>
    <x v="0"/>
    <x v="30"/>
    <x v="0"/>
    <x v="3"/>
    <x v="6"/>
    <s v="410MO-02-A"/>
    <n v="17.01229"/>
    <n v="17.01229"/>
    <n v="0"/>
    <x v="0"/>
    <n v="19.989999999999998"/>
  </r>
  <r>
    <x v="1"/>
    <x v="0"/>
    <x v="30"/>
    <x v="1"/>
    <x v="3"/>
    <x v="6"/>
    <s v="410MO-02-B"/>
    <n v="15.34924"/>
    <n v="15.34924"/>
    <n v="0"/>
    <x v="0"/>
    <n v="19.68"/>
  </r>
  <r>
    <x v="1"/>
    <x v="0"/>
    <x v="30"/>
    <x v="2"/>
    <x v="3"/>
    <x v="6"/>
    <s v="410MO-02-C"/>
    <n v="8.0466200000000008"/>
    <n v="8.0466200000000008"/>
    <n v="0"/>
    <x v="0"/>
    <n v="10.66"/>
  </r>
  <r>
    <x v="1"/>
    <x v="0"/>
    <x v="30"/>
    <x v="0"/>
    <x v="3"/>
    <x v="6"/>
    <s v="410MO-03-A"/>
    <n v="15.24014"/>
    <n v="15.24014"/>
    <n v="0"/>
    <x v="0"/>
    <n v="19.989999999999998"/>
  </r>
  <r>
    <x v="1"/>
    <x v="0"/>
    <x v="30"/>
    <x v="1"/>
    <x v="3"/>
    <x v="6"/>
    <s v="410MO-03-B"/>
    <n v="14.88775"/>
    <n v="14.88775"/>
    <n v="0"/>
    <x v="0"/>
    <n v="19.68"/>
  </r>
  <r>
    <x v="1"/>
    <x v="0"/>
    <x v="30"/>
    <x v="2"/>
    <x v="3"/>
    <x v="6"/>
    <s v="410MO-03-C"/>
    <n v="8.2650000000000006"/>
    <n v="8.2650000000000006"/>
    <n v="0"/>
    <x v="0"/>
    <n v="10.66"/>
  </r>
  <r>
    <x v="1"/>
    <x v="0"/>
    <x v="30"/>
    <x v="0"/>
    <x v="3"/>
    <x v="6"/>
    <s v="410MO-04-A"/>
    <n v="15.96231"/>
    <n v="15.96231"/>
    <n v="0"/>
    <x v="0"/>
    <n v="19.989999999999998"/>
  </r>
  <r>
    <x v="1"/>
    <x v="0"/>
    <x v="30"/>
    <x v="1"/>
    <x v="3"/>
    <x v="6"/>
    <s v="410MO-04-B"/>
    <n v="15.19087"/>
    <n v="15.19087"/>
    <n v="0"/>
    <x v="0"/>
    <n v="19.68"/>
  </r>
  <r>
    <x v="1"/>
    <x v="0"/>
    <x v="30"/>
    <x v="2"/>
    <x v="3"/>
    <x v="6"/>
    <s v="410MO-04-C"/>
    <n v="7.9134000000000002"/>
    <n v="7.9134000000000002"/>
    <n v="0"/>
    <x v="0"/>
    <n v="10.68"/>
  </r>
  <r>
    <x v="1"/>
    <x v="0"/>
    <x v="30"/>
    <x v="0"/>
    <x v="3"/>
    <x v="6"/>
    <s v="410MO-05-A"/>
    <n v="15.05134"/>
    <n v="15.05134"/>
    <n v="0"/>
    <x v="0"/>
    <n v="19.989999999999998"/>
  </r>
  <r>
    <x v="1"/>
    <x v="0"/>
    <x v="30"/>
    <x v="1"/>
    <x v="3"/>
    <x v="6"/>
    <s v="410MO-05-B"/>
    <n v="18.040230000000001"/>
    <n v="18.040230000000001"/>
    <n v="0"/>
    <x v="0"/>
    <n v="23.68"/>
  </r>
  <r>
    <x v="1"/>
    <x v="0"/>
    <x v="30"/>
    <x v="2"/>
    <x v="3"/>
    <x v="6"/>
    <s v="410MO-05-C"/>
    <n v="8.3611000000000004"/>
    <n v="8.3611000000000004"/>
    <n v="0"/>
    <x v="0"/>
    <n v="10.66"/>
  </r>
  <r>
    <x v="1"/>
    <x v="0"/>
    <x v="30"/>
    <x v="0"/>
    <x v="3"/>
    <x v="6"/>
    <s v="410MO-06-A"/>
    <n v="15.805730000000001"/>
    <n v="15.805730000000001"/>
    <n v="0"/>
    <x v="0"/>
    <n v="19.989999999999998"/>
  </r>
  <r>
    <x v="1"/>
    <x v="0"/>
    <x v="30"/>
    <x v="2"/>
    <x v="3"/>
    <x v="6"/>
    <s v="410MO-06-C"/>
    <n v="8.0140100000000007"/>
    <n v="8.0140100000000007"/>
    <n v="0"/>
    <x v="0"/>
    <n v="10.68"/>
  </r>
  <r>
    <x v="1"/>
    <x v="0"/>
    <x v="30"/>
    <x v="1"/>
    <x v="3"/>
    <x v="6"/>
    <s v="410MO-07-B"/>
    <n v="15.187010000000001"/>
    <n v="15.187010000000001"/>
    <n v="0"/>
    <x v="0"/>
    <n v="19.68"/>
  </r>
  <r>
    <x v="1"/>
    <x v="0"/>
    <x v="30"/>
    <x v="0"/>
    <x v="3"/>
    <x v="7"/>
    <s v="420TW-01-A"/>
    <n v="6.5949999999999998"/>
    <n v="6.5949999999999998"/>
    <n v="0"/>
    <x v="0"/>
    <n v="8.5"/>
  </r>
  <r>
    <x v="1"/>
    <x v="0"/>
    <x v="30"/>
    <x v="2"/>
    <x v="3"/>
    <x v="7"/>
    <s v="420TW-01-C"/>
    <n v="6.4288499999999997"/>
    <n v="6.4288499999999997"/>
    <n v="0"/>
    <x v="0"/>
    <n v="8.6"/>
  </r>
  <r>
    <x v="1"/>
    <x v="0"/>
    <x v="30"/>
    <x v="0"/>
    <x v="3"/>
    <x v="7"/>
    <s v="420TW-02-A"/>
    <n v="9.6922800000000002"/>
    <n v="9.6922800000000002"/>
    <n v="0"/>
    <x v="0"/>
    <n v="12.5"/>
  </r>
  <r>
    <x v="1"/>
    <x v="0"/>
    <x v="30"/>
    <x v="1"/>
    <x v="3"/>
    <x v="7"/>
    <s v="420TW-02-B"/>
    <n v="6.8033400000000004"/>
    <n v="6.8033400000000004"/>
    <n v="0"/>
    <x v="0"/>
    <n v="8.75"/>
  </r>
  <r>
    <x v="1"/>
    <x v="0"/>
    <x v="30"/>
    <x v="2"/>
    <x v="3"/>
    <x v="7"/>
    <s v="420TW-02-C"/>
    <n v="6.5361399999999996"/>
    <n v="6.5361399999999996"/>
    <n v="0"/>
    <x v="0"/>
    <n v="8.6"/>
  </r>
  <r>
    <x v="1"/>
    <x v="0"/>
    <x v="30"/>
    <x v="0"/>
    <x v="3"/>
    <x v="7"/>
    <s v="420TW-03-A"/>
    <n v="6.8048900000000003"/>
    <n v="6.8048900000000003"/>
    <n v="0"/>
    <x v="0"/>
    <n v="8.5"/>
  </r>
  <r>
    <x v="1"/>
    <x v="0"/>
    <x v="30"/>
    <x v="2"/>
    <x v="3"/>
    <x v="7"/>
    <s v="420TW-03-C"/>
    <n v="6.6108399999999996"/>
    <n v="6.6108399999999996"/>
    <n v="0"/>
    <x v="0"/>
    <n v="8.6"/>
  </r>
  <r>
    <x v="1"/>
    <x v="0"/>
    <x v="30"/>
    <x v="0"/>
    <x v="3"/>
    <x v="7"/>
    <s v="420TW-04-A"/>
    <n v="15.726699999999999"/>
    <n v="15.726699999999999"/>
    <n v="0"/>
    <x v="0"/>
    <n v="20.5"/>
  </r>
  <r>
    <x v="1"/>
    <x v="0"/>
    <x v="30"/>
    <x v="1"/>
    <x v="3"/>
    <x v="7"/>
    <s v="420TW-04-B"/>
    <n v="4.6999899999999997"/>
    <n v="4.6999899999999997"/>
    <n v="0"/>
    <x v="0"/>
    <n v="6.25"/>
  </r>
  <r>
    <x v="1"/>
    <x v="0"/>
    <x v="30"/>
    <x v="0"/>
    <x v="3"/>
    <x v="7"/>
    <s v="420TW-05-A"/>
    <n v="6.4899899999999997"/>
    <n v="6.4899899999999997"/>
    <n v="0"/>
    <x v="0"/>
    <n v="8.5"/>
  </r>
  <r>
    <x v="1"/>
    <x v="0"/>
    <x v="30"/>
    <x v="0"/>
    <x v="3"/>
    <x v="7"/>
    <s v="420TW-06-A"/>
    <n v="6.4137500000000003"/>
    <n v="6.4137500000000003"/>
    <n v="0"/>
    <x v="0"/>
    <n v="8.5"/>
  </r>
  <r>
    <x v="1"/>
    <x v="0"/>
    <x v="30"/>
    <x v="1"/>
    <x v="3"/>
    <x v="7"/>
    <s v="420TW-06-B"/>
    <n v="6.5818099999999999"/>
    <n v="6.5818099999999999"/>
    <n v="0"/>
    <x v="0"/>
    <n v="8.75"/>
  </r>
  <r>
    <x v="1"/>
    <x v="0"/>
    <x v="30"/>
    <x v="2"/>
    <x v="3"/>
    <x v="7"/>
    <s v="420TW-06-C"/>
    <n v="6.4482900000000001"/>
    <n v="6.4482900000000001"/>
    <n v="0"/>
    <x v="0"/>
    <n v="8.6"/>
  </r>
  <r>
    <x v="1"/>
    <x v="0"/>
    <x v="30"/>
    <x v="2"/>
    <x v="3"/>
    <x v="7"/>
    <s v="420TW-07-C"/>
    <n v="6.8827800000000003"/>
    <n v="6.8827800000000003"/>
    <n v="0"/>
    <x v="0"/>
    <n v="8.6"/>
  </r>
  <r>
    <x v="1"/>
    <x v="0"/>
    <x v="30"/>
    <x v="1"/>
    <x v="3"/>
    <x v="7"/>
    <s v="420TW-09-B"/>
    <n v="6.6132999999999997"/>
    <n v="6.6132999999999997"/>
    <n v="0"/>
    <x v="0"/>
    <n v="8.75"/>
  </r>
  <r>
    <x v="1"/>
    <x v="0"/>
    <x v="30"/>
    <x v="0"/>
    <x v="3"/>
    <x v="8"/>
    <s v="430TT-01-A"/>
    <n v="31.164650000000002"/>
    <n v="31.164650000000002"/>
    <n v="0"/>
    <x v="0"/>
    <n v="41"/>
  </r>
  <r>
    <x v="1"/>
    <x v="0"/>
    <x v="30"/>
    <x v="1"/>
    <x v="3"/>
    <x v="8"/>
    <s v="430TT-01-B"/>
    <n v="22.078900000000001"/>
    <n v="22.078900000000001"/>
    <n v="0"/>
    <x v="0"/>
    <n v="28.8"/>
  </r>
  <r>
    <x v="1"/>
    <x v="0"/>
    <x v="30"/>
    <x v="2"/>
    <x v="3"/>
    <x v="8"/>
    <s v="430TT-01-C"/>
    <n v="19.422260000000001"/>
    <n v="19.422260000000001"/>
    <n v="0"/>
    <x v="0"/>
    <n v="21.3"/>
  </r>
  <r>
    <x v="1"/>
    <x v="0"/>
    <x v="30"/>
    <x v="0"/>
    <x v="3"/>
    <x v="8"/>
    <s v="430TT-02-A"/>
    <n v="28.2624"/>
    <n v="28.2624"/>
    <n v="0"/>
    <x v="0"/>
    <n v="37"/>
  </r>
  <r>
    <x v="1"/>
    <x v="0"/>
    <x v="30"/>
    <x v="1"/>
    <x v="3"/>
    <x v="8"/>
    <s v="430TT-02-B"/>
    <n v="26.530249999999999"/>
    <n v="26.530249999999999"/>
    <n v="0"/>
    <x v="0"/>
    <n v="32.799999999999997"/>
  </r>
  <r>
    <x v="1"/>
    <x v="0"/>
    <x v="30"/>
    <x v="2"/>
    <x v="3"/>
    <x v="8"/>
    <s v="430TT-02-C"/>
    <n v="26.178290000000001"/>
    <n v="26.178290000000001"/>
    <n v="0"/>
    <x v="0"/>
    <n v="33.299999999999997"/>
  </r>
  <r>
    <x v="1"/>
    <x v="0"/>
    <x v="30"/>
    <x v="0"/>
    <x v="3"/>
    <x v="8"/>
    <s v="430TT-03-A"/>
    <n v="28.17906"/>
    <n v="28.17906"/>
    <n v="0"/>
    <x v="0"/>
    <n v="37"/>
  </r>
  <r>
    <x v="1"/>
    <x v="0"/>
    <x v="30"/>
    <x v="1"/>
    <x v="3"/>
    <x v="8"/>
    <s v="430TT-03-B"/>
    <n v="24.63363"/>
    <n v="24.63363"/>
    <n v="0"/>
    <x v="0"/>
    <n v="32.5"/>
  </r>
  <r>
    <x v="1"/>
    <x v="0"/>
    <x v="30"/>
    <x v="2"/>
    <x v="3"/>
    <x v="8"/>
    <s v="430TT-03-C"/>
    <n v="28.148129999999998"/>
    <n v="28.148129999999998"/>
    <n v="0"/>
    <x v="0"/>
    <n v="33.299999999999997"/>
  </r>
  <r>
    <x v="1"/>
    <x v="0"/>
    <x v="30"/>
    <x v="0"/>
    <x v="3"/>
    <x v="8"/>
    <s v="430TT-04-A"/>
    <n v="15.403119999999999"/>
    <n v="15.403119999999999"/>
    <n v="0"/>
    <x v="0"/>
    <n v="20.5"/>
  </r>
  <r>
    <x v="1"/>
    <x v="0"/>
    <x v="30"/>
    <x v="1"/>
    <x v="3"/>
    <x v="8"/>
    <s v="430TT-04-B"/>
    <n v="6.5166700000000004"/>
    <n v="6.5166700000000004"/>
    <n v="0"/>
    <x v="0"/>
    <n v="8.5"/>
  </r>
  <r>
    <x v="1"/>
    <x v="0"/>
    <x v="30"/>
    <x v="1"/>
    <x v="3"/>
    <x v="8"/>
    <s v="430TT-05-B"/>
    <n v="8.9433299999999996"/>
    <n v="8.9433299999999996"/>
    <n v="0"/>
    <x v="0"/>
    <n v="11.8"/>
  </r>
  <r>
    <x v="1"/>
    <x v="0"/>
    <x v="30"/>
    <x v="0"/>
    <x v="3"/>
    <x v="9"/>
    <s v="440TP-01-A"/>
    <n v="19.836760000000002"/>
    <n v="19.836760000000002"/>
    <n v="0"/>
    <x v="0"/>
    <n v="25.5"/>
  </r>
  <r>
    <x v="1"/>
    <x v="0"/>
    <x v="30"/>
    <x v="1"/>
    <x v="3"/>
    <x v="9"/>
    <s v="440TP-01-B"/>
    <n v="23.413319999999999"/>
    <n v="23.413319999999999"/>
    <n v="0"/>
    <x v="0"/>
    <n v="29"/>
  </r>
  <r>
    <x v="1"/>
    <x v="0"/>
    <x v="30"/>
    <x v="2"/>
    <x v="3"/>
    <x v="9"/>
    <s v="440TP-01-C"/>
    <n v="18.716709999999999"/>
    <n v="18.716709999999999"/>
    <n v="0"/>
    <x v="0"/>
    <n v="25.1"/>
  </r>
  <r>
    <x v="1"/>
    <x v="0"/>
    <x v="30"/>
    <x v="0"/>
    <x v="4"/>
    <x v="10"/>
    <s v="510L1-A"/>
    <n v="123.85184"/>
    <n v="103.85184"/>
    <n v="0"/>
    <x v="0"/>
    <n v="235.21"/>
  </r>
  <r>
    <x v="1"/>
    <x v="0"/>
    <x v="30"/>
    <x v="1"/>
    <x v="4"/>
    <x v="10"/>
    <s v="510L1-B"/>
    <n v="133.79545999999999"/>
    <n v="113.79546000000001"/>
    <n v="0"/>
    <x v="0"/>
    <n v="242.81"/>
  </r>
  <r>
    <x v="1"/>
    <x v="0"/>
    <x v="30"/>
    <x v="2"/>
    <x v="4"/>
    <x v="10"/>
    <s v="510L1-C"/>
    <n v="98.621510000000001"/>
    <n v="78.621510000000001"/>
    <n v="0"/>
    <x v="0"/>
    <n v="225.31"/>
  </r>
  <r>
    <x v="1"/>
    <x v="0"/>
    <x v="30"/>
    <x v="0"/>
    <x v="4"/>
    <x v="11"/>
    <s v="510L2-A"/>
    <n v="237.77005"/>
    <n v="237.77005"/>
    <n v="0"/>
    <x v="0"/>
    <n v="211.21"/>
  </r>
  <r>
    <x v="1"/>
    <x v="0"/>
    <x v="30"/>
    <x v="1"/>
    <x v="4"/>
    <x v="11"/>
    <s v="510L2-B"/>
    <n v="226.18379999999999"/>
    <n v="226.18379999999999"/>
    <n v="0"/>
    <x v="0"/>
    <n v="202.81"/>
  </r>
  <r>
    <x v="1"/>
    <x v="0"/>
    <x v="30"/>
    <x v="2"/>
    <x v="4"/>
    <x v="11"/>
    <s v="510L2-C"/>
    <n v="226.98689999999999"/>
    <n v="226.98689999999999"/>
    <n v="0"/>
    <x v="0"/>
    <n v="210.91"/>
  </r>
  <r>
    <x v="1"/>
    <x v="0"/>
    <x v="30"/>
    <x v="0"/>
    <x v="4"/>
    <x v="12"/>
    <s v="510L3-A"/>
    <n v="157.88001"/>
    <n v="157.88001"/>
    <n v="0"/>
    <x v="0"/>
    <n v="187.21"/>
  </r>
  <r>
    <x v="1"/>
    <x v="0"/>
    <x v="30"/>
    <x v="1"/>
    <x v="4"/>
    <x v="12"/>
    <s v="510L3-B"/>
    <n v="98.080669999999998"/>
    <n v="98.080669999999998"/>
    <n v="0"/>
    <x v="0"/>
    <n v="178.81"/>
  </r>
  <r>
    <x v="1"/>
    <x v="0"/>
    <x v="30"/>
    <x v="2"/>
    <x v="4"/>
    <x v="12"/>
    <s v="510L3-C"/>
    <n v="131.66272000000001"/>
    <n v="131.66272000000001"/>
    <n v="0"/>
    <x v="0"/>
    <n v="182.91"/>
  </r>
  <r>
    <x v="1"/>
    <x v="0"/>
    <x v="30"/>
    <x v="0"/>
    <x v="4"/>
    <x v="13"/>
    <s v="510L4-A"/>
    <n v="59.433540000000001"/>
    <n v="59.433540000000001"/>
    <n v="0"/>
    <x v="0"/>
    <n v="58.01"/>
  </r>
  <r>
    <x v="1"/>
    <x v="0"/>
    <x v="30"/>
    <x v="1"/>
    <x v="4"/>
    <x v="13"/>
    <s v="510L4-B"/>
    <n v="33.032780000000002"/>
    <n v="33.032780000000002"/>
    <n v="0"/>
    <x v="0"/>
    <n v="51.01"/>
  </r>
  <r>
    <x v="1"/>
    <x v="0"/>
    <x v="30"/>
    <x v="2"/>
    <x v="4"/>
    <x v="13"/>
    <s v="510L4-C"/>
    <n v="19.499220000000001"/>
    <n v="19.499220000000001"/>
    <n v="0"/>
    <x v="0"/>
    <n v="36.909999999999997"/>
  </r>
  <r>
    <x v="1"/>
    <x v="0"/>
    <x v="30"/>
    <x v="0"/>
    <x v="4"/>
    <x v="14"/>
    <s v="510L5-A"/>
    <n v="121.1922"/>
    <n v="121.1922"/>
    <n v="0"/>
    <x v="0"/>
    <n v="142.21"/>
  </r>
  <r>
    <x v="1"/>
    <x v="0"/>
    <x v="30"/>
    <x v="1"/>
    <x v="4"/>
    <x v="14"/>
    <s v="510L5-B"/>
    <n v="122.29046"/>
    <n v="122.29046"/>
    <n v="0"/>
    <x v="0"/>
    <n v="156.81"/>
  </r>
  <r>
    <x v="1"/>
    <x v="0"/>
    <x v="30"/>
    <x v="2"/>
    <x v="4"/>
    <x v="14"/>
    <s v="510L5-C"/>
    <n v="58.77328"/>
    <n v="58.77328"/>
    <n v="0"/>
    <x v="0"/>
    <n v="73.91"/>
  </r>
  <r>
    <x v="1"/>
    <x v="0"/>
    <x v="30"/>
    <x v="0"/>
    <x v="4"/>
    <x v="15"/>
    <s v="510L6-A"/>
    <n v="128.79785000000001"/>
    <n v="128.79785000000001"/>
    <n v="0"/>
    <x v="0"/>
    <n v="190.21"/>
  </r>
  <r>
    <x v="1"/>
    <x v="0"/>
    <x v="30"/>
    <x v="1"/>
    <x v="4"/>
    <x v="15"/>
    <s v="510L6-B"/>
    <n v="100.50136000000001"/>
    <n v="100.50136000000001"/>
    <n v="0"/>
    <x v="0"/>
    <n v="157.80000000000001"/>
  </r>
  <r>
    <x v="1"/>
    <x v="0"/>
    <x v="30"/>
    <x v="2"/>
    <x v="4"/>
    <x v="15"/>
    <s v="510L6-C"/>
    <n v="70.292000000000002"/>
    <n v="70.292000000000002"/>
    <n v="0"/>
    <x v="0"/>
    <n v="89.91"/>
  </r>
  <r>
    <x v="1"/>
    <x v="0"/>
    <x v="30"/>
    <x v="0"/>
    <x v="4"/>
    <x v="16"/>
    <s v="510L8-A"/>
    <n v="24.093720000000001"/>
    <n v="24.093720000000001"/>
    <n v="0"/>
    <x v="0"/>
    <n v="24.01"/>
  </r>
  <r>
    <x v="1"/>
    <x v="0"/>
    <x v="30"/>
    <x v="1"/>
    <x v="4"/>
    <x v="16"/>
    <s v="510L8-B"/>
    <n v="25.814699999999998"/>
    <n v="25.814699999999998"/>
    <n v="0"/>
    <x v="0"/>
    <n v="25.01"/>
  </r>
  <r>
    <x v="1"/>
    <x v="0"/>
    <x v="30"/>
    <x v="2"/>
    <x v="4"/>
    <x v="16"/>
    <s v="510L8-C"/>
    <n v="19.489049999999999"/>
    <n v="19.489049999999999"/>
    <n v="0"/>
    <x v="0"/>
    <n v="16"/>
  </r>
  <r>
    <x v="1"/>
    <x v="0"/>
    <x v="30"/>
    <x v="0"/>
    <x v="4"/>
    <x v="17"/>
    <s v="520WP-01-A"/>
    <n v="12.700200000000001"/>
    <n v="12.700200000000001"/>
    <n v="0"/>
    <x v="0"/>
    <n v="16"/>
  </r>
  <r>
    <x v="1"/>
    <x v="0"/>
    <x v="30"/>
    <x v="1"/>
    <x v="4"/>
    <x v="17"/>
    <s v="520WP-01-B"/>
    <n v="13.400399999999999"/>
    <n v="13.400399999999999"/>
    <n v="0"/>
    <x v="0"/>
    <n v="16"/>
  </r>
  <r>
    <x v="1"/>
    <x v="0"/>
    <x v="30"/>
    <x v="2"/>
    <x v="4"/>
    <x v="17"/>
    <s v="520WP-01-C"/>
    <n v="13.400399999999999"/>
    <n v="13.400399999999999"/>
    <n v="0"/>
    <x v="0"/>
    <n v="16"/>
  </r>
  <r>
    <x v="1"/>
    <x v="0"/>
    <x v="30"/>
    <x v="0"/>
    <x v="4"/>
    <x v="18"/>
    <s v="530NP-01-A"/>
    <n v="51.853009999999998"/>
    <n v="51.853009999999998"/>
    <n v="0"/>
    <x v="0"/>
    <n v="48"/>
  </r>
  <r>
    <x v="1"/>
    <x v="0"/>
    <x v="30"/>
    <x v="1"/>
    <x v="4"/>
    <x v="18"/>
    <s v="530NP-01-B"/>
    <n v="53.427"/>
    <n v="53.427"/>
    <n v="0"/>
    <x v="0"/>
    <n v="48"/>
  </r>
  <r>
    <x v="1"/>
    <x v="0"/>
    <x v="30"/>
    <x v="2"/>
    <x v="4"/>
    <x v="18"/>
    <s v="530NP-01-C"/>
    <n v="42.101100000000002"/>
    <n v="42.101100000000002"/>
    <n v="0"/>
    <x v="0"/>
    <n v="48"/>
  </r>
  <r>
    <x v="1"/>
    <x v="0"/>
    <x v="30"/>
    <x v="1"/>
    <x v="4"/>
    <x v="19"/>
    <s v="550LP-01-B"/>
    <n v="21.999600000000001"/>
    <n v="21.999600000000001"/>
    <n v="0"/>
    <x v="0"/>
    <n v="25"/>
  </r>
  <r>
    <x v="1"/>
    <x v="0"/>
    <x v="30"/>
    <x v="2"/>
    <x v="4"/>
    <x v="19"/>
    <s v="550LP-01-C"/>
    <n v="20.99982"/>
    <n v="20.99982"/>
    <n v="0"/>
    <x v="0"/>
    <n v="25"/>
  </r>
  <r>
    <x v="1"/>
    <x v="0"/>
    <x v="30"/>
    <x v="0"/>
    <x v="5"/>
    <x v="20"/>
    <s v="600WZ-01-A"/>
    <n v="0.82333000000000001"/>
    <n v="0.82333000000000001"/>
    <n v="0"/>
    <x v="0"/>
    <n v="8"/>
  </r>
  <r>
    <x v="1"/>
    <x v="0"/>
    <x v="30"/>
    <x v="1"/>
    <x v="5"/>
    <x v="20"/>
    <s v="600WZ-01-B"/>
    <n v="2.9466399999999999"/>
    <n v="2.9466399999999999"/>
    <n v="0"/>
    <x v="0"/>
    <n v="16"/>
  </r>
  <r>
    <x v="1"/>
    <x v="0"/>
    <x v="30"/>
    <x v="2"/>
    <x v="5"/>
    <x v="20"/>
    <s v="600WZ-01-C"/>
    <n v="3.117343"/>
    <n v="3.117343"/>
    <n v="0"/>
    <x v="0"/>
    <n v="8"/>
  </r>
  <r>
    <x v="1"/>
    <x v="0"/>
    <x v="31"/>
    <x v="0"/>
    <x v="0"/>
    <x v="0"/>
    <s v="100KT-01-A"/>
    <n v="5.3196899999999996"/>
    <n v="5.3196899999999996"/>
    <n v="0"/>
    <x v="0"/>
    <n v="48"/>
  </r>
  <r>
    <x v="1"/>
    <x v="0"/>
    <x v="31"/>
    <x v="1"/>
    <x v="0"/>
    <x v="0"/>
    <s v="100KT-01-B"/>
    <n v="2.48366"/>
    <n v="2.48366"/>
    <n v="0"/>
    <x v="0"/>
    <n v="16"/>
  </r>
  <r>
    <x v="1"/>
    <x v="0"/>
    <x v="31"/>
    <x v="2"/>
    <x v="0"/>
    <x v="0"/>
    <s v="100KT-01-C"/>
    <n v="5.125"/>
    <n v="5.125"/>
    <n v="0"/>
    <x v="0"/>
    <n v="24"/>
  </r>
  <r>
    <x v="1"/>
    <x v="0"/>
    <x v="31"/>
    <x v="0"/>
    <x v="0"/>
    <x v="0"/>
    <s v="100KT-02-A"/>
    <n v="25.687660000000001"/>
    <n v="25.687660000000001"/>
    <n v="0"/>
    <x v="0"/>
    <n v="16"/>
  </r>
  <r>
    <x v="1"/>
    <x v="0"/>
    <x v="31"/>
    <x v="1"/>
    <x v="0"/>
    <x v="0"/>
    <s v="100KT-02-B"/>
    <n v="28.307639999999999"/>
    <n v="28.307639999999999"/>
    <n v="0"/>
    <x v="0"/>
    <n v="40"/>
  </r>
  <r>
    <x v="1"/>
    <x v="0"/>
    <x v="31"/>
    <x v="2"/>
    <x v="0"/>
    <x v="0"/>
    <s v="100KT-02-C"/>
    <n v="17.688800000000001"/>
    <n v="17.688800000000001"/>
    <n v="0"/>
    <x v="0"/>
    <n v="56"/>
  </r>
  <r>
    <x v="1"/>
    <x v="0"/>
    <x v="31"/>
    <x v="0"/>
    <x v="0"/>
    <x v="0"/>
    <s v="100KT-03-A"/>
    <n v="17.073274999999999"/>
    <n v="17.073274999999999"/>
    <n v="0"/>
    <x v="0"/>
    <n v="52"/>
  </r>
  <r>
    <x v="1"/>
    <x v="0"/>
    <x v="31"/>
    <x v="1"/>
    <x v="0"/>
    <x v="0"/>
    <s v="100KT-03-B"/>
    <n v="14.5905"/>
    <n v="14.5905"/>
    <n v="0"/>
    <x v="0"/>
    <n v="40"/>
  </r>
  <r>
    <x v="1"/>
    <x v="0"/>
    <x v="31"/>
    <x v="2"/>
    <x v="0"/>
    <x v="0"/>
    <s v="100KT-03-C"/>
    <n v="13.477679999999999"/>
    <n v="13.477679999999999"/>
    <n v="0"/>
    <x v="0"/>
    <n v="24"/>
  </r>
  <r>
    <x v="1"/>
    <x v="0"/>
    <x v="31"/>
    <x v="0"/>
    <x v="0"/>
    <x v="0"/>
    <s v="100KT-04-A"/>
    <n v="13.80668"/>
    <n v="13.80668"/>
    <n v="0"/>
    <x v="0"/>
    <n v="16"/>
  </r>
  <r>
    <x v="1"/>
    <x v="0"/>
    <x v="31"/>
    <x v="1"/>
    <x v="0"/>
    <x v="0"/>
    <s v="100KT-04-B"/>
    <n v="17.64734"/>
    <n v="17.64734"/>
    <n v="0"/>
    <x v="0"/>
    <n v="16"/>
  </r>
  <r>
    <x v="1"/>
    <x v="0"/>
    <x v="31"/>
    <x v="2"/>
    <x v="0"/>
    <x v="0"/>
    <s v="100KT-04-C"/>
    <n v="8.4831500000000002"/>
    <n v="8.4831500000000002"/>
    <n v="0"/>
    <x v="0"/>
    <n v="16"/>
  </r>
  <r>
    <x v="1"/>
    <x v="0"/>
    <x v="31"/>
    <x v="1"/>
    <x v="0"/>
    <x v="0"/>
    <s v="100KT-05-B"/>
    <n v="0.14834"/>
    <n v="0.14834"/>
    <n v="0"/>
    <x v="0"/>
    <n v="34.5"/>
  </r>
  <r>
    <x v="1"/>
    <x v="0"/>
    <x v="31"/>
    <x v="0"/>
    <x v="0"/>
    <x v="0"/>
    <s v="100KT-07-A"/>
    <n v="15.53016"/>
    <n v="15.53016"/>
    <n v="0"/>
    <x v="0"/>
    <n v="16"/>
  </r>
  <r>
    <x v="1"/>
    <x v="0"/>
    <x v="31"/>
    <x v="1"/>
    <x v="0"/>
    <x v="0"/>
    <s v="100KT-07-B"/>
    <n v="17.678999999999998"/>
    <n v="17.678999999999998"/>
    <n v="0"/>
    <x v="0"/>
    <n v="16"/>
  </r>
  <r>
    <x v="1"/>
    <x v="0"/>
    <x v="31"/>
    <x v="2"/>
    <x v="0"/>
    <x v="0"/>
    <s v="100KT-07-C"/>
    <n v="13.597379999999999"/>
    <n v="13.597379999999999"/>
    <n v="0"/>
    <x v="0"/>
    <n v="16"/>
  </r>
  <r>
    <x v="1"/>
    <x v="0"/>
    <x v="31"/>
    <x v="0"/>
    <x v="0"/>
    <x v="1"/>
    <s v="110KS-01-A"/>
    <n v="9.68"/>
    <n v="9.68"/>
    <n v="0"/>
    <x v="0"/>
    <n v="16"/>
  </r>
  <r>
    <x v="1"/>
    <x v="0"/>
    <x v="31"/>
    <x v="1"/>
    <x v="0"/>
    <x v="1"/>
    <s v="110KS-01-B"/>
    <n v="9.68"/>
    <n v="9.68"/>
    <n v="0"/>
    <x v="0"/>
    <n v="16"/>
  </r>
  <r>
    <x v="1"/>
    <x v="0"/>
    <x v="31"/>
    <x v="0"/>
    <x v="0"/>
    <x v="1"/>
    <s v="110KS-02-A"/>
    <n v="53.332000000000001"/>
    <n v="53.332000000000001"/>
    <n v="0"/>
    <x v="0"/>
    <n v="16"/>
  </r>
  <r>
    <x v="1"/>
    <x v="0"/>
    <x v="31"/>
    <x v="1"/>
    <x v="0"/>
    <x v="1"/>
    <s v="110KS-02-B"/>
    <n v="9.68"/>
    <n v="9.68"/>
    <n v="0"/>
    <x v="0"/>
    <n v="16"/>
  </r>
  <r>
    <x v="1"/>
    <x v="0"/>
    <x v="31"/>
    <x v="2"/>
    <x v="0"/>
    <x v="1"/>
    <s v="110KS-02-C"/>
    <n v="9.68"/>
    <n v="9.68"/>
    <n v="0"/>
    <x v="0"/>
    <n v="16"/>
  </r>
  <r>
    <x v="1"/>
    <x v="0"/>
    <x v="31"/>
    <x v="0"/>
    <x v="0"/>
    <x v="1"/>
    <s v="110KS-03-A"/>
    <n v="1.51867"/>
    <n v="1.51867"/>
    <n v="0"/>
    <x v="0"/>
    <n v="16"/>
  </r>
  <r>
    <x v="1"/>
    <x v="0"/>
    <x v="31"/>
    <x v="1"/>
    <x v="0"/>
    <x v="1"/>
    <s v="110KS-03-B"/>
    <n v="1.85"/>
    <n v="1.85"/>
    <n v="0"/>
    <x v="0"/>
    <n v="8"/>
  </r>
  <r>
    <x v="1"/>
    <x v="0"/>
    <x v="31"/>
    <x v="0"/>
    <x v="1"/>
    <x v="2"/>
    <s v="210SL-01-A"/>
    <n v="22.20665"/>
    <n v="22.20665"/>
    <n v="0"/>
    <x v="0"/>
    <n v="24"/>
  </r>
  <r>
    <x v="1"/>
    <x v="0"/>
    <x v="31"/>
    <x v="1"/>
    <x v="1"/>
    <x v="2"/>
    <s v="210SL-01-B"/>
    <n v="13.09999"/>
    <n v="13.09999"/>
    <n v="0"/>
    <x v="0"/>
    <n v="16"/>
  </r>
  <r>
    <x v="1"/>
    <x v="0"/>
    <x v="31"/>
    <x v="2"/>
    <x v="1"/>
    <x v="2"/>
    <s v="210SL-01-C"/>
    <n v="40.672910000000002"/>
    <n v="40.672910000000002"/>
    <n v="0"/>
    <x v="0"/>
    <n v="40"/>
  </r>
  <r>
    <x v="1"/>
    <x v="0"/>
    <x v="31"/>
    <x v="0"/>
    <x v="1"/>
    <x v="2"/>
    <s v="210SL-02-A"/>
    <n v="28.266639999999999"/>
    <n v="28.266639999999999"/>
    <n v="0"/>
    <x v="0"/>
    <n v="32"/>
  </r>
  <r>
    <x v="1"/>
    <x v="0"/>
    <x v="31"/>
    <x v="1"/>
    <x v="1"/>
    <x v="2"/>
    <s v="210SL-02-B"/>
    <n v="53.466160000000002"/>
    <n v="53.466160000000002"/>
    <n v="0"/>
    <x v="0"/>
    <n v="40"/>
  </r>
  <r>
    <x v="1"/>
    <x v="0"/>
    <x v="31"/>
    <x v="0"/>
    <x v="1"/>
    <x v="3"/>
    <s v="220SE-0009"/>
    <n v="7.3933600000000004"/>
    <n v="7.3933600000000004"/>
    <n v="2.0899999999999998E-2"/>
    <x v="0"/>
    <n v="8"/>
  </r>
  <r>
    <x v="1"/>
    <x v="0"/>
    <x v="31"/>
    <x v="2"/>
    <x v="1"/>
    <x v="3"/>
    <s v="220SE-0079"/>
    <n v="5.9916200000000002"/>
    <n v="5.9916200000000002"/>
    <n v="0.25369999999999998"/>
    <x v="0"/>
    <n v="8"/>
  </r>
  <r>
    <x v="1"/>
    <x v="0"/>
    <x v="31"/>
    <x v="2"/>
    <x v="1"/>
    <x v="3"/>
    <s v="220SE-0114"/>
    <n v="6.3662299999999998"/>
    <n v="6.3662299999999998"/>
    <n v="9.4999999999999998E-3"/>
    <x v="0"/>
    <n v="8"/>
  </r>
  <r>
    <x v="1"/>
    <x v="0"/>
    <x v="31"/>
    <x v="0"/>
    <x v="1"/>
    <x v="3"/>
    <s v="220SE-0121"/>
    <n v="6.4306000000000001"/>
    <n v="6.4306000000000001"/>
    <n v="1.09E-2"/>
    <x v="0"/>
    <n v="8"/>
  </r>
  <r>
    <x v="1"/>
    <x v="0"/>
    <x v="31"/>
    <x v="1"/>
    <x v="1"/>
    <x v="3"/>
    <s v="220SE-0150"/>
    <n v="7.6903600000000001"/>
    <n v="7.6903600000000001"/>
    <n v="0"/>
    <x v="0"/>
    <n v="8"/>
  </r>
  <r>
    <x v="1"/>
    <x v="0"/>
    <x v="31"/>
    <x v="1"/>
    <x v="1"/>
    <x v="3"/>
    <s v="220SE-0202"/>
    <n v="7.4137899999999997"/>
    <n v="7.4137899999999997"/>
    <n v="0"/>
    <x v="0"/>
    <n v="8"/>
  </r>
  <r>
    <x v="1"/>
    <x v="0"/>
    <x v="31"/>
    <x v="2"/>
    <x v="1"/>
    <x v="3"/>
    <s v="220SE-0212"/>
    <n v="8.7754100000000008"/>
    <n v="8.7754100000000008"/>
    <n v="0"/>
    <x v="0"/>
    <n v="8"/>
  </r>
  <r>
    <x v="1"/>
    <x v="0"/>
    <x v="31"/>
    <x v="2"/>
    <x v="1"/>
    <x v="3"/>
    <s v="220SE-0227"/>
    <n v="7.0824600000000002"/>
    <n v="7.0824600000000002"/>
    <n v="5.0000000000000001E-4"/>
    <x v="0"/>
    <n v="8"/>
  </r>
  <r>
    <x v="1"/>
    <x v="0"/>
    <x v="31"/>
    <x v="1"/>
    <x v="1"/>
    <x v="3"/>
    <s v="220SE-0233"/>
    <n v="6.4233200000000004"/>
    <n v="6.4233200000000004"/>
    <n v="0"/>
    <x v="0"/>
    <n v="8"/>
  </r>
  <r>
    <x v="1"/>
    <x v="0"/>
    <x v="31"/>
    <x v="1"/>
    <x v="1"/>
    <x v="3"/>
    <s v="220SE-0281"/>
    <n v="6.0374739999999996"/>
    <n v="6.0374739999999996"/>
    <n v="0"/>
    <x v="0"/>
    <n v="8"/>
  </r>
  <r>
    <x v="1"/>
    <x v="0"/>
    <x v="31"/>
    <x v="2"/>
    <x v="1"/>
    <x v="3"/>
    <s v="220SE-0294"/>
    <n v="5.1066099999999999"/>
    <n v="5.1066099999999999"/>
    <n v="0"/>
    <x v="0"/>
    <n v="7"/>
  </r>
  <r>
    <x v="1"/>
    <x v="0"/>
    <x v="31"/>
    <x v="1"/>
    <x v="1"/>
    <x v="3"/>
    <s v="220SE-0315"/>
    <n v="7.0495099999999997"/>
    <n v="7.0495099999999997"/>
    <n v="0"/>
    <x v="0"/>
    <n v="8"/>
  </r>
  <r>
    <x v="1"/>
    <x v="0"/>
    <x v="31"/>
    <x v="0"/>
    <x v="1"/>
    <x v="3"/>
    <s v="220SE-0350"/>
    <n v="4.9100900000000003"/>
    <n v="4.9100900000000003"/>
    <n v="0"/>
    <x v="0"/>
    <n v="8"/>
  </r>
  <r>
    <x v="1"/>
    <x v="0"/>
    <x v="31"/>
    <x v="2"/>
    <x v="1"/>
    <x v="3"/>
    <s v="220SE-0359"/>
    <n v="7.10928"/>
    <n v="7.10928"/>
    <n v="5.8999999999999999E-3"/>
    <x v="0"/>
    <n v="8"/>
  </r>
  <r>
    <x v="1"/>
    <x v="0"/>
    <x v="31"/>
    <x v="2"/>
    <x v="1"/>
    <x v="3"/>
    <s v="220SE-0386"/>
    <n v="7.2181100000000002"/>
    <n v="7.2181100000000002"/>
    <n v="0"/>
    <x v="0"/>
    <n v="8"/>
  </r>
  <r>
    <x v="1"/>
    <x v="0"/>
    <x v="31"/>
    <x v="0"/>
    <x v="1"/>
    <x v="3"/>
    <s v="220SE-0409"/>
    <n v="7.69109"/>
    <n v="7.69109"/>
    <n v="0"/>
    <x v="0"/>
    <n v="8"/>
  </r>
  <r>
    <x v="1"/>
    <x v="0"/>
    <x v="31"/>
    <x v="0"/>
    <x v="1"/>
    <x v="3"/>
    <s v="220SE-0639"/>
    <n v="10.611599999999999"/>
    <n v="10.611599999999999"/>
    <n v="0"/>
    <x v="0"/>
    <n v="12"/>
  </r>
  <r>
    <x v="1"/>
    <x v="0"/>
    <x v="31"/>
    <x v="1"/>
    <x v="1"/>
    <x v="3"/>
    <s v="220SE-0640"/>
    <n v="6.8254000000000001"/>
    <n v="6.8254000000000001"/>
    <n v="0"/>
    <x v="0"/>
    <n v="8"/>
  </r>
  <r>
    <x v="1"/>
    <x v="0"/>
    <x v="31"/>
    <x v="0"/>
    <x v="1"/>
    <x v="3"/>
    <s v="220SE-0677"/>
    <n v="4.7061599999999997"/>
    <n v="4.7061599999999997"/>
    <n v="0"/>
    <x v="0"/>
    <n v="8"/>
  </r>
  <r>
    <x v="1"/>
    <x v="0"/>
    <x v="31"/>
    <x v="1"/>
    <x v="1"/>
    <x v="3"/>
    <s v="220SE-0682"/>
    <n v="6.2530599999999996"/>
    <n v="6.2530599999999996"/>
    <n v="0"/>
    <x v="0"/>
    <n v="8"/>
  </r>
  <r>
    <x v="1"/>
    <x v="0"/>
    <x v="31"/>
    <x v="1"/>
    <x v="1"/>
    <x v="3"/>
    <s v="220SE-0688"/>
    <n v="7.6509299999999998"/>
    <n v="7.6509299999999998"/>
    <n v="0"/>
    <x v="0"/>
    <n v="8"/>
  </r>
  <r>
    <x v="1"/>
    <x v="0"/>
    <x v="31"/>
    <x v="1"/>
    <x v="1"/>
    <x v="3"/>
    <s v="220SE-0700"/>
    <n v="6.631113"/>
    <n v="6.631113"/>
    <n v="0"/>
    <x v="0"/>
    <n v="8"/>
  </r>
  <r>
    <x v="1"/>
    <x v="0"/>
    <x v="31"/>
    <x v="1"/>
    <x v="1"/>
    <x v="3"/>
    <s v="220SE-0701"/>
    <n v="6.9919859999999998"/>
    <n v="6.9919859999999998"/>
    <n v="0"/>
    <x v="0"/>
    <n v="8"/>
  </r>
  <r>
    <x v="1"/>
    <x v="0"/>
    <x v="31"/>
    <x v="2"/>
    <x v="1"/>
    <x v="3"/>
    <s v="220SE-0708"/>
    <n v="4.8911340000000001"/>
    <n v="4.8911340000000001"/>
    <n v="0"/>
    <x v="0"/>
    <n v="8"/>
  </r>
  <r>
    <x v="1"/>
    <x v="0"/>
    <x v="31"/>
    <x v="1"/>
    <x v="1"/>
    <x v="3"/>
    <s v="220SE-0718"/>
    <n v="8.2095350000000007"/>
    <n v="8.2095350000000007"/>
    <n v="0"/>
    <x v="0"/>
    <n v="8"/>
  </r>
  <r>
    <x v="1"/>
    <x v="0"/>
    <x v="31"/>
    <x v="1"/>
    <x v="1"/>
    <x v="3"/>
    <s v="220SE-0734"/>
    <n v="6.2893929999999996"/>
    <n v="6.2893929999999996"/>
    <n v="0"/>
    <x v="0"/>
    <n v="8"/>
  </r>
  <r>
    <x v="1"/>
    <x v="0"/>
    <x v="31"/>
    <x v="1"/>
    <x v="1"/>
    <x v="3"/>
    <s v="220SE-0737"/>
    <n v="4.6030850000000001"/>
    <n v="4.6030850000000001"/>
    <n v="0"/>
    <x v="0"/>
    <n v="5.5"/>
  </r>
  <r>
    <x v="1"/>
    <x v="0"/>
    <x v="31"/>
    <x v="1"/>
    <x v="1"/>
    <x v="3"/>
    <s v="220SE-0739"/>
    <n v="5.5613799999999998"/>
    <n v="5.5613799999999998"/>
    <n v="0"/>
    <x v="0"/>
    <n v="8"/>
  </r>
  <r>
    <x v="1"/>
    <x v="0"/>
    <x v="31"/>
    <x v="2"/>
    <x v="1"/>
    <x v="3"/>
    <s v="220SE-0754"/>
    <n v="6.16404"/>
    <n v="6.16404"/>
    <n v="0"/>
    <x v="0"/>
    <n v="8"/>
  </r>
  <r>
    <x v="1"/>
    <x v="0"/>
    <x v="31"/>
    <x v="2"/>
    <x v="1"/>
    <x v="3"/>
    <s v="220SE-0755"/>
    <n v="6.2211699999999999"/>
    <n v="6.2211699999999999"/>
    <n v="0"/>
    <x v="0"/>
    <n v="8"/>
  </r>
  <r>
    <x v="1"/>
    <x v="0"/>
    <x v="31"/>
    <x v="2"/>
    <x v="1"/>
    <x v="3"/>
    <s v="220SE-0778"/>
    <n v="5.7039499999999999"/>
    <n v="5.7039499999999999"/>
    <n v="0"/>
    <x v="0"/>
    <n v="8"/>
  </r>
  <r>
    <x v="1"/>
    <x v="0"/>
    <x v="31"/>
    <x v="1"/>
    <x v="1"/>
    <x v="3"/>
    <s v="220SE-0786"/>
    <n v="8.3601369999999999"/>
    <n v="8.3601369999999999"/>
    <n v="0"/>
    <x v="0"/>
    <n v="8"/>
  </r>
  <r>
    <x v="1"/>
    <x v="0"/>
    <x v="31"/>
    <x v="0"/>
    <x v="1"/>
    <x v="3"/>
    <s v="220SE-0787"/>
    <n v="6.9120900000000001"/>
    <n v="6.9120900000000001"/>
    <n v="0"/>
    <x v="0"/>
    <n v="8"/>
  </r>
  <r>
    <x v="1"/>
    <x v="0"/>
    <x v="31"/>
    <x v="1"/>
    <x v="1"/>
    <x v="3"/>
    <s v="220SE-0797"/>
    <n v="7.0858559999999997"/>
    <n v="7.0858559999999997"/>
    <n v="0"/>
    <x v="0"/>
    <n v="8"/>
  </r>
  <r>
    <x v="1"/>
    <x v="0"/>
    <x v="31"/>
    <x v="1"/>
    <x v="1"/>
    <x v="3"/>
    <s v="220SE-0800"/>
    <n v="7.2688100000000002"/>
    <n v="7.2688100000000002"/>
    <n v="0"/>
    <x v="0"/>
    <n v="8"/>
  </r>
  <r>
    <x v="1"/>
    <x v="0"/>
    <x v="31"/>
    <x v="2"/>
    <x v="1"/>
    <x v="3"/>
    <s v="220SE-0844"/>
    <n v="7.3821500000000002"/>
    <n v="7.3821500000000002"/>
    <n v="5.0000000000000001E-3"/>
    <x v="0"/>
    <n v="8"/>
  </r>
  <r>
    <x v="1"/>
    <x v="0"/>
    <x v="31"/>
    <x v="0"/>
    <x v="1"/>
    <x v="3"/>
    <s v="220SE-0923"/>
    <n v="6.1352900000000004"/>
    <n v="6.1352900000000004"/>
    <n v="0"/>
    <x v="0"/>
    <n v="8"/>
  </r>
  <r>
    <x v="1"/>
    <x v="0"/>
    <x v="31"/>
    <x v="2"/>
    <x v="1"/>
    <x v="3"/>
    <s v="220SE-1045"/>
    <n v="8.5022900000000003"/>
    <n v="8.5022900000000003"/>
    <n v="0"/>
    <x v="0"/>
    <n v="8"/>
  </r>
  <r>
    <x v="1"/>
    <x v="0"/>
    <x v="31"/>
    <x v="0"/>
    <x v="1"/>
    <x v="3"/>
    <s v="220SE-1218"/>
    <n v="5.6158000000000001"/>
    <n v="5.6158000000000001"/>
    <n v="0"/>
    <x v="0"/>
    <n v="8"/>
  </r>
  <r>
    <x v="1"/>
    <x v="0"/>
    <x v="31"/>
    <x v="0"/>
    <x v="1"/>
    <x v="3"/>
    <s v="220SE-1219"/>
    <n v="5.9384199999999998"/>
    <n v="5.9384199999999998"/>
    <n v="0"/>
    <x v="0"/>
    <n v="8"/>
  </r>
  <r>
    <x v="1"/>
    <x v="0"/>
    <x v="31"/>
    <x v="2"/>
    <x v="1"/>
    <x v="3"/>
    <s v="220SE-1220"/>
    <n v="5.3964499999999997"/>
    <n v="5.3964499999999997"/>
    <n v="2.9999999999999997E-4"/>
    <x v="0"/>
    <n v="7.5"/>
  </r>
  <r>
    <x v="1"/>
    <x v="0"/>
    <x v="31"/>
    <x v="1"/>
    <x v="1"/>
    <x v="3"/>
    <s v="220SE-1223"/>
    <n v="6.8749700000000002"/>
    <n v="6.8749700000000002"/>
    <n v="0"/>
    <x v="0"/>
    <n v="8"/>
  </r>
  <r>
    <x v="1"/>
    <x v="0"/>
    <x v="31"/>
    <x v="1"/>
    <x v="1"/>
    <x v="3"/>
    <s v="220SE-1282"/>
    <n v="7.3761390000000002"/>
    <n v="7.3761390000000002"/>
    <n v="0"/>
    <x v="0"/>
    <n v="8"/>
  </r>
  <r>
    <x v="1"/>
    <x v="0"/>
    <x v="31"/>
    <x v="1"/>
    <x v="1"/>
    <x v="3"/>
    <s v="220SE-1286"/>
    <n v="6.4269400000000001"/>
    <n v="6.4269400000000001"/>
    <n v="0"/>
    <x v="0"/>
    <n v="8"/>
  </r>
  <r>
    <x v="1"/>
    <x v="0"/>
    <x v="31"/>
    <x v="0"/>
    <x v="1"/>
    <x v="3"/>
    <s v="220SE-1290"/>
    <n v="7.7411300000000001"/>
    <n v="7.7411300000000001"/>
    <n v="0"/>
    <x v="0"/>
    <n v="8"/>
  </r>
  <r>
    <x v="1"/>
    <x v="0"/>
    <x v="31"/>
    <x v="2"/>
    <x v="1"/>
    <x v="3"/>
    <s v="220SE-1679"/>
    <n v="7.0082599999999999"/>
    <n v="7.0082599999999999"/>
    <n v="0"/>
    <x v="0"/>
    <n v="8"/>
  </r>
  <r>
    <x v="1"/>
    <x v="0"/>
    <x v="31"/>
    <x v="1"/>
    <x v="1"/>
    <x v="3"/>
    <s v="220SE-1689"/>
    <n v="3.9834299999999998"/>
    <n v="3.9834299999999998"/>
    <n v="0.56169999999999998"/>
    <x v="0"/>
    <n v="6"/>
  </r>
  <r>
    <x v="1"/>
    <x v="0"/>
    <x v="31"/>
    <x v="2"/>
    <x v="1"/>
    <x v="3"/>
    <s v="220SE-1695"/>
    <n v="6.7416400000000003"/>
    <n v="6.7416400000000003"/>
    <n v="0.17780000000000001"/>
    <x v="0"/>
    <n v="8"/>
  </r>
  <r>
    <x v="1"/>
    <x v="0"/>
    <x v="31"/>
    <x v="2"/>
    <x v="1"/>
    <x v="3"/>
    <s v="220SE-1696"/>
    <n v="6.1314299999999999"/>
    <n v="6.1314299999999999"/>
    <n v="0"/>
    <x v="0"/>
    <n v="8"/>
  </r>
  <r>
    <x v="1"/>
    <x v="0"/>
    <x v="31"/>
    <x v="2"/>
    <x v="1"/>
    <x v="3"/>
    <s v="220SE-1883"/>
    <n v="6.9058099999999998"/>
    <n v="6.9058099999999998"/>
    <n v="1.3299999999999999E-2"/>
    <x v="0"/>
    <n v="8"/>
  </r>
  <r>
    <x v="1"/>
    <x v="0"/>
    <x v="31"/>
    <x v="1"/>
    <x v="1"/>
    <x v="3"/>
    <s v="220SE-2033"/>
    <n v="6.1803299999999997"/>
    <n v="6.1803299999999997"/>
    <n v="0"/>
    <x v="0"/>
    <n v="8"/>
  </r>
  <r>
    <x v="1"/>
    <x v="0"/>
    <x v="31"/>
    <x v="0"/>
    <x v="1"/>
    <x v="3"/>
    <s v="220SE-2035"/>
    <n v="8.4399899999999999"/>
    <n v="8.4399899999999999"/>
    <n v="5.0000000000000001E-3"/>
    <x v="0"/>
    <n v="8"/>
  </r>
  <r>
    <x v="1"/>
    <x v="0"/>
    <x v="31"/>
    <x v="2"/>
    <x v="1"/>
    <x v="3"/>
    <s v="220SE-2036"/>
    <n v="4.8424800000000001"/>
    <n v="4.8424800000000001"/>
    <n v="0"/>
    <x v="0"/>
    <n v="8"/>
  </r>
  <r>
    <x v="1"/>
    <x v="0"/>
    <x v="31"/>
    <x v="0"/>
    <x v="1"/>
    <x v="3"/>
    <s v="220SE-2037"/>
    <n v="5.0098500000000001"/>
    <n v="5.0098500000000001"/>
    <n v="2.5000000000000001E-3"/>
    <x v="0"/>
    <n v="8"/>
  </r>
  <r>
    <x v="1"/>
    <x v="0"/>
    <x v="31"/>
    <x v="0"/>
    <x v="1"/>
    <x v="3"/>
    <s v="220SE-2038"/>
    <n v="7.5341500000000003"/>
    <n v="7.5341500000000003"/>
    <n v="0"/>
    <x v="0"/>
    <n v="8"/>
  </r>
  <r>
    <x v="1"/>
    <x v="0"/>
    <x v="31"/>
    <x v="1"/>
    <x v="1"/>
    <x v="3"/>
    <s v="220SE-2102"/>
    <n v="5.6761200000000001"/>
    <n v="5.6761200000000001"/>
    <n v="0"/>
    <x v="0"/>
    <n v="8"/>
  </r>
  <r>
    <x v="1"/>
    <x v="0"/>
    <x v="31"/>
    <x v="0"/>
    <x v="1"/>
    <x v="3"/>
    <s v="220SE-2103"/>
    <n v="5.6463999999999999"/>
    <n v="5.6463999999999999"/>
    <n v="5.0700000000000002E-2"/>
    <x v="0"/>
    <n v="8"/>
  </r>
  <r>
    <x v="1"/>
    <x v="0"/>
    <x v="31"/>
    <x v="2"/>
    <x v="1"/>
    <x v="3"/>
    <s v="220SE-2104"/>
    <n v="8.1610600000000009"/>
    <n v="8.1610600000000009"/>
    <n v="0"/>
    <x v="0"/>
    <n v="8"/>
  </r>
  <r>
    <x v="1"/>
    <x v="0"/>
    <x v="31"/>
    <x v="0"/>
    <x v="1"/>
    <x v="3"/>
    <s v="220SE-2110"/>
    <n v="5.9048699999999998"/>
    <n v="5.9048699999999998"/>
    <n v="0"/>
    <x v="0"/>
    <n v="8"/>
  </r>
  <r>
    <x v="1"/>
    <x v="0"/>
    <x v="31"/>
    <x v="1"/>
    <x v="1"/>
    <x v="3"/>
    <s v="220SE-2116"/>
    <n v="3.034125"/>
    <n v="3.034125"/>
    <n v="0"/>
    <x v="0"/>
    <n v="3.5"/>
  </r>
  <r>
    <x v="1"/>
    <x v="0"/>
    <x v="31"/>
    <x v="2"/>
    <x v="1"/>
    <x v="3"/>
    <s v="220SE-2118"/>
    <n v="12.518050000000001"/>
    <n v="12.518050000000001"/>
    <n v="0"/>
    <x v="0"/>
    <n v="12"/>
  </r>
  <r>
    <x v="1"/>
    <x v="0"/>
    <x v="31"/>
    <x v="0"/>
    <x v="1"/>
    <x v="3"/>
    <s v="220SE-2295"/>
    <n v="4.4016900000000003"/>
    <n v="4.4016900000000003"/>
    <n v="0"/>
    <x v="0"/>
    <n v="8"/>
  </r>
  <r>
    <x v="1"/>
    <x v="0"/>
    <x v="31"/>
    <x v="0"/>
    <x v="1"/>
    <x v="3"/>
    <s v="220SE-2349"/>
    <n v="5.1536799999999996"/>
    <n v="5.1536799999999996"/>
    <n v="4.2999999999999997E-2"/>
    <x v="0"/>
    <n v="8"/>
  </r>
  <r>
    <x v="1"/>
    <x v="0"/>
    <x v="31"/>
    <x v="1"/>
    <x v="1"/>
    <x v="3"/>
    <s v="220SE-2350"/>
    <n v="7.5208899999999996"/>
    <n v="7.5208899999999996"/>
    <n v="5.0000000000000001E-3"/>
    <x v="0"/>
    <n v="8"/>
  </r>
  <r>
    <x v="1"/>
    <x v="0"/>
    <x v="31"/>
    <x v="1"/>
    <x v="1"/>
    <x v="3"/>
    <s v="220SE-2353"/>
    <n v="7.3170999999999999"/>
    <n v="7.3170999999999999"/>
    <n v="0"/>
    <x v="0"/>
    <n v="8"/>
  </r>
  <r>
    <x v="1"/>
    <x v="0"/>
    <x v="31"/>
    <x v="1"/>
    <x v="1"/>
    <x v="3"/>
    <s v="220SE-2414"/>
    <n v="6.06555"/>
    <n v="6.06555"/>
    <n v="0"/>
    <x v="0"/>
    <n v="8"/>
  </r>
  <r>
    <x v="1"/>
    <x v="0"/>
    <x v="31"/>
    <x v="0"/>
    <x v="1"/>
    <x v="3"/>
    <s v="220SE-2415"/>
    <n v="5.2849700000000004"/>
    <n v="5.2849700000000004"/>
    <n v="0.80669999999999997"/>
    <x v="0"/>
    <n v="10"/>
  </r>
  <r>
    <x v="1"/>
    <x v="0"/>
    <x v="31"/>
    <x v="2"/>
    <x v="1"/>
    <x v="3"/>
    <s v="220SE-2454"/>
    <n v="5.7799399999999999"/>
    <n v="5.7799399999999999"/>
    <n v="0"/>
    <x v="0"/>
    <n v="8"/>
  </r>
  <r>
    <x v="1"/>
    <x v="0"/>
    <x v="31"/>
    <x v="1"/>
    <x v="1"/>
    <x v="3"/>
    <s v="220SE-2455"/>
    <n v="5.6506100000000004"/>
    <n v="5.6506100000000004"/>
    <n v="0"/>
    <x v="0"/>
    <n v="8"/>
  </r>
  <r>
    <x v="1"/>
    <x v="0"/>
    <x v="31"/>
    <x v="1"/>
    <x v="1"/>
    <x v="3"/>
    <s v="220SE-2553"/>
    <n v="6.0910000000000002"/>
    <n v="6.0910000000000002"/>
    <n v="0"/>
    <x v="0"/>
    <n v="8"/>
  </r>
  <r>
    <x v="1"/>
    <x v="0"/>
    <x v="31"/>
    <x v="2"/>
    <x v="1"/>
    <x v="3"/>
    <s v="220SE-2769"/>
    <n v="7.1637899999999997"/>
    <n v="7.1637899999999997"/>
    <n v="0"/>
    <x v="0"/>
    <n v="8"/>
  </r>
  <r>
    <x v="1"/>
    <x v="0"/>
    <x v="31"/>
    <x v="0"/>
    <x v="1"/>
    <x v="3"/>
    <s v="220SE-2771"/>
    <n v="7.0725300000000004"/>
    <n v="7.0725300000000004"/>
    <n v="3.0000000000000001E-3"/>
    <x v="0"/>
    <n v="8"/>
  </r>
  <r>
    <x v="1"/>
    <x v="0"/>
    <x v="31"/>
    <x v="1"/>
    <x v="1"/>
    <x v="3"/>
    <s v="220SE-2775"/>
    <n v="6.825437"/>
    <n v="6.825437"/>
    <n v="0"/>
    <x v="0"/>
    <n v="8"/>
  </r>
  <r>
    <x v="1"/>
    <x v="0"/>
    <x v="31"/>
    <x v="1"/>
    <x v="1"/>
    <x v="3"/>
    <s v="220SE-2818"/>
    <n v="6.6468800000000003"/>
    <n v="6.6468800000000003"/>
    <n v="0"/>
    <x v="0"/>
    <n v="8"/>
  </r>
  <r>
    <x v="1"/>
    <x v="0"/>
    <x v="31"/>
    <x v="2"/>
    <x v="1"/>
    <x v="3"/>
    <s v="220SE-2841"/>
    <n v="11.709910000000001"/>
    <n v="11.709910000000001"/>
    <n v="0"/>
    <x v="0"/>
    <n v="12"/>
  </r>
  <r>
    <x v="1"/>
    <x v="0"/>
    <x v="31"/>
    <x v="1"/>
    <x v="1"/>
    <x v="3"/>
    <s v="220SE-2842"/>
    <n v="5.249517"/>
    <n v="5.249517"/>
    <n v="0"/>
    <x v="0"/>
    <n v="8"/>
  </r>
  <r>
    <x v="1"/>
    <x v="0"/>
    <x v="31"/>
    <x v="0"/>
    <x v="1"/>
    <x v="3"/>
    <s v="220SE-2848"/>
    <n v="6.0871199999999996"/>
    <n v="6.0871199999999996"/>
    <n v="3.5999999999999999E-3"/>
    <x v="0"/>
    <n v="8"/>
  </r>
  <r>
    <x v="1"/>
    <x v="0"/>
    <x v="31"/>
    <x v="0"/>
    <x v="1"/>
    <x v="3"/>
    <s v="220SE-2892"/>
    <n v="5.0527600000000001"/>
    <n v="5.0527600000000001"/>
    <n v="0"/>
    <x v="0"/>
    <n v="8"/>
  </r>
  <r>
    <x v="1"/>
    <x v="0"/>
    <x v="31"/>
    <x v="1"/>
    <x v="1"/>
    <x v="3"/>
    <s v="220SE-2893"/>
    <n v="5.6161899999999996"/>
    <n v="5.6161899999999996"/>
    <n v="0"/>
    <x v="0"/>
    <n v="8"/>
  </r>
  <r>
    <x v="1"/>
    <x v="0"/>
    <x v="31"/>
    <x v="1"/>
    <x v="1"/>
    <x v="3"/>
    <s v="220SE-2897"/>
    <n v="6.6573200000000003"/>
    <n v="6.6573200000000003"/>
    <n v="0"/>
    <x v="0"/>
    <n v="8"/>
  </r>
  <r>
    <x v="1"/>
    <x v="0"/>
    <x v="31"/>
    <x v="0"/>
    <x v="1"/>
    <x v="3"/>
    <s v="220SE-2918"/>
    <n v="6.3257700000000003"/>
    <n v="6.3257700000000003"/>
    <n v="0"/>
    <x v="0"/>
    <n v="8"/>
  </r>
  <r>
    <x v="1"/>
    <x v="0"/>
    <x v="31"/>
    <x v="0"/>
    <x v="1"/>
    <x v="3"/>
    <s v="220SE-2924"/>
    <n v="6.9401200000000003"/>
    <n v="6.9401200000000003"/>
    <n v="0"/>
    <x v="0"/>
    <n v="8"/>
  </r>
  <r>
    <x v="1"/>
    <x v="0"/>
    <x v="31"/>
    <x v="2"/>
    <x v="1"/>
    <x v="3"/>
    <s v="220SE-2926"/>
    <n v="6.0207100000000002"/>
    <n v="6.0207100000000002"/>
    <n v="0"/>
    <x v="0"/>
    <n v="8"/>
  </r>
  <r>
    <x v="1"/>
    <x v="0"/>
    <x v="31"/>
    <x v="0"/>
    <x v="1"/>
    <x v="3"/>
    <s v="220SE-2931"/>
    <n v="5.2646899999999999"/>
    <n v="5.2646899999999999"/>
    <n v="0"/>
    <x v="0"/>
    <n v="8"/>
  </r>
  <r>
    <x v="1"/>
    <x v="0"/>
    <x v="31"/>
    <x v="0"/>
    <x v="1"/>
    <x v="3"/>
    <s v="220SE-2983"/>
    <n v="5.4548300000000003"/>
    <n v="5.4548300000000003"/>
    <n v="0"/>
    <x v="0"/>
    <n v="8"/>
  </r>
  <r>
    <x v="1"/>
    <x v="0"/>
    <x v="31"/>
    <x v="0"/>
    <x v="1"/>
    <x v="3"/>
    <s v="220SE-3035"/>
    <n v="2.5975000000000001"/>
    <n v="2.5975000000000001"/>
    <n v="0"/>
    <x v="0"/>
    <n v="8"/>
  </r>
  <r>
    <x v="1"/>
    <x v="0"/>
    <x v="31"/>
    <x v="2"/>
    <x v="1"/>
    <x v="3"/>
    <s v="220SE-3073"/>
    <n v="6.6341900000000003"/>
    <n v="6.6341900000000003"/>
    <n v="0"/>
    <x v="0"/>
    <n v="8"/>
  </r>
  <r>
    <x v="1"/>
    <x v="0"/>
    <x v="31"/>
    <x v="2"/>
    <x v="1"/>
    <x v="3"/>
    <s v="220SE-3261"/>
    <n v="6.7652700000000001"/>
    <n v="6.7652700000000001"/>
    <n v="0"/>
    <x v="0"/>
    <n v="8"/>
  </r>
  <r>
    <x v="1"/>
    <x v="0"/>
    <x v="31"/>
    <x v="2"/>
    <x v="1"/>
    <x v="3"/>
    <s v="220SE-3445"/>
    <n v="7.6486900000000002"/>
    <n v="7.6486900000000002"/>
    <n v="0"/>
    <x v="0"/>
    <n v="8"/>
  </r>
  <r>
    <x v="1"/>
    <x v="0"/>
    <x v="31"/>
    <x v="2"/>
    <x v="1"/>
    <x v="3"/>
    <s v="220SE-3447"/>
    <n v="5.5381299999999998"/>
    <n v="5.5381299999999998"/>
    <n v="0.46779999999999999"/>
    <x v="0"/>
    <n v="8"/>
  </r>
  <r>
    <x v="1"/>
    <x v="0"/>
    <x v="31"/>
    <x v="2"/>
    <x v="1"/>
    <x v="3"/>
    <s v="220SE-3462"/>
    <n v="6.2058"/>
    <n v="6.2058"/>
    <n v="0"/>
    <x v="0"/>
    <n v="8"/>
  </r>
  <r>
    <x v="1"/>
    <x v="0"/>
    <x v="31"/>
    <x v="2"/>
    <x v="1"/>
    <x v="3"/>
    <s v="220SE-3468"/>
    <n v="5.1204299999999998"/>
    <n v="5.1204299999999998"/>
    <n v="2.298"/>
    <x v="0"/>
    <n v="8"/>
  </r>
  <r>
    <x v="1"/>
    <x v="0"/>
    <x v="31"/>
    <x v="0"/>
    <x v="1"/>
    <x v="3"/>
    <s v="220SE-3566"/>
    <n v="7.0408900000000001"/>
    <n v="7.0408900000000001"/>
    <n v="4.3999999999999997E-2"/>
    <x v="0"/>
    <n v="8"/>
  </r>
  <r>
    <x v="1"/>
    <x v="0"/>
    <x v="31"/>
    <x v="1"/>
    <x v="1"/>
    <x v="3"/>
    <s v="220SE-3633"/>
    <n v="6.0573300000000003"/>
    <n v="6.0573300000000003"/>
    <n v="0"/>
    <x v="0"/>
    <n v="8"/>
  </r>
  <r>
    <x v="1"/>
    <x v="0"/>
    <x v="31"/>
    <x v="0"/>
    <x v="1"/>
    <x v="3"/>
    <s v="220SE-3678"/>
    <n v="4.9783600000000003"/>
    <n v="4.9783600000000003"/>
    <n v="2.9000000000000001E-2"/>
    <x v="0"/>
    <n v="8"/>
  </r>
  <r>
    <x v="1"/>
    <x v="0"/>
    <x v="31"/>
    <x v="1"/>
    <x v="1"/>
    <x v="3"/>
    <s v="220SE-3840"/>
    <n v="6.1483499999999998"/>
    <n v="6.1483499999999998"/>
    <n v="0"/>
    <x v="0"/>
    <n v="8"/>
  </r>
  <r>
    <x v="1"/>
    <x v="0"/>
    <x v="31"/>
    <x v="0"/>
    <x v="2"/>
    <x v="4"/>
    <s v="300OI-01-A"/>
    <n v="54.169800000000002"/>
    <n v="54.169800000000002"/>
    <n v="0"/>
    <x v="0"/>
    <n v="32"/>
  </r>
  <r>
    <x v="1"/>
    <x v="0"/>
    <x v="31"/>
    <x v="1"/>
    <x v="2"/>
    <x v="4"/>
    <s v="300OI-01-B"/>
    <n v="57.991799999999998"/>
    <n v="57.991799999999998"/>
    <n v="0"/>
    <x v="0"/>
    <n v="40"/>
  </r>
  <r>
    <x v="1"/>
    <x v="0"/>
    <x v="31"/>
    <x v="2"/>
    <x v="2"/>
    <x v="4"/>
    <s v="300OI-01-C"/>
    <n v="48.5608"/>
    <n v="48.5608"/>
    <n v="0"/>
    <x v="0"/>
    <n v="40"/>
  </r>
  <r>
    <x v="1"/>
    <x v="0"/>
    <x v="31"/>
    <x v="0"/>
    <x v="2"/>
    <x v="5"/>
    <s v="300OS-01-A"/>
    <n v="19.087440000000001"/>
    <n v="19.087440000000001"/>
    <n v="0"/>
    <x v="0"/>
    <n v="24"/>
  </r>
  <r>
    <x v="1"/>
    <x v="0"/>
    <x v="31"/>
    <x v="1"/>
    <x v="2"/>
    <x v="5"/>
    <s v="300OS-01-B"/>
    <n v="12.93061"/>
    <n v="12.93061"/>
    <n v="0"/>
    <x v="0"/>
    <n v="24"/>
  </r>
  <r>
    <x v="1"/>
    <x v="0"/>
    <x v="31"/>
    <x v="2"/>
    <x v="2"/>
    <x v="5"/>
    <s v="300OS-01-C"/>
    <n v="10.36936"/>
    <n v="10.36936"/>
    <n v="0"/>
    <x v="0"/>
    <n v="24"/>
  </r>
  <r>
    <x v="1"/>
    <x v="0"/>
    <x v="31"/>
    <x v="0"/>
    <x v="3"/>
    <x v="6"/>
    <s v="410MO-01-A"/>
    <n v="15.502079999999999"/>
    <n v="15.502079999999999"/>
    <n v="0"/>
    <x v="0"/>
    <n v="19.989999999999998"/>
  </r>
  <r>
    <x v="1"/>
    <x v="0"/>
    <x v="31"/>
    <x v="1"/>
    <x v="3"/>
    <x v="6"/>
    <s v="410MO-01-B"/>
    <n v="15.762589999999999"/>
    <n v="15.762589999999999"/>
    <n v="0"/>
    <x v="0"/>
    <n v="20.02"/>
  </r>
  <r>
    <x v="1"/>
    <x v="0"/>
    <x v="31"/>
    <x v="2"/>
    <x v="3"/>
    <x v="6"/>
    <s v="410MO-01-C"/>
    <n v="14.83784"/>
    <n v="14.83784"/>
    <n v="0"/>
    <x v="0"/>
    <n v="18.66"/>
  </r>
  <r>
    <x v="1"/>
    <x v="0"/>
    <x v="31"/>
    <x v="0"/>
    <x v="3"/>
    <x v="6"/>
    <s v="410MO-02-A"/>
    <n v="15.61145"/>
    <n v="15.61145"/>
    <n v="0"/>
    <x v="0"/>
    <n v="19.989999999999998"/>
  </r>
  <r>
    <x v="1"/>
    <x v="0"/>
    <x v="31"/>
    <x v="1"/>
    <x v="3"/>
    <x v="6"/>
    <s v="410MO-02-B"/>
    <n v="14.954660000000001"/>
    <n v="14.954660000000001"/>
    <n v="0"/>
    <x v="0"/>
    <n v="20.02"/>
  </r>
  <r>
    <x v="1"/>
    <x v="0"/>
    <x v="31"/>
    <x v="2"/>
    <x v="3"/>
    <x v="6"/>
    <s v="410MO-02-C"/>
    <n v="8.1553699999999996"/>
    <n v="8.1553699999999996"/>
    <n v="0"/>
    <x v="0"/>
    <n v="10.66"/>
  </r>
  <r>
    <x v="1"/>
    <x v="0"/>
    <x v="31"/>
    <x v="0"/>
    <x v="3"/>
    <x v="6"/>
    <s v="410MO-03-A"/>
    <n v="15.677060000000001"/>
    <n v="15.677060000000001"/>
    <n v="0"/>
    <x v="0"/>
    <n v="19.989999999999998"/>
  </r>
  <r>
    <x v="1"/>
    <x v="0"/>
    <x v="31"/>
    <x v="1"/>
    <x v="3"/>
    <x v="6"/>
    <s v="410MO-03-B"/>
    <n v="12.056480000000001"/>
    <n v="12.056480000000001"/>
    <n v="0"/>
    <x v="0"/>
    <n v="16.02"/>
  </r>
  <r>
    <x v="1"/>
    <x v="0"/>
    <x v="31"/>
    <x v="2"/>
    <x v="3"/>
    <x v="6"/>
    <s v="410MO-03-C"/>
    <n v="11.05166"/>
    <n v="11.05166"/>
    <n v="0"/>
    <x v="0"/>
    <n v="14.66"/>
  </r>
  <r>
    <x v="1"/>
    <x v="0"/>
    <x v="31"/>
    <x v="0"/>
    <x v="3"/>
    <x v="6"/>
    <s v="410MO-04-A"/>
    <n v="21.23385"/>
    <n v="21.23385"/>
    <n v="0"/>
    <x v="0"/>
    <n v="27.99"/>
  </r>
  <r>
    <x v="1"/>
    <x v="0"/>
    <x v="31"/>
    <x v="1"/>
    <x v="3"/>
    <x v="6"/>
    <s v="410MO-04-B"/>
    <n v="15.35167"/>
    <n v="15.35167"/>
    <n v="0"/>
    <x v="0"/>
    <n v="20.02"/>
  </r>
  <r>
    <x v="1"/>
    <x v="0"/>
    <x v="31"/>
    <x v="2"/>
    <x v="3"/>
    <x v="6"/>
    <s v="410MO-04-C"/>
    <n v="14.16502"/>
    <n v="14.16502"/>
    <n v="0"/>
    <x v="0"/>
    <n v="18.68"/>
  </r>
  <r>
    <x v="1"/>
    <x v="0"/>
    <x v="31"/>
    <x v="0"/>
    <x v="3"/>
    <x v="6"/>
    <s v="410MO-05-A"/>
    <n v="15.391640000000001"/>
    <n v="15.391640000000001"/>
    <n v="0"/>
    <x v="0"/>
    <n v="19.989999999999998"/>
  </r>
  <r>
    <x v="1"/>
    <x v="0"/>
    <x v="31"/>
    <x v="1"/>
    <x v="3"/>
    <x v="6"/>
    <s v="410MO-05-B"/>
    <n v="15.008330000000001"/>
    <n v="15.008330000000001"/>
    <n v="0"/>
    <x v="0"/>
    <n v="20.02"/>
  </r>
  <r>
    <x v="1"/>
    <x v="0"/>
    <x v="31"/>
    <x v="2"/>
    <x v="3"/>
    <x v="6"/>
    <s v="410MO-05-C"/>
    <n v="14.09"/>
    <n v="14.09"/>
    <n v="0"/>
    <x v="0"/>
    <n v="18.66"/>
  </r>
  <r>
    <x v="1"/>
    <x v="0"/>
    <x v="31"/>
    <x v="0"/>
    <x v="3"/>
    <x v="6"/>
    <s v="410MO-06-A"/>
    <n v="15.94979"/>
    <n v="15.94979"/>
    <n v="0"/>
    <x v="0"/>
    <n v="19.989999999999998"/>
  </r>
  <r>
    <x v="1"/>
    <x v="0"/>
    <x v="31"/>
    <x v="2"/>
    <x v="3"/>
    <x v="6"/>
    <s v="410MO-06-C"/>
    <n v="8.2433300000000003"/>
    <n v="8.2433300000000003"/>
    <n v="0"/>
    <x v="0"/>
    <n v="10.68"/>
  </r>
  <r>
    <x v="1"/>
    <x v="0"/>
    <x v="31"/>
    <x v="1"/>
    <x v="3"/>
    <x v="6"/>
    <s v="410MO-07-B"/>
    <n v="15.311669999999999"/>
    <n v="15.311669999999999"/>
    <n v="0"/>
    <x v="0"/>
    <n v="20.02"/>
  </r>
  <r>
    <x v="1"/>
    <x v="0"/>
    <x v="31"/>
    <x v="0"/>
    <x v="3"/>
    <x v="7"/>
    <s v="420TW-01-A"/>
    <n v="6.4749999999999996"/>
    <n v="6.4749999999999996"/>
    <n v="0"/>
    <x v="0"/>
    <n v="8.5"/>
  </r>
  <r>
    <x v="1"/>
    <x v="0"/>
    <x v="31"/>
    <x v="2"/>
    <x v="3"/>
    <x v="7"/>
    <s v="420TW-01-C"/>
    <n v="6.4438399999999998"/>
    <n v="6.4438399999999998"/>
    <n v="0"/>
    <x v="0"/>
    <n v="8.6"/>
  </r>
  <r>
    <x v="1"/>
    <x v="0"/>
    <x v="31"/>
    <x v="0"/>
    <x v="3"/>
    <x v="7"/>
    <s v="420TW-02-A"/>
    <n v="9.4103399999999997"/>
    <n v="9.4103399999999997"/>
    <n v="0"/>
    <x v="0"/>
    <n v="12.5"/>
  </r>
  <r>
    <x v="1"/>
    <x v="0"/>
    <x v="31"/>
    <x v="1"/>
    <x v="3"/>
    <x v="7"/>
    <s v="420TW-02-B"/>
    <n v="5.4622000000000002"/>
    <n v="5.4622000000000002"/>
    <n v="0"/>
    <x v="0"/>
    <n v="7"/>
  </r>
  <r>
    <x v="1"/>
    <x v="0"/>
    <x v="31"/>
    <x v="2"/>
    <x v="3"/>
    <x v="7"/>
    <s v="420TW-02-C"/>
    <n v="6.4550000000000001"/>
    <n v="6.4550000000000001"/>
    <n v="0"/>
    <x v="0"/>
    <n v="8.6"/>
  </r>
  <r>
    <x v="1"/>
    <x v="0"/>
    <x v="31"/>
    <x v="0"/>
    <x v="3"/>
    <x v="7"/>
    <s v="420TW-03-A"/>
    <n v="6.3819999999999997"/>
    <n v="6.3819999999999997"/>
    <n v="0"/>
    <x v="0"/>
    <n v="8.5"/>
  </r>
  <r>
    <x v="1"/>
    <x v="0"/>
    <x v="31"/>
    <x v="2"/>
    <x v="3"/>
    <x v="7"/>
    <s v="420TW-03-C"/>
    <n v="6.7100099999999996"/>
    <n v="6.7100099999999996"/>
    <n v="0"/>
    <x v="0"/>
    <n v="8.6"/>
  </r>
  <r>
    <x v="1"/>
    <x v="0"/>
    <x v="31"/>
    <x v="0"/>
    <x v="3"/>
    <x v="7"/>
    <s v="420TW-04-A"/>
    <n v="9.6265999999999998"/>
    <n v="9.6265999999999998"/>
    <n v="0"/>
    <x v="0"/>
    <n v="12.5"/>
  </r>
  <r>
    <x v="1"/>
    <x v="0"/>
    <x v="31"/>
    <x v="2"/>
    <x v="3"/>
    <x v="7"/>
    <s v="420TW-04-C"/>
    <n v="6.6045100000000003"/>
    <n v="6.6045100000000003"/>
    <n v="0"/>
    <x v="0"/>
    <n v="8.6"/>
  </r>
  <r>
    <x v="1"/>
    <x v="0"/>
    <x v="31"/>
    <x v="0"/>
    <x v="3"/>
    <x v="7"/>
    <s v="420TW-05-A"/>
    <n v="6.4666699999999997"/>
    <n v="6.4666699999999997"/>
    <n v="0"/>
    <x v="0"/>
    <n v="8.5"/>
  </r>
  <r>
    <x v="1"/>
    <x v="0"/>
    <x v="31"/>
    <x v="0"/>
    <x v="3"/>
    <x v="7"/>
    <s v="420TW-06-A"/>
    <n v="6.7383300000000004"/>
    <n v="6.7383300000000004"/>
    <n v="0"/>
    <x v="0"/>
    <n v="8.5"/>
  </r>
  <r>
    <x v="1"/>
    <x v="0"/>
    <x v="31"/>
    <x v="1"/>
    <x v="3"/>
    <x v="7"/>
    <s v="420TW-06-B"/>
    <n v="6.6098400000000002"/>
    <n v="6.6098400000000002"/>
    <n v="0"/>
    <x v="0"/>
    <n v="8.6"/>
  </r>
  <r>
    <x v="1"/>
    <x v="0"/>
    <x v="31"/>
    <x v="1"/>
    <x v="3"/>
    <x v="7"/>
    <s v="420TW-07-B"/>
    <n v="6.5528399999999998"/>
    <n v="6.5528399999999998"/>
    <n v="0"/>
    <x v="0"/>
    <n v="8.6"/>
  </r>
  <r>
    <x v="1"/>
    <x v="0"/>
    <x v="31"/>
    <x v="2"/>
    <x v="3"/>
    <x v="7"/>
    <s v="420TW-07-C"/>
    <n v="6.4349999999999996"/>
    <n v="6.4349999999999996"/>
    <n v="0"/>
    <x v="0"/>
    <n v="8.6"/>
  </r>
  <r>
    <x v="1"/>
    <x v="0"/>
    <x v="31"/>
    <x v="1"/>
    <x v="3"/>
    <x v="7"/>
    <s v="420TW-08-B"/>
    <n v="6.71502"/>
    <n v="6.71502"/>
    <n v="0"/>
    <x v="0"/>
    <n v="8.6"/>
  </r>
  <r>
    <x v="1"/>
    <x v="0"/>
    <x v="31"/>
    <x v="1"/>
    <x v="3"/>
    <x v="7"/>
    <s v="420TW-09-B"/>
    <n v="6.4571300000000003"/>
    <n v="6.4571300000000003"/>
    <n v="0"/>
    <x v="0"/>
    <n v="8.6"/>
  </r>
  <r>
    <x v="1"/>
    <x v="0"/>
    <x v="31"/>
    <x v="0"/>
    <x v="3"/>
    <x v="8"/>
    <s v="430TT-01-A"/>
    <n v="30.713259999999998"/>
    <n v="30.713259999999998"/>
    <n v="0"/>
    <x v="0"/>
    <n v="36"/>
  </r>
  <r>
    <x v="1"/>
    <x v="0"/>
    <x v="31"/>
    <x v="1"/>
    <x v="3"/>
    <x v="8"/>
    <s v="430TT-01-B"/>
    <n v="22.098929999999999"/>
    <n v="22.098929999999999"/>
    <n v="0"/>
    <x v="0"/>
    <n v="28.8"/>
  </r>
  <r>
    <x v="1"/>
    <x v="0"/>
    <x v="31"/>
    <x v="2"/>
    <x v="3"/>
    <x v="8"/>
    <s v="430TT-01-C"/>
    <n v="21.916589999999999"/>
    <n v="21.916589999999999"/>
    <n v="0"/>
    <x v="0"/>
    <n v="29.1"/>
  </r>
  <r>
    <x v="1"/>
    <x v="0"/>
    <x v="31"/>
    <x v="0"/>
    <x v="3"/>
    <x v="8"/>
    <s v="430TT-02-A"/>
    <n v="31.43393"/>
    <n v="31.43393"/>
    <n v="0"/>
    <x v="0"/>
    <n v="37"/>
  </r>
  <r>
    <x v="1"/>
    <x v="0"/>
    <x v="31"/>
    <x v="1"/>
    <x v="3"/>
    <x v="8"/>
    <s v="430TT-02-B"/>
    <n v="22.947579999999999"/>
    <n v="22.947579999999999"/>
    <n v="0"/>
    <x v="0"/>
    <n v="30.5"/>
  </r>
  <r>
    <x v="1"/>
    <x v="0"/>
    <x v="31"/>
    <x v="2"/>
    <x v="3"/>
    <x v="8"/>
    <s v="430TT-02-C"/>
    <n v="28.827069999999999"/>
    <n v="28.827069999999999"/>
    <n v="0"/>
    <x v="0"/>
    <n v="37.1"/>
  </r>
  <r>
    <x v="1"/>
    <x v="0"/>
    <x v="31"/>
    <x v="0"/>
    <x v="3"/>
    <x v="8"/>
    <s v="430TT-03-A"/>
    <n v="39.787430000000001"/>
    <n v="39.787430000000001"/>
    <n v="0"/>
    <x v="0"/>
    <n v="53"/>
  </r>
  <r>
    <x v="1"/>
    <x v="0"/>
    <x v="31"/>
    <x v="1"/>
    <x v="3"/>
    <x v="8"/>
    <s v="430TT-03-B"/>
    <n v="16.751550000000002"/>
    <n v="16.751550000000002"/>
    <n v="0"/>
    <x v="0"/>
    <n v="22"/>
  </r>
  <r>
    <x v="1"/>
    <x v="0"/>
    <x v="31"/>
    <x v="2"/>
    <x v="3"/>
    <x v="8"/>
    <s v="430TT-03-C"/>
    <n v="24.937180000000001"/>
    <n v="24.937180000000001"/>
    <n v="0"/>
    <x v="0"/>
    <n v="33.1"/>
  </r>
  <r>
    <x v="1"/>
    <x v="0"/>
    <x v="31"/>
    <x v="0"/>
    <x v="3"/>
    <x v="8"/>
    <s v="430TT-04-A"/>
    <n v="11.84177"/>
    <n v="11.84177"/>
    <n v="0"/>
    <x v="0"/>
    <n v="15"/>
  </r>
  <r>
    <x v="1"/>
    <x v="0"/>
    <x v="31"/>
    <x v="1"/>
    <x v="3"/>
    <x v="8"/>
    <s v="430TT-04-B"/>
    <n v="6.7339700000000002"/>
    <n v="6.7339700000000002"/>
    <n v="0"/>
    <x v="0"/>
    <n v="8.5"/>
  </r>
  <r>
    <x v="1"/>
    <x v="0"/>
    <x v="31"/>
    <x v="2"/>
    <x v="3"/>
    <x v="8"/>
    <s v="430TT-04-C"/>
    <n v="21.256119999999999"/>
    <n v="21.256119999999999"/>
    <n v="0"/>
    <x v="0"/>
    <n v="28.1"/>
  </r>
  <r>
    <x v="1"/>
    <x v="0"/>
    <x v="31"/>
    <x v="1"/>
    <x v="3"/>
    <x v="8"/>
    <s v="430TT-05-B"/>
    <n v="12.365309999999999"/>
    <n v="12.365309999999999"/>
    <n v="0"/>
    <x v="0"/>
    <n v="16"/>
  </r>
  <r>
    <x v="1"/>
    <x v="0"/>
    <x v="31"/>
    <x v="0"/>
    <x v="3"/>
    <x v="9"/>
    <s v="440TP-01-A"/>
    <n v="29.326689999999999"/>
    <n v="29.326689999999999"/>
    <n v="0"/>
    <x v="0"/>
    <n v="35"/>
  </r>
  <r>
    <x v="1"/>
    <x v="0"/>
    <x v="31"/>
    <x v="1"/>
    <x v="3"/>
    <x v="9"/>
    <s v="440TP-01-B"/>
    <n v="26.3401"/>
    <n v="26.3401"/>
    <n v="0"/>
    <x v="0"/>
    <n v="33"/>
  </r>
  <r>
    <x v="1"/>
    <x v="0"/>
    <x v="31"/>
    <x v="2"/>
    <x v="3"/>
    <x v="9"/>
    <s v="440TP-01-C"/>
    <n v="23.583379999999998"/>
    <n v="23.583379999999998"/>
    <n v="0"/>
    <x v="0"/>
    <n v="31.1"/>
  </r>
  <r>
    <x v="1"/>
    <x v="0"/>
    <x v="31"/>
    <x v="0"/>
    <x v="4"/>
    <x v="10"/>
    <s v="510L1-A"/>
    <n v="136.51258000000001"/>
    <n v="116.51258"/>
    <n v="0"/>
    <x v="0"/>
    <n v="235.21"/>
  </r>
  <r>
    <x v="1"/>
    <x v="0"/>
    <x v="31"/>
    <x v="1"/>
    <x v="4"/>
    <x v="10"/>
    <s v="510L1-B"/>
    <n v="148.43388999999999"/>
    <n v="128.43388999999999"/>
    <n v="0"/>
    <x v="0"/>
    <n v="218.81"/>
  </r>
  <r>
    <x v="1"/>
    <x v="0"/>
    <x v="31"/>
    <x v="2"/>
    <x v="4"/>
    <x v="10"/>
    <s v="510L1-C"/>
    <n v="128.91683"/>
    <n v="108.91683"/>
    <n v="0"/>
    <x v="0"/>
    <n v="217.31"/>
  </r>
  <r>
    <x v="1"/>
    <x v="0"/>
    <x v="31"/>
    <x v="0"/>
    <x v="4"/>
    <x v="11"/>
    <s v="510L2-A"/>
    <n v="155.94200000000001"/>
    <n v="155.94200000000001"/>
    <n v="0"/>
    <x v="0"/>
    <n v="203.21"/>
  </r>
  <r>
    <x v="1"/>
    <x v="0"/>
    <x v="31"/>
    <x v="1"/>
    <x v="4"/>
    <x v="11"/>
    <s v="510L2-B"/>
    <n v="208.126"/>
    <n v="208.126"/>
    <n v="0"/>
    <x v="0"/>
    <n v="202.81"/>
  </r>
  <r>
    <x v="1"/>
    <x v="0"/>
    <x v="31"/>
    <x v="2"/>
    <x v="4"/>
    <x v="11"/>
    <s v="510L2-C"/>
    <n v="225.32265000000001"/>
    <n v="225.32265000000001"/>
    <n v="0"/>
    <x v="0"/>
    <n v="210.91"/>
  </r>
  <r>
    <x v="1"/>
    <x v="0"/>
    <x v="31"/>
    <x v="0"/>
    <x v="4"/>
    <x v="12"/>
    <s v="510L3-A"/>
    <n v="165.8502"/>
    <n v="165.8502"/>
    <n v="0"/>
    <x v="0"/>
    <n v="195.21"/>
  </r>
  <r>
    <x v="1"/>
    <x v="0"/>
    <x v="31"/>
    <x v="1"/>
    <x v="4"/>
    <x v="12"/>
    <s v="510L3-B"/>
    <n v="145.38"/>
    <n v="145.38"/>
    <n v="0"/>
    <x v="0"/>
    <n v="210.81"/>
  </r>
  <r>
    <x v="1"/>
    <x v="0"/>
    <x v="31"/>
    <x v="2"/>
    <x v="4"/>
    <x v="12"/>
    <s v="510L3-C"/>
    <n v="155.68199999999999"/>
    <n v="155.68199999999999"/>
    <n v="0"/>
    <x v="0"/>
    <n v="198.91"/>
  </r>
  <r>
    <x v="1"/>
    <x v="0"/>
    <x v="31"/>
    <x v="0"/>
    <x v="4"/>
    <x v="13"/>
    <s v="510L4-A"/>
    <n v="62.23695"/>
    <n v="62.23695"/>
    <n v="0"/>
    <x v="0"/>
    <n v="58.01"/>
  </r>
  <r>
    <x v="1"/>
    <x v="0"/>
    <x v="31"/>
    <x v="1"/>
    <x v="4"/>
    <x v="13"/>
    <s v="510L4-B"/>
    <n v="51.428930000000001"/>
    <n v="51.428930000000001"/>
    <n v="0"/>
    <x v="0"/>
    <n v="59.01"/>
  </r>
  <r>
    <x v="1"/>
    <x v="0"/>
    <x v="31"/>
    <x v="2"/>
    <x v="4"/>
    <x v="13"/>
    <s v="510L4-C"/>
    <n v="38.336460000000002"/>
    <n v="38.336460000000002"/>
    <n v="0"/>
    <x v="0"/>
    <n v="52.91"/>
  </r>
  <r>
    <x v="1"/>
    <x v="0"/>
    <x v="31"/>
    <x v="0"/>
    <x v="4"/>
    <x v="14"/>
    <s v="510L5-A"/>
    <n v="129.09110999999999"/>
    <n v="129.09110999999999"/>
    <n v="0"/>
    <x v="0"/>
    <n v="126.21"/>
  </r>
  <r>
    <x v="1"/>
    <x v="0"/>
    <x v="31"/>
    <x v="1"/>
    <x v="4"/>
    <x v="14"/>
    <s v="510L5-B"/>
    <n v="123.22371"/>
    <n v="123.22371"/>
    <n v="0"/>
    <x v="0"/>
    <n v="161.81"/>
  </r>
  <r>
    <x v="1"/>
    <x v="0"/>
    <x v="31"/>
    <x v="2"/>
    <x v="4"/>
    <x v="14"/>
    <s v="510L5-C"/>
    <n v="115.80588"/>
    <n v="115.80588"/>
    <n v="0"/>
    <x v="0"/>
    <n v="153.91"/>
  </r>
  <r>
    <x v="1"/>
    <x v="0"/>
    <x v="31"/>
    <x v="0"/>
    <x v="4"/>
    <x v="15"/>
    <s v="510L6-A"/>
    <n v="165.715"/>
    <n v="165.715"/>
    <n v="0"/>
    <x v="0"/>
    <n v="190.21"/>
  </r>
  <r>
    <x v="1"/>
    <x v="0"/>
    <x v="31"/>
    <x v="1"/>
    <x v="4"/>
    <x v="15"/>
    <s v="510L6-B"/>
    <n v="120.24584"/>
    <n v="120.24584"/>
    <n v="0"/>
    <x v="0"/>
    <n v="153.80000000000001"/>
  </r>
  <r>
    <x v="1"/>
    <x v="0"/>
    <x v="31"/>
    <x v="2"/>
    <x v="4"/>
    <x v="15"/>
    <s v="510L6-C"/>
    <n v="67.838549999999998"/>
    <n v="67.838549999999998"/>
    <n v="0"/>
    <x v="0"/>
    <n v="89.91"/>
  </r>
  <r>
    <x v="1"/>
    <x v="0"/>
    <x v="31"/>
    <x v="0"/>
    <x v="4"/>
    <x v="16"/>
    <s v="510L8-A"/>
    <n v="18.936959999999999"/>
    <n v="18.936959999999999"/>
    <n v="0"/>
    <x v="0"/>
    <n v="16.010000000000002"/>
  </r>
  <r>
    <x v="1"/>
    <x v="0"/>
    <x v="31"/>
    <x v="1"/>
    <x v="4"/>
    <x v="16"/>
    <s v="510L8-B"/>
    <n v="27.474119999999999"/>
    <n v="27.474119999999999"/>
    <n v="0"/>
    <x v="0"/>
    <n v="25.01"/>
  </r>
  <r>
    <x v="1"/>
    <x v="0"/>
    <x v="31"/>
    <x v="2"/>
    <x v="4"/>
    <x v="16"/>
    <s v="510L8-C"/>
    <n v="24.091889999999999"/>
    <n v="24.091889999999999"/>
    <n v="0"/>
    <x v="0"/>
    <n v="24.01"/>
  </r>
  <r>
    <x v="1"/>
    <x v="0"/>
    <x v="31"/>
    <x v="0"/>
    <x v="4"/>
    <x v="17"/>
    <s v="520WP-01-A"/>
    <n v="12.5"/>
    <n v="12.5"/>
    <n v="0"/>
    <x v="0"/>
    <n v="16"/>
  </r>
  <r>
    <x v="1"/>
    <x v="0"/>
    <x v="31"/>
    <x v="1"/>
    <x v="4"/>
    <x v="17"/>
    <s v="520WP-01-B"/>
    <n v="12.6004"/>
    <n v="12.6004"/>
    <n v="0"/>
    <x v="0"/>
    <n v="16"/>
  </r>
  <r>
    <x v="1"/>
    <x v="0"/>
    <x v="31"/>
    <x v="2"/>
    <x v="4"/>
    <x v="17"/>
    <s v="520WP-01-C"/>
    <n v="20.6004"/>
    <n v="20.6004"/>
    <n v="0"/>
    <x v="0"/>
    <n v="24"/>
  </r>
  <r>
    <x v="1"/>
    <x v="0"/>
    <x v="31"/>
    <x v="0"/>
    <x v="4"/>
    <x v="18"/>
    <s v="530NP-01-A"/>
    <n v="51.249000000000002"/>
    <n v="51.249000000000002"/>
    <n v="0"/>
    <x v="0"/>
    <n v="48"/>
  </r>
  <r>
    <x v="1"/>
    <x v="0"/>
    <x v="31"/>
    <x v="1"/>
    <x v="4"/>
    <x v="18"/>
    <s v="530NP-01-B"/>
    <n v="52.555619999999998"/>
    <n v="52.555619999999998"/>
    <n v="0"/>
    <x v="0"/>
    <n v="48"/>
  </r>
  <r>
    <x v="1"/>
    <x v="0"/>
    <x v="31"/>
    <x v="2"/>
    <x v="4"/>
    <x v="18"/>
    <s v="530NP-01-C"/>
    <n v="53.736899999999999"/>
    <n v="53.736899999999999"/>
    <n v="0"/>
    <x v="0"/>
    <n v="48"/>
  </r>
  <r>
    <x v="1"/>
    <x v="0"/>
    <x v="31"/>
    <x v="1"/>
    <x v="4"/>
    <x v="19"/>
    <s v="550LP-01-B"/>
    <n v="21.999600000000001"/>
    <n v="21.999600000000001"/>
    <n v="0"/>
    <x v="0"/>
    <n v="24"/>
  </r>
  <r>
    <x v="1"/>
    <x v="0"/>
    <x v="31"/>
    <x v="2"/>
    <x v="4"/>
    <x v="19"/>
    <s v="550LP-01-C"/>
    <n v="20.299130000000002"/>
    <n v="20.299130000000002"/>
    <n v="0"/>
    <x v="0"/>
    <n v="24"/>
  </r>
  <r>
    <x v="1"/>
    <x v="0"/>
    <x v="31"/>
    <x v="0"/>
    <x v="5"/>
    <x v="20"/>
    <s v="600WZ-01-A"/>
    <n v="1.06664"/>
    <n v="1.06664"/>
    <n v="0"/>
    <x v="0"/>
    <n v="8"/>
  </r>
  <r>
    <x v="1"/>
    <x v="0"/>
    <x v="31"/>
    <x v="1"/>
    <x v="5"/>
    <x v="20"/>
    <s v="600WZ-01-B"/>
    <n v="3.0266600000000001"/>
    <n v="3.0266600000000001"/>
    <n v="0"/>
    <x v="0"/>
    <n v="16"/>
  </r>
  <r>
    <x v="1"/>
    <x v="0"/>
    <x v="31"/>
    <x v="2"/>
    <x v="5"/>
    <x v="20"/>
    <s v="600WZ-01-C"/>
    <n v="2.0533199999999998"/>
    <n v="2.0533199999999998"/>
    <n v="0"/>
    <x v="0"/>
    <n v="8"/>
  </r>
  <r>
    <x v="1"/>
    <x v="0"/>
    <x v="32"/>
    <x v="0"/>
    <x v="0"/>
    <x v="0"/>
    <s v="100KT-01-A"/>
    <n v="11.38147"/>
    <n v="11.38147"/>
    <n v="0"/>
    <x v="0"/>
    <n v="56"/>
  </r>
  <r>
    <x v="1"/>
    <x v="0"/>
    <x v="32"/>
    <x v="1"/>
    <x v="0"/>
    <x v="0"/>
    <s v="100KT-01-B"/>
    <n v="1.2555099999999999"/>
    <n v="1.2555099999999999"/>
    <n v="0"/>
    <x v="0"/>
    <n v="16"/>
  </r>
  <r>
    <x v="1"/>
    <x v="0"/>
    <x v="32"/>
    <x v="2"/>
    <x v="0"/>
    <x v="0"/>
    <s v="100KT-01-C"/>
    <n v="6.3960299999999997"/>
    <n v="6.3960299999999997"/>
    <n v="0"/>
    <x v="0"/>
    <n v="24"/>
  </r>
  <r>
    <x v="1"/>
    <x v="0"/>
    <x v="32"/>
    <x v="0"/>
    <x v="0"/>
    <x v="0"/>
    <s v="100KT-02-A"/>
    <n v="23.079070000000002"/>
    <n v="23.079070000000002"/>
    <n v="0"/>
    <x v="0"/>
    <n v="24"/>
  </r>
  <r>
    <x v="1"/>
    <x v="0"/>
    <x v="32"/>
    <x v="1"/>
    <x v="0"/>
    <x v="0"/>
    <s v="100KT-02-B"/>
    <n v="28.37641"/>
    <n v="28.37641"/>
    <n v="0"/>
    <x v="0"/>
    <n v="48"/>
  </r>
  <r>
    <x v="1"/>
    <x v="0"/>
    <x v="32"/>
    <x v="2"/>
    <x v="0"/>
    <x v="0"/>
    <s v="100KT-02-C"/>
    <n v="15.65705"/>
    <n v="15.65705"/>
    <n v="0"/>
    <x v="0"/>
    <n v="56"/>
  </r>
  <r>
    <x v="1"/>
    <x v="0"/>
    <x v="32"/>
    <x v="0"/>
    <x v="0"/>
    <x v="0"/>
    <s v="100KT-03-A"/>
    <n v="15.92719"/>
    <n v="15.92719"/>
    <n v="0"/>
    <x v="0"/>
    <n v="52"/>
  </r>
  <r>
    <x v="1"/>
    <x v="0"/>
    <x v="32"/>
    <x v="1"/>
    <x v="0"/>
    <x v="0"/>
    <s v="100KT-03-B"/>
    <n v="12.702579999999999"/>
    <n v="12.702579999999999"/>
    <n v="0"/>
    <x v="0"/>
    <n v="40"/>
  </r>
  <r>
    <x v="1"/>
    <x v="0"/>
    <x v="32"/>
    <x v="2"/>
    <x v="0"/>
    <x v="0"/>
    <s v="100KT-03-C"/>
    <n v="17.700189999999999"/>
    <n v="17.700189999999999"/>
    <n v="0"/>
    <x v="0"/>
    <n v="24"/>
  </r>
  <r>
    <x v="1"/>
    <x v="0"/>
    <x v="32"/>
    <x v="0"/>
    <x v="0"/>
    <x v="0"/>
    <s v="100KT-04-A"/>
    <n v="13.56418"/>
    <n v="13.56418"/>
    <n v="0"/>
    <x v="0"/>
    <n v="16"/>
  </r>
  <r>
    <x v="1"/>
    <x v="0"/>
    <x v="32"/>
    <x v="1"/>
    <x v="0"/>
    <x v="0"/>
    <s v="100KT-04-B"/>
    <n v="18.015350000000002"/>
    <n v="18.015350000000002"/>
    <n v="0"/>
    <x v="0"/>
    <n v="16"/>
  </r>
  <r>
    <x v="1"/>
    <x v="0"/>
    <x v="32"/>
    <x v="2"/>
    <x v="0"/>
    <x v="0"/>
    <s v="100KT-04-C"/>
    <n v="8.6658399999999993"/>
    <n v="8.6658399999999993"/>
    <n v="0"/>
    <x v="0"/>
    <n v="16"/>
  </r>
  <r>
    <x v="1"/>
    <x v="0"/>
    <x v="32"/>
    <x v="0"/>
    <x v="0"/>
    <x v="0"/>
    <s v="100KT-05-A"/>
    <n v="0.55867"/>
    <n v="0.55867"/>
    <n v="0"/>
    <x v="0"/>
    <n v="8"/>
  </r>
  <r>
    <x v="1"/>
    <x v="0"/>
    <x v="32"/>
    <x v="1"/>
    <x v="0"/>
    <x v="0"/>
    <s v="100KT-05-B"/>
    <n v="3.3329999999999999E-2"/>
    <n v="3.3329999999999999E-2"/>
    <n v="0"/>
    <x v="0"/>
    <n v="33.5"/>
  </r>
  <r>
    <x v="1"/>
    <x v="0"/>
    <x v="32"/>
    <x v="2"/>
    <x v="0"/>
    <x v="0"/>
    <s v="100KT-05-C"/>
    <n v="0.373"/>
    <n v="0.373"/>
    <n v="0"/>
    <x v="0"/>
    <n v="16"/>
  </r>
  <r>
    <x v="1"/>
    <x v="0"/>
    <x v="32"/>
    <x v="0"/>
    <x v="0"/>
    <x v="0"/>
    <s v="100KT-07-A"/>
    <n v="14.02317"/>
    <n v="14.02317"/>
    <n v="0"/>
    <x v="0"/>
    <n v="16"/>
  </r>
  <r>
    <x v="1"/>
    <x v="0"/>
    <x v="32"/>
    <x v="1"/>
    <x v="0"/>
    <x v="0"/>
    <s v="100KT-07-B"/>
    <n v="11.87786"/>
    <n v="11.87786"/>
    <n v="0"/>
    <x v="0"/>
    <n v="16"/>
  </r>
  <r>
    <x v="1"/>
    <x v="0"/>
    <x v="32"/>
    <x v="2"/>
    <x v="0"/>
    <x v="0"/>
    <s v="100KT-07-C"/>
    <n v="16.767230000000001"/>
    <n v="16.767230000000001"/>
    <n v="0"/>
    <x v="0"/>
    <n v="16"/>
  </r>
  <r>
    <x v="1"/>
    <x v="0"/>
    <x v="32"/>
    <x v="0"/>
    <x v="0"/>
    <x v="1"/>
    <s v="110KS-01-A"/>
    <n v="5.5231500000000002"/>
    <n v="5.5231500000000002"/>
    <n v="0"/>
    <x v="0"/>
    <n v="16"/>
  </r>
  <r>
    <x v="1"/>
    <x v="0"/>
    <x v="32"/>
    <x v="1"/>
    <x v="0"/>
    <x v="1"/>
    <s v="110KS-01-B"/>
    <n v="9.68"/>
    <n v="9.68"/>
    <n v="0"/>
    <x v="0"/>
    <n v="16"/>
  </r>
  <r>
    <x v="1"/>
    <x v="0"/>
    <x v="32"/>
    <x v="0"/>
    <x v="0"/>
    <x v="1"/>
    <s v="110KS-02-A"/>
    <n v="7.04"/>
    <n v="7.04"/>
    <n v="0"/>
    <x v="0"/>
    <n v="16"/>
  </r>
  <r>
    <x v="1"/>
    <x v="0"/>
    <x v="32"/>
    <x v="1"/>
    <x v="0"/>
    <x v="1"/>
    <s v="110KS-02-B"/>
    <n v="9.68"/>
    <n v="9.68"/>
    <n v="0"/>
    <x v="0"/>
    <n v="16"/>
  </r>
  <r>
    <x v="1"/>
    <x v="0"/>
    <x v="32"/>
    <x v="2"/>
    <x v="0"/>
    <x v="1"/>
    <s v="110KS-02-C"/>
    <n v="9.68"/>
    <n v="9.68"/>
    <n v="0"/>
    <x v="0"/>
    <n v="16"/>
  </r>
  <r>
    <x v="1"/>
    <x v="0"/>
    <x v="32"/>
    <x v="0"/>
    <x v="0"/>
    <x v="1"/>
    <s v="110KS-03-A"/>
    <n v="2.6666599999999998"/>
    <n v="2.6666599999999998"/>
    <n v="0"/>
    <x v="0"/>
    <n v="16"/>
  </r>
  <r>
    <x v="1"/>
    <x v="0"/>
    <x v="32"/>
    <x v="1"/>
    <x v="0"/>
    <x v="1"/>
    <s v="110KS-03-B"/>
    <n v="1.153"/>
    <n v="1.153"/>
    <n v="0"/>
    <x v="0"/>
    <n v="8"/>
  </r>
  <r>
    <x v="1"/>
    <x v="0"/>
    <x v="32"/>
    <x v="0"/>
    <x v="1"/>
    <x v="2"/>
    <s v="210SL-01-A"/>
    <n v="20.694980000000001"/>
    <n v="20.694980000000001"/>
    <n v="0"/>
    <x v="0"/>
    <n v="24"/>
  </r>
  <r>
    <x v="1"/>
    <x v="0"/>
    <x v="32"/>
    <x v="1"/>
    <x v="1"/>
    <x v="2"/>
    <s v="210SL-01-B"/>
    <n v="14.383319999999999"/>
    <n v="14.383319999999999"/>
    <n v="0"/>
    <x v="0"/>
    <n v="16"/>
  </r>
  <r>
    <x v="1"/>
    <x v="0"/>
    <x v="32"/>
    <x v="2"/>
    <x v="1"/>
    <x v="2"/>
    <s v="210SL-01-C"/>
    <n v="40.133299999999998"/>
    <n v="40.133299999999998"/>
    <n v="0"/>
    <x v="0"/>
    <n v="48"/>
  </r>
  <r>
    <x v="1"/>
    <x v="0"/>
    <x v="32"/>
    <x v="0"/>
    <x v="1"/>
    <x v="2"/>
    <s v="210SL-02-A"/>
    <n v="28.266639999999999"/>
    <n v="28.266639999999999"/>
    <n v="0"/>
    <x v="0"/>
    <n v="32"/>
  </r>
  <r>
    <x v="1"/>
    <x v="0"/>
    <x v="32"/>
    <x v="1"/>
    <x v="1"/>
    <x v="2"/>
    <s v="210SL-02-B"/>
    <n v="35.333300000000001"/>
    <n v="35.333300000000001"/>
    <n v="0"/>
    <x v="0"/>
    <n v="40"/>
  </r>
  <r>
    <x v="1"/>
    <x v="0"/>
    <x v="32"/>
    <x v="3"/>
    <x v="1"/>
    <x v="3"/>
    <s v="220SE-0001"/>
    <n v="0.52597000000000005"/>
    <n v="0.52597000000000005"/>
    <n v="0"/>
    <x v="0"/>
    <n v="0.01"/>
  </r>
  <r>
    <x v="1"/>
    <x v="0"/>
    <x v="32"/>
    <x v="0"/>
    <x v="1"/>
    <x v="3"/>
    <s v="220SE-0009"/>
    <n v="7.8881100000000002"/>
    <n v="7.8881100000000002"/>
    <n v="1.2999999999999999E-3"/>
    <x v="0"/>
    <n v="8"/>
  </r>
  <r>
    <x v="1"/>
    <x v="0"/>
    <x v="32"/>
    <x v="2"/>
    <x v="1"/>
    <x v="3"/>
    <s v="220SE-0079"/>
    <n v="6.9104599999999996"/>
    <n v="6.9104599999999996"/>
    <n v="0"/>
    <x v="0"/>
    <n v="8"/>
  </r>
  <r>
    <x v="1"/>
    <x v="0"/>
    <x v="32"/>
    <x v="2"/>
    <x v="1"/>
    <x v="3"/>
    <s v="220SE-0081"/>
    <n v="6.7563800000000001"/>
    <n v="6.7563800000000001"/>
    <n v="0"/>
    <x v="0"/>
    <n v="8"/>
  </r>
  <r>
    <x v="1"/>
    <x v="0"/>
    <x v="32"/>
    <x v="2"/>
    <x v="1"/>
    <x v="3"/>
    <s v="220SE-0114"/>
    <n v="6.4714099999999997"/>
    <n v="6.4714099999999997"/>
    <n v="0"/>
    <x v="0"/>
    <n v="8"/>
  </r>
  <r>
    <x v="1"/>
    <x v="0"/>
    <x v="32"/>
    <x v="0"/>
    <x v="1"/>
    <x v="3"/>
    <s v="220SE-0121"/>
    <n v="6.0315000000000003"/>
    <n v="6.0315000000000003"/>
    <n v="1.6999999999999999E-3"/>
    <x v="0"/>
    <n v="8"/>
  </r>
  <r>
    <x v="1"/>
    <x v="0"/>
    <x v="32"/>
    <x v="1"/>
    <x v="1"/>
    <x v="3"/>
    <s v="220SE-0150"/>
    <n v="7.76675"/>
    <n v="7.76675"/>
    <n v="0"/>
    <x v="0"/>
    <n v="8"/>
  </r>
  <r>
    <x v="1"/>
    <x v="0"/>
    <x v="32"/>
    <x v="1"/>
    <x v="1"/>
    <x v="3"/>
    <s v="220SE-0202"/>
    <n v="6.5476299999999998"/>
    <n v="6.5476299999999998"/>
    <n v="0"/>
    <x v="0"/>
    <n v="8"/>
  </r>
  <r>
    <x v="1"/>
    <x v="0"/>
    <x v="32"/>
    <x v="2"/>
    <x v="1"/>
    <x v="3"/>
    <s v="220SE-0212"/>
    <n v="9.141254"/>
    <n v="9.141254"/>
    <n v="0"/>
    <x v="0"/>
    <n v="8"/>
  </r>
  <r>
    <x v="1"/>
    <x v="0"/>
    <x v="32"/>
    <x v="2"/>
    <x v="1"/>
    <x v="3"/>
    <s v="220SE-0227"/>
    <n v="6.6985799999999998"/>
    <n v="6.6985799999999998"/>
    <n v="0"/>
    <x v="0"/>
    <n v="8"/>
  </r>
  <r>
    <x v="1"/>
    <x v="0"/>
    <x v="32"/>
    <x v="1"/>
    <x v="1"/>
    <x v="3"/>
    <s v="220SE-0233"/>
    <n v="7.29169"/>
    <n v="7.29169"/>
    <n v="0"/>
    <x v="0"/>
    <n v="8"/>
  </r>
  <r>
    <x v="1"/>
    <x v="0"/>
    <x v="32"/>
    <x v="1"/>
    <x v="1"/>
    <x v="3"/>
    <s v="220SE-0281"/>
    <n v="6.2117300000000002"/>
    <n v="6.2117300000000002"/>
    <n v="0"/>
    <x v="0"/>
    <n v="8"/>
  </r>
  <r>
    <x v="1"/>
    <x v="0"/>
    <x v="32"/>
    <x v="2"/>
    <x v="1"/>
    <x v="3"/>
    <s v="220SE-0294"/>
    <n v="5.1464299999999996"/>
    <n v="5.1464299999999996"/>
    <n v="0"/>
    <x v="0"/>
    <n v="7"/>
  </r>
  <r>
    <x v="1"/>
    <x v="0"/>
    <x v="32"/>
    <x v="1"/>
    <x v="1"/>
    <x v="3"/>
    <s v="220SE-0315"/>
    <n v="8.6273400000000002"/>
    <n v="8.6273400000000002"/>
    <n v="0"/>
    <x v="0"/>
    <n v="8"/>
  </r>
  <r>
    <x v="1"/>
    <x v="0"/>
    <x v="32"/>
    <x v="0"/>
    <x v="1"/>
    <x v="3"/>
    <s v="220SE-0350"/>
    <n v="5.0833500000000003"/>
    <n v="5.0833500000000003"/>
    <n v="0"/>
    <x v="0"/>
    <n v="8"/>
  </r>
  <r>
    <x v="1"/>
    <x v="0"/>
    <x v="32"/>
    <x v="2"/>
    <x v="1"/>
    <x v="3"/>
    <s v="220SE-0359"/>
    <n v="7.4079300000000003"/>
    <n v="7.4079300000000003"/>
    <n v="9.7000000000000003E-3"/>
    <x v="0"/>
    <n v="8"/>
  </r>
  <r>
    <x v="1"/>
    <x v="0"/>
    <x v="32"/>
    <x v="2"/>
    <x v="1"/>
    <x v="3"/>
    <s v="220SE-0386"/>
    <n v="7.7647300000000001"/>
    <n v="7.7647300000000001"/>
    <n v="0"/>
    <x v="0"/>
    <n v="8"/>
  </r>
  <r>
    <x v="1"/>
    <x v="0"/>
    <x v="32"/>
    <x v="0"/>
    <x v="1"/>
    <x v="3"/>
    <s v="220SE-0409"/>
    <n v="4.5237400000000001"/>
    <n v="4.5237400000000001"/>
    <n v="0.19700000000000001"/>
    <x v="0"/>
    <n v="8"/>
  </r>
  <r>
    <x v="1"/>
    <x v="0"/>
    <x v="32"/>
    <x v="0"/>
    <x v="1"/>
    <x v="3"/>
    <s v="220SE-0639"/>
    <n v="8.3454300000000003"/>
    <n v="8.3454300000000003"/>
    <n v="0"/>
    <x v="0"/>
    <n v="8"/>
  </r>
  <r>
    <x v="1"/>
    <x v="0"/>
    <x v="32"/>
    <x v="1"/>
    <x v="1"/>
    <x v="3"/>
    <s v="220SE-0640"/>
    <n v="6.5125799999999998"/>
    <n v="6.5125799999999998"/>
    <n v="0"/>
    <x v="0"/>
    <n v="8"/>
  </r>
  <r>
    <x v="1"/>
    <x v="0"/>
    <x v="32"/>
    <x v="0"/>
    <x v="1"/>
    <x v="3"/>
    <s v="220SE-0642"/>
    <n v="6.23949"/>
    <n v="6.23949"/>
    <n v="2.5000000000000001E-2"/>
    <x v="0"/>
    <n v="8"/>
  </r>
  <r>
    <x v="1"/>
    <x v="0"/>
    <x v="32"/>
    <x v="0"/>
    <x v="1"/>
    <x v="3"/>
    <s v="220SE-0677"/>
    <n v="4.6072100000000002"/>
    <n v="4.6072100000000002"/>
    <n v="0"/>
    <x v="0"/>
    <n v="8"/>
  </r>
  <r>
    <x v="1"/>
    <x v="0"/>
    <x v="32"/>
    <x v="1"/>
    <x v="1"/>
    <x v="3"/>
    <s v="220SE-0682"/>
    <n v="6.7990000000000004"/>
    <n v="6.7990000000000004"/>
    <n v="0"/>
    <x v="0"/>
    <n v="8"/>
  </r>
  <r>
    <x v="1"/>
    <x v="0"/>
    <x v="32"/>
    <x v="1"/>
    <x v="1"/>
    <x v="3"/>
    <s v="220SE-0688"/>
    <n v="8.3821600000000007"/>
    <n v="8.3821600000000007"/>
    <n v="0"/>
    <x v="0"/>
    <n v="8"/>
  </r>
  <r>
    <x v="1"/>
    <x v="0"/>
    <x v="32"/>
    <x v="0"/>
    <x v="1"/>
    <x v="3"/>
    <s v="220SE-0694"/>
    <n v="6.3002799999999999"/>
    <n v="6.3002799999999999"/>
    <n v="6.25E-2"/>
    <x v="0"/>
    <n v="8"/>
  </r>
  <r>
    <x v="1"/>
    <x v="0"/>
    <x v="32"/>
    <x v="1"/>
    <x v="1"/>
    <x v="3"/>
    <s v="220SE-0700"/>
    <n v="5.8121"/>
    <n v="5.8121"/>
    <n v="0"/>
    <x v="0"/>
    <n v="8"/>
  </r>
  <r>
    <x v="1"/>
    <x v="0"/>
    <x v="32"/>
    <x v="1"/>
    <x v="1"/>
    <x v="3"/>
    <s v="220SE-0701"/>
    <n v="7.2805600000000004"/>
    <n v="7.2805600000000004"/>
    <n v="0"/>
    <x v="0"/>
    <n v="8"/>
  </r>
  <r>
    <x v="1"/>
    <x v="0"/>
    <x v="32"/>
    <x v="2"/>
    <x v="1"/>
    <x v="3"/>
    <s v="220SE-0708"/>
    <n v="6.5927300000000004"/>
    <n v="6.5927300000000004"/>
    <n v="0"/>
    <x v="0"/>
    <n v="8"/>
  </r>
  <r>
    <x v="1"/>
    <x v="0"/>
    <x v="32"/>
    <x v="1"/>
    <x v="1"/>
    <x v="3"/>
    <s v="220SE-0718"/>
    <n v="9.2249599999999994"/>
    <n v="9.2249599999999994"/>
    <n v="0"/>
    <x v="0"/>
    <n v="8"/>
  </r>
  <r>
    <x v="1"/>
    <x v="0"/>
    <x v="32"/>
    <x v="1"/>
    <x v="1"/>
    <x v="3"/>
    <s v="220SE-0734"/>
    <n v="5.88436"/>
    <n v="5.88436"/>
    <n v="0"/>
    <x v="0"/>
    <n v="8"/>
  </r>
  <r>
    <x v="1"/>
    <x v="0"/>
    <x v="32"/>
    <x v="1"/>
    <x v="1"/>
    <x v="3"/>
    <s v="220SE-0737"/>
    <n v="1.248999"/>
    <n v="1.248999"/>
    <n v="0"/>
    <x v="0"/>
    <n v="1.5"/>
  </r>
  <r>
    <x v="1"/>
    <x v="0"/>
    <x v="32"/>
    <x v="1"/>
    <x v="1"/>
    <x v="3"/>
    <s v="220SE-0739"/>
    <n v="5.8711900000000004"/>
    <n v="5.8711900000000004"/>
    <n v="0"/>
    <x v="0"/>
    <n v="8"/>
  </r>
  <r>
    <x v="1"/>
    <x v="0"/>
    <x v="32"/>
    <x v="2"/>
    <x v="1"/>
    <x v="3"/>
    <s v="220SE-0754"/>
    <n v="5.9858900000000004"/>
    <n v="5.9858900000000004"/>
    <n v="0"/>
    <x v="0"/>
    <n v="8"/>
  </r>
  <r>
    <x v="1"/>
    <x v="0"/>
    <x v="32"/>
    <x v="2"/>
    <x v="1"/>
    <x v="3"/>
    <s v="220SE-0755"/>
    <n v="7.0463699999999996"/>
    <n v="7.0463699999999996"/>
    <n v="0"/>
    <x v="0"/>
    <n v="8"/>
  </r>
  <r>
    <x v="1"/>
    <x v="0"/>
    <x v="32"/>
    <x v="2"/>
    <x v="1"/>
    <x v="3"/>
    <s v="220SE-0778"/>
    <n v="6.7141900000000003"/>
    <n v="6.7141900000000003"/>
    <n v="0"/>
    <x v="0"/>
    <n v="8"/>
  </r>
  <r>
    <x v="1"/>
    <x v="0"/>
    <x v="32"/>
    <x v="1"/>
    <x v="1"/>
    <x v="3"/>
    <s v="220SE-0786"/>
    <n v="7.2389900000000003"/>
    <n v="7.2389900000000003"/>
    <n v="0"/>
    <x v="0"/>
    <n v="8"/>
  </r>
  <r>
    <x v="1"/>
    <x v="0"/>
    <x v="32"/>
    <x v="0"/>
    <x v="1"/>
    <x v="3"/>
    <s v="220SE-0787"/>
    <n v="6.6365800000000004"/>
    <n v="6.6365800000000004"/>
    <n v="0"/>
    <x v="0"/>
    <n v="8"/>
  </r>
  <r>
    <x v="1"/>
    <x v="0"/>
    <x v="32"/>
    <x v="1"/>
    <x v="1"/>
    <x v="3"/>
    <s v="220SE-0797"/>
    <n v="7.8065199999999999"/>
    <n v="7.8065199999999999"/>
    <n v="0"/>
    <x v="0"/>
    <n v="8"/>
  </r>
  <r>
    <x v="1"/>
    <x v="0"/>
    <x v="32"/>
    <x v="1"/>
    <x v="1"/>
    <x v="3"/>
    <s v="220SE-0800"/>
    <n v="6.6892399999999999"/>
    <n v="6.6892399999999999"/>
    <n v="0"/>
    <x v="0"/>
    <n v="8"/>
  </r>
  <r>
    <x v="1"/>
    <x v="0"/>
    <x v="32"/>
    <x v="2"/>
    <x v="1"/>
    <x v="3"/>
    <s v="220SE-0844"/>
    <n v="7.6334099999999996"/>
    <n v="7.6334099999999996"/>
    <n v="0"/>
    <x v="0"/>
    <n v="8"/>
  </r>
  <r>
    <x v="1"/>
    <x v="0"/>
    <x v="32"/>
    <x v="1"/>
    <x v="1"/>
    <x v="3"/>
    <s v="220SE-0921"/>
    <n v="8.0301899999999993"/>
    <n v="8.0301899999999993"/>
    <n v="0"/>
    <x v="0"/>
    <n v="8"/>
  </r>
  <r>
    <x v="1"/>
    <x v="0"/>
    <x v="32"/>
    <x v="0"/>
    <x v="1"/>
    <x v="3"/>
    <s v="220SE-0923"/>
    <n v="5.83474"/>
    <n v="5.83474"/>
    <n v="0"/>
    <x v="0"/>
    <n v="8"/>
  </r>
  <r>
    <x v="1"/>
    <x v="0"/>
    <x v="32"/>
    <x v="2"/>
    <x v="1"/>
    <x v="3"/>
    <s v="220SE-1045"/>
    <n v="8.6783099999999997"/>
    <n v="8.6783099999999997"/>
    <n v="0"/>
    <x v="0"/>
    <n v="8"/>
  </r>
  <r>
    <x v="1"/>
    <x v="0"/>
    <x v="32"/>
    <x v="0"/>
    <x v="1"/>
    <x v="3"/>
    <s v="220SE-1219"/>
    <n v="6.0755999999999997"/>
    <n v="6.0755999999999997"/>
    <n v="1.2500000000000001E-2"/>
    <x v="0"/>
    <n v="8"/>
  </r>
  <r>
    <x v="1"/>
    <x v="0"/>
    <x v="32"/>
    <x v="2"/>
    <x v="1"/>
    <x v="3"/>
    <s v="220SE-1220"/>
    <n v="6.207077"/>
    <n v="6.207077"/>
    <n v="0.36830000000000002"/>
    <x v="0"/>
    <n v="7.5"/>
  </r>
  <r>
    <x v="1"/>
    <x v="0"/>
    <x v="32"/>
    <x v="1"/>
    <x v="1"/>
    <x v="3"/>
    <s v="220SE-1223"/>
    <n v="7.3452000000000002"/>
    <n v="7.3452000000000002"/>
    <n v="6.7000000000000002E-3"/>
    <x v="0"/>
    <n v="8"/>
  </r>
  <r>
    <x v="1"/>
    <x v="0"/>
    <x v="32"/>
    <x v="1"/>
    <x v="1"/>
    <x v="3"/>
    <s v="220SE-1282"/>
    <n v="6.5302300000000004"/>
    <n v="6.5302300000000004"/>
    <n v="0"/>
    <x v="0"/>
    <n v="8"/>
  </r>
  <r>
    <x v="1"/>
    <x v="0"/>
    <x v="32"/>
    <x v="1"/>
    <x v="1"/>
    <x v="3"/>
    <s v="220SE-1286"/>
    <n v="4.4104099999999997"/>
    <n v="4.4104099999999997"/>
    <n v="0.4289"/>
    <x v="0"/>
    <n v="5"/>
  </r>
  <r>
    <x v="1"/>
    <x v="0"/>
    <x v="32"/>
    <x v="0"/>
    <x v="1"/>
    <x v="3"/>
    <s v="220SE-1290"/>
    <n v="8.2374399999999994"/>
    <n v="8.2374399999999994"/>
    <n v="0"/>
    <x v="0"/>
    <n v="8"/>
  </r>
  <r>
    <x v="1"/>
    <x v="0"/>
    <x v="32"/>
    <x v="2"/>
    <x v="1"/>
    <x v="3"/>
    <s v="220SE-1679"/>
    <n v="6.8382800000000001"/>
    <n v="6.8382800000000001"/>
    <n v="0"/>
    <x v="0"/>
    <n v="8"/>
  </r>
  <r>
    <x v="1"/>
    <x v="0"/>
    <x v="32"/>
    <x v="1"/>
    <x v="1"/>
    <x v="3"/>
    <s v="220SE-1689"/>
    <n v="5.2784399999999998"/>
    <n v="5.2784399999999998"/>
    <n v="0.21640000000000001"/>
    <x v="0"/>
    <n v="7"/>
  </r>
  <r>
    <x v="1"/>
    <x v="0"/>
    <x v="32"/>
    <x v="2"/>
    <x v="1"/>
    <x v="3"/>
    <s v="220SE-1695"/>
    <n v="8.2632200000000005"/>
    <n v="8.2632200000000005"/>
    <n v="0"/>
    <x v="0"/>
    <n v="8"/>
  </r>
  <r>
    <x v="1"/>
    <x v="0"/>
    <x v="32"/>
    <x v="2"/>
    <x v="1"/>
    <x v="3"/>
    <s v="220SE-1696"/>
    <n v="6.3417599999999998"/>
    <n v="6.3417599999999998"/>
    <n v="0"/>
    <x v="0"/>
    <n v="8"/>
  </r>
  <r>
    <x v="1"/>
    <x v="0"/>
    <x v="32"/>
    <x v="2"/>
    <x v="1"/>
    <x v="3"/>
    <s v="220SE-1883"/>
    <n v="6.7766000000000002"/>
    <n v="6.7766000000000002"/>
    <n v="0"/>
    <x v="0"/>
    <n v="8"/>
  </r>
  <r>
    <x v="1"/>
    <x v="0"/>
    <x v="32"/>
    <x v="1"/>
    <x v="1"/>
    <x v="3"/>
    <s v="220SE-2033"/>
    <n v="7.0058999999999996"/>
    <n v="7.0058999999999996"/>
    <n v="0"/>
    <x v="0"/>
    <n v="8"/>
  </r>
  <r>
    <x v="1"/>
    <x v="0"/>
    <x v="32"/>
    <x v="0"/>
    <x v="1"/>
    <x v="3"/>
    <s v="220SE-2035"/>
    <n v="6.6820599999999999"/>
    <n v="6.6820599999999999"/>
    <n v="1.2999999999999999E-3"/>
    <x v="0"/>
    <n v="8"/>
  </r>
  <r>
    <x v="1"/>
    <x v="0"/>
    <x v="32"/>
    <x v="2"/>
    <x v="1"/>
    <x v="3"/>
    <s v="220SE-2036"/>
    <n v="6.3207300000000002"/>
    <n v="6.3207300000000002"/>
    <n v="0"/>
    <x v="0"/>
    <n v="8"/>
  </r>
  <r>
    <x v="1"/>
    <x v="0"/>
    <x v="32"/>
    <x v="0"/>
    <x v="1"/>
    <x v="3"/>
    <s v="220SE-2037"/>
    <n v="6.3444799999999999"/>
    <n v="6.3444799999999999"/>
    <n v="6.1999999999999998E-3"/>
    <x v="0"/>
    <n v="8"/>
  </r>
  <r>
    <x v="1"/>
    <x v="0"/>
    <x v="32"/>
    <x v="0"/>
    <x v="1"/>
    <x v="3"/>
    <s v="220SE-2038"/>
    <n v="7.2248799999999997"/>
    <n v="7.2248799999999997"/>
    <n v="0"/>
    <x v="0"/>
    <n v="8"/>
  </r>
  <r>
    <x v="1"/>
    <x v="0"/>
    <x v="32"/>
    <x v="1"/>
    <x v="1"/>
    <x v="3"/>
    <s v="220SE-2102"/>
    <n v="6.0185000000000004"/>
    <n v="6.0185000000000004"/>
    <n v="0"/>
    <x v="0"/>
    <n v="8"/>
  </r>
  <r>
    <x v="1"/>
    <x v="0"/>
    <x v="32"/>
    <x v="0"/>
    <x v="1"/>
    <x v="3"/>
    <s v="220SE-2103"/>
    <n v="6.2955500000000004"/>
    <n v="6.2955500000000004"/>
    <n v="4.1999999999999997E-3"/>
    <x v="0"/>
    <n v="8"/>
  </r>
  <r>
    <x v="1"/>
    <x v="0"/>
    <x v="32"/>
    <x v="2"/>
    <x v="1"/>
    <x v="3"/>
    <s v="220SE-2104"/>
    <n v="7.7276899999999999"/>
    <n v="7.7276899999999999"/>
    <n v="0"/>
    <x v="0"/>
    <n v="8"/>
  </r>
  <r>
    <x v="1"/>
    <x v="0"/>
    <x v="32"/>
    <x v="0"/>
    <x v="1"/>
    <x v="3"/>
    <s v="220SE-2110"/>
    <n v="4.86442"/>
    <n v="4.86442"/>
    <n v="0"/>
    <x v="0"/>
    <n v="8"/>
  </r>
  <r>
    <x v="1"/>
    <x v="0"/>
    <x v="32"/>
    <x v="1"/>
    <x v="1"/>
    <x v="3"/>
    <s v="220SE-2116"/>
    <n v="6.2839900000000002"/>
    <n v="6.2839900000000002"/>
    <n v="0"/>
    <x v="0"/>
    <n v="8"/>
  </r>
  <r>
    <x v="1"/>
    <x v="0"/>
    <x v="32"/>
    <x v="2"/>
    <x v="1"/>
    <x v="3"/>
    <s v="220SE-2118"/>
    <n v="11.02064"/>
    <n v="11.02064"/>
    <n v="0"/>
    <x v="0"/>
    <n v="12"/>
  </r>
  <r>
    <x v="1"/>
    <x v="0"/>
    <x v="32"/>
    <x v="0"/>
    <x v="1"/>
    <x v="3"/>
    <s v="220SE-2125"/>
    <n v="6.8095100000000004"/>
    <n v="6.8095100000000004"/>
    <n v="0"/>
    <x v="0"/>
    <n v="8"/>
  </r>
  <r>
    <x v="1"/>
    <x v="0"/>
    <x v="32"/>
    <x v="0"/>
    <x v="1"/>
    <x v="3"/>
    <s v="220SE-2295"/>
    <n v="6.7619999999999996"/>
    <n v="6.7619999999999996"/>
    <n v="0"/>
    <x v="0"/>
    <n v="8"/>
  </r>
  <r>
    <x v="1"/>
    <x v="0"/>
    <x v="32"/>
    <x v="0"/>
    <x v="1"/>
    <x v="3"/>
    <s v="220SE-2349"/>
    <n v="6.6675000000000004"/>
    <n v="6.6675000000000004"/>
    <n v="1.8800000000000001E-2"/>
    <x v="0"/>
    <n v="8"/>
  </r>
  <r>
    <x v="1"/>
    <x v="0"/>
    <x v="32"/>
    <x v="1"/>
    <x v="1"/>
    <x v="3"/>
    <s v="220SE-2350"/>
    <n v="7.9722900000000001"/>
    <n v="7.9722900000000001"/>
    <n v="9.1000000000000004E-3"/>
    <x v="0"/>
    <n v="8"/>
  </r>
  <r>
    <x v="1"/>
    <x v="0"/>
    <x v="32"/>
    <x v="1"/>
    <x v="1"/>
    <x v="3"/>
    <s v="220SE-2414"/>
    <n v="6.71875"/>
    <n v="6.71875"/>
    <n v="0"/>
    <x v="0"/>
    <n v="8"/>
  </r>
  <r>
    <x v="1"/>
    <x v="0"/>
    <x v="32"/>
    <x v="0"/>
    <x v="1"/>
    <x v="3"/>
    <s v="220SE-2415"/>
    <n v="8.1018899999999991"/>
    <n v="8.1018899999999991"/>
    <n v="0"/>
    <x v="0"/>
    <n v="12"/>
  </r>
  <r>
    <x v="1"/>
    <x v="0"/>
    <x v="32"/>
    <x v="2"/>
    <x v="1"/>
    <x v="3"/>
    <s v="220SE-2454"/>
    <n v="4.8912300000000002"/>
    <n v="4.8912300000000002"/>
    <n v="0"/>
    <x v="0"/>
    <n v="8"/>
  </r>
  <r>
    <x v="1"/>
    <x v="0"/>
    <x v="32"/>
    <x v="1"/>
    <x v="1"/>
    <x v="3"/>
    <s v="220SE-2455"/>
    <n v="7.7236000000000002"/>
    <n v="7.7236000000000002"/>
    <n v="0"/>
    <x v="0"/>
    <n v="8"/>
  </r>
  <r>
    <x v="1"/>
    <x v="0"/>
    <x v="32"/>
    <x v="1"/>
    <x v="1"/>
    <x v="3"/>
    <s v="220SE-2553"/>
    <n v="6.3052700000000002"/>
    <n v="6.3052700000000002"/>
    <n v="0"/>
    <x v="0"/>
    <n v="8"/>
  </r>
  <r>
    <x v="1"/>
    <x v="0"/>
    <x v="32"/>
    <x v="2"/>
    <x v="1"/>
    <x v="3"/>
    <s v="220SE-2769"/>
    <n v="6.76023"/>
    <n v="6.76023"/>
    <n v="0"/>
    <x v="0"/>
    <n v="8"/>
  </r>
  <r>
    <x v="1"/>
    <x v="0"/>
    <x v="32"/>
    <x v="0"/>
    <x v="1"/>
    <x v="3"/>
    <s v="220SE-2771"/>
    <n v="6.5312400000000004"/>
    <n v="6.5312400000000004"/>
    <n v="3.7000000000000002E-3"/>
    <x v="0"/>
    <n v="8"/>
  </r>
  <r>
    <x v="1"/>
    <x v="0"/>
    <x v="32"/>
    <x v="1"/>
    <x v="1"/>
    <x v="3"/>
    <s v="220SE-2775"/>
    <n v="7.4954799999999997"/>
    <n v="7.4954799999999997"/>
    <n v="0"/>
    <x v="0"/>
    <n v="8"/>
  </r>
  <r>
    <x v="1"/>
    <x v="0"/>
    <x v="32"/>
    <x v="2"/>
    <x v="1"/>
    <x v="3"/>
    <s v="220SE-2841"/>
    <n v="12.301360000000001"/>
    <n v="12.301360000000001"/>
    <n v="0"/>
    <x v="0"/>
    <n v="12"/>
  </r>
  <r>
    <x v="1"/>
    <x v="0"/>
    <x v="32"/>
    <x v="1"/>
    <x v="1"/>
    <x v="3"/>
    <s v="220SE-2842"/>
    <n v="6.1960199999999999"/>
    <n v="6.1960199999999999"/>
    <n v="0"/>
    <x v="0"/>
    <n v="8"/>
  </r>
  <r>
    <x v="1"/>
    <x v="0"/>
    <x v="32"/>
    <x v="0"/>
    <x v="1"/>
    <x v="3"/>
    <s v="220SE-2848"/>
    <n v="5.9735300000000002"/>
    <n v="5.9735300000000002"/>
    <n v="0"/>
    <x v="0"/>
    <n v="8"/>
  </r>
  <r>
    <x v="1"/>
    <x v="0"/>
    <x v="32"/>
    <x v="0"/>
    <x v="1"/>
    <x v="3"/>
    <s v="220SE-2892"/>
    <n v="4.0696099999999999"/>
    <n v="4.0696099999999999"/>
    <n v="0.26219999999999999"/>
    <x v="0"/>
    <n v="7"/>
  </r>
  <r>
    <x v="1"/>
    <x v="0"/>
    <x v="32"/>
    <x v="1"/>
    <x v="1"/>
    <x v="3"/>
    <s v="220SE-2893"/>
    <n v="5.8730200000000004"/>
    <n v="5.8730200000000004"/>
    <n v="0"/>
    <x v="0"/>
    <n v="8"/>
  </r>
  <r>
    <x v="1"/>
    <x v="0"/>
    <x v="32"/>
    <x v="1"/>
    <x v="1"/>
    <x v="3"/>
    <s v="220SE-2897"/>
    <n v="6.08209"/>
    <n v="6.08209"/>
    <n v="0"/>
    <x v="0"/>
    <n v="8"/>
  </r>
  <r>
    <x v="1"/>
    <x v="0"/>
    <x v="32"/>
    <x v="0"/>
    <x v="1"/>
    <x v="3"/>
    <s v="220SE-2918"/>
    <n v="6.2115799999999997"/>
    <n v="6.2115799999999997"/>
    <n v="4.4999999999999997E-3"/>
    <x v="0"/>
    <n v="8"/>
  </r>
  <r>
    <x v="1"/>
    <x v="0"/>
    <x v="32"/>
    <x v="0"/>
    <x v="1"/>
    <x v="3"/>
    <s v="220SE-2924"/>
    <n v="6.1169700000000002"/>
    <n v="6.1169700000000002"/>
    <n v="0"/>
    <x v="0"/>
    <n v="8"/>
  </r>
  <r>
    <x v="1"/>
    <x v="0"/>
    <x v="32"/>
    <x v="2"/>
    <x v="1"/>
    <x v="3"/>
    <s v="220SE-2926"/>
    <n v="7.2730699999999997"/>
    <n v="7.2730699999999997"/>
    <n v="0"/>
    <x v="0"/>
    <n v="8"/>
  </r>
  <r>
    <x v="1"/>
    <x v="0"/>
    <x v="32"/>
    <x v="0"/>
    <x v="1"/>
    <x v="3"/>
    <s v="220SE-2931"/>
    <n v="5.8179699999999999"/>
    <n v="5.8179699999999999"/>
    <n v="0"/>
    <x v="0"/>
    <n v="8"/>
  </r>
  <r>
    <x v="1"/>
    <x v="0"/>
    <x v="32"/>
    <x v="0"/>
    <x v="1"/>
    <x v="3"/>
    <s v="220SE-2983"/>
    <n v="5.6928000000000001"/>
    <n v="5.6928000000000001"/>
    <n v="2.9999999999999997E-4"/>
    <x v="0"/>
    <n v="8"/>
  </r>
  <r>
    <x v="1"/>
    <x v="0"/>
    <x v="32"/>
    <x v="0"/>
    <x v="1"/>
    <x v="3"/>
    <s v="220SE-3035"/>
    <n v="1.92039"/>
    <n v="1.92039"/>
    <n v="0"/>
    <x v="0"/>
    <n v="8"/>
  </r>
  <r>
    <x v="1"/>
    <x v="0"/>
    <x v="32"/>
    <x v="2"/>
    <x v="1"/>
    <x v="3"/>
    <s v="220SE-3073"/>
    <n v="6.6626000000000003"/>
    <n v="6.6626000000000003"/>
    <n v="0"/>
    <x v="0"/>
    <n v="8"/>
  </r>
  <r>
    <x v="1"/>
    <x v="0"/>
    <x v="32"/>
    <x v="2"/>
    <x v="1"/>
    <x v="3"/>
    <s v="220SE-3261"/>
    <n v="7.6592700000000002"/>
    <n v="7.6592700000000002"/>
    <n v="0"/>
    <x v="0"/>
    <n v="8"/>
  </r>
  <r>
    <x v="1"/>
    <x v="0"/>
    <x v="32"/>
    <x v="2"/>
    <x v="1"/>
    <x v="3"/>
    <s v="220SE-3445"/>
    <n v="8.4903899999999997"/>
    <n v="8.4903899999999997"/>
    <n v="0"/>
    <x v="0"/>
    <n v="8"/>
  </r>
  <r>
    <x v="1"/>
    <x v="0"/>
    <x v="32"/>
    <x v="2"/>
    <x v="1"/>
    <x v="3"/>
    <s v="220SE-3447"/>
    <n v="5.0956799999999998"/>
    <n v="5.0956799999999998"/>
    <n v="1.9E-2"/>
    <x v="0"/>
    <n v="8"/>
  </r>
  <r>
    <x v="1"/>
    <x v="0"/>
    <x v="32"/>
    <x v="2"/>
    <x v="1"/>
    <x v="3"/>
    <s v="220SE-3462"/>
    <n v="5.8408800000000003"/>
    <n v="5.8408800000000003"/>
    <n v="0"/>
    <x v="0"/>
    <n v="8"/>
  </r>
  <r>
    <x v="1"/>
    <x v="0"/>
    <x v="32"/>
    <x v="2"/>
    <x v="1"/>
    <x v="3"/>
    <s v="220SE-3468"/>
    <n v="5.7694400000000003"/>
    <n v="5.7694400000000003"/>
    <n v="0"/>
    <x v="0"/>
    <n v="8"/>
  </r>
  <r>
    <x v="1"/>
    <x v="0"/>
    <x v="32"/>
    <x v="0"/>
    <x v="1"/>
    <x v="3"/>
    <s v="220SE-3566"/>
    <n v="6.4044600000000003"/>
    <n v="6.4044600000000003"/>
    <n v="0"/>
    <x v="0"/>
    <n v="8"/>
  </r>
  <r>
    <x v="1"/>
    <x v="0"/>
    <x v="32"/>
    <x v="1"/>
    <x v="1"/>
    <x v="3"/>
    <s v="220SE-3633"/>
    <n v="5.8521099999999997"/>
    <n v="5.8521099999999997"/>
    <n v="0"/>
    <x v="0"/>
    <n v="8"/>
  </r>
  <r>
    <x v="1"/>
    <x v="0"/>
    <x v="32"/>
    <x v="0"/>
    <x v="1"/>
    <x v="3"/>
    <s v="220SE-3678"/>
    <n v="4.3181200000000004"/>
    <n v="4.3181200000000004"/>
    <n v="1.11E-2"/>
    <x v="0"/>
    <n v="8"/>
  </r>
  <r>
    <x v="1"/>
    <x v="0"/>
    <x v="32"/>
    <x v="1"/>
    <x v="1"/>
    <x v="3"/>
    <s v="220SE-3840"/>
    <n v="6.1310900000000004"/>
    <n v="6.1310900000000004"/>
    <n v="0"/>
    <x v="0"/>
    <n v="8"/>
  </r>
  <r>
    <x v="1"/>
    <x v="0"/>
    <x v="32"/>
    <x v="0"/>
    <x v="2"/>
    <x v="4"/>
    <s v="300OI-01-A"/>
    <n v="43.3264"/>
    <n v="43.3264"/>
    <n v="0"/>
    <x v="0"/>
    <n v="32"/>
  </r>
  <r>
    <x v="1"/>
    <x v="0"/>
    <x v="32"/>
    <x v="1"/>
    <x v="2"/>
    <x v="4"/>
    <s v="300OI-01-B"/>
    <n v="48.9664"/>
    <n v="48.9664"/>
    <n v="0"/>
    <x v="0"/>
    <n v="32"/>
  </r>
  <r>
    <x v="1"/>
    <x v="0"/>
    <x v="32"/>
    <x v="2"/>
    <x v="2"/>
    <x v="4"/>
    <s v="300OI-01-C"/>
    <n v="71.941999999999993"/>
    <n v="71.941999999999993"/>
    <n v="0"/>
    <x v="0"/>
    <n v="40"/>
  </r>
  <r>
    <x v="1"/>
    <x v="0"/>
    <x v="32"/>
    <x v="0"/>
    <x v="2"/>
    <x v="5"/>
    <s v="300OS-01-A"/>
    <n v="9.7176679999999998"/>
    <n v="9.7176679999999998"/>
    <n v="0"/>
    <x v="0"/>
    <n v="24"/>
  </r>
  <r>
    <x v="1"/>
    <x v="0"/>
    <x v="32"/>
    <x v="1"/>
    <x v="2"/>
    <x v="5"/>
    <s v="300OS-01-B"/>
    <n v="15.193165"/>
    <n v="15.193165"/>
    <n v="0"/>
    <x v="0"/>
    <n v="24"/>
  </r>
  <r>
    <x v="1"/>
    <x v="0"/>
    <x v="32"/>
    <x v="2"/>
    <x v="2"/>
    <x v="5"/>
    <s v="300OS-01-C"/>
    <n v="11.12495"/>
    <n v="11.12495"/>
    <n v="0"/>
    <x v="0"/>
    <n v="24"/>
  </r>
  <r>
    <x v="1"/>
    <x v="0"/>
    <x v="32"/>
    <x v="0"/>
    <x v="3"/>
    <x v="6"/>
    <s v="410MO-01-A"/>
    <n v="15.952809999999999"/>
    <n v="15.952809999999999"/>
    <n v="0"/>
    <x v="0"/>
    <n v="20.190000000000001"/>
  </r>
  <r>
    <x v="1"/>
    <x v="0"/>
    <x v="32"/>
    <x v="1"/>
    <x v="3"/>
    <x v="6"/>
    <s v="410MO-01-B"/>
    <n v="15.11337"/>
    <n v="15.11337"/>
    <n v="0"/>
    <x v="0"/>
    <n v="20.02"/>
  </r>
  <r>
    <x v="1"/>
    <x v="0"/>
    <x v="32"/>
    <x v="2"/>
    <x v="3"/>
    <x v="6"/>
    <s v="410MO-01-C"/>
    <n v="14.006320000000001"/>
    <n v="14.006320000000001"/>
    <n v="0"/>
    <x v="0"/>
    <n v="18.66"/>
  </r>
  <r>
    <x v="1"/>
    <x v="0"/>
    <x v="32"/>
    <x v="0"/>
    <x v="3"/>
    <x v="6"/>
    <s v="410MO-02-A"/>
    <n v="15.39175"/>
    <n v="15.39175"/>
    <n v="0"/>
    <x v="0"/>
    <n v="19.989999999999998"/>
  </r>
  <r>
    <x v="1"/>
    <x v="0"/>
    <x v="32"/>
    <x v="1"/>
    <x v="3"/>
    <x v="6"/>
    <s v="410MO-02-B"/>
    <n v="15.483029999999999"/>
    <n v="15.483029999999999"/>
    <n v="0"/>
    <x v="0"/>
    <n v="20.16"/>
  </r>
  <r>
    <x v="1"/>
    <x v="0"/>
    <x v="32"/>
    <x v="2"/>
    <x v="3"/>
    <x v="6"/>
    <s v="410MO-02-C"/>
    <n v="7.95601"/>
    <n v="7.95601"/>
    <n v="0"/>
    <x v="0"/>
    <n v="10.66"/>
  </r>
  <r>
    <x v="1"/>
    <x v="0"/>
    <x v="32"/>
    <x v="0"/>
    <x v="3"/>
    <x v="6"/>
    <s v="410MO-03-A"/>
    <n v="15.20801"/>
    <n v="15.20801"/>
    <n v="0"/>
    <x v="0"/>
    <n v="19.989999999999998"/>
  </r>
  <r>
    <x v="1"/>
    <x v="0"/>
    <x v="32"/>
    <x v="1"/>
    <x v="3"/>
    <x v="6"/>
    <s v="410MO-03-B"/>
    <n v="12.045"/>
    <n v="12.045"/>
    <n v="0"/>
    <x v="0"/>
    <n v="16.02"/>
  </r>
  <r>
    <x v="1"/>
    <x v="0"/>
    <x v="32"/>
    <x v="2"/>
    <x v="3"/>
    <x v="6"/>
    <s v="410MO-03-C"/>
    <n v="6.9883300000000004"/>
    <n v="6.9883300000000004"/>
    <n v="0"/>
    <x v="0"/>
    <n v="9.36"/>
  </r>
  <r>
    <x v="1"/>
    <x v="0"/>
    <x v="32"/>
    <x v="0"/>
    <x v="3"/>
    <x v="6"/>
    <s v="410MO-04-A"/>
    <n v="15.62567"/>
    <n v="15.62567"/>
    <n v="0"/>
    <x v="0"/>
    <n v="19.989999999999998"/>
  </r>
  <r>
    <x v="1"/>
    <x v="0"/>
    <x v="32"/>
    <x v="1"/>
    <x v="3"/>
    <x v="6"/>
    <s v="410MO-04-B"/>
    <n v="15.37398"/>
    <n v="15.37398"/>
    <n v="0"/>
    <x v="0"/>
    <n v="20.02"/>
  </r>
  <r>
    <x v="1"/>
    <x v="0"/>
    <x v="32"/>
    <x v="2"/>
    <x v="3"/>
    <x v="6"/>
    <s v="410MO-04-C"/>
    <n v="9.9057099999999991"/>
    <n v="9.9057099999999991"/>
    <n v="0"/>
    <x v="0"/>
    <n v="13.18"/>
  </r>
  <r>
    <x v="1"/>
    <x v="0"/>
    <x v="32"/>
    <x v="0"/>
    <x v="3"/>
    <x v="6"/>
    <s v="410MO-05-A"/>
    <n v="15.55903"/>
    <n v="15.55903"/>
    <n v="0"/>
    <x v="0"/>
    <n v="19.989999999999998"/>
  </r>
  <r>
    <x v="1"/>
    <x v="0"/>
    <x v="32"/>
    <x v="1"/>
    <x v="3"/>
    <x v="6"/>
    <s v="410MO-05-B"/>
    <n v="13.383699999999999"/>
    <n v="13.383699999999999"/>
    <n v="0"/>
    <x v="0"/>
    <n v="17.88"/>
  </r>
  <r>
    <x v="1"/>
    <x v="0"/>
    <x v="32"/>
    <x v="2"/>
    <x v="3"/>
    <x v="6"/>
    <s v="410MO-05-C"/>
    <n v="14.21468"/>
    <n v="14.21468"/>
    <n v="0"/>
    <x v="0"/>
    <n v="18.66"/>
  </r>
  <r>
    <x v="1"/>
    <x v="0"/>
    <x v="32"/>
    <x v="0"/>
    <x v="3"/>
    <x v="6"/>
    <s v="410MO-06-A"/>
    <n v="13.80837"/>
    <n v="13.80837"/>
    <n v="0"/>
    <x v="0"/>
    <n v="18.399999999999999"/>
  </r>
  <r>
    <x v="1"/>
    <x v="0"/>
    <x v="32"/>
    <x v="2"/>
    <x v="3"/>
    <x v="6"/>
    <s v="410MO-06-C"/>
    <n v="8.2066800000000004"/>
    <n v="8.2066800000000004"/>
    <n v="0"/>
    <x v="0"/>
    <n v="10.68"/>
  </r>
  <r>
    <x v="1"/>
    <x v="0"/>
    <x v="32"/>
    <x v="1"/>
    <x v="3"/>
    <x v="6"/>
    <s v="410MO-07-B"/>
    <n v="15.1302"/>
    <n v="15.1302"/>
    <n v="0"/>
    <x v="0"/>
    <n v="20.02"/>
  </r>
  <r>
    <x v="1"/>
    <x v="0"/>
    <x v="32"/>
    <x v="0"/>
    <x v="3"/>
    <x v="7"/>
    <s v="420TW-01-A"/>
    <n v="6.4749499999999998"/>
    <n v="6.4749499999999998"/>
    <n v="0"/>
    <x v="0"/>
    <n v="8.5"/>
  </r>
  <r>
    <x v="1"/>
    <x v="0"/>
    <x v="32"/>
    <x v="2"/>
    <x v="3"/>
    <x v="7"/>
    <s v="420TW-01-C"/>
    <n v="6.4083399999999999"/>
    <n v="6.4083399999999999"/>
    <n v="0"/>
    <x v="0"/>
    <n v="8.5"/>
  </r>
  <r>
    <x v="1"/>
    <x v="0"/>
    <x v="32"/>
    <x v="0"/>
    <x v="3"/>
    <x v="7"/>
    <s v="420TW-02-A"/>
    <n v="6.4329999999999998"/>
    <n v="6.4329999999999998"/>
    <n v="0"/>
    <x v="0"/>
    <n v="8.5"/>
  </r>
  <r>
    <x v="1"/>
    <x v="0"/>
    <x v="32"/>
    <x v="1"/>
    <x v="3"/>
    <x v="7"/>
    <s v="420TW-02-B"/>
    <n v="6.7628399999999997"/>
    <n v="6.7628399999999997"/>
    <n v="0"/>
    <x v="0"/>
    <n v="8.6"/>
  </r>
  <r>
    <x v="1"/>
    <x v="0"/>
    <x v="32"/>
    <x v="2"/>
    <x v="3"/>
    <x v="7"/>
    <s v="420TW-02-C"/>
    <n v="6.5649899999999999"/>
    <n v="6.5649899999999999"/>
    <n v="0"/>
    <x v="0"/>
    <n v="8.5"/>
  </r>
  <r>
    <x v="1"/>
    <x v="0"/>
    <x v="32"/>
    <x v="0"/>
    <x v="3"/>
    <x v="7"/>
    <s v="420TW-03-A"/>
    <n v="6.4120100000000004"/>
    <n v="6.4120100000000004"/>
    <n v="0"/>
    <x v="0"/>
    <n v="8.5"/>
  </r>
  <r>
    <x v="1"/>
    <x v="0"/>
    <x v="32"/>
    <x v="2"/>
    <x v="3"/>
    <x v="7"/>
    <s v="420TW-03-C"/>
    <n v="6.7113399999999999"/>
    <n v="6.7113399999999999"/>
    <n v="0"/>
    <x v="0"/>
    <n v="8.5"/>
  </r>
  <r>
    <x v="1"/>
    <x v="0"/>
    <x v="32"/>
    <x v="0"/>
    <x v="3"/>
    <x v="7"/>
    <s v="420TW-04-A"/>
    <n v="13.05373"/>
    <n v="13.05373"/>
    <n v="0"/>
    <x v="0"/>
    <n v="17.5"/>
  </r>
  <r>
    <x v="1"/>
    <x v="0"/>
    <x v="32"/>
    <x v="2"/>
    <x v="3"/>
    <x v="7"/>
    <s v="420TW-04-C"/>
    <n v="6.63835"/>
    <n v="6.63835"/>
    <n v="0"/>
    <x v="0"/>
    <n v="8.5"/>
  </r>
  <r>
    <x v="1"/>
    <x v="0"/>
    <x v="32"/>
    <x v="0"/>
    <x v="3"/>
    <x v="7"/>
    <s v="420TW-05-A"/>
    <n v="6.3893399999999998"/>
    <n v="6.3893399999999998"/>
    <n v="0"/>
    <x v="0"/>
    <n v="8.5"/>
  </r>
  <r>
    <x v="1"/>
    <x v="0"/>
    <x v="32"/>
    <x v="0"/>
    <x v="3"/>
    <x v="7"/>
    <s v="420TW-06-A"/>
    <n v="6.5666700000000002"/>
    <n v="6.5666700000000002"/>
    <n v="0"/>
    <x v="0"/>
    <n v="8.5"/>
  </r>
  <r>
    <x v="1"/>
    <x v="0"/>
    <x v="32"/>
    <x v="1"/>
    <x v="3"/>
    <x v="7"/>
    <s v="420TW-06-B"/>
    <n v="6.5583900000000002"/>
    <n v="6.5583900000000002"/>
    <n v="0"/>
    <x v="0"/>
    <n v="8.6"/>
  </r>
  <r>
    <x v="1"/>
    <x v="0"/>
    <x v="32"/>
    <x v="2"/>
    <x v="3"/>
    <x v="7"/>
    <s v="420TW-06-C"/>
    <n v="6.7109399999999999"/>
    <n v="6.7109399999999999"/>
    <n v="0"/>
    <x v="0"/>
    <n v="8.5"/>
  </r>
  <r>
    <x v="1"/>
    <x v="0"/>
    <x v="32"/>
    <x v="1"/>
    <x v="3"/>
    <x v="7"/>
    <s v="420TW-07-B"/>
    <n v="7.3116500000000002"/>
    <n v="7.3116500000000002"/>
    <n v="0"/>
    <x v="0"/>
    <n v="8.6"/>
  </r>
  <r>
    <x v="1"/>
    <x v="0"/>
    <x v="32"/>
    <x v="2"/>
    <x v="3"/>
    <x v="7"/>
    <s v="420TW-07-C"/>
    <n v="6.2857000000000003"/>
    <n v="6.2857000000000003"/>
    <n v="0"/>
    <x v="0"/>
    <n v="8.5"/>
  </r>
  <r>
    <x v="1"/>
    <x v="0"/>
    <x v="32"/>
    <x v="1"/>
    <x v="3"/>
    <x v="7"/>
    <s v="420TW-08-B"/>
    <n v="6.7435400000000003"/>
    <n v="6.7435400000000003"/>
    <n v="0"/>
    <x v="0"/>
    <n v="8.6"/>
  </r>
  <r>
    <x v="1"/>
    <x v="0"/>
    <x v="32"/>
    <x v="1"/>
    <x v="3"/>
    <x v="7"/>
    <s v="420TW-09-B"/>
    <n v="6.4847999999999999"/>
    <n v="6.4847999999999999"/>
    <n v="0"/>
    <x v="0"/>
    <n v="8.6"/>
  </r>
  <r>
    <x v="1"/>
    <x v="0"/>
    <x v="32"/>
    <x v="0"/>
    <x v="3"/>
    <x v="8"/>
    <s v="430TT-01-A"/>
    <n v="27.956029999999998"/>
    <n v="27.956029999999998"/>
    <n v="0"/>
    <x v="0"/>
    <n v="37"/>
  </r>
  <r>
    <x v="1"/>
    <x v="0"/>
    <x v="32"/>
    <x v="1"/>
    <x v="3"/>
    <x v="8"/>
    <s v="430TT-01-B"/>
    <n v="22.1373"/>
    <n v="22.1373"/>
    <n v="0"/>
    <x v="0"/>
    <n v="28.8"/>
  </r>
  <r>
    <x v="1"/>
    <x v="0"/>
    <x v="32"/>
    <x v="2"/>
    <x v="3"/>
    <x v="8"/>
    <s v="430TT-01-C"/>
    <n v="16.115200000000002"/>
    <n v="16.115200000000002"/>
    <n v="0"/>
    <x v="0"/>
    <n v="21"/>
  </r>
  <r>
    <x v="1"/>
    <x v="0"/>
    <x v="32"/>
    <x v="0"/>
    <x v="3"/>
    <x v="8"/>
    <s v="430TT-02-A"/>
    <n v="24.69999"/>
    <n v="24.69999"/>
    <n v="0"/>
    <x v="0"/>
    <n v="33"/>
  </r>
  <r>
    <x v="1"/>
    <x v="0"/>
    <x v="32"/>
    <x v="1"/>
    <x v="3"/>
    <x v="8"/>
    <s v="430TT-02-B"/>
    <n v="25.330480000000001"/>
    <n v="25.330480000000001"/>
    <n v="0"/>
    <x v="0"/>
    <n v="32.799999999999997"/>
  </r>
  <r>
    <x v="1"/>
    <x v="0"/>
    <x v="32"/>
    <x v="2"/>
    <x v="3"/>
    <x v="8"/>
    <s v="430TT-02-C"/>
    <n v="24.4969"/>
    <n v="24.4969"/>
    <n v="0"/>
    <x v="0"/>
    <n v="32"/>
  </r>
  <r>
    <x v="1"/>
    <x v="0"/>
    <x v="32"/>
    <x v="0"/>
    <x v="3"/>
    <x v="8"/>
    <s v="430TT-03-A"/>
    <n v="27.84779"/>
    <n v="27.84779"/>
    <n v="0"/>
    <x v="0"/>
    <n v="37"/>
  </r>
  <r>
    <x v="1"/>
    <x v="0"/>
    <x v="32"/>
    <x v="1"/>
    <x v="3"/>
    <x v="8"/>
    <s v="430TT-03-B"/>
    <n v="24.05903"/>
    <n v="24.05903"/>
    <n v="0"/>
    <x v="0"/>
    <n v="32"/>
  </r>
  <r>
    <x v="1"/>
    <x v="0"/>
    <x v="32"/>
    <x v="2"/>
    <x v="3"/>
    <x v="8"/>
    <s v="430TT-03-C"/>
    <n v="27.94209"/>
    <n v="27.94209"/>
    <n v="0"/>
    <x v="0"/>
    <n v="37"/>
  </r>
  <r>
    <x v="1"/>
    <x v="0"/>
    <x v="32"/>
    <x v="0"/>
    <x v="3"/>
    <x v="8"/>
    <s v="430TT-04-A"/>
    <n v="15.444419999999999"/>
    <n v="15.444419999999999"/>
    <n v="0"/>
    <x v="0"/>
    <n v="20.5"/>
  </r>
  <r>
    <x v="1"/>
    <x v="0"/>
    <x v="32"/>
    <x v="1"/>
    <x v="3"/>
    <x v="8"/>
    <s v="430TT-04-B"/>
    <n v="7.1033299999999997"/>
    <n v="7.1033299999999997"/>
    <n v="0"/>
    <x v="0"/>
    <n v="8.8000000000000007"/>
  </r>
  <r>
    <x v="1"/>
    <x v="0"/>
    <x v="32"/>
    <x v="2"/>
    <x v="3"/>
    <x v="8"/>
    <s v="430TT-04-C"/>
    <n v="17.238299999999999"/>
    <n v="17.238299999999999"/>
    <n v="0"/>
    <x v="0"/>
    <n v="23"/>
  </r>
  <r>
    <x v="1"/>
    <x v="0"/>
    <x v="32"/>
    <x v="0"/>
    <x v="3"/>
    <x v="8"/>
    <s v="430TT-05-A"/>
    <n v="7.6533699999999998"/>
    <n v="7.6533699999999998"/>
    <n v="0"/>
    <x v="0"/>
    <n v="10"/>
  </r>
  <r>
    <x v="1"/>
    <x v="0"/>
    <x v="32"/>
    <x v="1"/>
    <x v="3"/>
    <x v="8"/>
    <s v="430TT-05-B"/>
    <n v="15.42001"/>
    <n v="15.42001"/>
    <n v="0"/>
    <x v="0"/>
    <n v="17.600000000000001"/>
  </r>
  <r>
    <x v="1"/>
    <x v="0"/>
    <x v="32"/>
    <x v="0"/>
    <x v="3"/>
    <x v="9"/>
    <s v="440TP-01-A"/>
    <n v="21.493279999999999"/>
    <n v="21.493279999999999"/>
    <n v="0"/>
    <x v="0"/>
    <n v="27.5"/>
  </r>
  <r>
    <x v="1"/>
    <x v="0"/>
    <x v="32"/>
    <x v="1"/>
    <x v="3"/>
    <x v="9"/>
    <s v="440TP-01-B"/>
    <n v="27.947310000000002"/>
    <n v="27.947310000000002"/>
    <n v="0"/>
    <x v="0"/>
    <n v="33"/>
  </r>
  <r>
    <x v="1"/>
    <x v="0"/>
    <x v="32"/>
    <x v="2"/>
    <x v="3"/>
    <x v="9"/>
    <s v="440TP-01-C"/>
    <n v="28.88336"/>
    <n v="28.88336"/>
    <n v="0"/>
    <x v="0"/>
    <n v="38"/>
  </r>
  <r>
    <x v="1"/>
    <x v="0"/>
    <x v="32"/>
    <x v="0"/>
    <x v="4"/>
    <x v="10"/>
    <s v="510L1-A"/>
    <n v="136.72851"/>
    <n v="116.72851"/>
    <n v="0"/>
    <x v="0"/>
    <n v="227.21"/>
  </r>
  <r>
    <x v="1"/>
    <x v="0"/>
    <x v="32"/>
    <x v="1"/>
    <x v="4"/>
    <x v="10"/>
    <s v="510L1-B"/>
    <n v="136.82419999999999"/>
    <n v="116.8242"/>
    <n v="0"/>
    <x v="0"/>
    <n v="234.81"/>
  </r>
  <r>
    <x v="1"/>
    <x v="0"/>
    <x v="32"/>
    <x v="2"/>
    <x v="4"/>
    <x v="10"/>
    <s v="510L1-C"/>
    <n v="123.2307"/>
    <n v="103.2307"/>
    <n v="0"/>
    <x v="0"/>
    <n v="217.31"/>
  </r>
  <r>
    <x v="1"/>
    <x v="0"/>
    <x v="32"/>
    <x v="0"/>
    <x v="4"/>
    <x v="11"/>
    <s v="510L2-A"/>
    <n v="193.84020000000001"/>
    <n v="193.84020000000001"/>
    <n v="0"/>
    <x v="0"/>
    <n v="179.21"/>
  </r>
  <r>
    <x v="1"/>
    <x v="0"/>
    <x v="32"/>
    <x v="1"/>
    <x v="4"/>
    <x v="11"/>
    <s v="510L2-B"/>
    <n v="224.87395000000001"/>
    <n v="224.87395000000001"/>
    <n v="0"/>
    <x v="0"/>
    <n v="202.81"/>
  </r>
  <r>
    <x v="1"/>
    <x v="0"/>
    <x v="32"/>
    <x v="2"/>
    <x v="4"/>
    <x v="11"/>
    <s v="510L2-C"/>
    <n v="234.66385"/>
    <n v="234.66385"/>
    <n v="0"/>
    <x v="0"/>
    <n v="198.91"/>
  </r>
  <r>
    <x v="1"/>
    <x v="0"/>
    <x v="32"/>
    <x v="0"/>
    <x v="4"/>
    <x v="12"/>
    <s v="510L3-A"/>
    <n v="214.3871"/>
    <n v="214.3871"/>
    <n v="0"/>
    <x v="0"/>
    <n v="217.61"/>
  </r>
  <r>
    <x v="1"/>
    <x v="0"/>
    <x v="32"/>
    <x v="1"/>
    <x v="4"/>
    <x v="12"/>
    <s v="510L3-B"/>
    <n v="197.98330000000001"/>
    <n v="197.98330000000001"/>
    <n v="0"/>
    <x v="0"/>
    <n v="202.81"/>
  </r>
  <r>
    <x v="1"/>
    <x v="0"/>
    <x v="32"/>
    <x v="2"/>
    <x v="4"/>
    <x v="12"/>
    <s v="510L3-C"/>
    <n v="148.1994"/>
    <n v="148.1994"/>
    <n v="0"/>
    <x v="0"/>
    <n v="166.91"/>
  </r>
  <r>
    <x v="1"/>
    <x v="0"/>
    <x v="32"/>
    <x v="0"/>
    <x v="4"/>
    <x v="13"/>
    <s v="510L4-A"/>
    <n v="39.020400000000002"/>
    <n v="39.020400000000002"/>
    <n v="0"/>
    <x v="0"/>
    <n v="50"/>
  </r>
  <r>
    <x v="1"/>
    <x v="0"/>
    <x v="32"/>
    <x v="1"/>
    <x v="4"/>
    <x v="13"/>
    <s v="510L4-B"/>
    <n v="64.442740000000001"/>
    <n v="64.442740000000001"/>
    <n v="0"/>
    <x v="0"/>
    <n v="59.01"/>
  </r>
  <r>
    <x v="1"/>
    <x v="0"/>
    <x v="32"/>
    <x v="2"/>
    <x v="4"/>
    <x v="13"/>
    <s v="510L4-C"/>
    <n v="58.34008"/>
    <n v="58.34008"/>
    <n v="0"/>
    <x v="0"/>
    <n v="60.91"/>
  </r>
  <r>
    <x v="1"/>
    <x v="0"/>
    <x v="32"/>
    <x v="0"/>
    <x v="4"/>
    <x v="14"/>
    <s v="510L5-A"/>
    <n v="138.83958999999999"/>
    <n v="138.83958999999999"/>
    <n v="0"/>
    <x v="0"/>
    <n v="134.21"/>
  </r>
  <r>
    <x v="1"/>
    <x v="0"/>
    <x v="32"/>
    <x v="1"/>
    <x v="4"/>
    <x v="14"/>
    <s v="510L5-B"/>
    <n v="139.89311000000001"/>
    <n v="139.89311000000001"/>
    <n v="0"/>
    <x v="0"/>
    <n v="161.81"/>
  </r>
  <r>
    <x v="1"/>
    <x v="0"/>
    <x v="32"/>
    <x v="2"/>
    <x v="4"/>
    <x v="14"/>
    <s v="510L5-C"/>
    <n v="115.80588"/>
    <n v="115.80588"/>
    <n v="0"/>
    <x v="0"/>
    <n v="145.91"/>
  </r>
  <r>
    <x v="1"/>
    <x v="0"/>
    <x v="32"/>
    <x v="0"/>
    <x v="4"/>
    <x v="15"/>
    <s v="510L6-A"/>
    <n v="132.91685000000001"/>
    <n v="132.91685000000001"/>
    <n v="0"/>
    <x v="0"/>
    <n v="182.21"/>
  </r>
  <r>
    <x v="1"/>
    <x v="0"/>
    <x v="32"/>
    <x v="1"/>
    <x v="4"/>
    <x v="15"/>
    <s v="510L6-B"/>
    <n v="153.30000000000001"/>
    <n v="153.30000000000001"/>
    <n v="0"/>
    <x v="0"/>
    <n v="165.81"/>
  </r>
  <r>
    <x v="1"/>
    <x v="0"/>
    <x v="32"/>
    <x v="2"/>
    <x v="4"/>
    <x v="15"/>
    <s v="510L6-C"/>
    <n v="120.6999"/>
    <n v="120.6999"/>
    <n v="0"/>
    <x v="0"/>
    <n v="149.91"/>
  </r>
  <r>
    <x v="1"/>
    <x v="0"/>
    <x v="32"/>
    <x v="0"/>
    <x v="4"/>
    <x v="16"/>
    <s v="510L8-A"/>
    <n v="24.314170000000001"/>
    <n v="24.314170000000001"/>
    <n v="0"/>
    <x v="0"/>
    <n v="24.01"/>
  </r>
  <r>
    <x v="1"/>
    <x v="0"/>
    <x v="32"/>
    <x v="1"/>
    <x v="4"/>
    <x v="16"/>
    <s v="510L8-B"/>
    <n v="25.814699999999998"/>
    <n v="25.814699999999998"/>
    <n v="0"/>
    <x v="0"/>
    <n v="25.01"/>
  </r>
  <r>
    <x v="1"/>
    <x v="0"/>
    <x v="32"/>
    <x v="2"/>
    <x v="4"/>
    <x v="16"/>
    <s v="510L8-C"/>
    <n v="16.062480000000001"/>
    <n v="16.062480000000001"/>
    <n v="0"/>
    <x v="0"/>
    <n v="16"/>
  </r>
  <r>
    <x v="1"/>
    <x v="0"/>
    <x v="32"/>
    <x v="0"/>
    <x v="4"/>
    <x v="17"/>
    <s v="520WP-01-A"/>
    <n v="12.2004"/>
    <n v="12.2004"/>
    <n v="0"/>
    <x v="0"/>
    <n v="16"/>
  </r>
  <r>
    <x v="1"/>
    <x v="0"/>
    <x v="32"/>
    <x v="1"/>
    <x v="4"/>
    <x v="17"/>
    <s v="520WP-01-B"/>
    <n v="13.400399999999999"/>
    <n v="13.400399999999999"/>
    <n v="0"/>
    <x v="0"/>
    <n v="16"/>
  </r>
  <r>
    <x v="1"/>
    <x v="0"/>
    <x v="32"/>
    <x v="2"/>
    <x v="4"/>
    <x v="17"/>
    <s v="520WP-01-C"/>
    <n v="20.400600000000001"/>
    <n v="20.400600000000001"/>
    <n v="0"/>
    <x v="0"/>
    <n v="24"/>
  </r>
  <r>
    <x v="1"/>
    <x v="0"/>
    <x v="32"/>
    <x v="0"/>
    <x v="4"/>
    <x v="18"/>
    <s v="530NP-01-A"/>
    <n v="52.603700000000003"/>
    <n v="52.603700000000003"/>
    <n v="0"/>
    <x v="0"/>
    <n v="48"/>
  </r>
  <r>
    <x v="1"/>
    <x v="0"/>
    <x v="32"/>
    <x v="1"/>
    <x v="4"/>
    <x v="18"/>
    <s v="530NP-01-B"/>
    <n v="52.274099999999997"/>
    <n v="52.274099999999997"/>
    <n v="0"/>
    <x v="0"/>
    <n v="48"/>
  </r>
  <r>
    <x v="1"/>
    <x v="0"/>
    <x v="32"/>
    <x v="2"/>
    <x v="4"/>
    <x v="18"/>
    <s v="530NP-01-C"/>
    <n v="43.875300000000003"/>
    <n v="43.875300000000003"/>
    <n v="0"/>
    <x v="0"/>
    <n v="40"/>
  </r>
  <r>
    <x v="1"/>
    <x v="0"/>
    <x v="32"/>
    <x v="0"/>
    <x v="4"/>
    <x v="19"/>
    <s v="550LP-01-A"/>
    <n v="16.499700000000001"/>
    <n v="16.499700000000001"/>
    <n v="0"/>
    <x v="0"/>
    <n v="18"/>
  </r>
  <r>
    <x v="1"/>
    <x v="0"/>
    <x v="32"/>
    <x v="1"/>
    <x v="4"/>
    <x v="19"/>
    <s v="550LP-01-B"/>
    <n v="25.615950000000002"/>
    <n v="25.615950000000002"/>
    <n v="0"/>
    <x v="0"/>
    <n v="28"/>
  </r>
  <r>
    <x v="1"/>
    <x v="0"/>
    <x v="32"/>
    <x v="2"/>
    <x v="4"/>
    <x v="19"/>
    <s v="550LP-01-C"/>
    <n v="17.599679999999999"/>
    <n v="17.599679999999999"/>
    <n v="0"/>
    <x v="0"/>
    <n v="20"/>
  </r>
  <r>
    <x v="1"/>
    <x v="0"/>
    <x v="32"/>
    <x v="0"/>
    <x v="5"/>
    <x v="20"/>
    <s v="600WZ-01-A"/>
    <n v="0.58999000000000001"/>
    <n v="0.58999000000000001"/>
    <n v="0"/>
    <x v="0"/>
    <n v="8"/>
  </r>
  <r>
    <x v="1"/>
    <x v="0"/>
    <x v="32"/>
    <x v="1"/>
    <x v="5"/>
    <x v="20"/>
    <s v="600WZ-01-B"/>
    <n v="2.02996"/>
    <n v="2.02996"/>
    <n v="0"/>
    <x v="0"/>
    <n v="16"/>
  </r>
  <r>
    <x v="1"/>
    <x v="0"/>
    <x v="32"/>
    <x v="2"/>
    <x v="5"/>
    <x v="20"/>
    <s v="600WZ-01-C"/>
    <n v="0.02"/>
    <n v="0.02"/>
    <n v="0"/>
    <x v="0"/>
    <n v="8"/>
  </r>
  <r>
    <x v="1"/>
    <x v="0"/>
    <x v="33"/>
    <x v="0"/>
    <x v="0"/>
    <x v="0"/>
    <s v="100KT-01-A"/>
    <n v="3.0801599999999998"/>
    <n v="3.0801599999999998"/>
    <n v="0"/>
    <x v="0"/>
    <n v="56"/>
  </r>
  <r>
    <x v="1"/>
    <x v="0"/>
    <x v="33"/>
    <x v="1"/>
    <x v="0"/>
    <x v="0"/>
    <s v="100KT-01-B"/>
    <n v="2.6929850000000002"/>
    <n v="2.6929850000000002"/>
    <n v="0"/>
    <x v="0"/>
    <n v="16"/>
  </r>
  <r>
    <x v="1"/>
    <x v="0"/>
    <x v="33"/>
    <x v="2"/>
    <x v="0"/>
    <x v="0"/>
    <s v="100KT-01-C"/>
    <n v="3.4278499999999998"/>
    <n v="3.4278499999999998"/>
    <n v="0"/>
    <x v="0"/>
    <n v="24"/>
  </r>
  <r>
    <x v="1"/>
    <x v="0"/>
    <x v="33"/>
    <x v="0"/>
    <x v="0"/>
    <x v="0"/>
    <s v="100KT-02-A"/>
    <n v="16.41536"/>
    <n v="16.41536"/>
    <n v="0"/>
    <x v="0"/>
    <n v="24"/>
  </r>
  <r>
    <x v="1"/>
    <x v="0"/>
    <x v="33"/>
    <x v="1"/>
    <x v="0"/>
    <x v="0"/>
    <s v="100KT-02-B"/>
    <n v="27.820419999999999"/>
    <n v="27.820419999999999"/>
    <n v="0"/>
    <x v="0"/>
    <n v="48"/>
  </r>
  <r>
    <x v="1"/>
    <x v="0"/>
    <x v="33"/>
    <x v="2"/>
    <x v="0"/>
    <x v="0"/>
    <s v="100KT-02-C"/>
    <n v="18.990760000000002"/>
    <n v="18.990760000000002"/>
    <n v="0"/>
    <x v="0"/>
    <n v="56"/>
  </r>
  <r>
    <x v="1"/>
    <x v="0"/>
    <x v="33"/>
    <x v="0"/>
    <x v="0"/>
    <x v="0"/>
    <s v="100KT-03-A"/>
    <n v="14.15653"/>
    <n v="14.15653"/>
    <n v="0"/>
    <x v="0"/>
    <n v="52"/>
  </r>
  <r>
    <x v="1"/>
    <x v="0"/>
    <x v="33"/>
    <x v="1"/>
    <x v="0"/>
    <x v="0"/>
    <s v="100KT-03-B"/>
    <n v="14.22869"/>
    <n v="14.22869"/>
    <n v="0"/>
    <x v="0"/>
    <n v="40"/>
  </r>
  <r>
    <x v="1"/>
    <x v="0"/>
    <x v="33"/>
    <x v="2"/>
    <x v="0"/>
    <x v="0"/>
    <s v="100KT-03-C"/>
    <n v="22.393129999999999"/>
    <n v="22.393129999999999"/>
    <n v="0"/>
    <x v="0"/>
    <n v="24"/>
  </r>
  <r>
    <x v="1"/>
    <x v="0"/>
    <x v="33"/>
    <x v="0"/>
    <x v="0"/>
    <x v="0"/>
    <s v="100KT-04-A"/>
    <n v="16.84235"/>
    <n v="16.84235"/>
    <n v="0"/>
    <x v="0"/>
    <n v="16"/>
  </r>
  <r>
    <x v="1"/>
    <x v="0"/>
    <x v="33"/>
    <x v="1"/>
    <x v="0"/>
    <x v="0"/>
    <s v="100KT-04-B"/>
    <n v="16.042249999999999"/>
    <n v="16.042249999999999"/>
    <n v="0"/>
    <x v="0"/>
    <n v="16"/>
  </r>
  <r>
    <x v="1"/>
    <x v="0"/>
    <x v="33"/>
    <x v="2"/>
    <x v="0"/>
    <x v="0"/>
    <s v="100KT-04-C"/>
    <n v="11.1447"/>
    <n v="11.1447"/>
    <n v="0"/>
    <x v="0"/>
    <n v="16"/>
  </r>
  <r>
    <x v="1"/>
    <x v="0"/>
    <x v="33"/>
    <x v="0"/>
    <x v="0"/>
    <x v="0"/>
    <s v="100KT-05-A"/>
    <n v="7.3340000000000002E-2"/>
    <n v="7.3340000000000002E-2"/>
    <n v="0"/>
    <x v="0"/>
    <n v="16"/>
  </r>
  <r>
    <x v="1"/>
    <x v="0"/>
    <x v="33"/>
    <x v="2"/>
    <x v="0"/>
    <x v="0"/>
    <s v="100KT-05-C"/>
    <n v="9.4E-2"/>
    <n v="9.4E-2"/>
    <n v="0"/>
    <x v="0"/>
    <n v="16"/>
  </r>
  <r>
    <x v="1"/>
    <x v="0"/>
    <x v="33"/>
    <x v="0"/>
    <x v="0"/>
    <x v="0"/>
    <s v="100KT-07-A"/>
    <n v="16.345490000000002"/>
    <n v="16.345490000000002"/>
    <n v="0"/>
    <x v="0"/>
    <n v="16"/>
  </r>
  <r>
    <x v="1"/>
    <x v="0"/>
    <x v="33"/>
    <x v="1"/>
    <x v="0"/>
    <x v="0"/>
    <s v="100KT-07-B"/>
    <n v="14.038119999999999"/>
    <n v="14.038119999999999"/>
    <n v="0"/>
    <x v="0"/>
    <n v="16"/>
  </r>
  <r>
    <x v="1"/>
    <x v="0"/>
    <x v="33"/>
    <x v="2"/>
    <x v="0"/>
    <x v="0"/>
    <s v="100KT-07-C"/>
    <n v="16.493680000000001"/>
    <n v="16.493680000000001"/>
    <n v="0"/>
    <x v="0"/>
    <n v="16"/>
  </r>
  <r>
    <x v="1"/>
    <x v="0"/>
    <x v="33"/>
    <x v="0"/>
    <x v="0"/>
    <x v="1"/>
    <s v="110KS-01-A"/>
    <n v="13.921200000000001"/>
    <n v="13.921200000000001"/>
    <n v="0"/>
    <x v="0"/>
    <n v="16"/>
  </r>
  <r>
    <x v="1"/>
    <x v="0"/>
    <x v="33"/>
    <x v="1"/>
    <x v="0"/>
    <x v="1"/>
    <s v="110KS-01-B"/>
    <n v="8.8000000000000007"/>
    <n v="8.8000000000000007"/>
    <n v="0"/>
    <x v="0"/>
    <n v="16"/>
  </r>
  <r>
    <x v="1"/>
    <x v="0"/>
    <x v="33"/>
    <x v="1"/>
    <x v="0"/>
    <x v="1"/>
    <s v="110KS-02-B"/>
    <n v="7.92"/>
    <n v="7.92"/>
    <n v="0"/>
    <x v="0"/>
    <n v="16"/>
  </r>
  <r>
    <x v="1"/>
    <x v="0"/>
    <x v="33"/>
    <x v="2"/>
    <x v="0"/>
    <x v="1"/>
    <s v="110KS-02-C"/>
    <n v="9.68"/>
    <n v="9.68"/>
    <n v="0"/>
    <x v="0"/>
    <n v="16"/>
  </r>
  <r>
    <x v="1"/>
    <x v="0"/>
    <x v="33"/>
    <x v="0"/>
    <x v="0"/>
    <x v="1"/>
    <s v="110KS-03-A"/>
    <n v="4.2"/>
    <n v="4.2"/>
    <n v="0"/>
    <x v="0"/>
    <n v="16"/>
  </r>
  <r>
    <x v="1"/>
    <x v="0"/>
    <x v="33"/>
    <x v="1"/>
    <x v="0"/>
    <x v="1"/>
    <s v="110KS-03-B"/>
    <n v="3.2"/>
    <n v="3.2"/>
    <n v="0"/>
    <x v="0"/>
    <n v="8"/>
  </r>
  <r>
    <x v="1"/>
    <x v="0"/>
    <x v="33"/>
    <x v="0"/>
    <x v="1"/>
    <x v="2"/>
    <s v="210SL-01-A"/>
    <n v="21.19998"/>
    <n v="21.19998"/>
    <n v="0"/>
    <x v="0"/>
    <n v="24"/>
  </r>
  <r>
    <x v="1"/>
    <x v="0"/>
    <x v="33"/>
    <x v="1"/>
    <x v="1"/>
    <x v="2"/>
    <s v="210SL-01-B"/>
    <n v="14.76646"/>
    <n v="14.76646"/>
    <n v="0"/>
    <x v="0"/>
    <n v="16"/>
  </r>
  <r>
    <x v="1"/>
    <x v="0"/>
    <x v="33"/>
    <x v="2"/>
    <x v="1"/>
    <x v="2"/>
    <s v="210SL-01-C"/>
    <n v="43.733159999999998"/>
    <n v="43.733159999999998"/>
    <n v="0"/>
    <x v="0"/>
    <n v="48"/>
  </r>
  <r>
    <x v="1"/>
    <x v="0"/>
    <x v="33"/>
    <x v="0"/>
    <x v="1"/>
    <x v="2"/>
    <s v="210SL-02-A"/>
    <n v="35.333300000000001"/>
    <n v="35.333300000000001"/>
    <n v="0"/>
    <x v="0"/>
    <n v="40"/>
  </r>
  <r>
    <x v="1"/>
    <x v="0"/>
    <x v="33"/>
    <x v="1"/>
    <x v="1"/>
    <x v="2"/>
    <s v="210SL-02-B"/>
    <n v="24.733309999999999"/>
    <n v="24.733309999999999"/>
    <n v="0"/>
    <x v="0"/>
    <n v="32"/>
  </r>
  <r>
    <x v="1"/>
    <x v="0"/>
    <x v="33"/>
    <x v="3"/>
    <x v="1"/>
    <x v="3"/>
    <s v="220SE-0001"/>
    <n v="0.96197999999999995"/>
    <n v="0.96197999999999995"/>
    <n v="0"/>
    <x v="0"/>
    <n v="0.01"/>
  </r>
  <r>
    <x v="1"/>
    <x v="0"/>
    <x v="33"/>
    <x v="0"/>
    <x v="1"/>
    <x v="3"/>
    <s v="220SE-0009"/>
    <n v="7.2920600000000002"/>
    <n v="7.2920600000000002"/>
    <n v="0"/>
    <x v="0"/>
    <n v="8"/>
  </r>
  <r>
    <x v="1"/>
    <x v="0"/>
    <x v="33"/>
    <x v="2"/>
    <x v="1"/>
    <x v="3"/>
    <s v="220SE-0079"/>
    <n v="6.9803600000000001"/>
    <n v="6.9803600000000001"/>
    <n v="0"/>
    <x v="0"/>
    <n v="8"/>
  </r>
  <r>
    <x v="1"/>
    <x v="0"/>
    <x v="33"/>
    <x v="2"/>
    <x v="1"/>
    <x v="3"/>
    <s v="220SE-0081"/>
    <n v="5.9343300000000001"/>
    <n v="5.9343300000000001"/>
    <n v="0"/>
    <x v="0"/>
    <n v="8"/>
  </r>
  <r>
    <x v="1"/>
    <x v="0"/>
    <x v="33"/>
    <x v="2"/>
    <x v="1"/>
    <x v="3"/>
    <s v="220SE-0114"/>
    <n v="5.82986"/>
    <n v="5.82986"/>
    <n v="0"/>
    <x v="0"/>
    <n v="8"/>
  </r>
  <r>
    <x v="1"/>
    <x v="0"/>
    <x v="33"/>
    <x v="0"/>
    <x v="1"/>
    <x v="3"/>
    <s v="220SE-0121"/>
    <n v="4.3935899999999997"/>
    <n v="4.3935899999999997"/>
    <n v="0.24329999999999999"/>
    <x v="0"/>
    <n v="8"/>
  </r>
  <r>
    <x v="1"/>
    <x v="0"/>
    <x v="33"/>
    <x v="1"/>
    <x v="1"/>
    <x v="3"/>
    <s v="220SE-0150"/>
    <n v="7.8930499999999997"/>
    <n v="7.8930499999999997"/>
    <n v="2.7000000000000001E-3"/>
    <x v="0"/>
    <n v="8"/>
  </r>
  <r>
    <x v="1"/>
    <x v="0"/>
    <x v="33"/>
    <x v="1"/>
    <x v="1"/>
    <x v="3"/>
    <s v="220SE-0202"/>
    <n v="5.7450900000000003"/>
    <n v="5.7450900000000003"/>
    <n v="0"/>
    <x v="0"/>
    <n v="8"/>
  </r>
  <r>
    <x v="1"/>
    <x v="0"/>
    <x v="33"/>
    <x v="2"/>
    <x v="1"/>
    <x v="3"/>
    <s v="220SE-0212"/>
    <n v="9.0579699999999992"/>
    <n v="9.0579699999999992"/>
    <n v="0"/>
    <x v="0"/>
    <n v="8"/>
  </r>
  <r>
    <x v="1"/>
    <x v="0"/>
    <x v="33"/>
    <x v="2"/>
    <x v="1"/>
    <x v="3"/>
    <s v="220SE-0227"/>
    <n v="7.5236000000000001"/>
    <n v="7.5236000000000001"/>
    <n v="0"/>
    <x v="0"/>
    <n v="8"/>
  </r>
  <r>
    <x v="1"/>
    <x v="0"/>
    <x v="33"/>
    <x v="1"/>
    <x v="1"/>
    <x v="3"/>
    <s v="220SE-0233"/>
    <n v="6.4165900000000002"/>
    <n v="6.4165900000000002"/>
    <n v="0"/>
    <x v="0"/>
    <n v="8"/>
  </r>
  <r>
    <x v="1"/>
    <x v="0"/>
    <x v="33"/>
    <x v="1"/>
    <x v="1"/>
    <x v="3"/>
    <s v="220SE-0281"/>
    <n v="6.1012500000000003"/>
    <n v="6.1012500000000003"/>
    <n v="0"/>
    <x v="0"/>
    <n v="8"/>
  </r>
  <r>
    <x v="1"/>
    <x v="0"/>
    <x v="33"/>
    <x v="2"/>
    <x v="1"/>
    <x v="3"/>
    <s v="220SE-0294"/>
    <n v="5.0838900000000002"/>
    <n v="5.0838900000000002"/>
    <n v="0"/>
    <x v="0"/>
    <n v="7"/>
  </r>
  <r>
    <x v="1"/>
    <x v="0"/>
    <x v="33"/>
    <x v="1"/>
    <x v="1"/>
    <x v="3"/>
    <s v="220SE-0315"/>
    <n v="7.58866"/>
    <n v="7.58866"/>
    <n v="0"/>
    <x v="0"/>
    <n v="8"/>
  </r>
  <r>
    <x v="1"/>
    <x v="0"/>
    <x v="33"/>
    <x v="0"/>
    <x v="1"/>
    <x v="3"/>
    <s v="220SE-0350"/>
    <n v="5.76492"/>
    <n v="5.76492"/>
    <n v="0"/>
    <x v="0"/>
    <n v="8"/>
  </r>
  <r>
    <x v="1"/>
    <x v="0"/>
    <x v="33"/>
    <x v="2"/>
    <x v="1"/>
    <x v="3"/>
    <s v="220SE-0359"/>
    <n v="6.7129399999999997"/>
    <n v="6.7129399999999997"/>
    <n v="0"/>
    <x v="0"/>
    <n v="8"/>
  </r>
  <r>
    <x v="1"/>
    <x v="0"/>
    <x v="33"/>
    <x v="2"/>
    <x v="1"/>
    <x v="3"/>
    <s v="220SE-0386"/>
    <n v="7.6156699999999997"/>
    <n v="7.6156699999999997"/>
    <n v="2E-3"/>
    <x v="0"/>
    <n v="8"/>
  </r>
  <r>
    <x v="1"/>
    <x v="0"/>
    <x v="33"/>
    <x v="0"/>
    <x v="1"/>
    <x v="3"/>
    <s v="220SE-0409"/>
    <n v="6.8650900000000004"/>
    <n v="6.8650900000000004"/>
    <n v="0"/>
    <x v="0"/>
    <n v="8"/>
  </r>
  <r>
    <x v="1"/>
    <x v="0"/>
    <x v="33"/>
    <x v="0"/>
    <x v="1"/>
    <x v="3"/>
    <s v="220SE-0639"/>
    <n v="3.7734200000000002"/>
    <n v="3.7734200000000002"/>
    <n v="8.9999999999999993E-3"/>
    <x v="0"/>
    <n v="8"/>
  </r>
  <r>
    <x v="1"/>
    <x v="0"/>
    <x v="33"/>
    <x v="1"/>
    <x v="1"/>
    <x v="3"/>
    <s v="220SE-0640"/>
    <n v="6.1362800000000002"/>
    <n v="6.1362800000000002"/>
    <n v="0"/>
    <x v="0"/>
    <n v="8"/>
  </r>
  <r>
    <x v="1"/>
    <x v="0"/>
    <x v="33"/>
    <x v="0"/>
    <x v="1"/>
    <x v="3"/>
    <s v="220SE-0642"/>
    <n v="6.2441899999999997"/>
    <n v="6.2441899999999997"/>
    <n v="0.34810000000000002"/>
    <x v="0"/>
    <n v="8"/>
  </r>
  <r>
    <x v="1"/>
    <x v="0"/>
    <x v="33"/>
    <x v="0"/>
    <x v="1"/>
    <x v="3"/>
    <s v="220SE-0677"/>
    <n v="4.6060999999999996"/>
    <n v="4.6060999999999996"/>
    <n v="1.2E-2"/>
    <x v="0"/>
    <n v="8"/>
  </r>
  <r>
    <x v="1"/>
    <x v="0"/>
    <x v="33"/>
    <x v="1"/>
    <x v="1"/>
    <x v="3"/>
    <s v="220SE-0682"/>
    <n v="6.3656499999999996"/>
    <n v="6.3656499999999996"/>
    <n v="0"/>
    <x v="0"/>
    <n v="8"/>
  </r>
  <r>
    <x v="1"/>
    <x v="0"/>
    <x v="33"/>
    <x v="1"/>
    <x v="1"/>
    <x v="3"/>
    <s v="220SE-0688"/>
    <n v="7.6914699999999998"/>
    <n v="7.6914699999999998"/>
    <n v="0"/>
    <x v="0"/>
    <n v="8"/>
  </r>
  <r>
    <x v="1"/>
    <x v="0"/>
    <x v="33"/>
    <x v="0"/>
    <x v="1"/>
    <x v="3"/>
    <s v="220SE-0694"/>
    <n v="5.9640000000000004"/>
    <n v="5.9640000000000004"/>
    <n v="1.0829"/>
    <x v="0"/>
    <n v="8"/>
  </r>
  <r>
    <x v="1"/>
    <x v="0"/>
    <x v="33"/>
    <x v="1"/>
    <x v="1"/>
    <x v="3"/>
    <s v="220SE-0700"/>
    <n v="6.1916399999999996"/>
    <n v="6.1916399999999996"/>
    <n v="0"/>
    <x v="0"/>
    <n v="8"/>
  </r>
  <r>
    <x v="1"/>
    <x v="0"/>
    <x v="33"/>
    <x v="1"/>
    <x v="1"/>
    <x v="3"/>
    <s v="220SE-0701"/>
    <n v="7.5179600000000004"/>
    <n v="7.5179600000000004"/>
    <n v="1.2999999999999999E-3"/>
    <x v="0"/>
    <n v="8"/>
  </r>
  <r>
    <x v="1"/>
    <x v="0"/>
    <x v="33"/>
    <x v="2"/>
    <x v="1"/>
    <x v="3"/>
    <s v="220SE-0708"/>
    <n v="6.3872099999999996"/>
    <n v="6.3872099999999996"/>
    <n v="0"/>
    <x v="0"/>
    <n v="8"/>
  </r>
  <r>
    <x v="1"/>
    <x v="0"/>
    <x v="33"/>
    <x v="1"/>
    <x v="1"/>
    <x v="3"/>
    <s v="220SE-0718"/>
    <n v="8.7101100000000002"/>
    <n v="8.7101100000000002"/>
    <n v="0"/>
    <x v="0"/>
    <n v="8"/>
  </r>
  <r>
    <x v="1"/>
    <x v="0"/>
    <x v="33"/>
    <x v="1"/>
    <x v="1"/>
    <x v="3"/>
    <s v="220SE-0737"/>
    <n v="7.89358"/>
    <n v="7.89358"/>
    <n v="0"/>
    <x v="0"/>
    <n v="8"/>
  </r>
  <r>
    <x v="1"/>
    <x v="0"/>
    <x v="33"/>
    <x v="1"/>
    <x v="1"/>
    <x v="3"/>
    <s v="220SE-0739"/>
    <n v="5.0663"/>
    <n v="5.0663"/>
    <n v="0"/>
    <x v="0"/>
    <n v="8"/>
  </r>
  <r>
    <x v="1"/>
    <x v="0"/>
    <x v="33"/>
    <x v="2"/>
    <x v="1"/>
    <x v="3"/>
    <s v="220SE-0754"/>
    <n v="6.2969400000000002"/>
    <n v="6.2969400000000002"/>
    <n v="0"/>
    <x v="0"/>
    <n v="8"/>
  </r>
  <r>
    <x v="1"/>
    <x v="0"/>
    <x v="33"/>
    <x v="2"/>
    <x v="1"/>
    <x v="3"/>
    <s v="220SE-0755"/>
    <n v="6.37493"/>
    <n v="6.37493"/>
    <n v="0"/>
    <x v="0"/>
    <n v="8"/>
  </r>
  <r>
    <x v="1"/>
    <x v="0"/>
    <x v="33"/>
    <x v="2"/>
    <x v="1"/>
    <x v="3"/>
    <s v="220SE-0778"/>
    <n v="5.5844699999999996"/>
    <n v="5.5844699999999996"/>
    <n v="0"/>
    <x v="0"/>
    <n v="8"/>
  </r>
  <r>
    <x v="1"/>
    <x v="0"/>
    <x v="33"/>
    <x v="1"/>
    <x v="1"/>
    <x v="3"/>
    <s v="220SE-0786"/>
    <n v="8.8434699999999999"/>
    <n v="8.8434699999999999"/>
    <n v="0"/>
    <x v="0"/>
    <n v="8"/>
  </r>
  <r>
    <x v="1"/>
    <x v="0"/>
    <x v="33"/>
    <x v="0"/>
    <x v="1"/>
    <x v="3"/>
    <s v="220SE-0787"/>
    <n v="6.8348500000000003"/>
    <n v="6.8348500000000003"/>
    <n v="0"/>
    <x v="0"/>
    <n v="8"/>
  </r>
  <r>
    <x v="1"/>
    <x v="0"/>
    <x v="33"/>
    <x v="2"/>
    <x v="1"/>
    <x v="3"/>
    <s v="220SE-0795"/>
    <n v="5.7564399999999996"/>
    <n v="5.7564399999999996"/>
    <n v="0"/>
    <x v="0"/>
    <n v="8"/>
  </r>
  <r>
    <x v="1"/>
    <x v="0"/>
    <x v="33"/>
    <x v="1"/>
    <x v="1"/>
    <x v="3"/>
    <s v="220SE-0797"/>
    <n v="6.8304200000000002"/>
    <n v="6.8304200000000002"/>
    <n v="0"/>
    <x v="0"/>
    <n v="8"/>
  </r>
  <r>
    <x v="1"/>
    <x v="0"/>
    <x v="33"/>
    <x v="1"/>
    <x v="1"/>
    <x v="3"/>
    <s v="220SE-0800"/>
    <n v="7.9907700000000004"/>
    <n v="7.9907700000000004"/>
    <n v="0"/>
    <x v="0"/>
    <n v="8"/>
  </r>
  <r>
    <x v="1"/>
    <x v="0"/>
    <x v="33"/>
    <x v="2"/>
    <x v="1"/>
    <x v="3"/>
    <s v="220SE-0844"/>
    <n v="8.1842799999999993"/>
    <n v="8.1842799999999993"/>
    <n v="0"/>
    <x v="0"/>
    <n v="8"/>
  </r>
  <r>
    <x v="1"/>
    <x v="0"/>
    <x v="33"/>
    <x v="1"/>
    <x v="1"/>
    <x v="3"/>
    <s v="220SE-0921"/>
    <n v="7.4580099999999998"/>
    <n v="7.4580099999999998"/>
    <n v="0"/>
    <x v="0"/>
    <n v="8"/>
  </r>
  <r>
    <x v="1"/>
    <x v="0"/>
    <x v="33"/>
    <x v="0"/>
    <x v="1"/>
    <x v="3"/>
    <s v="220SE-0923"/>
    <n v="6.9556699999999996"/>
    <n v="6.9556699999999996"/>
    <n v="0"/>
    <x v="0"/>
    <n v="8"/>
  </r>
  <r>
    <x v="1"/>
    <x v="0"/>
    <x v="33"/>
    <x v="2"/>
    <x v="1"/>
    <x v="3"/>
    <s v="220SE-1045"/>
    <n v="9.4478299999999997"/>
    <n v="9.4478299999999997"/>
    <n v="0"/>
    <x v="0"/>
    <n v="8"/>
  </r>
  <r>
    <x v="1"/>
    <x v="0"/>
    <x v="33"/>
    <x v="0"/>
    <x v="1"/>
    <x v="3"/>
    <s v="220SE-1218"/>
    <n v="7.3231299999999999"/>
    <n v="7.3231299999999999"/>
    <n v="0"/>
    <x v="0"/>
    <n v="8"/>
  </r>
  <r>
    <x v="1"/>
    <x v="0"/>
    <x v="33"/>
    <x v="0"/>
    <x v="1"/>
    <x v="3"/>
    <s v="220SE-1219"/>
    <n v="6.7202299999999999"/>
    <n v="6.7202299999999999"/>
    <n v="0"/>
    <x v="0"/>
    <n v="8"/>
  </r>
  <r>
    <x v="1"/>
    <x v="0"/>
    <x v="33"/>
    <x v="2"/>
    <x v="1"/>
    <x v="3"/>
    <s v="220SE-1220"/>
    <n v="4.2218340000000003"/>
    <n v="4.2218340000000003"/>
    <n v="2.9999999999999997E-4"/>
    <x v="0"/>
    <n v="7"/>
  </r>
  <r>
    <x v="1"/>
    <x v="0"/>
    <x v="33"/>
    <x v="1"/>
    <x v="1"/>
    <x v="3"/>
    <s v="220SE-1223"/>
    <n v="6.9544600000000001"/>
    <n v="6.9544600000000001"/>
    <n v="0"/>
    <x v="0"/>
    <n v="8"/>
  </r>
  <r>
    <x v="1"/>
    <x v="0"/>
    <x v="33"/>
    <x v="1"/>
    <x v="1"/>
    <x v="3"/>
    <s v="220SE-1282"/>
    <n v="5.59816"/>
    <n v="5.59816"/>
    <n v="2E-3"/>
    <x v="0"/>
    <n v="8"/>
  </r>
  <r>
    <x v="1"/>
    <x v="0"/>
    <x v="33"/>
    <x v="1"/>
    <x v="1"/>
    <x v="3"/>
    <s v="220SE-1286"/>
    <n v="2.45302"/>
    <n v="2.45302"/>
    <n v="0"/>
    <x v="0"/>
    <n v="3"/>
  </r>
  <r>
    <x v="1"/>
    <x v="0"/>
    <x v="33"/>
    <x v="0"/>
    <x v="1"/>
    <x v="3"/>
    <s v="220SE-1290"/>
    <n v="8.0259499999999999"/>
    <n v="8.0259499999999999"/>
    <n v="0"/>
    <x v="0"/>
    <n v="8"/>
  </r>
  <r>
    <x v="1"/>
    <x v="0"/>
    <x v="33"/>
    <x v="2"/>
    <x v="1"/>
    <x v="3"/>
    <s v="220SE-1679"/>
    <n v="7.3202299999999996"/>
    <n v="7.3202299999999996"/>
    <n v="0"/>
    <x v="0"/>
    <n v="8"/>
  </r>
  <r>
    <x v="1"/>
    <x v="0"/>
    <x v="33"/>
    <x v="1"/>
    <x v="1"/>
    <x v="3"/>
    <s v="220SE-1689"/>
    <n v="4.3196380000000003"/>
    <n v="4.3196380000000003"/>
    <n v="0"/>
    <x v="0"/>
    <n v="7"/>
  </r>
  <r>
    <x v="1"/>
    <x v="0"/>
    <x v="33"/>
    <x v="2"/>
    <x v="1"/>
    <x v="3"/>
    <s v="220SE-1695"/>
    <n v="8.0204599999999999"/>
    <n v="8.0204599999999999"/>
    <n v="0"/>
    <x v="0"/>
    <n v="8"/>
  </r>
  <r>
    <x v="1"/>
    <x v="0"/>
    <x v="33"/>
    <x v="2"/>
    <x v="1"/>
    <x v="3"/>
    <s v="220SE-1696"/>
    <n v="6.6500199999999996"/>
    <n v="6.6500199999999996"/>
    <n v="0"/>
    <x v="0"/>
    <n v="8"/>
  </r>
  <r>
    <x v="1"/>
    <x v="0"/>
    <x v="33"/>
    <x v="2"/>
    <x v="1"/>
    <x v="3"/>
    <s v="220SE-1883"/>
    <n v="6.7882699999999998"/>
    <n v="6.7882699999999998"/>
    <n v="0"/>
    <x v="0"/>
    <n v="8"/>
  </r>
  <r>
    <x v="1"/>
    <x v="0"/>
    <x v="33"/>
    <x v="1"/>
    <x v="1"/>
    <x v="3"/>
    <s v="220SE-2033"/>
    <n v="7.2793299999999999"/>
    <n v="7.2793299999999999"/>
    <n v="0"/>
    <x v="0"/>
    <n v="8"/>
  </r>
  <r>
    <x v="1"/>
    <x v="0"/>
    <x v="33"/>
    <x v="0"/>
    <x v="1"/>
    <x v="3"/>
    <s v="220SE-2035"/>
    <n v="7.2668499999999998"/>
    <n v="7.2668499999999998"/>
    <n v="0"/>
    <x v="0"/>
    <n v="8"/>
  </r>
  <r>
    <x v="1"/>
    <x v="0"/>
    <x v="33"/>
    <x v="2"/>
    <x v="1"/>
    <x v="3"/>
    <s v="220SE-2036"/>
    <n v="6.90137"/>
    <n v="6.90137"/>
    <n v="0"/>
    <x v="0"/>
    <n v="8"/>
  </r>
  <r>
    <x v="1"/>
    <x v="0"/>
    <x v="33"/>
    <x v="0"/>
    <x v="1"/>
    <x v="3"/>
    <s v="220SE-2037"/>
    <n v="6.0129799999999998"/>
    <n v="6.0129799999999998"/>
    <n v="0"/>
    <x v="0"/>
    <n v="8"/>
  </r>
  <r>
    <x v="1"/>
    <x v="0"/>
    <x v="33"/>
    <x v="0"/>
    <x v="1"/>
    <x v="3"/>
    <s v="220SE-2038"/>
    <n v="6.0212000000000003"/>
    <n v="6.0212000000000003"/>
    <n v="0"/>
    <x v="0"/>
    <n v="8"/>
  </r>
  <r>
    <x v="1"/>
    <x v="0"/>
    <x v="33"/>
    <x v="1"/>
    <x v="1"/>
    <x v="3"/>
    <s v="220SE-2102"/>
    <n v="5.5471199999999996"/>
    <n v="5.5471199999999996"/>
    <n v="0"/>
    <x v="0"/>
    <n v="8"/>
  </r>
  <r>
    <x v="1"/>
    <x v="0"/>
    <x v="33"/>
    <x v="0"/>
    <x v="1"/>
    <x v="3"/>
    <s v="220SE-2103"/>
    <n v="6.9441800000000002"/>
    <n v="6.9441800000000002"/>
    <n v="2.5000000000000001E-3"/>
    <x v="0"/>
    <n v="8"/>
  </r>
  <r>
    <x v="1"/>
    <x v="0"/>
    <x v="33"/>
    <x v="2"/>
    <x v="1"/>
    <x v="3"/>
    <s v="220SE-2104"/>
    <n v="7.4076199999999996"/>
    <n v="7.4076199999999996"/>
    <n v="0"/>
    <x v="0"/>
    <n v="8"/>
  </r>
  <r>
    <x v="1"/>
    <x v="0"/>
    <x v="33"/>
    <x v="0"/>
    <x v="1"/>
    <x v="3"/>
    <s v="220SE-2110"/>
    <n v="5.2951300000000003"/>
    <n v="5.2951300000000003"/>
    <n v="0"/>
    <x v="0"/>
    <n v="8"/>
  </r>
  <r>
    <x v="1"/>
    <x v="0"/>
    <x v="33"/>
    <x v="1"/>
    <x v="1"/>
    <x v="3"/>
    <s v="220SE-2116"/>
    <n v="6.8456200000000003"/>
    <n v="6.8456200000000003"/>
    <n v="0"/>
    <x v="0"/>
    <n v="8"/>
  </r>
  <r>
    <x v="1"/>
    <x v="0"/>
    <x v="33"/>
    <x v="2"/>
    <x v="1"/>
    <x v="3"/>
    <s v="220SE-2118"/>
    <n v="10.885199999999999"/>
    <n v="10.885199999999999"/>
    <n v="0"/>
    <x v="0"/>
    <n v="12"/>
  </r>
  <r>
    <x v="1"/>
    <x v="0"/>
    <x v="33"/>
    <x v="0"/>
    <x v="1"/>
    <x v="3"/>
    <s v="220SE-2125"/>
    <n v="6.7434399999999997"/>
    <n v="6.7434399999999997"/>
    <n v="0"/>
    <x v="0"/>
    <n v="8"/>
  </r>
  <r>
    <x v="1"/>
    <x v="0"/>
    <x v="33"/>
    <x v="0"/>
    <x v="1"/>
    <x v="3"/>
    <s v="220SE-2295"/>
    <n v="5.68607"/>
    <n v="5.68607"/>
    <n v="0"/>
    <x v="0"/>
    <n v="8"/>
  </r>
  <r>
    <x v="1"/>
    <x v="0"/>
    <x v="33"/>
    <x v="0"/>
    <x v="1"/>
    <x v="3"/>
    <s v="220SE-2349"/>
    <n v="5.6829799999999997"/>
    <n v="5.6829799999999997"/>
    <n v="0"/>
    <x v="0"/>
    <n v="8"/>
  </r>
  <r>
    <x v="1"/>
    <x v="0"/>
    <x v="33"/>
    <x v="1"/>
    <x v="1"/>
    <x v="3"/>
    <s v="220SE-2350"/>
    <n v="8.1135599999999997"/>
    <n v="8.1135599999999997"/>
    <n v="0"/>
    <x v="0"/>
    <n v="8"/>
  </r>
  <r>
    <x v="1"/>
    <x v="0"/>
    <x v="33"/>
    <x v="1"/>
    <x v="1"/>
    <x v="3"/>
    <s v="220SE-2353"/>
    <n v="6.8309800000000003"/>
    <n v="6.8309800000000003"/>
    <n v="0.3745"/>
    <x v="0"/>
    <n v="8"/>
  </r>
  <r>
    <x v="1"/>
    <x v="0"/>
    <x v="33"/>
    <x v="0"/>
    <x v="1"/>
    <x v="3"/>
    <s v="220SE-2415"/>
    <n v="7.0552469999999996"/>
    <n v="7.0552469999999996"/>
    <n v="0"/>
    <x v="0"/>
    <n v="12"/>
  </r>
  <r>
    <x v="1"/>
    <x v="0"/>
    <x v="33"/>
    <x v="2"/>
    <x v="1"/>
    <x v="3"/>
    <s v="220SE-2454"/>
    <n v="5.6600299999999999"/>
    <n v="5.6600299999999999"/>
    <n v="0"/>
    <x v="0"/>
    <n v="8"/>
  </r>
  <r>
    <x v="1"/>
    <x v="0"/>
    <x v="33"/>
    <x v="1"/>
    <x v="1"/>
    <x v="3"/>
    <s v="220SE-2455"/>
    <n v="7.7514799999999999"/>
    <n v="7.7514799999999999"/>
    <n v="0"/>
    <x v="0"/>
    <n v="8"/>
  </r>
  <r>
    <x v="1"/>
    <x v="0"/>
    <x v="33"/>
    <x v="1"/>
    <x v="1"/>
    <x v="3"/>
    <s v="220SE-2553"/>
    <n v="6.4924200000000001"/>
    <n v="6.4924200000000001"/>
    <n v="0"/>
    <x v="0"/>
    <n v="8"/>
  </r>
  <r>
    <x v="1"/>
    <x v="0"/>
    <x v="33"/>
    <x v="2"/>
    <x v="1"/>
    <x v="3"/>
    <s v="220SE-2769"/>
    <n v="7.5393400000000002"/>
    <n v="7.5393400000000002"/>
    <n v="1.4073"/>
    <x v="0"/>
    <n v="8"/>
  </r>
  <r>
    <x v="1"/>
    <x v="0"/>
    <x v="33"/>
    <x v="0"/>
    <x v="1"/>
    <x v="3"/>
    <s v="220SE-2771"/>
    <n v="6.2518000000000002"/>
    <n v="6.2518000000000002"/>
    <n v="2E-3"/>
    <x v="0"/>
    <n v="8"/>
  </r>
  <r>
    <x v="1"/>
    <x v="0"/>
    <x v="33"/>
    <x v="1"/>
    <x v="1"/>
    <x v="3"/>
    <s v="220SE-2775"/>
    <n v="5.1138899999999996"/>
    <n v="5.1138899999999996"/>
    <n v="0"/>
    <x v="0"/>
    <n v="8"/>
  </r>
  <r>
    <x v="1"/>
    <x v="0"/>
    <x v="33"/>
    <x v="1"/>
    <x v="1"/>
    <x v="3"/>
    <s v="220SE-2818"/>
    <n v="6.3761999999999999"/>
    <n v="6.3761999999999999"/>
    <n v="0"/>
    <x v="0"/>
    <n v="8"/>
  </r>
  <r>
    <x v="1"/>
    <x v="0"/>
    <x v="33"/>
    <x v="2"/>
    <x v="1"/>
    <x v="3"/>
    <s v="220SE-2841"/>
    <n v="11.926600000000001"/>
    <n v="11.926600000000001"/>
    <n v="0"/>
    <x v="0"/>
    <n v="12"/>
  </r>
  <r>
    <x v="1"/>
    <x v="0"/>
    <x v="33"/>
    <x v="1"/>
    <x v="1"/>
    <x v="3"/>
    <s v="220SE-2842"/>
    <n v="5.4428299999999998"/>
    <n v="5.4428299999999998"/>
    <n v="0"/>
    <x v="0"/>
    <n v="8"/>
  </r>
  <r>
    <x v="1"/>
    <x v="0"/>
    <x v="33"/>
    <x v="0"/>
    <x v="1"/>
    <x v="3"/>
    <s v="220SE-2848"/>
    <n v="6.6691799999999999"/>
    <n v="6.6691799999999999"/>
    <n v="0"/>
    <x v="0"/>
    <n v="8"/>
  </r>
  <r>
    <x v="1"/>
    <x v="0"/>
    <x v="33"/>
    <x v="0"/>
    <x v="1"/>
    <x v="3"/>
    <s v="220SE-2892"/>
    <n v="4.2513899999999998"/>
    <n v="4.2513899999999998"/>
    <n v="0"/>
    <x v="0"/>
    <n v="6.5"/>
  </r>
  <r>
    <x v="1"/>
    <x v="0"/>
    <x v="33"/>
    <x v="1"/>
    <x v="1"/>
    <x v="3"/>
    <s v="220SE-2893"/>
    <n v="5.7263500000000001"/>
    <n v="5.7263500000000001"/>
    <n v="0"/>
    <x v="0"/>
    <n v="8"/>
  </r>
  <r>
    <x v="1"/>
    <x v="0"/>
    <x v="33"/>
    <x v="1"/>
    <x v="1"/>
    <x v="3"/>
    <s v="220SE-2897"/>
    <n v="6.15177"/>
    <n v="6.15177"/>
    <n v="3.3E-3"/>
    <x v="0"/>
    <n v="8"/>
  </r>
  <r>
    <x v="1"/>
    <x v="0"/>
    <x v="33"/>
    <x v="0"/>
    <x v="1"/>
    <x v="3"/>
    <s v="220SE-2918"/>
    <n v="6.4126500000000002"/>
    <n v="6.4126500000000002"/>
    <n v="0.41880000000000001"/>
    <x v="0"/>
    <n v="8"/>
  </r>
  <r>
    <x v="1"/>
    <x v="0"/>
    <x v="33"/>
    <x v="0"/>
    <x v="1"/>
    <x v="3"/>
    <s v="220SE-2924"/>
    <n v="5.7050200000000002"/>
    <n v="5.7050200000000002"/>
    <n v="0"/>
    <x v="0"/>
    <n v="8"/>
  </r>
  <r>
    <x v="1"/>
    <x v="0"/>
    <x v="33"/>
    <x v="0"/>
    <x v="1"/>
    <x v="3"/>
    <s v="220SE-2931"/>
    <n v="4.5887500000000001"/>
    <n v="4.5887500000000001"/>
    <n v="0"/>
    <x v="0"/>
    <n v="8"/>
  </r>
  <r>
    <x v="1"/>
    <x v="0"/>
    <x v="33"/>
    <x v="0"/>
    <x v="1"/>
    <x v="3"/>
    <s v="220SE-2983"/>
    <n v="5.7129200000000004"/>
    <n v="5.7129200000000004"/>
    <n v="0"/>
    <x v="0"/>
    <n v="8"/>
  </r>
  <r>
    <x v="1"/>
    <x v="0"/>
    <x v="33"/>
    <x v="0"/>
    <x v="1"/>
    <x v="3"/>
    <s v="220SE-3035"/>
    <n v="1.5311220000000001"/>
    <n v="1.5311220000000001"/>
    <n v="0"/>
    <x v="0"/>
    <n v="8"/>
  </r>
  <r>
    <x v="1"/>
    <x v="0"/>
    <x v="33"/>
    <x v="2"/>
    <x v="1"/>
    <x v="3"/>
    <s v="220SE-3073"/>
    <n v="6.9583599999999999"/>
    <n v="6.9583599999999999"/>
    <n v="0"/>
    <x v="0"/>
    <n v="8"/>
  </r>
  <r>
    <x v="1"/>
    <x v="0"/>
    <x v="33"/>
    <x v="2"/>
    <x v="1"/>
    <x v="3"/>
    <s v="220SE-3261"/>
    <n v="7.0614400000000002"/>
    <n v="7.0614400000000002"/>
    <n v="0"/>
    <x v="0"/>
    <n v="8"/>
  </r>
  <r>
    <x v="1"/>
    <x v="0"/>
    <x v="33"/>
    <x v="2"/>
    <x v="1"/>
    <x v="3"/>
    <s v="220SE-3445"/>
    <n v="8.5253599999999992"/>
    <n v="8.5253599999999992"/>
    <n v="0"/>
    <x v="0"/>
    <n v="8"/>
  </r>
  <r>
    <x v="1"/>
    <x v="0"/>
    <x v="33"/>
    <x v="2"/>
    <x v="1"/>
    <x v="3"/>
    <s v="220SE-3447"/>
    <n v="5.31243"/>
    <n v="5.31243"/>
    <n v="0"/>
    <x v="0"/>
    <n v="8"/>
  </r>
  <r>
    <x v="1"/>
    <x v="0"/>
    <x v="33"/>
    <x v="2"/>
    <x v="1"/>
    <x v="3"/>
    <s v="220SE-3462"/>
    <n v="6.2684800000000003"/>
    <n v="6.2684800000000003"/>
    <n v="0"/>
    <x v="0"/>
    <n v="8"/>
  </r>
  <r>
    <x v="1"/>
    <x v="0"/>
    <x v="33"/>
    <x v="2"/>
    <x v="1"/>
    <x v="3"/>
    <s v="220SE-3468"/>
    <n v="5.9666800000000002"/>
    <n v="5.9666800000000002"/>
    <n v="0"/>
    <x v="0"/>
    <n v="8"/>
  </r>
  <r>
    <x v="1"/>
    <x v="0"/>
    <x v="33"/>
    <x v="0"/>
    <x v="1"/>
    <x v="3"/>
    <s v="220SE-3566"/>
    <n v="7.7000799999999998"/>
    <n v="7.7000799999999998"/>
    <n v="0"/>
    <x v="0"/>
    <n v="8"/>
  </r>
  <r>
    <x v="1"/>
    <x v="0"/>
    <x v="33"/>
    <x v="1"/>
    <x v="1"/>
    <x v="3"/>
    <s v="220SE-3633"/>
    <n v="5.6902400000000002"/>
    <n v="5.6902400000000002"/>
    <n v="0"/>
    <x v="0"/>
    <n v="8"/>
  </r>
  <r>
    <x v="1"/>
    <x v="0"/>
    <x v="33"/>
    <x v="0"/>
    <x v="1"/>
    <x v="3"/>
    <s v="220SE-3678"/>
    <n v="4.7670500000000002"/>
    <n v="4.7670500000000002"/>
    <n v="0"/>
    <x v="0"/>
    <n v="8"/>
  </r>
  <r>
    <x v="1"/>
    <x v="0"/>
    <x v="33"/>
    <x v="1"/>
    <x v="1"/>
    <x v="3"/>
    <s v="220SE-3840"/>
    <n v="5.7091200000000004"/>
    <n v="5.7091200000000004"/>
    <n v="0"/>
    <x v="0"/>
    <n v="8"/>
  </r>
  <r>
    <x v="1"/>
    <x v="0"/>
    <x v="33"/>
    <x v="0"/>
    <x v="2"/>
    <x v="4"/>
    <s v="300OI-01-A"/>
    <n v="45.153199999999998"/>
    <n v="45.153199999999998"/>
    <n v="0"/>
    <x v="0"/>
    <n v="32"/>
  </r>
  <r>
    <x v="1"/>
    <x v="0"/>
    <x v="33"/>
    <x v="1"/>
    <x v="2"/>
    <x v="4"/>
    <s v="300OI-01-B"/>
    <n v="47.1096"/>
    <n v="47.1096"/>
    <n v="0"/>
    <x v="0"/>
    <n v="40"/>
  </r>
  <r>
    <x v="1"/>
    <x v="0"/>
    <x v="33"/>
    <x v="2"/>
    <x v="2"/>
    <x v="4"/>
    <s v="300OI-01-C"/>
    <n v="45.499200000000002"/>
    <n v="45.499200000000002"/>
    <n v="0"/>
    <x v="0"/>
    <n v="40"/>
  </r>
  <r>
    <x v="1"/>
    <x v="0"/>
    <x v="33"/>
    <x v="0"/>
    <x v="2"/>
    <x v="5"/>
    <s v="300OS-01-A"/>
    <n v="10.95035"/>
    <n v="10.95035"/>
    <n v="0"/>
    <x v="0"/>
    <n v="24"/>
  </r>
  <r>
    <x v="1"/>
    <x v="0"/>
    <x v="33"/>
    <x v="1"/>
    <x v="2"/>
    <x v="5"/>
    <s v="300OS-01-B"/>
    <n v="12.81195"/>
    <n v="12.81195"/>
    <n v="0"/>
    <x v="0"/>
    <n v="24"/>
  </r>
  <r>
    <x v="1"/>
    <x v="0"/>
    <x v="33"/>
    <x v="2"/>
    <x v="2"/>
    <x v="5"/>
    <s v="300OS-01-C"/>
    <n v="11.07366"/>
    <n v="11.07366"/>
    <n v="0"/>
    <x v="0"/>
    <n v="22"/>
  </r>
  <r>
    <x v="1"/>
    <x v="0"/>
    <x v="33"/>
    <x v="0"/>
    <x v="3"/>
    <x v="6"/>
    <s v="410MO-01-A"/>
    <n v="15.204510000000001"/>
    <n v="15.204510000000001"/>
    <n v="0"/>
    <x v="0"/>
    <n v="19.989999999999998"/>
  </r>
  <r>
    <x v="1"/>
    <x v="0"/>
    <x v="33"/>
    <x v="1"/>
    <x v="3"/>
    <x v="6"/>
    <s v="410MO-01-B"/>
    <n v="15.15814"/>
    <n v="15.15814"/>
    <n v="0"/>
    <x v="0"/>
    <n v="20.02"/>
  </r>
  <r>
    <x v="1"/>
    <x v="0"/>
    <x v="33"/>
    <x v="2"/>
    <x v="3"/>
    <x v="6"/>
    <s v="410MO-01-C"/>
    <n v="14.067830000000001"/>
    <n v="14.067830000000001"/>
    <n v="0"/>
    <x v="0"/>
    <n v="18.66"/>
  </r>
  <r>
    <x v="1"/>
    <x v="0"/>
    <x v="33"/>
    <x v="0"/>
    <x v="3"/>
    <x v="6"/>
    <s v="410MO-02-A"/>
    <n v="15.205399999999999"/>
    <n v="15.205399999999999"/>
    <n v="0"/>
    <x v="0"/>
    <n v="19.989999999999998"/>
  </r>
  <r>
    <x v="1"/>
    <x v="0"/>
    <x v="33"/>
    <x v="1"/>
    <x v="3"/>
    <x v="6"/>
    <s v="410MO-02-B"/>
    <n v="15.19243"/>
    <n v="15.19243"/>
    <n v="0"/>
    <x v="0"/>
    <n v="20.02"/>
  </r>
  <r>
    <x v="1"/>
    <x v="0"/>
    <x v="33"/>
    <x v="2"/>
    <x v="3"/>
    <x v="6"/>
    <s v="410MO-02-C"/>
    <n v="8.0743200000000002"/>
    <n v="8.0743200000000002"/>
    <n v="0"/>
    <x v="0"/>
    <n v="10.66"/>
  </r>
  <r>
    <x v="1"/>
    <x v="0"/>
    <x v="33"/>
    <x v="0"/>
    <x v="3"/>
    <x v="6"/>
    <s v="410MO-03-A"/>
    <n v="15.259499999999999"/>
    <n v="15.259499999999999"/>
    <n v="0"/>
    <x v="0"/>
    <n v="19.989999999999998"/>
  </r>
  <r>
    <x v="1"/>
    <x v="0"/>
    <x v="33"/>
    <x v="1"/>
    <x v="3"/>
    <x v="6"/>
    <s v="410MO-03-B"/>
    <n v="11.28213"/>
    <n v="11.28213"/>
    <n v="0"/>
    <x v="0"/>
    <n v="16.02"/>
  </r>
  <r>
    <x v="1"/>
    <x v="0"/>
    <x v="33"/>
    <x v="2"/>
    <x v="3"/>
    <x v="6"/>
    <s v="410MO-03-C"/>
    <n v="8.1966900000000003"/>
    <n v="8.1966900000000003"/>
    <n v="0"/>
    <x v="0"/>
    <n v="10.66"/>
  </r>
  <r>
    <x v="1"/>
    <x v="0"/>
    <x v="33"/>
    <x v="0"/>
    <x v="3"/>
    <x v="6"/>
    <s v="410MO-04-A"/>
    <n v="20.518699999999999"/>
    <n v="20.518699999999999"/>
    <n v="0"/>
    <x v="0"/>
    <n v="26.66"/>
  </r>
  <r>
    <x v="1"/>
    <x v="0"/>
    <x v="33"/>
    <x v="1"/>
    <x v="3"/>
    <x v="6"/>
    <s v="410MO-04-B"/>
    <n v="15.233549999999999"/>
    <n v="15.233549999999999"/>
    <n v="0"/>
    <x v="0"/>
    <n v="20.02"/>
  </r>
  <r>
    <x v="1"/>
    <x v="0"/>
    <x v="33"/>
    <x v="2"/>
    <x v="3"/>
    <x v="6"/>
    <s v="410MO-04-C"/>
    <n v="14.24888"/>
    <n v="14.24888"/>
    <n v="0"/>
    <x v="0"/>
    <n v="18.68"/>
  </r>
  <r>
    <x v="1"/>
    <x v="0"/>
    <x v="33"/>
    <x v="0"/>
    <x v="3"/>
    <x v="6"/>
    <s v="410MO-05-A"/>
    <n v="15.77901"/>
    <n v="15.77901"/>
    <n v="0"/>
    <x v="0"/>
    <n v="19.989999999999998"/>
  </r>
  <r>
    <x v="1"/>
    <x v="0"/>
    <x v="33"/>
    <x v="1"/>
    <x v="3"/>
    <x v="6"/>
    <s v="410MO-05-B"/>
    <n v="15.08977"/>
    <n v="15.08977"/>
    <n v="0"/>
    <x v="0"/>
    <n v="20.02"/>
  </r>
  <r>
    <x v="1"/>
    <x v="0"/>
    <x v="33"/>
    <x v="2"/>
    <x v="3"/>
    <x v="6"/>
    <s v="410MO-05-C"/>
    <n v="14.178089999999999"/>
    <n v="14.178089999999999"/>
    <n v="0"/>
    <x v="0"/>
    <n v="18.66"/>
  </r>
  <r>
    <x v="1"/>
    <x v="0"/>
    <x v="33"/>
    <x v="0"/>
    <x v="3"/>
    <x v="6"/>
    <s v="410MO-06-A"/>
    <n v="21.146080000000001"/>
    <n v="21.146080000000001"/>
    <n v="0"/>
    <x v="0"/>
    <n v="27.99"/>
  </r>
  <r>
    <x v="1"/>
    <x v="0"/>
    <x v="33"/>
    <x v="2"/>
    <x v="3"/>
    <x v="6"/>
    <s v="410MO-06-C"/>
    <n v="8.6064600000000002"/>
    <n v="8.6064600000000002"/>
    <n v="0"/>
    <x v="0"/>
    <n v="10.68"/>
  </r>
  <r>
    <x v="1"/>
    <x v="0"/>
    <x v="33"/>
    <x v="1"/>
    <x v="3"/>
    <x v="6"/>
    <s v="410MO-07-B"/>
    <n v="15.265840000000001"/>
    <n v="15.265840000000001"/>
    <n v="0"/>
    <x v="0"/>
    <n v="20.02"/>
  </r>
  <r>
    <x v="1"/>
    <x v="0"/>
    <x v="33"/>
    <x v="0"/>
    <x v="3"/>
    <x v="7"/>
    <s v="420TW-01-A"/>
    <n v="6.4008200000000004"/>
    <n v="6.4008200000000004"/>
    <n v="0"/>
    <x v="0"/>
    <n v="8.5"/>
  </r>
  <r>
    <x v="1"/>
    <x v="0"/>
    <x v="33"/>
    <x v="2"/>
    <x v="3"/>
    <x v="7"/>
    <s v="420TW-01-C"/>
    <n v="6.4816200000000004"/>
    <n v="6.4816200000000004"/>
    <n v="0"/>
    <x v="0"/>
    <n v="8.5"/>
  </r>
  <r>
    <x v="1"/>
    <x v="0"/>
    <x v="33"/>
    <x v="0"/>
    <x v="3"/>
    <x v="7"/>
    <s v="420TW-02-A"/>
    <n v="6.4220300000000003"/>
    <n v="6.4220300000000003"/>
    <n v="0"/>
    <x v="0"/>
    <n v="8.5"/>
  </r>
  <r>
    <x v="1"/>
    <x v="0"/>
    <x v="33"/>
    <x v="1"/>
    <x v="3"/>
    <x v="7"/>
    <s v="420TW-02-B"/>
    <n v="6.7162899999999999"/>
    <n v="6.7162899999999999"/>
    <n v="0"/>
    <x v="0"/>
    <n v="8.6"/>
  </r>
  <r>
    <x v="1"/>
    <x v="0"/>
    <x v="33"/>
    <x v="2"/>
    <x v="3"/>
    <x v="7"/>
    <s v="420TW-02-C"/>
    <n v="6.6854899999999997"/>
    <n v="6.6854899999999997"/>
    <n v="0"/>
    <x v="0"/>
    <n v="8.5"/>
  </r>
  <r>
    <x v="1"/>
    <x v="0"/>
    <x v="33"/>
    <x v="0"/>
    <x v="3"/>
    <x v="7"/>
    <s v="420TW-03-A"/>
    <n v="6.7479699999999996"/>
    <n v="6.7479699999999996"/>
    <n v="0"/>
    <x v="0"/>
    <n v="8.5"/>
  </r>
  <r>
    <x v="1"/>
    <x v="0"/>
    <x v="33"/>
    <x v="2"/>
    <x v="3"/>
    <x v="7"/>
    <s v="420TW-03-C"/>
    <n v="6.7964799999999999"/>
    <n v="6.7964799999999999"/>
    <n v="0"/>
    <x v="0"/>
    <n v="8.5"/>
  </r>
  <r>
    <x v="1"/>
    <x v="0"/>
    <x v="33"/>
    <x v="0"/>
    <x v="3"/>
    <x v="7"/>
    <s v="420TW-04-A"/>
    <n v="9.3325200000000006"/>
    <n v="9.3325200000000006"/>
    <n v="0"/>
    <x v="0"/>
    <n v="12.5"/>
  </r>
  <r>
    <x v="1"/>
    <x v="0"/>
    <x v="33"/>
    <x v="2"/>
    <x v="3"/>
    <x v="7"/>
    <s v="420TW-04-C"/>
    <n v="6.6071600000000004"/>
    <n v="6.6071600000000004"/>
    <n v="0"/>
    <x v="0"/>
    <n v="8.5"/>
  </r>
  <r>
    <x v="1"/>
    <x v="0"/>
    <x v="33"/>
    <x v="0"/>
    <x v="3"/>
    <x v="7"/>
    <s v="420TW-05-A"/>
    <n v="6.5431299999999997"/>
    <n v="6.5431299999999997"/>
    <n v="0"/>
    <x v="0"/>
    <n v="8.5"/>
  </r>
  <r>
    <x v="1"/>
    <x v="0"/>
    <x v="33"/>
    <x v="0"/>
    <x v="3"/>
    <x v="7"/>
    <s v="420TW-06-A"/>
    <n v="6.4170699999999998"/>
    <n v="6.4170699999999998"/>
    <n v="0"/>
    <x v="0"/>
    <n v="8.5"/>
  </r>
  <r>
    <x v="1"/>
    <x v="0"/>
    <x v="33"/>
    <x v="1"/>
    <x v="3"/>
    <x v="7"/>
    <s v="420TW-06-B"/>
    <n v="6.4581299999999997"/>
    <n v="6.4581299999999997"/>
    <n v="0"/>
    <x v="0"/>
    <n v="8.6"/>
  </r>
  <r>
    <x v="1"/>
    <x v="0"/>
    <x v="33"/>
    <x v="2"/>
    <x v="3"/>
    <x v="7"/>
    <s v="420TW-06-C"/>
    <n v="6.3810099999999998"/>
    <n v="6.3810099999999998"/>
    <n v="0"/>
    <x v="0"/>
    <n v="8.5"/>
  </r>
  <r>
    <x v="1"/>
    <x v="0"/>
    <x v="33"/>
    <x v="1"/>
    <x v="3"/>
    <x v="7"/>
    <s v="420TW-07-B"/>
    <n v="6.9193199999999999"/>
    <n v="6.9193199999999999"/>
    <n v="0"/>
    <x v="0"/>
    <n v="8.6"/>
  </r>
  <r>
    <x v="1"/>
    <x v="0"/>
    <x v="33"/>
    <x v="2"/>
    <x v="3"/>
    <x v="7"/>
    <s v="420TW-07-C"/>
    <n v="6.61334"/>
    <n v="6.61334"/>
    <n v="0"/>
    <x v="0"/>
    <n v="8.5"/>
  </r>
  <r>
    <x v="1"/>
    <x v="0"/>
    <x v="33"/>
    <x v="1"/>
    <x v="3"/>
    <x v="7"/>
    <s v="420TW-08-B"/>
    <n v="6.61531"/>
    <n v="6.61531"/>
    <n v="0"/>
    <x v="0"/>
    <n v="8.6"/>
  </r>
  <r>
    <x v="1"/>
    <x v="0"/>
    <x v="33"/>
    <x v="1"/>
    <x v="3"/>
    <x v="7"/>
    <s v="420TW-09-B"/>
    <n v="6.5048399999999997"/>
    <n v="6.5048399999999997"/>
    <n v="0"/>
    <x v="0"/>
    <n v="8.6"/>
  </r>
  <r>
    <x v="1"/>
    <x v="0"/>
    <x v="33"/>
    <x v="0"/>
    <x v="3"/>
    <x v="8"/>
    <s v="430TT-01-A"/>
    <n v="27.67877"/>
    <n v="27.67877"/>
    <n v="0"/>
    <x v="0"/>
    <n v="37"/>
  </r>
  <r>
    <x v="1"/>
    <x v="0"/>
    <x v="33"/>
    <x v="1"/>
    <x v="3"/>
    <x v="8"/>
    <s v="430TT-01-B"/>
    <n v="21.805420000000002"/>
    <n v="21.805420000000002"/>
    <n v="0"/>
    <x v="0"/>
    <n v="28.8"/>
  </r>
  <r>
    <x v="1"/>
    <x v="0"/>
    <x v="33"/>
    <x v="2"/>
    <x v="3"/>
    <x v="8"/>
    <s v="430TT-01-C"/>
    <n v="22.05142"/>
    <n v="22.05142"/>
    <n v="0"/>
    <x v="0"/>
    <n v="29"/>
  </r>
  <r>
    <x v="1"/>
    <x v="0"/>
    <x v="33"/>
    <x v="0"/>
    <x v="3"/>
    <x v="8"/>
    <s v="430TT-02-A"/>
    <n v="24.85838"/>
    <n v="24.85838"/>
    <n v="0"/>
    <x v="0"/>
    <n v="33"/>
  </r>
  <r>
    <x v="1"/>
    <x v="0"/>
    <x v="33"/>
    <x v="1"/>
    <x v="3"/>
    <x v="8"/>
    <s v="430TT-02-B"/>
    <n v="25.483969999999999"/>
    <n v="25.483969999999999"/>
    <n v="0"/>
    <x v="0"/>
    <n v="32.799999999999997"/>
  </r>
  <r>
    <x v="1"/>
    <x v="0"/>
    <x v="33"/>
    <x v="2"/>
    <x v="3"/>
    <x v="8"/>
    <s v="430TT-02-C"/>
    <n v="24.634229999999999"/>
    <n v="24.634229999999999"/>
    <n v="0"/>
    <x v="0"/>
    <n v="33"/>
  </r>
  <r>
    <x v="1"/>
    <x v="0"/>
    <x v="33"/>
    <x v="0"/>
    <x v="3"/>
    <x v="8"/>
    <s v="430TT-03-A"/>
    <n v="34.476469999999999"/>
    <n v="34.476469999999999"/>
    <n v="0"/>
    <x v="0"/>
    <n v="45"/>
  </r>
  <r>
    <x v="1"/>
    <x v="0"/>
    <x v="33"/>
    <x v="1"/>
    <x v="3"/>
    <x v="8"/>
    <s v="430TT-03-B"/>
    <n v="25.36543"/>
    <n v="25.36543"/>
    <n v="0"/>
    <x v="0"/>
    <n v="32.799999999999997"/>
  </r>
  <r>
    <x v="1"/>
    <x v="0"/>
    <x v="33"/>
    <x v="2"/>
    <x v="3"/>
    <x v="8"/>
    <s v="430TT-03-C"/>
    <n v="24.973330000000001"/>
    <n v="24.973330000000001"/>
    <n v="0"/>
    <x v="0"/>
    <n v="33"/>
  </r>
  <r>
    <x v="1"/>
    <x v="0"/>
    <x v="33"/>
    <x v="0"/>
    <x v="3"/>
    <x v="8"/>
    <s v="430TT-04-A"/>
    <n v="12.62176"/>
    <n v="12.62176"/>
    <n v="0"/>
    <x v="0"/>
    <n v="16.5"/>
  </r>
  <r>
    <x v="1"/>
    <x v="0"/>
    <x v="33"/>
    <x v="1"/>
    <x v="3"/>
    <x v="8"/>
    <s v="430TT-04-B"/>
    <n v="13.012639999999999"/>
    <n v="13.012639999999999"/>
    <n v="0"/>
    <x v="0"/>
    <n v="16.8"/>
  </r>
  <r>
    <x v="1"/>
    <x v="0"/>
    <x v="33"/>
    <x v="2"/>
    <x v="3"/>
    <x v="8"/>
    <s v="430TT-04-C"/>
    <n v="23.505680000000002"/>
    <n v="23.505680000000002"/>
    <n v="0"/>
    <x v="0"/>
    <n v="31"/>
  </r>
  <r>
    <x v="1"/>
    <x v="0"/>
    <x v="33"/>
    <x v="1"/>
    <x v="3"/>
    <x v="8"/>
    <s v="430TT-05-B"/>
    <n v="12.600440000000001"/>
    <n v="12.600440000000001"/>
    <n v="0"/>
    <x v="0"/>
    <n v="16.8"/>
  </r>
  <r>
    <x v="1"/>
    <x v="0"/>
    <x v="33"/>
    <x v="0"/>
    <x v="3"/>
    <x v="9"/>
    <s v="440TP-01-A"/>
    <n v="21.163419999999999"/>
    <n v="21.163419999999999"/>
    <n v="0"/>
    <x v="0"/>
    <n v="25.5"/>
  </r>
  <r>
    <x v="1"/>
    <x v="0"/>
    <x v="33"/>
    <x v="1"/>
    <x v="3"/>
    <x v="9"/>
    <s v="440TP-01-B"/>
    <n v="27.7514"/>
    <n v="27.7514"/>
    <n v="0"/>
    <x v="0"/>
    <n v="33"/>
  </r>
  <r>
    <x v="1"/>
    <x v="0"/>
    <x v="33"/>
    <x v="2"/>
    <x v="3"/>
    <x v="9"/>
    <s v="440TP-01-C"/>
    <n v="25.026630000000001"/>
    <n v="25.026630000000001"/>
    <n v="0"/>
    <x v="0"/>
    <n v="33"/>
  </r>
  <r>
    <x v="1"/>
    <x v="0"/>
    <x v="33"/>
    <x v="0"/>
    <x v="4"/>
    <x v="10"/>
    <s v="510L1-A"/>
    <n v="128.55578"/>
    <n v="108.55578"/>
    <n v="0"/>
    <x v="0"/>
    <n v="211.2"/>
  </r>
  <r>
    <x v="1"/>
    <x v="0"/>
    <x v="33"/>
    <x v="1"/>
    <x v="4"/>
    <x v="10"/>
    <s v="510L1-B"/>
    <n v="159.00323"/>
    <n v="139.00323"/>
    <n v="0"/>
    <x v="0"/>
    <n v="218.81"/>
  </r>
  <r>
    <x v="1"/>
    <x v="0"/>
    <x v="33"/>
    <x v="2"/>
    <x v="4"/>
    <x v="10"/>
    <s v="510L1-C"/>
    <n v="133.47524000000001"/>
    <n v="113.47524"/>
    <n v="0"/>
    <x v="0"/>
    <n v="217.31"/>
  </r>
  <r>
    <x v="1"/>
    <x v="0"/>
    <x v="33"/>
    <x v="0"/>
    <x v="4"/>
    <x v="11"/>
    <s v="510L2-A"/>
    <n v="207"/>
    <n v="207"/>
    <n v="0"/>
    <x v="0"/>
    <n v="195.2"/>
  </r>
  <r>
    <x v="1"/>
    <x v="0"/>
    <x v="33"/>
    <x v="1"/>
    <x v="4"/>
    <x v="11"/>
    <s v="510L2-B"/>
    <n v="210.54740000000001"/>
    <n v="210.54740000000001"/>
    <n v="0"/>
    <x v="0"/>
    <n v="182.81"/>
  </r>
  <r>
    <x v="1"/>
    <x v="0"/>
    <x v="33"/>
    <x v="2"/>
    <x v="4"/>
    <x v="11"/>
    <s v="510L2-C"/>
    <n v="254.62729999999999"/>
    <n v="254.62729999999999"/>
    <n v="0"/>
    <x v="0"/>
    <n v="226.91"/>
  </r>
  <r>
    <x v="1"/>
    <x v="0"/>
    <x v="33"/>
    <x v="0"/>
    <x v="4"/>
    <x v="12"/>
    <s v="510L3-A"/>
    <n v="150.78082000000001"/>
    <n v="150.78082000000001"/>
    <n v="0"/>
    <x v="0"/>
    <n v="195.21"/>
  </r>
  <r>
    <x v="1"/>
    <x v="0"/>
    <x v="33"/>
    <x v="1"/>
    <x v="4"/>
    <x v="12"/>
    <s v="510L3-B"/>
    <n v="102.04021"/>
    <n v="102.04021"/>
    <n v="0"/>
    <x v="0"/>
    <n v="194.81"/>
  </r>
  <r>
    <x v="1"/>
    <x v="0"/>
    <x v="33"/>
    <x v="2"/>
    <x v="4"/>
    <x v="12"/>
    <s v="510L3-C"/>
    <n v="141.16636"/>
    <n v="141.16636"/>
    <n v="0"/>
    <x v="0"/>
    <n v="182.91"/>
  </r>
  <r>
    <x v="1"/>
    <x v="0"/>
    <x v="33"/>
    <x v="0"/>
    <x v="4"/>
    <x v="13"/>
    <s v="510L4-A"/>
    <n v="77.36"/>
    <n v="77.36"/>
    <n v="0"/>
    <x v="0"/>
    <n v="66.010000000000005"/>
  </r>
  <r>
    <x v="1"/>
    <x v="0"/>
    <x v="33"/>
    <x v="1"/>
    <x v="4"/>
    <x v="13"/>
    <s v="510L4-B"/>
    <n v="56.333680000000001"/>
    <n v="56.333680000000001"/>
    <n v="0"/>
    <x v="0"/>
    <n v="59.01"/>
  </r>
  <r>
    <x v="1"/>
    <x v="0"/>
    <x v="33"/>
    <x v="2"/>
    <x v="4"/>
    <x v="13"/>
    <s v="510L4-C"/>
    <n v="57.396180000000001"/>
    <n v="57.396180000000001"/>
    <n v="0"/>
    <x v="0"/>
    <n v="60.91"/>
  </r>
  <r>
    <x v="1"/>
    <x v="0"/>
    <x v="33"/>
    <x v="0"/>
    <x v="4"/>
    <x v="14"/>
    <s v="510L5-A"/>
    <n v="137.31056000000001"/>
    <n v="137.31056000000001"/>
    <n v="0"/>
    <x v="0"/>
    <n v="138.21"/>
  </r>
  <r>
    <x v="1"/>
    <x v="0"/>
    <x v="33"/>
    <x v="1"/>
    <x v="4"/>
    <x v="14"/>
    <s v="510L5-B"/>
    <n v="158.07364999999999"/>
    <n v="158.07364999999999"/>
    <n v="0"/>
    <x v="0"/>
    <n v="161.81"/>
  </r>
  <r>
    <x v="1"/>
    <x v="0"/>
    <x v="33"/>
    <x v="2"/>
    <x v="4"/>
    <x v="14"/>
    <s v="510L5-C"/>
    <n v="136.15763999999999"/>
    <n v="136.15763999999999"/>
    <n v="0"/>
    <x v="0"/>
    <n v="161.91"/>
  </r>
  <r>
    <x v="1"/>
    <x v="0"/>
    <x v="33"/>
    <x v="0"/>
    <x v="4"/>
    <x v="15"/>
    <s v="510L6-A"/>
    <n v="176.22499999999999"/>
    <n v="176.22499999999999"/>
    <n v="0"/>
    <x v="0"/>
    <n v="182.21"/>
  </r>
  <r>
    <x v="1"/>
    <x v="0"/>
    <x v="33"/>
    <x v="1"/>
    <x v="4"/>
    <x v="15"/>
    <s v="510L6-B"/>
    <n v="125.16672"/>
    <n v="125.16672"/>
    <n v="0"/>
    <x v="0"/>
    <n v="161.81"/>
  </r>
  <r>
    <x v="1"/>
    <x v="0"/>
    <x v="33"/>
    <x v="2"/>
    <x v="4"/>
    <x v="15"/>
    <s v="510L6-C"/>
    <n v="41.083390000000001"/>
    <n v="41.083390000000001"/>
    <n v="0"/>
    <x v="0"/>
    <n v="69.92"/>
  </r>
  <r>
    <x v="1"/>
    <x v="0"/>
    <x v="33"/>
    <x v="0"/>
    <x v="4"/>
    <x v="16"/>
    <s v="510L8-A"/>
    <n v="24.093720000000001"/>
    <n v="24.093720000000001"/>
    <n v="0"/>
    <x v="0"/>
    <n v="24.01"/>
  </r>
  <r>
    <x v="1"/>
    <x v="0"/>
    <x v="33"/>
    <x v="1"/>
    <x v="4"/>
    <x v="16"/>
    <s v="510L8-B"/>
    <n v="18.416799999999999"/>
    <n v="18.416799999999999"/>
    <n v="0"/>
    <x v="0"/>
    <n v="17.010000000000002"/>
  </r>
  <r>
    <x v="1"/>
    <x v="0"/>
    <x v="33"/>
    <x v="2"/>
    <x v="4"/>
    <x v="16"/>
    <s v="510L8-C"/>
    <n v="21.383469999999999"/>
    <n v="21.383469999999999"/>
    <n v="0"/>
    <x v="0"/>
    <n v="24"/>
  </r>
  <r>
    <x v="1"/>
    <x v="0"/>
    <x v="33"/>
    <x v="1"/>
    <x v="4"/>
    <x v="17"/>
    <s v="520WP-01-B"/>
    <n v="12.4008"/>
    <n v="12.4008"/>
    <n v="0"/>
    <x v="0"/>
    <n v="16"/>
  </r>
  <r>
    <x v="1"/>
    <x v="0"/>
    <x v="33"/>
    <x v="2"/>
    <x v="4"/>
    <x v="17"/>
    <s v="520WP-01-C"/>
    <n v="20.1006"/>
    <n v="20.1006"/>
    <n v="0"/>
    <x v="0"/>
    <n v="24"/>
  </r>
  <r>
    <x v="1"/>
    <x v="0"/>
    <x v="33"/>
    <x v="0"/>
    <x v="4"/>
    <x v="18"/>
    <s v="530NP-01-A"/>
    <n v="52.103180000000002"/>
    <n v="52.103180000000002"/>
    <n v="0"/>
    <x v="0"/>
    <n v="48"/>
  </r>
  <r>
    <x v="1"/>
    <x v="0"/>
    <x v="33"/>
    <x v="1"/>
    <x v="4"/>
    <x v="18"/>
    <s v="530NP-01-B"/>
    <n v="51.723999999999997"/>
    <n v="51.723999999999997"/>
    <n v="0"/>
    <x v="0"/>
    <n v="48"/>
  </r>
  <r>
    <x v="1"/>
    <x v="0"/>
    <x v="33"/>
    <x v="2"/>
    <x v="4"/>
    <x v="18"/>
    <s v="530NP-01-C"/>
    <n v="51.904499999999999"/>
    <n v="51.904499999999999"/>
    <n v="0"/>
    <x v="0"/>
    <n v="48"/>
  </r>
  <r>
    <x v="1"/>
    <x v="0"/>
    <x v="33"/>
    <x v="0"/>
    <x v="4"/>
    <x v="19"/>
    <s v="550LP-01-A"/>
    <n v="13.93308"/>
    <n v="13.93308"/>
    <n v="0"/>
    <x v="0"/>
    <n v="16"/>
  </r>
  <r>
    <x v="1"/>
    <x v="0"/>
    <x v="33"/>
    <x v="1"/>
    <x v="4"/>
    <x v="19"/>
    <s v="550LP-01-B"/>
    <n v="28.266300000000001"/>
    <n v="28.266300000000001"/>
    <n v="0"/>
    <x v="0"/>
    <n v="32"/>
  </r>
  <r>
    <x v="1"/>
    <x v="0"/>
    <x v="33"/>
    <x v="2"/>
    <x v="4"/>
    <x v="19"/>
    <s v="550LP-01-C"/>
    <n v="17.499780000000001"/>
    <n v="17.499780000000001"/>
    <n v="0"/>
    <x v="0"/>
    <n v="20"/>
  </r>
  <r>
    <x v="1"/>
    <x v="0"/>
    <x v="33"/>
    <x v="0"/>
    <x v="5"/>
    <x v="20"/>
    <s v="600WZ-01-A"/>
    <n v="11.173019999999999"/>
    <n v="11.173019999999999"/>
    <n v="0"/>
    <x v="0"/>
    <n v="16"/>
  </r>
  <r>
    <x v="1"/>
    <x v="0"/>
    <x v="33"/>
    <x v="1"/>
    <x v="5"/>
    <x v="20"/>
    <s v="600WZ-01-B"/>
    <n v="0.86333000000000004"/>
    <n v="0.86333000000000004"/>
    <n v="0"/>
    <x v="0"/>
    <n v="16"/>
  </r>
  <r>
    <x v="1"/>
    <x v="0"/>
    <x v="33"/>
    <x v="2"/>
    <x v="5"/>
    <x v="20"/>
    <s v="600WZ-01-C"/>
    <n v="3.1006649999999998"/>
    <n v="3.1006649999999998"/>
    <n v="0"/>
    <x v="0"/>
    <n v="8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7">
  <r>
    <x v="0"/>
    <x v="0"/>
    <x v="0"/>
  </r>
  <r>
    <x v="1"/>
    <x v="1"/>
    <x v="1"/>
  </r>
  <r>
    <x v="2"/>
    <x v="2"/>
    <x v="2"/>
  </r>
  <r>
    <x v="3"/>
    <x v="3"/>
    <x v="3"/>
  </r>
  <r>
    <x v="4"/>
    <x v="4"/>
    <x v="4"/>
  </r>
  <r>
    <x v="5"/>
    <x v="5"/>
    <x v="5"/>
  </r>
  <r>
    <x v="6"/>
    <x v="6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Tabela przestawna10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x="10"/>
        <item x="15"/>
        <item m="1" x="18"/>
        <item h="1" m="1" x="21"/>
        <item x="4"/>
        <item x="2"/>
        <item x="14"/>
        <item x="11"/>
        <item x="0"/>
        <item x="6"/>
        <item x="3"/>
        <item x="5"/>
        <item x="1"/>
        <item x="8"/>
        <item x="9"/>
        <item x="13"/>
        <item x="12"/>
        <item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6" fieldListSortAscending="1">
  <location ref="T123:U130" firstHeaderRow="2" firstDataRow="2" firstDataCol="1" rowPageCount="1" colPageCount="1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Page" compact="0" outline="0" multipleItemSelectionAllowed="1" showAll="0" defaultSubtotal="0">
      <items count="8">
        <item x="2"/>
        <item h="1" x="4"/>
        <item h="1" x="3"/>
        <item h="1" x="6"/>
        <item h="1" x="5"/>
        <item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6">
    <i>
      <x v="113"/>
    </i>
    <i>
      <x v="114"/>
    </i>
    <i>
      <x v="115"/>
    </i>
    <i>
      <x v="116"/>
    </i>
    <i>
      <x v="117"/>
    </i>
    <i>
      <x v="118"/>
    </i>
  </rowItems>
  <colItems count="1">
    <i/>
  </colItems>
  <pageFields count="1">
    <pageField fld="1" hier="-1"/>
  </pageField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x="1"/>
        <item h="1" x="2"/>
        <item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9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x="1"/>
        <item h="1" x="2"/>
        <item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x="2"/>
        <item h="1" x="4"/>
        <item h="1" x="3"/>
        <item h="1"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7" fieldListSortAscending="1">
  <location ref="I123:L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x="1"/>
        <item h="1" x="2"/>
        <item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AC123:AD127" firstHeaderRow="2" firstDataRow="2" firstDataCol="1"/>
  <pivotFields count="7">
    <pivotField compact="0" outline="0" showAll="0"/>
    <pivotField axis="axisRow" compact="0" outline="0" showAll="0">
      <items count="9">
        <item h="1" x="2"/>
        <item x="4"/>
        <item x="3"/>
        <item h="1"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3">
    <i>
      <x v="1"/>
    </i>
    <i>
      <x v="2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ela przestawna10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AC145:AD148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x="15"/>
        <item m="1" x="18"/>
        <item h="1" m="1" x="21"/>
        <item h="1" x="4"/>
        <item h="1" x="2"/>
        <item h="1" x="14"/>
        <item h="1" x="11"/>
        <item h="1"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2">
    <i>
      <x v="2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V123:X142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multipleItemSelectionAllowed="1" showAll="0" defaultSubtotal="0">
      <items count="8">
        <item h="1" x="2"/>
        <item x="4"/>
        <item x="3"/>
        <item h="1"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18">
    <i>
      <x v="113"/>
      <x v="1"/>
    </i>
    <i r="1">
      <x v="2"/>
    </i>
    <i t="default">
      <x v="113"/>
    </i>
    <i>
      <x v="114"/>
      <x v="1"/>
    </i>
    <i r="1">
      <x v="2"/>
    </i>
    <i t="default">
      <x v="114"/>
    </i>
    <i>
      <x v="115"/>
      <x v="1"/>
    </i>
    <i r="1">
      <x v="2"/>
    </i>
    <i t="default">
      <x v="115"/>
    </i>
    <i>
      <x v="116"/>
      <x v="1"/>
    </i>
    <i r="1">
      <x v="2"/>
    </i>
    <i t="default">
      <x v="116"/>
    </i>
    <i>
      <x v="117"/>
      <x v="1"/>
    </i>
    <i r="1">
      <x v="2"/>
    </i>
    <i t="default">
      <x v="117"/>
    </i>
    <i>
      <x v="118"/>
      <x v="1"/>
    </i>
    <i r="1">
      <x v="2"/>
    </i>
    <i t="default">
      <x v="118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I115:J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x="1"/>
        <item h="1" x="2"/>
        <item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0" fieldListSortAscending="1">
  <location ref="H123:K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4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x="1"/>
        <item h="1" x="2"/>
        <item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H115:I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x="1"/>
        <item h="1" x="2"/>
        <item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7" fieldListSortAscending="1">
  <location ref="U123:V130" firstHeaderRow="2" firstDataRow="2" firstDataCol="1" rowPageCount="1" colPageCount="1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Page" compact="0" outline="0" multipleItemSelectionAllowed="1" showAll="0" defaultSubtotal="0">
      <items count="8">
        <item x="2"/>
        <item h="1" x="4"/>
        <item h="1" x="3"/>
        <item h="1" x="6"/>
        <item h="1" x="5"/>
        <item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6">
    <i>
      <x v="113"/>
    </i>
    <i>
      <x v="114"/>
    </i>
    <i>
      <x v="115"/>
    </i>
    <i>
      <x v="116"/>
    </i>
    <i>
      <x v="117"/>
    </i>
    <i>
      <x v="118"/>
    </i>
  </rowItems>
  <colItems count="1">
    <i/>
  </colItems>
  <pageFields count="1">
    <pageField fld="1" hier="-1"/>
  </pageFields>
  <dataFields count="1">
    <dataField name="Średnia z Wynik" fld="2" subtotal="average" baseField="0" baseItem="0" numFmtId="10"/>
  </dataFields>
  <chartFormats count="6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Tabela przestawna10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Z145:AA148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x="10"/>
        <item h="1" x="15"/>
        <item m="1" x="18"/>
        <item h="1" m="1" x="21"/>
        <item h="1" x="4"/>
        <item h="1" x="2"/>
        <item h="1" x="14"/>
        <item h="1" x="11"/>
        <item h="1"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2">
    <i>
      <x v="2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Z123:AA126" firstHeaderRow="2" firstDataRow="2" firstDataCol="1"/>
  <pivotFields count="7">
    <pivotField compact="0" outline="0" showAll="0"/>
    <pivotField axis="axisRow" compact="0" outline="0" showAll="0">
      <items count="9">
        <item x="2"/>
        <item h="1" x="4"/>
        <item h="1" x="3"/>
        <item h="1"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16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8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7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8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7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9.xml><?xml version="1.0" encoding="utf-8"?>
<pivotTableDefinition xmlns="http://schemas.openxmlformats.org/spreadsheetml/2006/main" name="Tabela przestawna6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8:Z14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x="11"/>
        <item x="0"/>
        <item x="6"/>
        <item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4"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0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1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2.xml><?xml version="1.0" encoding="utf-8"?>
<pivotTableDefinition xmlns="http://schemas.openxmlformats.org/spreadsheetml/2006/main" name="Tabela przestawna6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8:Z14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x="11"/>
        <item x="0"/>
        <item x="6"/>
        <item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4"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3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4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4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5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8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6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7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8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8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9.xml><?xml version="1.0" encoding="utf-8"?>
<pivotTableDefinition xmlns="http://schemas.openxmlformats.org/spreadsheetml/2006/main" name="Tabela przestawna6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8:Z14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h="1" x="11"/>
        <item h="1" x="0"/>
        <item x="6"/>
        <item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4"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30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8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1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0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65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2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33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21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12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4.xml><?xml version="1.0" encoding="utf-8"?>
<pivotTableDefinition xmlns="http://schemas.openxmlformats.org/spreadsheetml/2006/main" name="Tabela przestawna8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3:Z147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x="11"/>
        <item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35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6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9" fieldListSortAscending="1">
  <location ref="H123:K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65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7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H115:I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8.xml><?xml version="1.0" encoding="utf-8"?>
<pivotTableDefinition xmlns="http://schemas.openxmlformats.org/spreadsheetml/2006/main" name="Tabela przestawna8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Z143:AA147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x="11"/>
        <item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39.xml><?xml version="1.0" encoding="utf-8"?>
<pivotTableDefinition xmlns="http://schemas.openxmlformats.org/spreadsheetml/2006/main" name="Tabela przestawna11" cacheId="44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 chartFormat="2" fieldListSortAscending="1">
  <location ref="AD124:AE132" firstHeaderRow="1" firstDataRow="1" firstDataCol="1"/>
  <pivotFields count="4">
    <pivotField axis="axisRow" showAll="0" sortType="ascending">
      <items count="15">
        <item m="1" x="7"/>
        <item m="1" x="8"/>
        <item m="1" x="9"/>
        <item m="1" x="10"/>
        <item m="1" x="11"/>
        <item m="1" x="12"/>
        <item m="1" x="13"/>
        <item x="0"/>
        <item x="5"/>
        <item x="4"/>
        <item x="2"/>
        <item x="1"/>
        <item x="3"/>
        <item x="6"/>
        <item t="default"/>
      </items>
    </pivotField>
    <pivotField showAll="0"/>
    <pivotField showAll="0"/>
    <pivotField dataField="1" dragToRow="0" dragToCol="0" dragToPage="0" showAll="0" defaultSubtotal="0"/>
  </pivotFields>
  <rowFields count="1">
    <field x="0"/>
  </rowFields>
  <rowItems count="8"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a z Współ rozp wałk" fld="3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0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20" fieldListSortAscending="1">
  <location ref="U123:W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11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1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Z123:AA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42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AA124:AB127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43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3" fieldListSortAscending="1">
  <location ref="I124:L155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65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4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I116:J119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5.xml><?xml version="1.0" encoding="utf-8"?>
<pivotTableDefinition xmlns="http://schemas.openxmlformats.org/spreadsheetml/2006/main" name="Tabela przestawna10" cacheId="3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 chartFormat="4" fieldListSortAscending="1">
  <location ref="AI124:AJ135" firstHeaderRow="2" firstDataRow="2" firstDataCol="1" rowPageCount="2" colPageCount="1"/>
  <pivotFields count="6">
    <pivotField axis="axisRow" compact="0" outline="0" showAll="0" sortType="ascending">
      <items count="12">
        <item m="1" x="9"/>
        <item m="1" x="10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compact="0" outline="0" multipleItemSelectionAllowed="1" showAll="0">
      <items count="3">
        <item x="0"/>
        <item h="1" x="1"/>
        <item t="default"/>
      </items>
    </pivotField>
    <pivotField axis="axisPage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1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2" hier="-1"/>
    <pageField fld="1" hier="-1"/>
  </pageFields>
  <dataFields count="1">
    <dataField name="Suma z Odpadowość" fld="5" baseField="0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6.xml><?xml version="1.0" encoding="utf-8"?>
<pivotTableDefinition xmlns="http://schemas.openxmlformats.org/spreadsheetml/2006/main" name="Tabela przestawna9" cacheId="24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 chartFormat="3" fieldListSortAscending="1">
  <location ref="A111:D151" firstHeaderRow="2" firstDataRow="2" firstDataCol="3" rowPageCount="1" colPageCount="1"/>
  <pivotFields count="7">
    <pivotField axis="axisRow" compact="0" outline="0" showAll="0">
      <items count="5">
        <item m="1" x="3"/>
        <item m="1" x="2"/>
        <item x="1"/>
        <item x="0"/>
        <item t="default"/>
      </items>
    </pivotField>
    <pivotField axis="axisRow" compact="0" outline="0" showAll="0">
      <items count="15">
        <item m="1" x="7"/>
        <item m="1" x="8"/>
        <item m="1" x="9"/>
        <item m="1" x="10"/>
        <item m="1" x="11"/>
        <item m="1" x="12"/>
        <item m="1" x="13"/>
        <item m="1" x="6"/>
        <item x="4"/>
        <item x="2"/>
        <item x="3"/>
        <item x="5"/>
        <item x="1"/>
        <item x="0"/>
        <item t="default"/>
      </items>
    </pivotField>
    <pivotField axis="axisRow" compact="0" outline="0" showAll="0" sortType="ascending" defaultSubtotal="0">
      <items count="77">
        <item m="1" x="37"/>
        <item m="1" x="74"/>
        <item m="1" x="61"/>
        <item m="1" x="48"/>
        <item m="1" x="35"/>
        <item m="1" x="59"/>
        <item m="1" x="46"/>
        <item m="1" x="34"/>
        <item m="1" x="71"/>
        <item m="1" x="57"/>
        <item m="1" x="44"/>
        <item m="1" x="62"/>
        <item m="1" x="49"/>
        <item m="1" x="36"/>
        <item m="1" x="73"/>
        <item m="1" x="60"/>
        <item m="1" x="47"/>
        <item m="1" x="72"/>
        <item m="1" x="58"/>
        <item m="1" x="45"/>
        <item m="1" x="33"/>
        <item m="1" x="70"/>
        <item m="1" x="56"/>
        <item m="1" x="32"/>
        <item m="1" x="69"/>
        <item m="1" x="55"/>
        <item m="1" x="43"/>
        <item m="1" x="31"/>
        <item m="1" x="67"/>
        <item m="1" x="41"/>
        <item m="1" x="30"/>
        <item m="1" x="65"/>
        <item m="1" x="52"/>
        <item m="1" x="39"/>
        <item m="1" x="76"/>
        <item m="1" x="51"/>
        <item m="1" x="38"/>
        <item m="1" x="68"/>
        <item m="1" x="54"/>
        <item m="1" x="42"/>
        <item m="1" x="66"/>
        <item m="1" x="53"/>
        <item m="1" x="40"/>
        <item m="1" x="29"/>
        <item m="1" x="64"/>
        <item m="1" x="75"/>
        <item m="1" x="63"/>
        <item m="1" x="50"/>
        <item x="8"/>
        <item x="17"/>
        <item x="6"/>
        <item x="20"/>
        <item x="25"/>
        <item x="5"/>
        <item x="23"/>
        <item x="13"/>
        <item x="2"/>
        <item x="7"/>
        <item x="9"/>
        <item x="3"/>
        <item x="19"/>
        <item x="12"/>
        <item x="14"/>
        <item x="28"/>
        <item x="27"/>
        <item x="11"/>
        <item x="26"/>
        <item x="10"/>
        <item x="22"/>
        <item x="21"/>
        <item x="15"/>
        <item x="16"/>
        <item x="4"/>
        <item x="18"/>
        <item x="1"/>
        <item x="0"/>
        <item x="24"/>
      </items>
    </pivotField>
    <pivotField axis="axisPage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9">
    <i>
      <x v="2"/>
      <x v="8"/>
      <x v="48"/>
    </i>
    <i r="2">
      <x v="49"/>
    </i>
    <i r="2">
      <x v="50"/>
    </i>
    <i t="default" r="1">
      <x v="8"/>
    </i>
    <i r="1">
      <x v="9"/>
      <x v="51"/>
    </i>
    <i r="2">
      <x v="52"/>
    </i>
    <i r="2">
      <x v="53"/>
    </i>
    <i r="2">
      <x v="54"/>
    </i>
    <i r="2">
      <x v="55"/>
    </i>
    <i r="2">
      <x v="56"/>
    </i>
    <i t="default" r="1">
      <x v="9"/>
    </i>
    <i r="1">
      <x v="10"/>
      <x v="57"/>
    </i>
    <i r="2">
      <x v="58"/>
    </i>
    <i r="2">
      <x v="59"/>
    </i>
    <i r="2">
      <x v="60"/>
    </i>
    <i t="default" r="1">
      <x v="10"/>
    </i>
    <i t="default">
      <x v="2"/>
    </i>
    <i>
      <x v="3"/>
      <x v="10"/>
      <x v="61"/>
    </i>
    <i r="2">
      <x v="62"/>
    </i>
    <i t="default" r="1">
      <x v="10"/>
    </i>
    <i r="1">
      <x v="11"/>
      <x v="63"/>
    </i>
    <i r="2">
      <x v="64"/>
    </i>
    <i r="2">
      <x v="65"/>
    </i>
    <i r="2">
      <x v="66"/>
    </i>
    <i r="2">
      <x v="67"/>
    </i>
    <i r="2">
      <x v="68"/>
    </i>
    <i t="default" r="1">
      <x v="11"/>
    </i>
    <i r="1">
      <x v="12"/>
      <x v="69"/>
    </i>
    <i r="2">
      <x v="70"/>
    </i>
    <i r="2">
      <x v="71"/>
    </i>
    <i r="2">
      <x v="72"/>
    </i>
    <i r="2">
      <x v="73"/>
    </i>
    <i r="2">
      <x v="74"/>
    </i>
    <i t="default" r="1">
      <x v="12"/>
    </i>
    <i r="1">
      <x v="13"/>
      <x v="75"/>
    </i>
    <i r="2">
      <x v="76"/>
    </i>
    <i t="default" r="1">
      <x v="13"/>
    </i>
    <i t="default">
      <x v="3"/>
    </i>
    <i t="grand">
      <x/>
    </i>
  </rowItems>
  <colItems count="1">
    <i/>
  </colItems>
  <pageFields count="1">
    <pageField fld="3" hier="-1"/>
  </pageFields>
  <dataFields count="1">
    <dataField name="Suma z WyD_KROJ" fld="6" baseField="0" baseItem="0"/>
  </dataFields>
  <chartFormats count="3">
    <chartFormat chart="0" format="0" series="1">
      <pivotArea type="data" outline="0" fieldPosition="0"/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7.xml><?xml version="1.0" encoding="utf-8"?>
<pivotTableDefinition xmlns="http://schemas.openxmlformats.org/spreadsheetml/2006/main" name="Tabela przestawna8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AA144:AB148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x="11"/>
        <item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8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V124:X131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8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9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AA124:AB127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50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V124:X131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8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1.xml><?xml version="1.0" encoding="utf-8"?>
<pivotTableDefinition xmlns="http://schemas.openxmlformats.org/spreadsheetml/2006/main" name="Tabela przestawna9" cacheId="24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 chartFormat="4" fieldListSortAscending="1">
  <location ref="A111:D151" firstHeaderRow="2" firstDataRow="2" firstDataCol="3" rowPageCount="1" colPageCount="1"/>
  <pivotFields count="7">
    <pivotField axis="axisRow" compact="0" outline="0" showAll="0">
      <items count="5">
        <item m="1" x="3"/>
        <item m="1" x="2"/>
        <item x="1"/>
        <item x="0"/>
        <item t="default"/>
      </items>
    </pivotField>
    <pivotField axis="axisRow" compact="0" outline="0" showAll="0">
      <items count="15">
        <item m="1" x="7"/>
        <item m="1" x="8"/>
        <item m="1" x="9"/>
        <item m="1" x="10"/>
        <item m="1" x="11"/>
        <item m="1" x="12"/>
        <item m="1" x="13"/>
        <item m="1" x="6"/>
        <item x="4"/>
        <item x="2"/>
        <item x="3"/>
        <item x="5"/>
        <item x="1"/>
        <item x="0"/>
        <item t="default"/>
      </items>
    </pivotField>
    <pivotField axis="axisRow" compact="0" outline="0" showAll="0" sortType="ascending" defaultSubtotal="0">
      <items count="77">
        <item m="1" x="37"/>
        <item m="1" x="74"/>
        <item m="1" x="61"/>
        <item m="1" x="48"/>
        <item m="1" x="35"/>
        <item m="1" x="59"/>
        <item m="1" x="46"/>
        <item m="1" x="34"/>
        <item m="1" x="71"/>
        <item m="1" x="57"/>
        <item m="1" x="44"/>
        <item m="1" x="62"/>
        <item m="1" x="49"/>
        <item m="1" x="36"/>
        <item m="1" x="73"/>
        <item m="1" x="60"/>
        <item m="1" x="47"/>
        <item m="1" x="72"/>
        <item m="1" x="58"/>
        <item m="1" x="45"/>
        <item m="1" x="33"/>
        <item m="1" x="70"/>
        <item m="1" x="56"/>
        <item m="1" x="32"/>
        <item m="1" x="69"/>
        <item m="1" x="55"/>
        <item m="1" x="43"/>
        <item m="1" x="31"/>
        <item m="1" x="67"/>
        <item m="1" x="41"/>
        <item m="1" x="30"/>
        <item m="1" x="65"/>
        <item m="1" x="52"/>
        <item m="1" x="39"/>
        <item m="1" x="76"/>
        <item m="1" x="51"/>
        <item m="1" x="38"/>
        <item m="1" x="68"/>
        <item m="1" x="54"/>
        <item m="1" x="42"/>
        <item m="1" x="66"/>
        <item m="1" x="53"/>
        <item m="1" x="40"/>
        <item m="1" x="29"/>
        <item m="1" x="64"/>
        <item m="1" x="75"/>
        <item m="1" x="63"/>
        <item m="1" x="50"/>
        <item x="8"/>
        <item x="17"/>
        <item x="6"/>
        <item x="20"/>
        <item x="25"/>
        <item x="5"/>
        <item x="23"/>
        <item x="13"/>
        <item x="2"/>
        <item x="7"/>
        <item x="9"/>
        <item x="3"/>
        <item x="19"/>
        <item x="12"/>
        <item x="14"/>
        <item x="28"/>
        <item x="27"/>
        <item x="11"/>
        <item x="26"/>
        <item x="10"/>
        <item x="22"/>
        <item x="21"/>
        <item x="15"/>
        <item x="16"/>
        <item x="4"/>
        <item x="18"/>
        <item x="1"/>
        <item x="0"/>
        <item x="24"/>
      </items>
    </pivotField>
    <pivotField axis="axisPage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9">
    <i>
      <x v="2"/>
      <x v="8"/>
      <x v="48"/>
    </i>
    <i r="2">
      <x v="49"/>
    </i>
    <i r="2">
      <x v="50"/>
    </i>
    <i t="default" r="1">
      <x v="8"/>
    </i>
    <i r="1">
      <x v="9"/>
      <x v="51"/>
    </i>
    <i r="2">
      <x v="52"/>
    </i>
    <i r="2">
      <x v="53"/>
    </i>
    <i r="2">
      <x v="54"/>
    </i>
    <i r="2">
      <x v="55"/>
    </i>
    <i r="2">
      <x v="56"/>
    </i>
    <i t="default" r="1">
      <x v="9"/>
    </i>
    <i r="1">
      <x v="10"/>
      <x v="57"/>
    </i>
    <i r="2">
      <x v="58"/>
    </i>
    <i r="2">
      <x v="59"/>
    </i>
    <i r="2">
      <x v="60"/>
    </i>
    <i t="default" r="1">
      <x v="10"/>
    </i>
    <i t="default">
      <x v="2"/>
    </i>
    <i>
      <x v="3"/>
      <x v="10"/>
      <x v="61"/>
    </i>
    <i r="2">
      <x v="62"/>
    </i>
    <i t="default" r="1">
      <x v="10"/>
    </i>
    <i r="1">
      <x v="11"/>
      <x v="63"/>
    </i>
    <i r="2">
      <x v="64"/>
    </i>
    <i r="2">
      <x v="65"/>
    </i>
    <i r="2">
      <x v="66"/>
    </i>
    <i r="2">
      <x v="67"/>
    </i>
    <i r="2">
      <x v="68"/>
    </i>
    <i t="default" r="1">
      <x v="11"/>
    </i>
    <i r="1">
      <x v="12"/>
      <x v="69"/>
    </i>
    <i r="2">
      <x v="70"/>
    </i>
    <i r="2">
      <x v="71"/>
    </i>
    <i r="2">
      <x v="72"/>
    </i>
    <i r="2">
      <x v="73"/>
    </i>
    <i r="2">
      <x v="74"/>
    </i>
    <i t="default" r="1">
      <x v="12"/>
    </i>
    <i r="1">
      <x v="13"/>
      <x v="75"/>
    </i>
    <i r="2">
      <x v="76"/>
    </i>
    <i t="default" r="1">
      <x v="13"/>
    </i>
    <i t="default">
      <x v="3"/>
    </i>
    <i t="grand">
      <x/>
    </i>
  </rowItems>
  <colItems count="1">
    <i/>
  </colItems>
  <pageFields count="1">
    <pageField fld="3" hier="-1"/>
  </pageFields>
  <dataFields count="1">
    <dataField name="Suma z WyD_KROJ" fld="6" baseField="0" baseItem="0"/>
  </dataFields>
  <chartFormats count="3">
    <chartFormat chart="0" format="0" series="1">
      <pivotArea type="data" outline="0" fieldPosition="0"/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2.xml><?xml version="1.0" encoding="utf-8"?>
<pivotTableDefinition xmlns="http://schemas.openxmlformats.org/spreadsheetml/2006/main" name="Tabela przestawna8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AA144:AB148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x="11"/>
        <item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53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I116:J119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4.xml><?xml version="1.0" encoding="utf-8"?>
<pivotTableDefinition xmlns="http://schemas.openxmlformats.org/spreadsheetml/2006/main" name="Tabela przestawna10" cacheId="3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 chartFormat="4" fieldListSortAscending="1">
  <location ref="AI124:AJ135" firstHeaderRow="2" firstDataRow="2" firstDataCol="1" rowPageCount="2" colPageCount="1"/>
  <pivotFields count="6">
    <pivotField axis="axisRow" compact="0" outline="0" showAll="0" sortType="ascending">
      <items count="12">
        <item m="1" x="9"/>
        <item m="1" x="10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compact="0" outline="0" multipleItemSelectionAllowed="1" showAll="0">
      <items count="3">
        <item x="0"/>
        <item h="1" x="1"/>
        <item t="default"/>
      </items>
    </pivotField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1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2" hier="-1"/>
    <pageField fld="1" hier="-1"/>
  </pageFields>
  <dataFields count="1">
    <dataField name="Suma z Odpadowość" fld="5" baseField="0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5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3" fieldListSortAscending="1">
  <location ref="I124:L155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65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6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AA124:AB127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57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3" fieldListSortAscending="1">
  <location ref="I124:L155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65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8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I116:J119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9.xml><?xml version="1.0" encoding="utf-8"?>
<pivotTableDefinition xmlns="http://schemas.openxmlformats.org/spreadsheetml/2006/main" name="Tabela przestawna10" cacheId="3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 chartFormat="6" fieldListSortAscending="1">
  <location ref="AI124:AJ135" firstHeaderRow="2" firstDataRow="2" firstDataCol="1" rowPageCount="1" colPageCount="1"/>
  <pivotFields count="6">
    <pivotField axis="axisRow" compact="0" outline="0" showAll="0" sortType="ascending">
      <items count="12">
        <item m="1" x="9"/>
        <item m="1" x="10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compact="0" outline="0" multipleItemSelectionAllowed="1" showAll="0">
      <items count="3">
        <item h="1" x="0"/>
        <item x="1"/>
        <item t="default"/>
      </items>
    </pivotField>
    <pivotField compact="0" outline="0" multipleItemSelectionAllowed="1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1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1">
    <pageField fld="1" hier="-1"/>
  </pageFields>
  <dataFields count="1">
    <dataField name="Suma z Odpadowość" fld="5" baseField="0" baseItem="0" numFmtId="10"/>
  </dataFields>
  <formats count="1">
    <format dxfId="153">
      <pivotArea outline="0" collapsedLevelsAreSubtotals="1" fieldPosition="0">
        <references count="1">
          <reference field="0" count="1" selected="0">
            <x v="9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0.xml><?xml version="1.0" encoding="utf-8"?>
<pivotTableDefinition xmlns="http://schemas.openxmlformats.org/spreadsheetml/2006/main" name="Tabela przestawna9" cacheId="24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 chartFormat="6" fieldListSortAscending="1">
  <location ref="A111:D151" firstHeaderRow="2" firstDataRow="2" firstDataCol="3" rowPageCount="1" colPageCount="1"/>
  <pivotFields count="7">
    <pivotField axis="axisRow" compact="0" outline="0" showAll="0">
      <items count="5">
        <item m="1" x="3"/>
        <item m="1" x="2"/>
        <item x="1"/>
        <item x="0"/>
        <item t="default"/>
      </items>
    </pivotField>
    <pivotField axis="axisRow" compact="0" outline="0" showAll="0">
      <items count="15">
        <item m="1" x="7"/>
        <item m="1" x="8"/>
        <item m="1" x="9"/>
        <item m="1" x="10"/>
        <item m="1" x="11"/>
        <item m="1" x="12"/>
        <item m="1" x="13"/>
        <item m="1" x="6"/>
        <item x="4"/>
        <item x="2"/>
        <item x="3"/>
        <item x="5"/>
        <item x="1"/>
        <item x="0"/>
        <item t="default"/>
      </items>
    </pivotField>
    <pivotField axis="axisRow" compact="0" outline="0" showAll="0" sortType="ascending" defaultSubtotal="0">
      <items count="77">
        <item m="1" x="37"/>
        <item m="1" x="74"/>
        <item m="1" x="61"/>
        <item m="1" x="48"/>
        <item m="1" x="35"/>
        <item m="1" x="59"/>
        <item m="1" x="46"/>
        <item m="1" x="34"/>
        <item m="1" x="71"/>
        <item m="1" x="57"/>
        <item m="1" x="44"/>
        <item m="1" x="62"/>
        <item m="1" x="49"/>
        <item m="1" x="36"/>
        <item m="1" x="73"/>
        <item m="1" x="60"/>
        <item m="1" x="47"/>
        <item m="1" x="72"/>
        <item m="1" x="58"/>
        <item m="1" x="45"/>
        <item m="1" x="33"/>
        <item m="1" x="70"/>
        <item m="1" x="56"/>
        <item m="1" x="32"/>
        <item m="1" x="69"/>
        <item m="1" x="55"/>
        <item m="1" x="43"/>
        <item m="1" x="31"/>
        <item m="1" x="67"/>
        <item m="1" x="41"/>
        <item m="1" x="30"/>
        <item m="1" x="65"/>
        <item m="1" x="52"/>
        <item m="1" x="39"/>
        <item m="1" x="76"/>
        <item m="1" x="51"/>
        <item m="1" x="38"/>
        <item m="1" x="68"/>
        <item m="1" x="54"/>
        <item m="1" x="42"/>
        <item m="1" x="66"/>
        <item m="1" x="53"/>
        <item m="1" x="40"/>
        <item m="1" x="29"/>
        <item m="1" x="64"/>
        <item m="1" x="75"/>
        <item m="1" x="63"/>
        <item m="1" x="50"/>
        <item x="8"/>
        <item x="17"/>
        <item x="6"/>
        <item x="20"/>
        <item x="25"/>
        <item x="5"/>
        <item x="23"/>
        <item x="13"/>
        <item x="2"/>
        <item x="7"/>
        <item x="9"/>
        <item x="3"/>
        <item x="19"/>
        <item x="12"/>
        <item x="14"/>
        <item x="28"/>
        <item x="27"/>
        <item x="11"/>
        <item x="26"/>
        <item x="10"/>
        <item x="22"/>
        <item x="21"/>
        <item x="15"/>
        <item x="16"/>
        <item x="4"/>
        <item x="18"/>
        <item x="1"/>
        <item x="0"/>
        <item x="24"/>
      </items>
    </pivotField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9">
    <i>
      <x v="2"/>
      <x v="8"/>
      <x v="48"/>
    </i>
    <i r="2">
      <x v="49"/>
    </i>
    <i r="2">
      <x v="50"/>
    </i>
    <i t="default" r="1">
      <x v="8"/>
    </i>
    <i r="1">
      <x v="9"/>
      <x v="51"/>
    </i>
    <i r="2">
      <x v="52"/>
    </i>
    <i r="2">
      <x v="53"/>
    </i>
    <i r="2">
      <x v="54"/>
    </i>
    <i r="2">
      <x v="55"/>
    </i>
    <i r="2">
      <x v="56"/>
    </i>
    <i t="default" r="1">
      <x v="9"/>
    </i>
    <i r="1">
      <x v="10"/>
      <x v="57"/>
    </i>
    <i r="2">
      <x v="58"/>
    </i>
    <i r="2">
      <x v="59"/>
    </i>
    <i r="2">
      <x v="60"/>
    </i>
    <i t="default" r="1">
      <x v="10"/>
    </i>
    <i t="default">
      <x v="2"/>
    </i>
    <i>
      <x v="3"/>
      <x v="10"/>
      <x v="61"/>
    </i>
    <i r="2">
      <x v="62"/>
    </i>
    <i t="default" r="1">
      <x v="10"/>
    </i>
    <i r="1">
      <x v="11"/>
      <x v="63"/>
    </i>
    <i r="2">
      <x v="64"/>
    </i>
    <i r="2">
      <x v="65"/>
    </i>
    <i r="2">
      <x v="66"/>
    </i>
    <i r="2">
      <x v="67"/>
    </i>
    <i r="2">
      <x v="68"/>
    </i>
    <i t="default" r="1">
      <x v="11"/>
    </i>
    <i r="1">
      <x v="12"/>
      <x v="69"/>
    </i>
    <i r="2">
      <x v="70"/>
    </i>
    <i r="2">
      <x v="71"/>
    </i>
    <i r="2">
      <x v="72"/>
    </i>
    <i r="2">
      <x v="73"/>
    </i>
    <i r="2">
      <x v="74"/>
    </i>
    <i t="default" r="1">
      <x v="12"/>
    </i>
    <i r="1">
      <x v="13"/>
      <x v="75"/>
    </i>
    <i r="2">
      <x v="76"/>
    </i>
    <i t="default" r="1">
      <x v="13"/>
    </i>
    <i t="default">
      <x v="3"/>
    </i>
    <i t="grand">
      <x/>
    </i>
  </rowItems>
  <colItems count="1">
    <i/>
  </colItems>
  <pageFields count="1">
    <pageField fld="3" hier="-1"/>
  </pageFields>
  <dataFields count="1">
    <dataField name="Suma z WyD_KROJ" fld="6" baseField="0" baseItem="0"/>
  </dataFields>
  <chartFormats count="2">
    <chartFormat chart="0" format="0" series="1">
      <pivotArea type="data" outline="0" fieldPosition="0"/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1.xml><?xml version="1.0" encoding="utf-8"?>
<pivotTableDefinition xmlns="http://schemas.openxmlformats.org/spreadsheetml/2006/main" name="Tabela przestawna8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AA144:AB148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x="11"/>
        <item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62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V124:X131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8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3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2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4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65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9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6.xml><?xml version="1.0" encoding="utf-8"?>
<pivotTableDefinition xmlns="http://schemas.openxmlformats.org/spreadsheetml/2006/main" name="Tabela przestawna4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>
  <location ref="Y142:Z144" firstHeaderRow="1" firstDataRow="1" firstDataCol="1" rowPageCount="1" colPageCount="1"/>
  <pivotFields count="6">
    <pivotField dataField="1" showAll="0"/>
    <pivotField showAll="0"/>
    <pivotField axis="axisPage" multipleItemSelectionAllowed="1" showAll="0">
      <items count="26">
        <item h="1" x="10"/>
        <item x="15"/>
        <item m="1" x="18"/>
        <item m="1" x="21"/>
        <item m="1" x="22"/>
        <item h="1" x="4"/>
        <item h="1" x="7"/>
        <item h="1" x="2"/>
        <item h="1" x="14"/>
        <item h="1" x="11"/>
        <item h="1" x="0"/>
        <item h="1" x="6"/>
        <item h="1" x="3"/>
        <item h="1" x="5"/>
        <item h="1" x="1"/>
        <item h="1" x="8"/>
        <item x="9"/>
        <item h="1" x="13"/>
        <item h="1" x="12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showAll="0"/>
    <pivotField showAll="0"/>
    <pivotField axis="axisRow" showAll="0">
      <items count="8">
        <item m="1" x="5"/>
        <item m="1" x="6"/>
        <item x="3"/>
        <item x="0"/>
        <item x="2"/>
        <item x="1"/>
        <item x="4"/>
        <item t="default"/>
      </items>
    </pivotField>
  </pivotFields>
  <rowFields count="1">
    <field x="5"/>
  </rowFields>
  <rowItems count="2"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67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8.xml><?xml version="1.0" encoding="utf-8"?>
<pivotTableDefinition xmlns="http://schemas.openxmlformats.org/spreadsheetml/2006/main" name="Tabela przestawna3" cacheId="0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L113:M119" firstHeaderRow="2" firstDataRow="2" firstDataCol="1" rowPageCount="1" colPageCount="1"/>
  <pivotFields count="3">
    <pivotField axis="axisPage" compact="0" outline="0" multipleItemSelectionAllowed="1" showAll="0">
      <items count="18">
        <item h="1" x="4"/>
        <item h="1" m="1" x="14"/>
        <item h="1" x="1"/>
        <item h="1" x="11"/>
        <item x="3"/>
        <item h="1" x="5"/>
        <item h="1" m="1" x="15"/>
        <item h="1" x="2"/>
        <item h="1" x="7"/>
        <item h="1" m="1" x="16"/>
        <item h="1" x="8"/>
        <item h="1" x="9"/>
        <item h="1" x="13"/>
        <item h="1" x="0"/>
        <item h="1" x="10"/>
        <item h="1" x="12"/>
        <item h="1" x="6"/>
        <item t="default"/>
      </items>
    </pivotField>
    <pivotField axis="axisRow" compact="0" outline="0" showAll="0">
      <items count="6">
        <item x="4"/>
        <item x="1"/>
        <item x="2"/>
        <item x="0"/>
        <item x="3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0" hier="-1"/>
  </pageFields>
  <dataFields count="1">
    <dataField name="Suma z L_OSÓB" fld="2" baseField="0" baseItem="0"/>
  </dataFields>
  <pivotTableStyleInfo name="PivotStyleLight16" showRowHeaders="1" showColHeaders="1" showRowStripes="0" showColStripes="0" showLastColumn="1"/>
</pivotTableDefinition>
</file>

<file path=xl/pivotTables/pivotTable69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70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1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6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1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2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5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3.xml><?xml version="1.0" encoding="utf-8"?>
<pivotTableDefinition xmlns="http://schemas.openxmlformats.org/spreadsheetml/2006/main" name="Tabela przestawna9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1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x="4"/>
        <item x="2"/>
        <item x="14"/>
        <item h="1" x="11"/>
        <item h="1" x="0"/>
        <item h="1" x="6"/>
        <item h="1" x="3"/>
        <item h="1" x="5"/>
        <item h="1" x="1"/>
        <item h="1" x="8"/>
        <item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74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7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5.xml><?xml version="1.0" encoding="utf-8"?>
<pivotTableDefinition xmlns="http://schemas.openxmlformats.org/spreadsheetml/2006/main" name="Tabela przestawna9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1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x="4"/>
        <item x="2"/>
        <item x="14"/>
        <item h="1" x="11"/>
        <item h="1" x="0"/>
        <item h="1" x="6"/>
        <item h="1" x="3"/>
        <item h="1" x="5"/>
        <item h="1" x="1"/>
        <item h="1" x="8"/>
        <item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76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77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3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7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8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9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0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8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1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82.xml><?xml version="1.0" encoding="utf-8"?>
<pivotTableDefinition xmlns="http://schemas.openxmlformats.org/spreadsheetml/2006/main" name="Tabela przestawna9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1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x="4"/>
        <item x="2"/>
        <item x="14"/>
        <item h="1" x="11"/>
        <item h="1" x="0"/>
        <item h="1" x="6"/>
        <item h="1" x="3"/>
        <item h="1" x="5"/>
        <item h="1" x="1"/>
        <item h="1"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83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8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4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4.xml><?xml version="1.0" encoding="utf-8"?>
<pivotTableDefinition xmlns="http://schemas.openxmlformats.org/spreadsheetml/2006/main" name="Tabela przestawna10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1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h="1" x="11"/>
        <item h="1" x="0"/>
        <item h="1" x="6"/>
        <item h="1" x="3"/>
        <item h="1" x="5"/>
        <item x="1"/>
        <item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85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h="1" x="5"/>
        <item h="1" m="1" x="7"/>
        <item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6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86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6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7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8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2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h="1" x="5"/>
        <item h="1" m="1" x="7"/>
        <item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6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9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7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x="2"/>
        <item x="4"/>
        <item x="3"/>
        <item x="6"/>
        <item x="5"/>
        <item m="1" x="7"/>
        <item x="0"/>
        <item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7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4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Contains" evalOrder="-1" id="1" stringValue1="7300">
      <autoFilter ref="A1">
        <filterColumn colId="0">
          <customFilters>
            <customFilter val="*7300*"/>
          </customFilters>
        </filterColumn>
      </autoFilter>
    </filter>
  </filters>
</pivotTableDefinition>
</file>

<file path=xl/pivotTables/pivotTable90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x="2"/>
        <item x="4"/>
        <item x="3"/>
        <item x="6"/>
        <item x="5"/>
        <item m="1" x="7"/>
        <item x="0"/>
        <item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7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  <filters count="1">
    <filter fld="1" type="captionContains" evalOrder="-1" id="1" stringValue1="7300">
      <autoFilter ref="A1">
        <filterColumn colId="0">
          <customFilters>
            <customFilter val="*7300*"/>
          </customFilters>
        </filterColumn>
      </autoFilter>
    </filter>
  </filters>
</pivotTableDefinition>
</file>

<file path=xl/pivotTables/pivotTable91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1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4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2.xml><?xml version="1.0" encoding="utf-8"?>
<pivotTableDefinition xmlns="http://schemas.openxmlformats.org/spreadsheetml/2006/main" name="Tabela przestawna4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9:Z14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h="1" x="11"/>
        <item h="1" x="0"/>
        <item h="1" x="6"/>
        <item h="1" x="3"/>
        <item h="1" x="5"/>
        <item h="1" x="1"/>
        <item h="1" x="8"/>
        <item h="1" x="9"/>
        <item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2">
    <i>
      <x v="2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93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4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h="1" x="5"/>
        <item h="1" m="1" x="7"/>
        <item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6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6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5.xml><?xml version="1.0" encoding="utf-8"?>
<pivotTableDefinition xmlns="http://schemas.openxmlformats.org/spreadsheetml/2006/main" name="Tabela przestawna10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1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h="1" x="11"/>
        <item h="1" x="0"/>
        <item h="1" x="6"/>
        <item h="1" x="3"/>
        <item h="1" x="5"/>
        <item x="1"/>
        <item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96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h="1" x="5"/>
        <item h="1" m="1" x="7"/>
        <item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6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97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8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8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9.xml><?xml version="1.0" encoding="utf-8"?>
<pivotTableDefinition xmlns="http://schemas.openxmlformats.org/spreadsheetml/2006/main" name="Tabela przestawna1" cacheId="4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36">
        <item m="1" x="18"/>
        <item m="1" x="21"/>
        <item m="1" x="24"/>
        <item m="1" x="27"/>
        <item m="1" x="30"/>
        <item m="1" x="32"/>
        <item m="1" x="34"/>
        <item m="1" x="35"/>
        <item m="1" x="1"/>
        <item m="1" x="7"/>
        <item m="1" x="9"/>
        <item m="1" x="11"/>
        <item m="1" x="13"/>
        <item m="1" x="15"/>
        <item m="1" x="17"/>
        <item m="1" x="20"/>
        <item m="1" x="23"/>
        <item m="1" x="26"/>
        <item m="1" x="29"/>
        <item m="1" x="31"/>
        <item m="1" x="33"/>
        <item m="1" x="4"/>
        <item m="1" x="5"/>
        <item m="1" x="6"/>
        <item m="1" x="8"/>
        <item m="1" x="10"/>
        <item m="1" x="12"/>
        <item m="1" x="14"/>
        <item m="1" x="16"/>
        <item m="1" x="19"/>
        <item m="1" x="22"/>
        <item m="1" x="25"/>
        <item m="1" x="28"/>
        <item m="1" x="2"/>
        <item m="1" x="3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0.xml><?xml version="1.0" encoding="utf-8"?>
<pivotTableDefinition xmlns="http://schemas.openxmlformats.org/spreadsheetml/2006/main" name="Tabela przestawna2" cacheId="4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9" fieldListSortAscending="1">
  <location ref="G123:J154" firstHeaderRow="2" firstDataRow="2" firstDataCol="3" rowPageCount="2" colPageCount="1"/>
  <pivotFields count="13">
    <pivotField axis="axisRow" compact="0" outline="0" showAll="0" defaultSubtotal="0">
      <items count="28">
        <item m="1" x="2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25"/>
        <item m="1" x="26"/>
        <item m="1" x="27"/>
        <item m="1" x="4"/>
        <item m="1" x="5"/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3"/>
        <item x="1"/>
        <item x="0"/>
      </items>
    </pivotField>
    <pivotField axis="axisRow" compact="0" outline="0" showAll="0" defaultSubtotal="0">
      <items count="120">
        <item m="1" x="59"/>
        <item m="1" x="24"/>
        <item m="1" x="105"/>
        <item m="1" x="71"/>
        <item m="1" x="93"/>
        <item m="1" x="57"/>
        <item m="1" x="22"/>
        <item m="1" x="103"/>
        <item m="1" x="69"/>
        <item m="1" x="35"/>
        <item m="1" x="116"/>
        <item m="1" x="82"/>
        <item m="1" x="46"/>
        <item m="1" x="11"/>
        <item m="1" x="34"/>
        <item m="1" x="114"/>
        <item m="1" x="80"/>
        <item m="1" x="44"/>
        <item m="1" x="84"/>
        <item m="1" x="48"/>
        <item m="1" x="13"/>
        <item m="1" x="94"/>
        <item m="1" x="60"/>
        <item m="1" x="25"/>
        <item m="1" x="106"/>
        <item m="1" x="72"/>
        <item m="1" x="37"/>
        <item m="1" x="58"/>
        <item m="1" x="23"/>
        <item m="1" x="104"/>
        <item m="1" x="70"/>
        <item m="1" x="36"/>
        <item m="1" x="117"/>
        <item m="1" x="83"/>
        <item m="1" x="47"/>
        <item m="1" x="12"/>
        <item m="1" x="92"/>
        <item m="1" x="115"/>
        <item m="1" x="81"/>
        <item m="1" x="45"/>
        <item m="1" x="10"/>
        <item m="1" x="91"/>
        <item m="1" x="56"/>
        <item m="1" x="21"/>
        <item m="1" x="68"/>
        <item m="1" x="33"/>
        <item m="1" x="55"/>
        <item m="1" x="20"/>
        <item m="1" x="101"/>
        <item m="1" x="66"/>
        <item m="1" x="31"/>
        <item m="1" x="112"/>
        <item m="1" x="89"/>
        <item m="1" x="111"/>
        <item m="1" x="78"/>
        <item m="1" x="42"/>
        <item m="1" x="8"/>
        <item m="1" x="76"/>
        <item m="1" x="40"/>
        <item m="1" x="6"/>
        <item m="1" x="87"/>
        <item m="1" x="52"/>
        <item m="1" x="18"/>
        <item m="1" x="99"/>
        <item m="1" x="64"/>
        <item m="1" x="29"/>
        <item m="1" x="51"/>
        <item m="1" x="16"/>
        <item m="1" x="97"/>
        <item m="1" x="102"/>
        <item m="1" x="67"/>
        <item m="1" x="32"/>
        <item m="1" x="113"/>
        <item m="1" x="79"/>
        <item m="1" x="54"/>
        <item m="1" x="43"/>
        <item m="1" x="9"/>
        <item m="1" x="90"/>
        <item m="1" x="88"/>
        <item m="1" x="53"/>
        <item m="1" x="77"/>
        <item m="1" x="41"/>
        <item m="1" x="7"/>
        <item m="1" x="19"/>
        <item m="1" x="100"/>
        <item m="1" x="65"/>
        <item m="1" x="30"/>
        <item m="1" x="110"/>
        <item m="1" x="17"/>
        <item m="1" x="63"/>
        <item m="1" x="98"/>
        <item m="1" x="28"/>
        <item m="1" x="109"/>
        <item m="1" x="75"/>
        <item m="1" x="39"/>
        <item m="1" x="119"/>
        <item m="1" x="38"/>
        <item m="1" x="86"/>
        <item m="1" x="50"/>
        <item m="1" x="74"/>
        <item m="1" x="15"/>
        <item m="1" x="96"/>
        <item m="1" x="118"/>
        <item m="1" x="85"/>
        <item m="1" x="49"/>
        <item m="1" x="14"/>
        <item m="1" x="62"/>
        <item m="1" x="27"/>
        <item m="1" x="108"/>
        <item m="1" x="95"/>
        <item m="1" x="61"/>
        <item m="1" x="26"/>
        <item m="1" x="107"/>
        <item m="1" x="73"/>
        <item x="3"/>
        <item x="5"/>
        <item x="0"/>
        <item x="1"/>
        <item x="2"/>
        <item x="4"/>
      </items>
    </pivotField>
    <pivotField axis="axisRow" compact="0" numFmtId="14" outline="0" showAll="0">
      <items count="737">
        <item m="1" x="202"/>
        <item m="1" x="558"/>
        <item m="1" x="214"/>
        <item m="1" x="570"/>
        <item m="1" x="587"/>
        <item m="1" x="240"/>
        <item m="1" x="602"/>
        <item m="1" x="253"/>
        <item m="1" x="613"/>
        <item m="1" x="266"/>
        <item m="1" x="627"/>
        <item m="1" x="281"/>
        <item m="1" x="645"/>
        <item m="1" x="297"/>
        <item m="1" x="661"/>
        <item m="1" x="313"/>
        <item m="1" x="676"/>
        <item m="1" x="328"/>
        <item m="1" x="688"/>
        <item m="1" x="342"/>
        <item m="1" x="702"/>
        <item m="1" x="353"/>
        <item m="1" x="714"/>
        <item m="1" x="365"/>
        <item m="1" x="375"/>
        <item m="1" x="34"/>
        <item m="1" x="385"/>
        <item m="1" x="573"/>
        <item m="1" x="229"/>
        <item m="1" x="590"/>
        <item m="1" x="243"/>
        <item m="1" x="604"/>
        <item m="1" x="255"/>
        <item m="1" x="615"/>
        <item m="1" x="269"/>
        <item m="1" x="630"/>
        <item m="1" x="284"/>
        <item m="1" x="648"/>
        <item m="1" x="299"/>
        <item m="1" x="664"/>
        <item m="1" x="316"/>
        <item m="1" x="679"/>
        <item m="1" x="331"/>
        <item m="1" x="691"/>
        <item m="1" x="704"/>
        <item m="1" x="356"/>
        <item m="1" x="717"/>
        <item m="1" x="368"/>
        <item m="1" x="728"/>
        <item m="1" x="377"/>
        <item m="1" x="387"/>
        <item m="1" x="43"/>
        <item m="1" x="395"/>
        <item m="1" x="50"/>
        <item m="1" x="402"/>
        <item m="1" x="58"/>
        <item m="1" x="257"/>
        <item m="1" x="618"/>
        <item m="1" x="272"/>
        <item m="1" x="633"/>
        <item m="1" x="287"/>
        <item m="1" x="651"/>
        <item m="1" x="302"/>
        <item m="1" x="667"/>
        <item m="1" x="319"/>
        <item m="1" x="682"/>
        <item m="1" x="334"/>
        <item m="1" x="694"/>
        <item m="1" x="347"/>
        <item m="1" x="707"/>
        <item m="1" x="359"/>
        <item m="1" x="720"/>
        <item m="1" x="371"/>
        <item m="1" x="731"/>
        <item m="1" x="380"/>
        <item m="1" x="38"/>
        <item m="1" x="390"/>
        <item m="1" x="45"/>
        <item m="1" x="397"/>
        <item m="1" x="52"/>
        <item m="1" x="403"/>
        <item m="1" x="60"/>
        <item m="1" x="409"/>
        <item m="1" x="66"/>
        <item m="1" x="415"/>
        <item m="1" x="636"/>
        <item m="1" x="290"/>
        <item m="1" x="654"/>
        <item m="1" x="305"/>
        <item m="1" x="670"/>
        <item m="1" x="322"/>
        <item m="1" x="683"/>
        <item m="1" x="336"/>
        <item m="1" x="697"/>
        <item m="1" x="350"/>
        <item m="1" x="710"/>
        <item m="1" x="362"/>
        <item m="1" x="723"/>
        <item m="1" x="373"/>
        <item m="1" x="734"/>
        <item m="1" x="383"/>
        <item m="1" x="41"/>
        <item m="1" x="393"/>
        <item m="1" x="48"/>
        <item m="1" x="400"/>
        <item m="1" x="55"/>
        <item m="1" x="406"/>
        <item m="1" x="62"/>
        <item m="1" x="421"/>
        <item m="1" x="77"/>
        <item m="1" x="428"/>
        <item m="1" x="64"/>
        <item m="1" x="411"/>
        <item m="1" x="68"/>
        <item m="1" x="417"/>
        <item m="1" x="73"/>
        <item m="1" x="423"/>
        <item m="1" x="78"/>
        <item m="1" x="429"/>
        <item m="1" x="84"/>
        <item m="1" x="434"/>
        <item m="1" x="90"/>
        <item m="1" x="441"/>
        <item m="1" x="97"/>
        <item m="1" x="448"/>
        <item m="1" x="105"/>
        <item m="1" x="456"/>
        <item m="1" x="113"/>
        <item m="1" x="464"/>
        <item m="1" x="122"/>
        <item m="1" x="476"/>
        <item m="1" x="132"/>
        <item m="1" x="486"/>
        <item m="1" x="143"/>
        <item m="1" x="500"/>
        <item m="1" x="156"/>
        <item m="1" x="511"/>
        <item m="1" x="168"/>
        <item m="1" x="524"/>
        <item m="1" x="413"/>
        <item m="1" x="70"/>
        <item m="1" x="419"/>
        <item m="1" x="75"/>
        <item m="1" x="425"/>
        <item m="1" x="80"/>
        <item m="1" x="86"/>
        <item m="1" x="436"/>
        <item m="1" x="92"/>
        <item m="1" x="442"/>
        <item m="1" x="99"/>
        <item m="1" x="450"/>
        <item m="1" x="107"/>
        <item m="1" x="458"/>
        <item m="1" x="115"/>
        <item m="1" x="466"/>
        <item m="1" x="123"/>
        <item m="1" x="478"/>
        <item m="1" x="134"/>
        <item m="1" x="488"/>
        <item m="1" x="145"/>
        <item m="1" x="502"/>
        <item m="1" x="158"/>
        <item m="1" x="512"/>
        <item m="1" x="170"/>
        <item m="1" x="526"/>
        <item m="1" x="181"/>
        <item m="1" x="538"/>
        <item m="1" x="426"/>
        <item m="1" x="82"/>
        <item m="1" x="432"/>
        <item m="1" x="88"/>
        <item m="1" x="438"/>
        <item m="1" x="94"/>
        <item m="1" x="444"/>
        <item m="1" x="101"/>
        <item m="1" x="452"/>
        <item m="1" x="109"/>
        <item m="1" x="460"/>
        <item m="1" x="117"/>
        <item m="1" x="468"/>
        <item m="1" x="125"/>
        <item m="1" x="479"/>
        <item m="1" x="136"/>
        <item m="1" x="490"/>
        <item m="1" x="147"/>
        <item m="1" x="504"/>
        <item m="1" x="160"/>
        <item m="1" x="514"/>
        <item m="1" x="171"/>
        <item m="1" x="528"/>
        <item m="1" x="183"/>
        <item m="1" x="539"/>
        <item m="1" x="561"/>
        <item m="1" x="217"/>
        <item m="1" x="576"/>
        <item m="1" x="439"/>
        <item m="1" x="96"/>
        <item m="1" x="446"/>
        <item m="1" x="103"/>
        <item m="1" x="454"/>
        <item m="1" x="111"/>
        <item m="1" x="462"/>
        <item m="1" x="118"/>
        <item m="1" x="470"/>
        <item m="1" x="481"/>
        <item m="1" x="138"/>
        <item m="1" x="492"/>
        <item m="1" x="149"/>
        <item m="1" x="505"/>
        <item m="1" x="162"/>
        <item m="1" x="516"/>
        <item m="1" x="173"/>
        <item m="1" x="530"/>
        <item m="1" x="185"/>
        <item m="1" x="541"/>
        <item m="1" x="194"/>
        <item m="1" x="552"/>
        <item m="1" x="206"/>
        <item m="1" x="563"/>
        <item m="1" x="219"/>
        <item m="1" x="578"/>
        <item m="1" x="232"/>
        <item m="1" x="594"/>
        <item m="1" x="247"/>
        <item m="1" x="120"/>
        <item m="1" x="472"/>
        <item m="1" x="128"/>
        <item m="1" x="483"/>
        <item m="1" x="140"/>
        <item m="1" x="494"/>
        <item m="1" x="151"/>
        <item m="1" x="506"/>
        <item m="1" x="163"/>
        <item m="1" x="517"/>
        <item m="1" x="175"/>
        <item m="1" x="532"/>
        <item m="1" x="187"/>
        <item m="1" x="543"/>
        <item m="1" x="196"/>
        <item m="1" x="553"/>
        <item m="1" x="208"/>
        <item m="1" x="565"/>
        <item m="1" x="221"/>
        <item m="1" x="580"/>
        <item m="1" x="234"/>
        <item m="1" x="596"/>
        <item m="1" x="275"/>
        <item m="1" x="639"/>
        <item m="1" x="474"/>
        <item m="1" x="130"/>
        <item m="1" x="484"/>
        <item m="1" x="142"/>
        <item m="1" x="496"/>
        <item m="1" x="153"/>
        <item m="1" x="508"/>
        <item m="1" x="165"/>
        <item m="1" x="519"/>
        <item m="1" x="176"/>
        <item m="1" x="534"/>
        <item m="1" x="189"/>
        <item m="1" x="545"/>
        <item m="1" x="198"/>
        <item m="1" x="555"/>
        <item m="1" x="210"/>
        <item m="1" x="566"/>
        <item m="1" x="223"/>
        <item m="1" x="582"/>
        <item m="1" x="236"/>
        <item m="1" x="598"/>
        <item m="1" x="249"/>
        <item m="1" x="609"/>
        <item m="1" x="261"/>
        <item m="1" x="623"/>
        <item m="1" x="641"/>
        <item m="1" x="293"/>
        <item m="1" x="657"/>
        <item m="1" x="308"/>
        <item m="1" x="498"/>
        <item m="1" x="155"/>
        <item m="1" x="556"/>
        <item m="1" x="211"/>
        <item m="1" x="567"/>
        <item m="1" x="224"/>
        <item m="1" x="584"/>
        <item m="1" x="238"/>
        <item m="1" x="251"/>
        <item m="1" x="611"/>
        <item m="1" x="263"/>
        <item m="1" x="624"/>
        <item m="1" x="278"/>
        <item m="1" x="643"/>
        <item m="1" x="659"/>
        <item m="1" x="310"/>
        <item m="1" x="673"/>
        <item m="1" x="325"/>
        <item m="1" x="522"/>
        <item m="1" x="685"/>
        <item m="1" x="339"/>
        <item m="1" x="179"/>
        <item m="1" x="536"/>
        <item m="1" x="192"/>
        <item m="1" x="547"/>
        <item m="1" x="201"/>
        <item m="1" x="213"/>
        <item m="1" x="569"/>
        <item m="1" x="226"/>
        <item m="1" x="586"/>
        <item m="1" x="239"/>
        <item m="1" x="601"/>
        <item m="1" x="265"/>
        <item m="1" x="626"/>
        <item m="1" x="280"/>
        <item m="1" x="644"/>
        <item m="1" x="296"/>
        <item m="1" x="312"/>
        <item m="1" x="675"/>
        <item m="1" x="327"/>
        <item m="1" x="687"/>
        <item m="1" x="341"/>
        <item m="1" x="701"/>
        <item m="1" x="713"/>
        <item m="1" x="549"/>
        <item m="1" x="364"/>
        <item m="1" x="725"/>
        <item m="1" x="203"/>
        <item m="1" x="560"/>
        <item m="1" x="575"/>
        <item m="1" x="592"/>
        <item m="1" x="572"/>
        <item m="1" x="228"/>
        <item m="1" x="589"/>
        <item m="1" x="242"/>
        <item m="1" x="603"/>
        <item m="1" x="254"/>
        <item m="1" x="614"/>
        <item m="1" x="268"/>
        <item m="1" x="629"/>
        <item m="1" x="283"/>
        <item m="1" x="647"/>
        <item m="1" x="298"/>
        <item m="1" x="663"/>
        <item m="1" x="315"/>
        <item m="1" x="678"/>
        <item m="1" x="330"/>
        <item m="1" x="690"/>
        <item m="1" x="344"/>
        <item m="1" x="703"/>
        <item m="1" x="355"/>
        <item m="1" x="716"/>
        <item m="1" x="367"/>
        <item m="1" x="727"/>
        <item m="1" x="376"/>
        <item m="1" x="35"/>
        <item m="1" x="386"/>
        <item m="1" x="245"/>
        <item m="1" x="606"/>
        <item m="1" x="256"/>
        <item m="1" x="617"/>
        <item m="1" x="271"/>
        <item m="1" x="632"/>
        <item m="1" x="286"/>
        <item m="1" x="650"/>
        <item m="1" x="301"/>
        <item m="1" x="666"/>
        <item m="1" x="318"/>
        <item m="1" x="681"/>
        <item m="1" x="333"/>
        <item m="1" x="693"/>
        <item m="1" x="346"/>
        <item m="1" x="706"/>
        <item m="1" x="358"/>
        <item m="1" x="719"/>
        <item m="1" x="370"/>
        <item m="1" x="730"/>
        <item m="1" x="379"/>
        <item m="1" x="37"/>
        <item m="1" x="389"/>
        <item m="1" x="44"/>
        <item m="1" x="396"/>
        <item m="1" x="51"/>
        <item m="1" x="59"/>
        <item m="1" x="259"/>
        <item m="1" x="620"/>
        <item m="1" x="273"/>
        <item m="1" x="635"/>
        <item m="1" x="289"/>
        <item m="1" x="653"/>
        <item m="1" x="304"/>
        <item m="1" x="669"/>
        <item m="1" x="321"/>
        <item m="1" x="696"/>
        <item m="1" x="349"/>
        <item m="1" x="709"/>
        <item m="1" x="361"/>
        <item m="1" x="722"/>
        <item m="1" x="372"/>
        <item m="1" x="733"/>
        <item m="1" x="382"/>
        <item m="1" x="40"/>
        <item m="1" x="392"/>
        <item m="1" x="47"/>
        <item m="1" x="399"/>
        <item m="1" x="54"/>
        <item m="1" x="405"/>
        <item m="1" x="410"/>
        <item m="1" x="67"/>
        <item m="1" x="416"/>
        <item m="1" x="638"/>
        <item m="1" x="292"/>
        <item m="1" x="656"/>
        <item m="1" x="307"/>
        <item m="1" x="672"/>
        <item m="1" x="324"/>
        <item m="1" x="684"/>
        <item m="1" x="338"/>
        <item m="1" x="699"/>
        <item m="1" x="352"/>
        <item m="1" x="712"/>
        <item m="1" x="363"/>
        <item m="1" x="724"/>
        <item m="1" x="374"/>
        <item m="1" x="735"/>
        <item m="1" x="384"/>
        <item m="1" x="42"/>
        <item m="1" x="394"/>
        <item m="1" x="49"/>
        <item m="1" x="401"/>
        <item m="1" x="56"/>
        <item m="1" x="407"/>
        <item m="1" x="63"/>
        <item m="1" x="72"/>
        <item m="1" x="422"/>
        <item m="1" x="57"/>
        <item m="1" x="408"/>
        <item m="1" x="65"/>
        <item m="1" x="412"/>
        <item m="1" x="69"/>
        <item m="1" x="418"/>
        <item m="1" x="74"/>
        <item m="1" x="424"/>
        <item m="1" x="79"/>
        <item m="1" x="430"/>
        <item m="1" x="85"/>
        <item m="1" x="435"/>
        <item m="1" x="91"/>
        <item m="1" x="98"/>
        <item m="1" x="449"/>
        <item m="1" x="106"/>
        <item m="1" x="457"/>
        <item m="1" x="114"/>
        <item m="1" x="465"/>
        <item m="1" x="477"/>
        <item m="1" x="133"/>
        <item m="1" x="487"/>
        <item m="1" x="144"/>
        <item m="1" x="501"/>
        <item m="1" x="157"/>
        <item m="1" x="169"/>
        <item m="1" x="525"/>
        <item m="1" x="414"/>
        <item m="1" x="427"/>
        <item m="1" x="71"/>
        <item m="1" x="83"/>
        <item m="1" x="420"/>
        <item m="1" x="76"/>
        <item m="1" x="81"/>
        <item m="1" x="431"/>
        <item m="1" x="87"/>
        <item m="1" x="437"/>
        <item m="1" x="93"/>
        <item m="1" x="443"/>
        <item m="1" x="100"/>
        <item m="1" x="451"/>
        <item m="1" x="108"/>
        <item m="1" x="459"/>
        <item m="1" x="116"/>
        <item m="1" x="467"/>
        <item m="1" x="124"/>
        <item m="1" x="135"/>
        <item m="1" x="489"/>
        <item m="1" x="146"/>
        <item m="1" x="503"/>
        <item m="1" x="159"/>
        <item m="1" x="513"/>
        <item m="1" x="527"/>
        <item m="1" x="182"/>
        <item m="1" x="440"/>
        <item m="1" x="433"/>
        <item m="1" x="447"/>
        <item m="1" x="89"/>
        <item m="1" x="95"/>
        <item m="1" x="445"/>
        <item m="1" x="102"/>
        <item m="1" x="453"/>
        <item m="1" x="110"/>
        <item m="1" x="461"/>
        <item m="1" x="469"/>
        <item m="1" x="126"/>
        <item m="1" x="480"/>
        <item m="1" x="137"/>
        <item m="1" x="491"/>
        <item m="1" x="148"/>
        <item m="1" x="161"/>
        <item m="1" x="515"/>
        <item m="1" x="172"/>
        <item m="1" x="529"/>
        <item m="1" x="184"/>
        <item m="1" x="540"/>
        <item m="1" x="551"/>
        <item m="1" x="205"/>
        <item m="1" x="562"/>
        <item m="1" x="218"/>
        <item m="1" x="577"/>
        <item m="1" x="104"/>
        <item m="1" x="455"/>
        <item m="1" x="112"/>
        <item m="1" x="463"/>
        <item m="1" x="119"/>
        <item m="1" x="471"/>
        <item m="1" x="127"/>
        <item m="1" x="482"/>
        <item m="1" x="139"/>
        <item m="1" x="493"/>
        <item m="1" x="150"/>
        <item m="1" x="174"/>
        <item m="1" x="531"/>
        <item m="1" x="186"/>
        <item m="1" x="542"/>
        <item m="1" x="195"/>
        <item m="1" x="207"/>
        <item m="1" x="564"/>
        <item m="1" x="220"/>
        <item m="1" x="579"/>
        <item m="1" x="233"/>
        <item m="1" x="595"/>
        <item m="1" x="121"/>
        <item m="1" x="473"/>
        <item m="1" x="129"/>
        <item m="1" x="141"/>
        <item m="1" x="495"/>
        <item m="1" x="152"/>
        <item m="1" x="507"/>
        <item m="1" x="164"/>
        <item m="1" x="518"/>
        <item m="1" x="533"/>
        <item m="1" x="188"/>
        <item m="1" x="544"/>
        <item m="1" x="197"/>
        <item m="1" x="475"/>
        <item m="1" x="131"/>
        <item m="1" x="485"/>
        <item m="1" x="554"/>
        <item m="1" x="209"/>
        <item m="1" x="222"/>
        <item m="1" x="581"/>
        <item m="1" x="235"/>
        <item m="1" x="597"/>
        <item m="1" x="248"/>
        <item m="1" x="608"/>
        <item m="1" x="622"/>
        <item m="1" x="276"/>
        <item m="1" x="640"/>
        <item m="1" x="497"/>
        <item m="1" x="154"/>
        <item m="1" x="509"/>
        <item m="1" x="166"/>
        <item m="1" x="520"/>
        <item m="1" x="177"/>
        <item m="1" x="190"/>
        <item m="1" x="546"/>
        <item m="1" x="199"/>
        <item m="1" x="583"/>
        <item m="1" x="237"/>
        <item m="1" x="599"/>
        <item m="1" x="250"/>
        <item m="1" x="610"/>
        <item m="1" x="262"/>
        <item m="1" x="277"/>
        <item m="1" x="642"/>
        <item m="1" x="294"/>
        <item m="1" x="658"/>
        <item m="1" x="499"/>
        <item m="1" x="510"/>
        <item m="1" x="309"/>
        <item m="1" x="167"/>
        <item m="1" x="523"/>
        <item m="1" x="180"/>
        <item m="1" x="537"/>
        <item m="1" x="521"/>
        <item m="1" x="178"/>
        <item m="1" x="535"/>
        <item m="1" x="191"/>
        <item m="1" x="200"/>
        <item m="1" x="557"/>
        <item m="1" x="212"/>
        <item m="1" x="568"/>
        <item m="1" x="225"/>
        <item m="1" x="585"/>
        <item m="1" x="600"/>
        <item m="1" x="252"/>
        <item m="1" x="612"/>
        <item m="1" x="264"/>
        <item m="1" x="625"/>
        <item m="1" x="279"/>
        <item m="1" x="295"/>
        <item m="1" x="660"/>
        <item m="1" x="311"/>
        <item m="1" x="674"/>
        <item m="1" x="326"/>
        <item m="1" x="686"/>
        <item m="1" x="340"/>
        <item m="1" x="700"/>
        <item m="1" x="550"/>
        <item m="1" x="204"/>
        <item m="1" x="193"/>
        <item m="1" x="216"/>
        <item m="1" x="548"/>
        <item m="1" x="559"/>
        <item m="1" x="215"/>
        <item m="1" x="571"/>
        <item m="1" x="227"/>
        <item m="1" x="588"/>
        <item m="1" x="241"/>
        <item m="1" x="267"/>
        <item m="1" x="628"/>
        <item m="1" x="282"/>
        <item m="1" x="646"/>
        <item m="1" x="662"/>
        <item m="1" x="314"/>
        <item m="1" x="677"/>
        <item m="1" x="329"/>
        <item m="1" x="689"/>
        <item m="1" x="343"/>
        <item m="1" x="354"/>
        <item m="1" x="715"/>
        <item m="1" x="366"/>
        <item m="1" x="726"/>
        <item m="1" x="231"/>
        <item m="1" x="593"/>
        <item m="1" x="574"/>
        <item m="1" x="230"/>
        <item m="1" x="591"/>
        <item m="1" x="244"/>
        <item m="1" x="605"/>
        <item m="1" x="616"/>
        <item m="1" x="270"/>
        <item m="1" x="631"/>
        <item m="1" x="285"/>
        <item m="1" x="649"/>
        <item m="1" x="300"/>
        <item m="1" x="665"/>
        <item m="1" x="317"/>
        <item m="1" x="680"/>
        <item m="1" x="332"/>
        <item m="1" x="692"/>
        <item m="1" x="345"/>
        <item m="1" x="705"/>
        <item m="1" x="357"/>
        <item m="1" x="718"/>
        <item m="1" x="369"/>
        <item m="1" x="729"/>
        <item m="1" x="378"/>
        <item m="1" x="36"/>
        <item m="1" x="388"/>
        <item m="1" x="246"/>
        <item m="1" x="607"/>
        <item m="1" x="258"/>
        <item m="1" x="619"/>
        <item m="1" x="634"/>
        <item m="1" x="288"/>
        <item m="1" x="652"/>
        <item m="1" x="303"/>
        <item m="1" x="668"/>
        <item m="1" x="320"/>
        <item m="1" x="335"/>
        <item m="1" x="695"/>
        <item m="1" x="348"/>
        <item m="1" x="708"/>
        <item m="1" x="360"/>
        <item m="1" x="721"/>
        <item m="1" x="732"/>
        <item m="1" x="381"/>
        <item m="1" x="39"/>
        <item m="1" x="391"/>
        <item m="1" x="46"/>
        <item m="1" x="398"/>
        <item m="1" x="53"/>
        <item m="1" x="260"/>
        <item m="1" x="621"/>
        <item m="1" x="274"/>
        <item m="1" x="637"/>
        <item m="1" x="404"/>
        <item m="1" x="61"/>
        <item m="1" x="291"/>
        <item m="1" x="655"/>
        <item m="1" x="306"/>
        <item m="1" x="671"/>
        <item m="1" x="323"/>
        <item m="1" x="337"/>
        <item m="1" x="698"/>
        <item m="1" x="351"/>
        <item m="1" x="711"/>
        <item x="15"/>
        <item x="17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20"/>
        <item x="22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0">
    <i>
      <x v="26"/>
      <x v="114"/>
      <x v="702"/>
    </i>
    <i r="2">
      <x v="703"/>
    </i>
    <i r="2">
      <x v="704"/>
    </i>
    <i r="1">
      <x v="115"/>
      <x v="706"/>
    </i>
    <i r="2">
      <x v="707"/>
    </i>
    <i r="2">
      <x v="708"/>
    </i>
    <i r="2">
      <x v="709"/>
    </i>
    <i r="2">
      <x v="710"/>
    </i>
    <i r="2">
      <x v="711"/>
    </i>
    <i r="1">
      <x v="116"/>
      <x v="713"/>
    </i>
    <i r="2">
      <x v="714"/>
    </i>
    <i r="2">
      <x v="715"/>
    </i>
    <i r="2">
      <x v="716"/>
    </i>
    <i>
      <x v="27"/>
      <x v="116"/>
      <x v="717"/>
    </i>
    <i r="2">
      <x v="718"/>
    </i>
    <i r="1">
      <x v="117"/>
      <x v="720"/>
    </i>
    <i r="2">
      <x v="721"/>
    </i>
    <i r="2">
      <x v="722"/>
    </i>
    <i r="2">
      <x v="723"/>
    </i>
    <i r="2">
      <x v="724"/>
    </i>
    <i r="2">
      <x v="725"/>
    </i>
    <i r="1">
      <x v="118"/>
      <x v="727"/>
    </i>
    <i r="2">
      <x v="728"/>
    </i>
    <i r="2">
      <x v="729"/>
    </i>
    <i r="2">
      <x v="730"/>
    </i>
    <i r="2">
      <x v="731"/>
    </i>
    <i r="2">
      <x v="732"/>
    </i>
    <i r="1">
      <x v="119"/>
      <x v="734"/>
    </i>
    <i r="2">
      <x v="735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1.xml><?xml version="1.0" encoding="utf-8"?>
<pivotTableDefinition xmlns="http://schemas.openxmlformats.org/spreadsheetml/2006/main" name="Tabela przestawna7" cacheId="32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h="1" x="5"/>
        <item h="1" m="1" x="7"/>
        <item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6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102.xml><?xml version="1.0" encoding="utf-8"?>
<pivotTableDefinition xmlns="http://schemas.openxmlformats.org/spreadsheetml/2006/main" name="Tabela przestawna10" cacheId="28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1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10"/>
        <item h="1" x="15"/>
        <item h="1" m="1" x="18"/>
        <item h="1" m="1" x="21"/>
        <item h="1" x="4"/>
        <item h="1" x="2"/>
        <item h="1" x="14"/>
        <item h="1" x="11"/>
        <item h="1" x="0"/>
        <item h="1" x="6"/>
        <item h="1" x="3"/>
        <item h="1" x="5"/>
        <item x="1"/>
        <item x="8"/>
        <item h="1" x="9"/>
        <item h="1" x="13"/>
        <item h="1" x="12"/>
        <item h="1" m="1" x="22"/>
        <item h="1" x="7"/>
        <item h="1" m="1" x="19"/>
        <item h="1" m="1" x="17"/>
        <item h="1" m="1" x="16"/>
        <item h="1" m="1" x="24"/>
        <item h="1" m="1" x="23"/>
        <item h="1" m="1" x="20"/>
        <item t="default"/>
      </items>
    </pivotField>
    <pivotField compact="0" outline="0" showAll="0"/>
    <pivotField compact="0" outline="0" showAll="0"/>
    <pivotField axis="axisRow" compact="0" outline="0" showAll="0">
      <items count="8">
        <item m="1" x="6"/>
        <item x="3"/>
        <item x="0"/>
        <item x="2"/>
        <item x="1"/>
        <item x="4"/>
        <item m="1" x="5"/>
        <item t="default"/>
      </items>
    </pivotField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103.xml><?xml version="1.0" encoding="utf-8"?>
<pivotTableDefinition xmlns="http://schemas.openxmlformats.org/spreadsheetml/2006/main" name="Tabela przestawna5" cacheId="34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5" fieldListSortAscending="1">
  <location ref="T123:V130" firstHeaderRow="2" firstDataRow="2" firstDataCol="2"/>
  <pivotFields count="7">
    <pivotField axis="axisRow" compact="0" outline="0" showAll="0" sortType="ascending">
      <items count="120">
        <item m="1" x="95"/>
        <item m="1" x="98"/>
        <item m="1" x="101"/>
        <item m="1" x="104"/>
        <item m="1" x="107"/>
        <item m="1" x="110"/>
        <item m="1" x="113"/>
        <item m="1" x="116"/>
        <item m="1" x="6"/>
        <item m="1" x="9"/>
        <item m="1" x="12"/>
        <item m="1" x="15"/>
        <item m="1" x="18"/>
        <item m="1" x="21"/>
        <item m="1" x="24"/>
        <item m="1" x="27"/>
        <item m="1" x="30"/>
        <item m="1" x="33"/>
        <item m="1" x="36"/>
        <item m="1" x="39"/>
        <item m="1" x="42"/>
        <item m="1" x="45"/>
        <item m="1" x="48"/>
        <item m="1" x="50"/>
        <item m="1" x="51"/>
        <item m="1" x="53"/>
        <item m="1" x="55"/>
        <item m="1" x="57"/>
        <item m="1" x="59"/>
        <item m="1" x="61"/>
        <item m="1" x="63"/>
        <item m="1" x="65"/>
        <item m="1" x="67"/>
        <item m="1" x="69"/>
        <item m="1" x="71"/>
        <item m="1" x="73"/>
        <item m="1" x="75"/>
        <item m="1" x="77"/>
        <item m="1" x="79"/>
        <item m="1" x="81"/>
        <item m="1" x="83"/>
        <item m="1" x="85"/>
        <item m="1" x="87"/>
        <item m="1" x="89"/>
        <item m="1" x="92"/>
        <item m="1" x="94"/>
        <item m="1" x="97"/>
        <item m="1" x="100"/>
        <item m="1" x="103"/>
        <item m="1" x="106"/>
        <item m="1" x="109"/>
        <item m="1" x="112"/>
        <item m="1" x="115"/>
        <item m="1" x="118"/>
        <item m="1" x="8"/>
        <item m="1" x="11"/>
        <item m="1" x="14"/>
        <item m="1" x="17"/>
        <item m="1" x="20"/>
        <item m="1" x="23"/>
        <item m="1" x="26"/>
        <item m="1" x="29"/>
        <item m="1" x="32"/>
        <item m="1" x="35"/>
        <item m="1" x="38"/>
        <item m="1" x="41"/>
        <item m="1" x="44"/>
        <item m="1" x="47"/>
        <item m="1" x="49"/>
        <item m="1" x="52"/>
        <item m="1" x="54"/>
        <item m="1" x="56"/>
        <item m="1" x="58"/>
        <item m="1" x="60"/>
        <item m="1" x="62"/>
        <item m="1" x="64"/>
        <item m="1" x="66"/>
        <item m="1" x="68"/>
        <item m="1" x="70"/>
        <item m="1" x="72"/>
        <item m="1" x="74"/>
        <item m="1" x="76"/>
        <item m="1" x="78"/>
        <item m="1" x="80"/>
        <item m="1" x="82"/>
        <item m="1" x="84"/>
        <item m="1" x="86"/>
        <item m="1" x="88"/>
        <item m="1" x="90"/>
        <item m="1" x="91"/>
        <item m="1" x="93"/>
        <item m="1" x="96"/>
        <item m="1" x="99"/>
        <item m="1" x="102"/>
        <item m="1" x="105"/>
        <item m="1" x="108"/>
        <item m="1" x="111"/>
        <item m="1" x="114"/>
        <item m="1" x="117"/>
        <item m="1" x="7"/>
        <item m="1" x="10"/>
        <item m="1" x="13"/>
        <item m="1" x="16"/>
        <item m="1" x="19"/>
        <item m="1" x="22"/>
        <item m="1" x="25"/>
        <item m="1" x="28"/>
        <item m="1" x="31"/>
        <item m="1" x="34"/>
        <item m="1" x="37"/>
        <item m="1" x="40"/>
        <item m="1" x="43"/>
        <item m="1" x="46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h="1" x="5"/>
        <item h="1" m="1" x="7"/>
        <item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6"/>
      <x v="113"/>
    </i>
    <i r="1">
      <x v="114"/>
    </i>
    <i r="1">
      <x v="115"/>
    </i>
    <i r="1">
      <x v="116"/>
    </i>
    <i r="1">
      <x v="117"/>
    </i>
    <i r="1">
      <x v="118"/>
    </i>
  </rowItems>
  <colItems count="1">
    <i/>
  </colItems>
  <dataFields count="1">
    <dataField name="Średnia z Wynik" fld="2" subtotal="average" baseField="0" baseItem="0" numFmtId="10"/>
  </dataFields>
  <chartFormats count="7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4.xml><?xml version="1.0" encoding="utf-8"?>
<pivotTableDefinition xmlns="http://schemas.openxmlformats.org/spreadsheetml/2006/main" name="Tabela przestawna2" cacheId="39" applyNumberFormats="0" applyBorderFormats="0" applyFontFormats="0" applyPatternFormats="0" applyAlignmentFormats="0" applyWidthHeightFormats="1" dataCaption="Wartości" updatedVersion="3" minRefreshableVersion="3" showCalcMbrs="0" useAutoFormatting="1" rowGrandTotals="0" itemPrintTitles="1" createdVersion="3" indent="0" compact="0" compactData="0" gridDropZones="1" multipleFieldFilters="0" fieldListSortAscending="1">
  <location ref="H1:L6" firstHeaderRow="1" firstDataRow="2" firstDataCol="3"/>
  <pivotFields count="14">
    <pivotField axis="axisRow" compact="0" outline="0" showAll="0">
      <items count="28">
        <item m="1" x="6"/>
        <item m="1" x="8"/>
        <item m="1" x="10"/>
        <item m="1" x="12"/>
        <item m="1" x="14"/>
        <item m="1" x="16"/>
        <item m="1" x="18"/>
        <item m="1" x="20"/>
        <item m="1" x="22"/>
        <item m="1" x="24"/>
        <item m="1" x="25"/>
        <item m="1" x="26"/>
        <item m="1" x="3"/>
        <item m="1" x="4"/>
        <item m="1" x="5"/>
        <item m="1" x="7"/>
        <item m="1" x="9"/>
        <item m="1" x="11"/>
        <item m="1" x="13"/>
        <item m="1" x="15"/>
        <item m="1" x="17"/>
        <item m="1" x="19"/>
        <item m="1" x="21"/>
        <item m="1" x="23"/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9">
        <item m="1" x="6"/>
        <item x="0"/>
        <item x="1"/>
        <item x="2"/>
        <item x="3"/>
        <item x="4"/>
        <item x="5"/>
        <item m="1" x="7"/>
        <item t="default"/>
      </items>
    </pivotField>
    <pivotField compact="0" outline="0" showAll="0"/>
    <pivotField axis="axisRow" compact="0" outline="0" showAll="0" defaultSubtotal="0">
      <items count="7">
        <item h="1" x="0"/>
        <item x="1"/>
        <item h="1" x="2"/>
        <item x="3"/>
        <item x="4"/>
        <item h="1" x="5"/>
        <item h="1" m="1" x="6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3">
    <field x="0"/>
    <field x="6"/>
    <field x="4"/>
  </rowFields>
  <rowItems count="4">
    <i>
      <x v="26"/>
      <x v="1"/>
      <x v="2"/>
    </i>
    <i r="1">
      <x v="3"/>
      <x v="4"/>
    </i>
    <i r="1">
      <x v="4"/>
      <x v="5"/>
    </i>
    <i t="default">
      <x v="26"/>
    </i>
  </rowItems>
  <colFields count="1">
    <field x="-2"/>
  </colFields>
  <colItems count="2">
    <i>
      <x/>
    </i>
    <i i="1">
      <x v="1"/>
    </i>
  </colItems>
  <dataFields count="2">
    <dataField name="Suma z SUM_H_MADE_NORM" fld="9" baseField="0" baseItem="0"/>
    <dataField name="Suma z WRK_NORM" fld="13" baseField="0" baseItem="0"/>
  </dataFields>
  <formats count="12">
    <format dxfId="151">
      <pivotArea outline="0" collapsedLevelsAreSubtotals="1" fieldPosition="0">
        <references count="1">
          <reference field="0" count="0" selected="0" defaultSubtotal="1"/>
        </references>
      </pivotArea>
    </format>
    <format dxfId="150">
      <pivotArea field="0" type="button" dataOnly="0" labelOnly="1" outline="0" axis="axisRow" fieldPosition="0"/>
    </format>
    <format dxfId="149">
      <pivotArea field="6" type="button" dataOnly="0" labelOnly="1" outline="0" axis="axisRow" fieldPosition="1"/>
    </format>
    <format dxfId="148">
      <pivotArea field="4" type="button" dataOnly="0" labelOnly="1" outline="0" axis="axisRow" fieldPosition="2"/>
    </format>
    <format dxfId="147">
      <pivotArea dataOnly="0" labelOnly="1" outline="0" fieldPosition="0">
        <references count="1">
          <reference field="0" count="0"/>
        </references>
      </pivotArea>
    </format>
    <format dxfId="146">
      <pivotArea dataOnly="0" labelOnly="1" outline="0" fieldPosition="0">
        <references count="1">
          <reference field="0" count="0" defaultSubtotal="1"/>
        </references>
      </pivotArea>
    </format>
    <format dxfId="145">
      <pivotArea dataOnly="0" labelOnly="1" outline="0" fieldPosition="0">
        <references count="2">
          <reference field="0" count="0" selected="0"/>
          <reference field="6" count="0"/>
        </references>
      </pivotArea>
    </format>
    <format dxfId="144">
      <pivotArea dataOnly="0" labelOnly="1" outline="0" fieldPosition="0">
        <references count="3">
          <reference field="0" count="0" selected="0"/>
          <reference field="4" count="1">
            <x v="2"/>
          </reference>
          <reference field="6" count="1" selected="0">
            <x v="1"/>
          </reference>
        </references>
      </pivotArea>
    </format>
    <format dxfId="143">
      <pivotArea dataOnly="0" labelOnly="1" outline="0" fieldPosition="0">
        <references count="3">
          <reference field="0" count="0" selected="0"/>
          <reference field="4" count="1">
            <x v="4"/>
          </reference>
          <reference field="6" count="1" selected="0">
            <x v="3"/>
          </reference>
        </references>
      </pivotArea>
    </format>
    <format dxfId="142">
      <pivotArea dataOnly="0" labelOnly="1" outline="0" fieldPosition="0">
        <references count="3">
          <reference field="0" count="0" selected="0"/>
          <reference field="4" count="1">
            <x v="5"/>
          </reference>
          <reference field="6" count="1" selected="0">
            <x v="4"/>
          </reference>
        </references>
      </pivotArea>
    </format>
    <format dxfId="1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0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05.xml><?xml version="1.0" encoding="utf-8"?>
<pivotTableDefinition xmlns="http://schemas.openxmlformats.org/spreadsheetml/2006/main" name="Tabela przestawna1" cacheId="3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A1:C144" firstHeaderRow="2" firstDataRow="2" firstDataCol="2"/>
  <pivotFields count="4">
    <pivotField axis="axisRow" compact="0" outline="0" showAll="0">
      <items count="4">
        <item x="0"/>
        <item x="2"/>
        <item x="1"/>
        <item t="default"/>
      </items>
    </pivotField>
    <pivotField axis="axisRow" compact="0" outline="0" showAll="0">
      <items count="37">
        <item x="12"/>
        <item x="9"/>
        <item x="2"/>
        <item x="6"/>
        <item x="3"/>
        <item x="1"/>
        <item x="7"/>
        <item x="8"/>
        <item x="13"/>
        <item x="4"/>
        <item x="5"/>
        <item x="29"/>
        <item x="17"/>
        <item x="35"/>
        <item x="31"/>
        <item x="32"/>
        <item x="33"/>
        <item x="0"/>
        <item x="34"/>
        <item x="28"/>
        <item x="30"/>
        <item x="10"/>
        <item x="11"/>
        <item x="15"/>
        <item x="18"/>
        <item x="19"/>
        <item x="20"/>
        <item x="14"/>
        <item x="21"/>
        <item x="22"/>
        <item x="23"/>
        <item x="24"/>
        <item x="25"/>
        <item x="26"/>
        <item x="16"/>
        <item x="27"/>
        <item t="default"/>
      </items>
    </pivotField>
    <pivotField compact="0" outline="0" showAll="0"/>
    <pivotField dataField="1" compact="0" outline="0" showAll="0"/>
  </pivotFields>
  <rowFields count="2">
    <field x="1"/>
    <field x="0"/>
  </rowFields>
  <rowItems count="142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>
      <x v="4"/>
      <x/>
    </i>
    <i r="1">
      <x v="1"/>
    </i>
    <i r="1">
      <x v="2"/>
    </i>
    <i t="default">
      <x v="4"/>
    </i>
    <i>
      <x v="5"/>
      <x/>
    </i>
    <i r="1">
      <x v="1"/>
    </i>
    <i r="1">
      <x v="2"/>
    </i>
    <i t="default">
      <x v="5"/>
    </i>
    <i>
      <x v="6"/>
      <x/>
    </i>
    <i r="1">
      <x v="1"/>
    </i>
    <i r="1">
      <x v="2"/>
    </i>
    <i t="default">
      <x v="6"/>
    </i>
    <i>
      <x v="7"/>
      <x/>
    </i>
    <i r="1">
      <x v="1"/>
    </i>
    <i r="1">
      <x v="2"/>
    </i>
    <i t="default">
      <x v="7"/>
    </i>
    <i>
      <x v="8"/>
      <x/>
    </i>
    <i r="1">
      <x v="1"/>
    </i>
    <i r="1">
      <x v="2"/>
    </i>
    <i t="default">
      <x v="8"/>
    </i>
    <i>
      <x v="9"/>
      <x/>
    </i>
    <i r="1">
      <x v="1"/>
    </i>
    <i r="1">
      <x v="2"/>
    </i>
    <i t="default">
      <x v="9"/>
    </i>
    <i>
      <x v="10"/>
      <x/>
    </i>
    <i r="1">
      <x v="1"/>
    </i>
    <i r="1">
      <x v="2"/>
    </i>
    <i t="default">
      <x v="10"/>
    </i>
    <i>
      <x v="11"/>
      <x/>
    </i>
    <i r="1">
      <x v="1"/>
    </i>
    <i r="1">
      <x v="2"/>
    </i>
    <i t="default">
      <x v="11"/>
    </i>
    <i>
      <x v="12"/>
      <x/>
    </i>
    <i r="1">
      <x v="1"/>
    </i>
    <i r="1">
      <x v="2"/>
    </i>
    <i t="default">
      <x v="12"/>
    </i>
    <i>
      <x v="13"/>
      <x/>
    </i>
    <i r="1">
      <x v="1"/>
    </i>
    <i r="1">
      <x v="2"/>
    </i>
    <i t="default">
      <x v="13"/>
    </i>
    <i>
      <x v="14"/>
      <x/>
    </i>
    <i r="1">
      <x v="1"/>
    </i>
    <i r="1">
      <x v="2"/>
    </i>
    <i t="default">
      <x v="14"/>
    </i>
    <i>
      <x v="15"/>
      <x/>
    </i>
    <i r="1">
      <x v="1"/>
    </i>
    <i r="1">
      <x v="2"/>
    </i>
    <i t="default">
      <x v="15"/>
    </i>
    <i>
      <x v="16"/>
      <x/>
    </i>
    <i r="1">
      <x v="1"/>
    </i>
    <i r="1">
      <x v="2"/>
    </i>
    <i t="default">
      <x v="16"/>
    </i>
    <i>
      <x v="17"/>
      <x/>
    </i>
    <i r="1">
      <x v="1"/>
    </i>
    <i r="1">
      <x v="2"/>
    </i>
    <i t="default">
      <x v="17"/>
    </i>
    <i>
      <x v="18"/>
      <x/>
    </i>
    <i r="1">
      <x v="1"/>
    </i>
    <i r="1">
      <x v="2"/>
    </i>
    <i t="default">
      <x v="18"/>
    </i>
    <i>
      <x v="19"/>
      <x/>
    </i>
    <i r="1">
      <x v="1"/>
    </i>
    <i r="1">
      <x v="2"/>
    </i>
    <i t="default">
      <x v="19"/>
    </i>
    <i>
      <x v="20"/>
      <x/>
    </i>
    <i r="1">
      <x v="1"/>
    </i>
    <i r="1">
      <x v="2"/>
    </i>
    <i t="default">
      <x v="20"/>
    </i>
    <i>
      <x v="21"/>
      <x/>
    </i>
    <i r="1">
      <x v="1"/>
    </i>
    <i r="1">
      <x v="2"/>
    </i>
    <i t="default">
      <x v="21"/>
    </i>
    <i>
      <x v="22"/>
      <x/>
    </i>
    <i r="1">
      <x v="2"/>
    </i>
    <i t="default">
      <x v="22"/>
    </i>
    <i>
      <x v="23"/>
      <x/>
    </i>
    <i r="1">
      <x v="1"/>
    </i>
    <i r="1">
      <x v="2"/>
    </i>
    <i t="default">
      <x v="23"/>
    </i>
    <i>
      <x v="24"/>
      <x/>
    </i>
    <i r="1">
      <x v="1"/>
    </i>
    <i r="1">
      <x v="2"/>
    </i>
    <i t="default">
      <x v="24"/>
    </i>
    <i>
      <x v="25"/>
      <x/>
    </i>
    <i r="1">
      <x v="2"/>
    </i>
    <i t="default">
      <x v="25"/>
    </i>
    <i>
      <x v="26"/>
      <x/>
    </i>
    <i r="1">
      <x v="2"/>
    </i>
    <i t="default">
      <x v="26"/>
    </i>
    <i>
      <x v="27"/>
      <x/>
    </i>
    <i r="1">
      <x v="1"/>
    </i>
    <i r="1">
      <x v="2"/>
    </i>
    <i t="default">
      <x v="27"/>
    </i>
    <i>
      <x v="28"/>
      <x/>
    </i>
    <i r="1">
      <x v="1"/>
    </i>
    <i r="1">
      <x v="2"/>
    </i>
    <i t="default">
      <x v="28"/>
    </i>
    <i>
      <x v="29"/>
      <x/>
    </i>
    <i r="1">
      <x v="1"/>
    </i>
    <i r="1">
      <x v="2"/>
    </i>
    <i t="default">
      <x v="29"/>
    </i>
    <i>
      <x v="30"/>
      <x/>
    </i>
    <i r="1">
      <x v="1"/>
    </i>
    <i r="1">
      <x v="2"/>
    </i>
    <i t="default">
      <x v="30"/>
    </i>
    <i>
      <x v="31"/>
      <x/>
    </i>
    <i r="1">
      <x v="1"/>
    </i>
    <i r="1">
      <x v="2"/>
    </i>
    <i t="default">
      <x v="31"/>
    </i>
    <i>
      <x v="32"/>
      <x/>
    </i>
    <i r="1">
      <x v="1"/>
    </i>
    <i r="1">
      <x v="2"/>
    </i>
    <i t="default">
      <x v="32"/>
    </i>
    <i>
      <x v="33"/>
      <x/>
    </i>
    <i r="1">
      <x v="1"/>
    </i>
    <i r="1">
      <x v="2"/>
    </i>
    <i t="default">
      <x v="33"/>
    </i>
    <i>
      <x v="34"/>
      <x/>
    </i>
    <i r="1">
      <x v="1"/>
    </i>
    <i r="1">
      <x v="2"/>
    </i>
    <i t="default">
      <x v="34"/>
    </i>
    <i>
      <x v="35"/>
      <x/>
    </i>
    <i r="1">
      <x v="1"/>
    </i>
    <i r="1">
      <x v="2"/>
    </i>
    <i t="default">
      <x v="35"/>
    </i>
    <i t="grand">
      <x/>
    </i>
  </rowItems>
  <colItems count="1">
    <i/>
  </colItems>
  <dataFields count="1">
    <dataField name="Suma z GR_ŚRED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neZewnętrzne_1" connectionId="26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2.xml><?xml version="1.0" encoding="utf-8"?>
<queryTable xmlns="http://schemas.openxmlformats.org/spreadsheetml/2006/main" name="DaneZewnętrzne_1" connectionId="25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3.xml><?xml version="1.0" encoding="utf-8"?>
<queryTable xmlns="http://schemas.openxmlformats.org/spreadsheetml/2006/main" name="DaneZewnętrzne_2" connectionId="5" autoFormatId="16" applyNumberFormats="0" applyBorderFormats="0" applyFontFormats="0" applyPatternFormats="0" applyAlignmentFormats="0" applyWidthHeightFormats="0">
  <queryTableRefresh nextId="7">
    <queryTableFields count="5">
      <queryTableField id="1" name="MONTH" tableColumnId="1"/>
      <queryTableField id="2" name="TYP" tableColumnId="2"/>
      <queryTableField id="3" name="L_REKL" tableColumnId="3"/>
      <queryTableField id="4" name="IL" tableColumnId="4"/>
      <queryTableField id="6" name="WYNIK_PROM" tableColumnId="6"/>
    </queryTableFields>
  </queryTableRefresh>
</queryTable>
</file>

<file path=xl/queryTables/queryTable4.xml><?xml version="1.0" encoding="utf-8"?>
<queryTable xmlns="http://schemas.openxmlformats.org/spreadsheetml/2006/main" name="DaneZewnętrzne_1" connectionId="24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5.xml><?xml version="1.0" encoding="utf-8"?>
<queryTable xmlns="http://schemas.openxmlformats.org/spreadsheetml/2006/main" name="DaneZewnętrzne_2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WSP_BRK" tableColumnId="2"/>
    </queryTableFields>
  </queryTableRefresh>
</queryTable>
</file>

<file path=xl/queryTables/queryTable6.xml><?xml version="1.0" encoding="utf-8"?>
<queryTable xmlns="http://schemas.openxmlformats.org/spreadsheetml/2006/main" name="DaneZewnętrzne_1" connectionId="13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7.xml><?xml version="1.0" encoding="utf-8"?>
<queryTable xmlns="http://schemas.openxmlformats.org/spreadsheetml/2006/main" name="DaneZewnętrzne_1" connectionId="14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8.xml><?xml version="1.0" encoding="utf-8"?>
<queryTable xmlns="http://schemas.openxmlformats.org/spreadsheetml/2006/main" name="DaneZewnętrzne_1" connectionId="12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9.xml><?xml version="1.0" encoding="utf-8"?>
<queryTable xmlns="http://schemas.openxmlformats.org/spreadsheetml/2006/main" name="DaneZewnętrzne_1" connectionId="11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0.xml><?xml version="1.0" encoding="utf-8"?>
<queryTable xmlns="http://schemas.openxmlformats.org/spreadsheetml/2006/main" name="DaneZewnętrzne_1" connectionId="18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1.xml><?xml version="1.0" encoding="utf-8"?>
<queryTable xmlns="http://schemas.openxmlformats.org/spreadsheetml/2006/main" name="DaneZewnętrzne_1" connectionId="17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2.xml><?xml version="1.0" encoding="utf-8"?>
<queryTable xmlns="http://schemas.openxmlformats.org/spreadsheetml/2006/main" name="DaneZewnętrzne_1" connectionId="16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3.xml><?xml version="1.0" encoding="utf-8"?>
<queryTable xmlns="http://schemas.openxmlformats.org/spreadsheetml/2006/main" name="DaneZewnętrzne_1" connectionId="15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4.xml><?xml version="1.0" encoding="utf-8"?>
<queryTable xmlns="http://schemas.openxmlformats.org/spreadsheetml/2006/main" name="DaneZewnętrzne_1" connectionId="19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5.xml><?xml version="1.0" encoding="utf-8"?>
<queryTable xmlns="http://schemas.openxmlformats.org/spreadsheetml/2006/main" name="DaneZewnętrzne_1" connectionId="20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6.xml><?xml version="1.0" encoding="utf-8"?>
<queryTable xmlns="http://schemas.openxmlformats.org/spreadsheetml/2006/main" name="DaneZewnętrzne_1" connectionId="21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7.xml><?xml version="1.0" encoding="utf-8"?>
<queryTable xmlns="http://schemas.openxmlformats.org/spreadsheetml/2006/main" name="DaneZewnętrzne_1" connectionId="10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8.xml><?xml version="1.0" encoding="utf-8"?>
<queryTable xmlns="http://schemas.openxmlformats.org/spreadsheetml/2006/main" name="DaneZewnętrzne_1" connectionId="27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9.xml><?xml version="1.0" encoding="utf-8"?>
<queryTable xmlns="http://schemas.openxmlformats.org/spreadsheetml/2006/main" name="DaneZewnętrzne_1" connectionId="23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20.xml><?xml version="1.0" encoding="utf-8"?>
<queryTable xmlns="http://schemas.openxmlformats.org/spreadsheetml/2006/main" name="DaneZewnętrzne_1" connectionId="28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21.xml><?xml version="1.0" encoding="utf-8"?>
<queryTable xmlns="http://schemas.openxmlformats.org/spreadsheetml/2006/main" name="DaneZewnętrzne_1" connectionId="9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22.xml><?xml version="1.0" encoding="utf-8"?>
<queryTable xmlns="http://schemas.openxmlformats.org/spreadsheetml/2006/main" name="DaneZewnętrzne_1" connectionId="8" autoFormatId="16" applyNumberFormats="0" applyBorderFormats="0" applyFontFormats="0" applyPatternFormats="0" applyAlignmentFormats="0" applyWidthHeightFormats="0">
  <queryTableRefresh nextId="6">
    <queryTableFields count="4">
      <queryTableField id="1" name="DEPARTMENT_NO" tableColumnId="1"/>
      <queryTableField id="2" name="ILOSCWYK" tableColumnId="2"/>
      <queryTableField id="3" name="ILOSCWYMAGANA" tableColumnId="3"/>
      <queryTableField id="4" name="TER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id="11" name="Tabela_DaneZewnętrzne_1812" displayName="Tabela_DaneZewnętrzne_1812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138" dataCellStyle="Procentowy"/>
    <tableColumn id="5" uniqueName="5" name="LST" queryTableFieldId="5" dataDxfId="137" dataCellStyle="Procentowy"/>
    <tableColumn id="6" uniqueName="6" name="Wynik" queryTableFieldId="6" dataDxfId="136" dataCellStyle="Procentowy"/>
    <tableColumn id="3" uniqueName="3" name="FrstLst" queryTableFieldId="7" dataDxfId="135" dataCellStyle="Procentowy"/>
    <tableColumn id="7" uniqueName="7" name="LSTLST" queryTableFieldId="8" dataDxfId="134" dataCellStyle="Procentowy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9" name="Tabela_DaneZewnętrzne_1810" displayName="Tabela_DaneZewnętrzne_1810" ref="N123:T417" tableType="queryTable" totalsRowShown="0">
  <autoFilter ref="N123:T417"/>
  <tableColumns count="7">
    <tableColumn id="1" uniqueName="1" name="tydzień" queryTableFieldId="1"/>
    <tableColumn id="2" uniqueName="2" name="MPK" queryTableFieldId="2"/>
    <tableColumn id="4" uniqueName="4" name="Frst" queryTableFieldId="4" dataDxfId="128" dataCellStyle="Procentowy"/>
    <tableColumn id="5" uniqueName="5" name="LST" queryTableFieldId="5" dataDxfId="127" dataCellStyle="Procentowy"/>
    <tableColumn id="6" uniqueName="6" name="Wynik" queryTableFieldId="6" dataDxfId="126" dataCellStyle="Procentowy"/>
    <tableColumn id="3" uniqueName="3" name="FrstLst" queryTableFieldId="7" dataDxfId="125" dataCellStyle="Procentowy"/>
    <tableColumn id="7" uniqueName="7" name="LSTLST" queryTableFieldId="8" dataDxfId="124" dataCellStyle="Procentowy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8" name="Tabela_DaneZewnętrzne_219" displayName="Tabela_DaneZewnętrzne_219" ref="V158:Z160" tableType="queryTable" totalsRowShown="0">
  <autoFilter ref="V158:Z160"/>
  <tableColumns count="5">
    <tableColumn id="1" uniqueName="1" name="MONTH" queryTableFieldId="1"/>
    <tableColumn id="2" uniqueName="2" name="TYP" queryTableFieldId="2"/>
    <tableColumn id="3" uniqueName="3" name="L_REKL" queryTableFieldId="3"/>
    <tableColumn id="4" uniqueName="4" name="IL" queryTableFieldId="4"/>
    <tableColumn id="6" uniqueName="6" name="WYNIK_PROM" queryTableFieldId="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Tabela_DaneZewnętrzne_18" displayName="Tabela_DaneZewnętrzne_18" ref="M123:S417" tableType="queryTable" totalsRowShown="0">
  <autoFilter ref="M123:S417"/>
  <tableColumns count="7">
    <tableColumn id="1" uniqueName="1" name="tydzień" queryTableFieldId="1"/>
    <tableColumn id="2" uniqueName="2" name="MPK" queryTableFieldId="2"/>
    <tableColumn id="4" uniqueName="4" name="Frst" queryTableFieldId="4" dataDxfId="120" dataCellStyle="Procentowy"/>
    <tableColumn id="5" uniqueName="5" name="LST" queryTableFieldId="5" dataDxfId="119" dataCellStyle="Procentowy"/>
    <tableColumn id="6" uniqueName="6" name="Wynik" queryTableFieldId="6" dataDxfId="118" dataCellStyle="Procentowy"/>
    <tableColumn id="3" uniqueName="3" name="FrstLst" queryTableFieldId="7" dataDxfId="117" dataCellStyle="Procentowy"/>
    <tableColumn id="7" uniqueName="7" name="LSTLST" queryTableFieldId="8" dataDxfId="116" dataCellStyle="Procentowy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6" name="Tabela_DaneZewnętrzne_2" displayName="Tabela_DaneZewnętrzne_2" ref="U134:V135" tableType="queryTable" totalsRowShown="0">
  <autoFilter ref="U134:V135"/>
  <tableColumns count="2">
    <tableColumn id="1" uniqueName="1" name="MONTH" queryTableFieldId="1"/>
    <tableColumn id="2" uniqueName="2" name="WSP_BRK" queryTableFieldId="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ela_DaneZewnętrzne_12459" displayName="Tabela_DaneZewnętrzne_12459" ref="L123:R417" tableType="queryTable" totalsRowShown="0">
  <tableColumns count="7">
    <tableColumn id="1" uniqueName="1" name="tydzień" queryTableFieldId="1"/>
    <tableColumn id="2" uniqueName="2" name="MPK" queryTableFieldId="2"/>
    <tableColumn id="4" uniqueName="4" name="Frst" queryTableFieldId="4" dataDxfId="113" dataCellStyle="Procentowy"/>
    <tableColumn id="5" uniqueName="5" name="LST" queryTableFieldId="5" dataDxfId="112" dataCellStyle="Procentowy"/>
    <tableColumn id="6" uniqueName="6" name="Wynik" queryTableFieldId="6" dataDxfId="111" dataCellStyle="Procentowy"/>
    <tableColumn id="3" uniqueName="3" name="FrstLst" queryTableFieldId="7" dataDxfId="110" dataCellStyle="Walutowy"/>
    <tableColumn id="7" uniqueName="7" name="LSTLST" queryTableFieldId="8" dataDxfId="109" dataCellStyle="Walutowy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3" name="Tabela_DaneZewnętrzne_1245914" displayName="Tabela_DaneZewnętrzne_1245914" ref="L123:R417" tableType="queryTable" totalsRowShown="0">
  <tableColumns count="7">
    <tableColumn id="1" uniqueName="1" name="tydzień" queryTableFieldId="1"/>
    <tableColumn id="2" uniqueName="2" name="MPK" queryTableFieldId="2"/>
    <tableColumn id="4" uniqueName="4" name="Frst" queryTableFieldId="4" dataDxfId="107" dataCellStyle="Procentowy"/>
    <tableColumn id="5" uniqueName="5" name="LST" queryTableFieldId="5" dataDxfId="106" dataCellStyle="Procentowy"/>
    <tableColumn id="6" uniqueName="6" name="Wynik" queryTableFieldId="6" dataDxfId="105" dataCellStyle="Procentowy"/>
    <tableColumn id="3" uniqueName="3" name="FrstLst" queryTableFieldId="7" dataDxfId="104" dataCellStyle="Walutowy"/>
    <tableColumn id="7" uniqueName="7" name="LSTLST" queryTableFieldId="8" dataDxfId="103" dataCellStyle="Walutowy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Tabela_DaneZewnętrzne_1245" displayName="Tabela_DaneZewnętrzne_1245" ref="L123:R417" tableType="queryTable" totalsRowShown="0">
  <tableColumns count="7">
    <tableColumn id="1" uniqueName="1" name="tydzień" queryTableFieldId="1"/>
    <tableColumn id="2" uniqueName="2" name="MPK" queryTableFieldId="2"/>
    <tableColumn id="4" uniqueName="4" name="Frst" queryTableFieldId="4" dataDxfId="100" dataCellStyle="Procentowy"/>
    <tableColumn id="5" uniqueName="5" name="LST" queryTableFieldId="5" dataDxfId="99" dataCellStyle="Procentowy"/>
    <tableColumn id="6" uniqueName="6" name="Wynik" queryTableFieldId="6" dataDxfId="98" dataCellStyle="Procentowy"/>
    <tableColumn id="3" uniqueName="3" name="FrstLst" queryTableFieldId="7" dataDxfId="97" dataCellStyle="Walutowy"/>
    <tableColumn id="7" uniqueName="7" name="LSTLST" queryTableFieldId="8" dataDxfId="96" dataCellStyle="Walutowy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3" name="Tabela_DaneZewnętrzne_124" displayName="Tabela_DaneZewnętrzne_124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93" dataCellStyle="Procentowy"/>
    <tableColumn id="5" uniqueName="5" name="LST" queryTableFieldId="5" dataDxfId="92" dataCellStyle="Procentowy"/>
    <tableColumn id="6" uniqueName="6" name="Wynik" queryTableFieldId="6" dataDxfId="91" dataCellStyle="Procentowy"/>
    <tableColumn id="3" uniqueName="3" name="FrstLst" queryTableFieldId="7" dataDxfId="90" dataCellStyle="Walutowy"/>
    <tableColumn id="7" uniqueName="7" name="LSTLST" queryTableFieldId="8" dataDxfId="89" dataCellStyle="Walutowy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24" name="Tabela_DaneZewnętrzne_12425" displayName="Tabela_DaneZewnętrzne_12425" ref="M123:S417" tableType="queryTable" totalsRowShown="0">
  <autoFilter ref="M123:S417"/>
  <tableColumns count="7">
    <tableColumn id="1" uniqueName="1" name="tydzień" queryTableFieldId="1"/>
    <tableColumn id="2" uniqueName="2" name="MPK" queryTableFieldId="2"/>
    <tableColumn id="4" uniqueName="4" name="Frst" queryTableFieldId="4" dataDxfId="85" dataCellStyle="Procentowy"/>
    <tableColumn id="5" uniqueName="5" name="LST" queryTableFieldId="5" dataDxfId="84" dataCellStyle="Procentowy"/>
    <tableColumn id="6" uniqueName="6" name="Wynik" queryTableFieldId="6" dataDxfId="83" dataCellStyle="Procentowy"/>
    <tableColumn id="3" uniqueName="3" name="FrstLst" queryTableFieldId="7" dataDxfId="82" dataCellStyle="Walutowy"/>
    <tableColumn id="7" uniqueName="7" name="LSTLST" queryTableFieldId="8" dataDxfId="81" dataCellStyle="Walutowy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2" name="Tabela_DaneZewnętrzne_124202223" displayName="Tabela_DaneZewnętrzne_124202223" ref="N124:T418" tableType="queryTable" totalsRowShown="0">
  <autoFilter ref="N124:T418"/>
  <tableColumns count="7">
    <tableColumn id="1" uniqueName="1" name="tydzień" queryTableFieldId="1"/>
    <tableColumn id="2" uniqueName="2" name="MPK" queryTableFieldId="2"/>
    <tableColumn id="4" uniqueName="4" name="Frst" queryTableFieldId="4" dataDxfId="76" dataCellStyle="Procentowy"/>
    <tableColumn id="5" uniqueName="5" name="LST" queryTableFieldId="5" dataDxfId="75" dataCellStyle="Procentowy"/>
    <tableColumn id="6" uniqueName="6" name="Wynik" queryTableFieldId="6" dataDxfId="74" dataCellStyle="Procentowy"/>
    <tableColumn id="3" uniqueName="3" name="FrstLst" queryTableFieldId="7" dataDxfId="73" dataCellStyle="Walutowy"/>
    <tableColumn id="7" uniqueName="7" name="LSTLST" queryTableFieldId="8" dataDxfId="72" dataCellStyle="Walutowy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abela_DaneZewnętrzne_1242022" displayName="Tabela_DaneZewnętrzne_1242022" ref="N124:T418" tableType="queryTable" totalsRowShown="0">
  <autoFilter ref="N124:T418"/>
  <tableColumns count="7">
    <tableColumn id="1" uniqueName="1" name="tydzień" queryTableFieldId="1"/>
    <tableColumn id="2" uniqueName="2" name="MPK" queryTableFieldId="2"/>
    <tableColumn id="4" uniqueName="4" name="Frst" queryTableFieldId="4" dataDxfId="67" dataCellStyle="Procentowy"/>
    <tableColumn id="5" uniqueName="5" name="LST" queryTableFieldId="5" dataDxfId="66" dataCellStyle="Procentowy"/>
    <tableColumn id="6" uniqueName="6" name="Wynik" queryTableFieldId="6" dataDxfId="65" dataCellStyle="Procentowy"/>
    <tableColumn id="3" uniqueName="3" name="FrstLst" queryTableFieldId="7" dataDxfId="64" dataCellStyle="Walutowy"/>
    <tableColumn id="7" uniqueName="7" name="LSTLST" queryTableFieldId="8" dataDxfId="63" dataCellStyle="Walutowy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3" name="Tabela23" displayName="Tabela23" ref="A1:F3" totalsRowShown="0">
  <autoFilter ref="A1:F3">
    <filterColumn colId="5"/>
  </autoFilter>
  <tableColumns count="6">
    <tableColumn id="1" name="DAT"/>
    <tableColumn id="2" name="RODZAJ"/>
    <tableColumn id="3" name="TYP"/>
    <tableColumn id="4" name="ROZLICZONO"/>
    <tableColumn id="5" name="STANDARD"/>
    <tableColumn id="6" name="Kolumna1" dataDxfId="154">
      <calculatedColumnFormula>Tabela23[[#This Row],[ROZLICZONO]]-Tabela23[[#This Row],[STANDARD]]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5" name="Tabela25" displayName="Tabela25" ref="A1:F2" totalsRowShown="0">
  <autoFilter ref="A1:F2">
    <filterColumn colId="5"/>
  </autoFilter>
  <tableColumns count="6">
    <tableColumn id="1" name="DAT"/>
    <tableColumn id="2" name="RODZAJ"/>
    <tableColumn id="3" name="TYP"/>
    <tableColumn id="4" name="ROZLICZONO"/>
    <tableColumn id="5" name="STANDARD"/>
    <tableColumn id="6" name="Kolumna1">
      <calculatedColumnFormula>[ROZLICZONO]-[STANDARD]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9" name="Tabela_DaneZewnętrzne_12420" displayName="Tabela_DaneZewnętrzne_12420" ref="N124:T418" tableType="queryTable" totalsRowShown="0">
  <autoFilter ref="N124:T418"/>
  <tableColumns count="7">
    <tableColumn id="1" uniqueName="1" name="tydzień" queryTableFieldId="1"/>
    <tableColumn id="2" uniqueName="2" name="MPK" queryTableFieldId="2"/>
    <tableColumn id="4" uniqueName="4" name="Frst" queryTableFieldId="4" dataDxfId="58" dataCellStyle="Procentowy"/>
    <tableColumn id="5" uniqueName="5" name="LST" queryTableFieldId="5" dataDxfId="57" dataCellStyle="Procentowy"/>
    <tableColumn id="6" uniqueName="6" name="Wynik" queryTableFieldId="6" dataDxfId="56" dataCellStyle="Procentowy"/>
    <tableColumn id="3" uniqueName="3" name="FrstLst" queryTableFieldId="7" dataDxfId="55" dataCellStyle="Walutowy"/>
    <tableColumn id="7" uniqueName="7" name="LSTLST" queryTableFieldId="8" dataDxfId="54" dataCellStyle="Walutowy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5" name="Tabela_DaneZewnętrzne_126" displayName="Tabela_DaneZewnętrzne_126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51" dataCellStyle="Procentowy"/>
    <tableColumn id="5" uniqueName="5" name="LST" queryTableFieldId="5" dataDxfId="50" dataCellStyle="Procentowy"/>
    <tableColumn id="6" uniqueName="6" name="Wynik" queryTableFieldId="6" dataDxfId="49" dataCellStyle="Procentowy"/>
    <tableColumn id="3" uniqueName="3" name="FrstLst" queryTableFieldId="7" dataDxfId="48" dataCellStyle="Walutowy"/>
    <tableColumn id="7" uniqueName="7" name="LSTLST" queryTableFieldId="8" dataDxfId="47" dataCellStyle="Walutowy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0" name="Tabela_DaneZewnętrzne_1211" displayName="Tabela_DaneZewnętrzne_1211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45" dataCellStyle="Procentowy"/>
    <tableColumn id="5" uniqueName="5" name="LST" queryTableFieldId="5" dataDxfId="44" dataCellStyle="Procentowy"/>
    <tableColumn id="6" uniqueName="6" name="Wynik" queryTableFieldId="6" dataDxfId="43" dataCellStyle="Procentowy"/>
    <tableColumn id="3" uniqueName="3" name="FrstLst" queryTableFieldId="7" dataDxfId="42" dataCellStyle="Walutowy"/>
    <tableColumn id="7" uniqueName="7" name="LSTLST" queryTableFieldId="8" dataDxfId="41" dataCellStyle="Walutowy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5" name="Tabela_DaneZewnętrzne_1216" displayName="Tabela_DaneZewnętrzne_1216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38" dataCellStyle="Procentowy"/>
    <tableColumn id="5" uniqueName="5" name="LST" queryTableFieldId="5" dataDxfId="37" dataCellStyle="Procentowy"/>
    <tableColumn id="6" uniqueName="6" name="Wynik" queryTableFieldId="6" dataDxfId="36" dataCellStyle="Procentowy"/>
    <tableColumn id="3" uniqueName="3" name="FrstLst" queryTableFieldId="7" dataDxfId="35" dataCellStyle="Walutowy"/>
    <tableColumn id="7" uniqueName="7" name="LSTLST" queryTableFieldId="8" dataDxfId="34" dataCellStyle="Walutowy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" name="Tabela_DaneZewnętrzne_12" displayName="Tabela_DaneZewnętrzne_12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31" dataCellStyle="Procentowy"/>
    <tableColumn id="5" uniqueName="5" name="LST" queryTableFieldId="5" dataDxfId="30" dataCellStyle="Procentowy"/>
    <tableColumn id="6" uniqueName="6" name="Wynik" queryTableFieldId="6" dataDxfId="29" dataCellStyle="Procentowy"/>
    <tableColumn id="3" uniqueName="3" name="FrstLst" queryTableFieldId="7" dataDxfId="28" dataCellStyle="Walutowy"/>
    <tableColumn id="7" uniqueName="7" name="LSTLST" queryTableFieldId="8" dataDxfId="27" dataCellStyle="Walutowy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2" name="Tabela_DaneZewnętrzne_113" displayName="Tabela_DaneZewnętrzne_113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25" dataCellStyle="Procentowy"/>
    <tableColumn id="5" uniqueName="5" name="LST" queryTableFieldId="5" dataDxfId="24" dataCellStyle="Procentowy"/>
    <tableColumn id="6" uniqueName="6" name="Wynik" queryTableFieldId="6" dataDxfId="23" dataCellStyle="Procentowy"/>
    <tableColumn id="3" uniqueName="3" name="FrstLst" queryTableFieldId="7" dataDxfId="22" dataCellStyle="Procentowy"/>
    <tableColumn id="7" uniqueName="7" name="LSTLST" queryTableFieldId="8" dataDxfId="21" dataCellStyle="Procentowy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6" name="Tabela_DaneZewnętrzne_17" displayName="Tabela_DaneZewnętrzne_17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18" dataCellStyle="Procentowy"/>
    <tableColumn id="5" uniqueName="5" name="LST" queryTableFieldId="5" dataDxfId="17" dataCellStyle="Procentowy"/>
    <tableColumn id="6" uniqueName="6" name="Wynik" queryTableFieldId="6" dataDxfId="16" dataCellStyle="Procentowy"/>
    <tableColumn id="3" uniqueName="3" name="FrstLst" queryTableFieldId="7" dataDxfId="15" dataCellStyle="Procentowy"/>
    <tableColumn id="7" uniqueName="7" name="LSTLST" queryTableFieldId="8" dataDxfId="14" dataCellStyle="Procentowy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4" name="Tabela_DaneZewnętrzne_115" displayName="Tabela_DaneZewnętrzne_115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11" dataCellStyle="Procentowy"/>
    <tableColumn id="5" uniqueName="5" name="LST" queryTableFieldId="5" dataDxfId="10" dataCellStyle="Procentowy"/>
    <tableColumn id="6" uniqueName="6" name="Wynik" queryTableFieldId="6" dataDxfId="9" dataCellStyle="Procentowy"/>
    <tableColumn id="3" uniqueName="3" name="FrstLst" queryTableFieldId="7" dataDxfId="8" dataCellStyle="Procentowy"/>
    <tableColumn id="7" uniqueName="7" name="LSTLST" queryTableFieldId="8" dataDxfId="7" dataCellStyle="Procentowy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" name="Tabela_DaneZewnętrzne_1" displayName="Tabela_DaneZewnętrzne_1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4" dataCellStyle="Procentowy"/>
    <tableColumn id="5" uniqueName="5" name="LST" queryTableFieldId="5" dataDxfId="3" dataCellStyle="Procentowy"/>
    <tableColumn id="6" uniqueName="6" name="Wynik" queryTableFieldId="6" dataDxfId="2" dataCellStyle="Procentowy"/>
    <tableColumn id="3" uniqueName="3" name="FrstLst" queryTableFieldId="7" dataDxfId="1" dataCellStyle="Procentowy"/>
    <tableColumn id="7" uniqueName="7" name="LSTLST" queryTableFieldId="8" dataDxfId="0" dataCellStyle="Procentowy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17" name="Tabela17" displayName="Tabela17" ref="A1:N1449" totalsRowShown="0">
  <autoFilter ref="A1:N1449"/>
  <tableColumns count="14">
    <tableColumn id="1" name="MONTH"/>
    <tableColumn id="2" name="WEEK"/>
    <tableColumn id="3" name="VALID_DATE" dataDxfId="152"/>
    <tableColumn id="4" name="SHIFT"/>
    <tableColumn id="5" name="DEPARTMENT"/>
    <tableColumn id="6" name="WORK_CENTER"/>
    <tableColumn id="7" name="WYDZ"/>
    <tableColumn id="8" name="WORK_GROUP_ID"/>
    <tableColumn id="9" name="SUM_H_MADE_CORR"/>
    <tableColumn id="10" name="SUM_H_MADE_NORM"/>
    <tableColumn id="11" name="SUM_H_REPAIR"/>
    <tableColumn id="12" name="SUM_H_DEMURRAGE"/>
    <tableColumn id="13" name="WRK_H_SUM"/>
    <tableColumn id="14" name="WRK_NORM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0" name="Tabela_DaneZewnętrzne_121" displayName="Tabela_DaneZewnętrzne_121" ref="H18:K25" tableType="queryTable" totalsRowShown="0">
  <autoFilter ref="H18:K25"/>
  <tableColumns count="4">
    <tableColumn id="1" uniqueName="1" name="DEPARTMENT_NO" queryTableFieldId="1"/>
    <tableColumn id="2" uniqueName="2" name="ILOSCWYK" queryTableFieldId="2"/>
    <tableColumn id="3" uniqueName="3" name="ILOSCWYMAGANA" queryTableFieldId="3"/>
    <tableColumn id="4" uniqueName="4" name="TERM" queryTableFieldId="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pivotTable" Target="../pivotTables/pivotTable8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Relationship Id="rId9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1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Relationship Id="rId9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pivotTable" Target="../pivotTables/pivotTable18.xml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printerSettings" Target="../printerSettings/printerSettings6.bin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pivotTable" Target="../pivotTables/pivotTable2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pivotTable" Target="../pivotTables/pivotTable28.xml"/><Relationship Id="rId7" Type="http://schemas.openxmlformats.org/officeDocument/2006/relationships/drawing" Target="../drawings/drawing6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30.xml"/><Relationship Id="rId4" Type="http://schemas.openxmlformats.org/officeDocument/2006/relationships/pivotTable" Target="../pivotTables/pivotTable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pivotTable" Target="../pivotTables/pivotTable3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Relationship Id="rId6" Type="http://schemas.openxmlformats.org/officeDocument/2006/relationships/printerSettings" Target="../printerSettings/printerSettings9.bin"/><Relationship Id="rId5" Type="http://schemas.openxmlformats.org/officeDocument/2006/relationships/pivotTable" Target="../pivotTables/pivotTable35.xml"/><Relationship Id="rId4" Type="http://schemas.openxmlformats.org/officeDocument/2006/relationships/pivotTable" Target="../pivotTables/pivotTable3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pivotTable" Target="../pivotTables/pivotTable38.xml"/><Relationship Id="rId7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37.xml"/><Relationship Id="rId1" Type="http://schemas.openxmlformats.org/officeDocument/2006/relationships/pivotTable" Target="../pivotTables/pivotTable36.xml"/><Relationship Id="rId6" Type="http://schemas.openxmlformats.org/officeDocument/2006/relationships/pivotTable" Target="../pivotTables/pivotTable41.xml"/><Relationship Id="rId5" Type="http://schemas.openxmlformats.org/officeDocument/2006/relationships/pivotTable" Target="../pivotTables/pivotTable40.xml"/><Relationship Id="rId4" Type="http://schemas.openxmlformats.org/officeDocument/2006/relationships/pivotTable" Target="../pivotTables/pivotTable39.xml"/><Relationship Id="rId9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pivotTable" Target="../pivotTables/pivotTable44.xml"/><Relationship Id="rId7" Type="http://schemas.openxmlformats.org/officeDocument/2006/relationships/pivotTable" Target="../pivotTables/pivotTable48.xml"/><Relationship Id="rId2" Type="http://schemas.openxmlformats.org/officeDocument/2006/relationships/pivotTable" Target="../pivotTables/pivotTable43.xml"/><Relationship Id="rId1" Type="http://schemas.openxmlformats.org/officeDocument/2006/relationships/pivotTable" Target="../pivotTables/pivotTable42.xml"/><Relationship Id="rId6" Type="http://schemas.openxmlformats.org/officeDocument/2006/relationships/pivotTable" Target="../pivotTables/pivotTable47.xml"/><Relationship Id="rId5" Type="http://schemas.openxmlformats.org/officeDocument/2006/relationships/pivotTable" Target="../pivotTables/pivotTable46.xml"/><Relationship Id="rId10" Type="http://schemas.openxmlformats.org/officeDocument/2006/relationships/table" Target="../tables/table11.xml"/><Relationship Id="rId4" Type="http://schemas.openxmlformats.org/officeDocument/2006/relationships/pivotTable" Target="../pivotTables/pivotTable45.xml"/><Relationship Id="rId9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.bin"/><Relationship Id="rId3" Type="http://schemas.openxmlformats.org/officeDocument/2006/relationships/pivotTable" Target="../pivotTables/pivotTable51.xml"/><Relationship Id="rId7" Type="http://schemas.openxmlformats.org/officeDocument/2006/relationships/pivotTable" Target="../pivotTables/pivotTable55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6" Type="http://schemas.openxmlformats.org/officeDocument/2006/relationships/pivotTable" Target="../pivotTables/pivotTable54.xml"/><Relationship Id="rId5" Type="http://schemas.openxmlformats.org/officeDocument/2006/relationships/pivotTable" Target="../pivotTables/pivotTable53.xml"/><Relationship Id="rId10" Type="http://schemas.openxmlformats.org/officeDocument/2006/relationships/table" Target="../tables/table12.xml"/><Relationship Id="rId4" Type="http://schemas.openxmlformats.org/officeDocument/2006/relationships/pivotTable" Target="../pivotTables/pivotTable52.xml"/><Relationship Id="rId9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.bin"/><Relationship Id="rId3" Type="http://schemas.openxmlformats.org/officeDocument/2006/relationships/pivotTable" Target="../pivotTables/pivotTable58.xml"/><Relationship Id="rId7" Type="http://schemas.openxmlformats.org/officeDocument/2006/relationships/pivotTable" Target="../pivotTables/pivotTable62.xml"/><Relationship Id="rId2" Type="http://schemas.openxmlformats.org/officeDocument/2006/relationships/pivotTable" Target="../pivotTables/pivotTable57.xml"/><Relationship Id="rId1" Type="http://schemas.openxmlformats.org/officeDocument/2006/relationships/pivotTable" Target="../pivotTables/pivotTable56.xml"/><Relationship Id="rId6" Type="http://schemas.openxmlformats.org/officeDocument/2006/relationships/pivotTable" Target="../pivotTables/pivotTable61.xml"/><Relationship Id="rId5" Type="http://schemas.openxmlformats.org/officeDocument/2006/relationships/pivotTable" Target="../pivotTables/pivotTable60.xml"/><Relationship Id="rId10" Type="http://schemas.openxmlformats.org/officeDocument/2006/relationships/table" Target="../tables/table15.xml"/><Relationship Id="rId4" Type="http://schemas.openxmlformats.org/officeDocument/2006/relationships/pivotTable" Target="../pivotTables/pivotTable59.xml"/><Relationship Id="rId9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2.xml"/><Relationship Id="rId3" Type="http://schemas.openxmlformats.org/officeDocument/2006/relationships/pivotTable" Target="../pivotTables/pivotTable65.xml"/><Relationship Id="rId7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Relationship Id="rId6" Type="http://schemas.openxmlformats.org/officeDocument/2006/relationships/pivotTable" Target="../pivotTables/pivotTable68.xml"/><Relationship Id="rId5" Type="http://schemas.openxmlformats.org/officeDocument/2006/relationships/pivotTable" Target="../pivotTables/pivotTable67.xml"/><Relationship Id="rId4" Type="http://schemas.openxmlformats.org/officeDocument/2006/relationships/pivotTable" Target="../pivotTables/pivotTable66.xml"/><Relationship Id="rId9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pivotTable" Target="../pivotTables/pivotTable71.xml"/><Relationship Id="rId7" Type="http://schemas.openxmlformats.org/officeDocument/2006/relationships/drawing" Target="../drawings/drawing13.xml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Relationship Id="rId6" Type="http://schemas.openxmlformats.org/officeDocument/2006/relationships/printerSettings" Target="../printerSettings/printerSettings15.bin"/><Relationship Id="rId5" Type="http://schemas.openxmlformats.org/officeDocument/2006/relationships/pivotTable" Target="../pivotTables/pivotTable73.xml"/><Relationship Id="rId4" Type="http://schemas.openxmlformats.org/officeDocument/2006/relationships/pivotTable" Target="../pivotTables/pivotTable7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pivotTable" Target="../pivotTables/pivotTable76.xml"/><Relationship Id="rId7" Type="http://schemas.openxmlformats.org/officeDocument/2006/relationships/drawing" Target="../drawings/drawing14.xml"/><Relationship Id="rId2" Type="http://schemas.openxmlformats.org/officeDocument/2006/relationships/pivotTable" Target="../pivotTables/pivotTable75.xml"/><Relationship Id="rId1" Type="http://schemas.openxmlformats.org/officeDocument/2006/relationships/pivotTable" Target="../pivotTables/pivotTable74.xml"/><Relationship Id="rId6" Type="http://schemas.openxmlformats.org/officeDocument/2006/relationships/printerSettings" Target="../printerSettings/printerSettings16.bin"/><Relationship Id="rId5" Type="http://schemas.openxmlformats.org/officeDocument/2006/relationships/pivotTable" Target="../pivotTables/pivotTable78.xml"/><Relationship Id="rId4" Type="http://schemas.openxmlformats.org/officeDocument/2006/relationships/pivotTable" Target="../pivotTables/pivotTable7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pivotTable" Target="../pivotTables/pivotTable81.xml"/><Relationship Id="rId7" Type="http://schemas.openxmlformats.org/officeDocument/2006/relationships/drawing" Target="../drawings/drawing15.xml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Relationship Id="rId6" Type="http://schemas.openxmlformats.org/officeDocument/2006/relationships/printerSettings" Target="../printerSettings/printerSettings17.bin"/><Relationship Id="rId5" Type="http://schemas.openxmlformats.org/officeDocument/2006/relationships/pivotTable" Target="../pivotTables/pivotTable83.xml"/><Relationship Id="rId4" Type="http://schemas.openxmlformats.org/officeDocument/2006/relationships/pivotTable" Target="../pivotTables/pivotTable8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pivotTable" Target="../pivotTables/pivotTable86.xml"/><Relationship Id="rId7" Type="http://schemas.openxmlformats.org/officeDocument/2006/relationships/drawing" Target="../drawings/drawing16.xml"/><Relationship Id="rId2" Type="http://schemas.openxmlformats.org/officeDocument/2006/relationships/pivotTable" Target="../pivotTables/pivotTable85.xml"/><Relationship Id="rId1" Type="http://schemas.openxmlformats.org/officeDocument/2006/relationships/pivotTable" Target="../pivotTables/pivotTable84.xml"/><Relationship Id="rId6" Type="http://schemas.openxmlformats.org/officeDocument/2006/relationships/printerSettings" Target="../printerSettings/printerSettings18.bin"/><Relationship Id="rId5" Type="http://schemas.openxmlformats.org/officeDocument/2006/relationships/pivotTable" Target="../pivotTables/pivotTable88.xml"/><Relationship Id="rId4" Type="http://schemas.openxmlformats.org/officeDocument/2006/relationships/pivotTable" Target="../pivotTables/pivotTable8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pivotTable" Target="../pivotTables/pivotTable91.xml"/><Relationship Id="rId7" Type="http://schemas.openxmlformats.org/officeDocument/2006/relationships/drawing" Target="../drawings/drawing17.xml"/><Relationship Id="rId2" Type="http://schemas.openxmlformats.org/officeDocument/2006/relationships/pivotTable" Target="../pivotTables/pivotTable90.xml"/><Relationship Id="rId1" Type="http://schemas.openxmlformats.org/officeDocument/2006/relationships/pivotTable" Target="../pivotTables/pivotTable89.xml"/><Relationship Id="rId6" Type="http://schemas.openxmlformats.org/officeDocument/2006/relationships/printerSettings" Target="../printerSettings/printerSettings19.bin"/><Relationship Id="rId5" Type="http://schemas.openxmlformats.org/officeDocument/2006/relationships/pivotTable" Target="../pivotTables/pivotTable93.xml"/><Relationship Id="rId4" Type="http://schemas.openxmlformats.org/officeDocument/2006/relationships/pivotTable" Target="../pivotTables/pivotTable9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3" Type="http://schemas.openxmlformats.org/officeDocument/2006/relationships/pivotTable" Target="../pivotTables/pivotTable96.xml"/><Relationship Id="rId7" Type="http://schemas.openxmlformats.org/officeDocument/2006/relationships/drawing" Target="../drawings/drawing18.xml"/><Relationship Id="rId2" Type="http://schemas.openxmlformats.org/officeDocument/2006/relationships/pivotTable" Target="../pivotTables/pivotTable95.xml"/><Relationship Id="rId1" Type="http://schemas.openxmlformats.org/officeDocument/2006/relationships/pivotTable" Target="../pivotTables/pivotTable94.xml"/><Relationship Id="rId6" Type="http://schemas.openxmlformats.org/officeDocument/2006/relationships/printerSettings" Target="../printerSettings/printerSettings20.bin"/><Relationship Id="rId5" Type="http://schemas.openxmlformats.org/officeDocument/2006/relationships/pivotTable" Target="../pivotTables/pivotTable98.xml"/><Relationship Id="rId4" Type="http://schemas.openxmlformats.org/officeDocument/2006/relationships/pivotTable" Target="../pivotTables/pivotTable9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pivotTable" Target="../pivotTables/pivotTable101.xml"/><Relationship Id="rId7" Type="http://schemas.openxmlformats.org/officeDocument/2006/relationships/drawing" Target="../drawings/drawing19.xml"/><Relationship Id="rId2" Type="http://schemas.openxmlformats.org/officeDocument/2006/relationships/pivotTable" Target="../pivotTables/pivotTable100.xml"/><Relationship Id="rId1" Type="http://schemas.openxmlformats.org/officeDocument/2006/relationships/pivotTable" Target="../pivotTables/pivotTable99.xml"/><Relationship Id="rId6" Type="http://schemas.openxmlformats.org/officeDocument/2006/relationships/printerSettings" Target="../printerSettings/printerSettings21.bin"/><Relationship Id="rId5" Type="http://schemas.openxmlformats.org/officeDocument/2006/relationships/pivotTable" Target="../pivotTables/pivotTable103.xml"/><Relationship Id="rId4" Type="http://schemas.openxmlformats.org/officeDocument/2006/relationships/pivotTable" Target="../pivotTables/pivotTable10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105.xml"/><Relationship Id="rId1" Type="http://schemas.openxmlformats.org/officeDocument/2006/relationships/pivotTable" Target="../pivotTables/pivotTable104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2"/>
  <dimension ref="B1:E36"/>
  <sheetViews>
    <sheetView topLeftCell="A10" workbookViewId="0">
      <selection activeCell="B26" sqref="B26"/>
    </sheetView>
  </sheetViews>
  <sheetFormatPr defaultRowHeight="14.25" outlineLevelCol="1"/>
  <cols>
    <col min="1" max="1" width="13.875" customWidth="1"/>
    <col min="2" max="2" width="203.375" customWidth="1"/>
    <col min="3" max="3" width="20.625" hidden="1" customWidth="1" outlineLevel="1"/>
    <col min="4" max="4" width="24.625" style="96" hidden="1" customWidth="1" outlineLevel="1"/>
    <col min="5" max="5" width="9" collapsed="1"/>
  </cols>
  <sheetData>
    <row r="1" spans="2:4" ht="33" customHeight="1">
      <c r="B1" s="93" t="str">
        <f ca="1">"Skróty do arkuszy z danymi wraz z wynikami za " &amp; TEXT(NOW()-IF(DAY(NOW())&lt;8,7,0),"mmmm") &amp; " " &amp;  TEXT(NOW()-IF(DAY(NOW())&lt;8,7,0),"rrrr")</f>
        <v>Skróty do arkuszy z danymi wraz z wynikami za grudzień 2017</v>
      </c>
      <c r="C1" s="93"/>
    </row>
    <row r="2" spans="2:4" s="70" customFormat="1" ht="18.75">
      <c r="B2" s="90" t="s">
        <v>138</v>
      </c>
      <c r="C2" s="94" t="s">
        <v>15</v>
      </c>
      <c r="D2" s="100" t="s">
        <v>144</v>
      </c>
    </row>
    <row r="3" spans="2:4" ht="15">
      <c r="B3" s="91" t="str">
        <f>"a) Lider tapicerni -&gt;&gt; Wydajność NETTO:"&amp;TEXT('WYNIKI LIDERZY'!D17,"0,00"&amp;"%") &amp;" ;Prod na czas:"&amp;TEXT('WYNIKI LIDERZY'!E17,"0,00"&amp;"%")&amp;" ;Audyt 5-S:"&amp;TEXT('WYNIKI LIDERZY'!F17,"0,00"&amp;"%")&amp;" ;PREMIA:"&amp;TEXT('WYNIKI LIDERZY'!G17,"0,00"&amp;"%")</f>
        <v>a) Lider tapicerni -&gt;&gt; Wydajność NETTO:81,89% ;Prod na czas:55,35% ;Audyt 5-S:95,45% ;PREMIA:128,80%</v>
      </c>
    </row>
    <row r="4" spans="2:4" ht="15">
      <c r="B4" s="92" t="str">
        <f>"b) Lider Linii IKEA -&gt;&gt; Wydajność NETTO:"&amp;TEXT('WYNIKI LIDERZY'!D38,"0,00"&amp;"%") &amp;" ;Prod na czas:"&amp;TEXT('WYNIKI LIDERZY'!E38,"0,00"&amp;"%")&amp;" ;Audyt 5-S:"&amp;TEXT('WYNIKI LIDERZY'!F38,"0,00"&amp;"%")&amp;" ;PREMIA:"&amp;TEXT('WYNIKI LIDERZY'!G38,"0,00"&amp;"%")</f>
        <v>b) Lider Linii IKEA -&gt;&gt; Wydajność NETTO:84,97% ;Prod na czas:91,01% ;Audyt 5-S:89,58% ;PREMIA:149,20%</v>
      </c>
    </row>
    <row r="5" spans="2:4" ht="15">
      <c r="B5" s="92" t="str">
        <f>"c) Lider Szwalni i Krojowni -&gt;&gt; Wydajność NETTO:"&amp;TEXT('WYNIKI LIDERZY'!D59,"0,00"&amp;"%") &amp;" ;Prod na czas:"&amp;TEXT('WYNIKI LIDERZY'!E59,"0,00"&amp;"%")&amp;" ;Audyt 5-S:"&amp;TEXT('WYNIKI LIDERZY'!F59,"0,00"&amp;"%")&amp;" ;PREMIA:"&amp;TEXT('WYNIKI LIDERZY'!G59,"0,00"&amp;"%")</f>
        <v>c) Lider Szwalni i Krojowni -&gt;&gt; Wydajność NETTO:81,40% ;Prod na czas:85,09% ;Audyt 5-S:100,00% ;PREMIA:136,00%</v>
      </c>
    </row>
    <row r="6" spans="2:4" ht="15">
      <c r="B6" s="92" t="str">
        <f>"d) Lider magazynu materiałów -&gt;&gt; Wydajność NETTO:"&amp;TEXT('WYNIKI LIDERZY'!D80,"0,00"&amp;"%") &amp;" ;Prod na czas:"&amp;TEXT('WYNIKI LIDERZY'!E80,"0,00"&amp;"%")&amp;" ;Braki magazynowe:"&amp;TEXT('WYNIKI LIDERZY'!F80,"0,000‰")&amp;" ;Audyt 5-S:"&amp;TEXT('WYNIKI LIDERZY'!G80,"0,00"&amp;"%")&amp;" ;PREMIA:"&amp;TEXT('WYNIKI LIDERZY'!H80,"0,00"&amp;"%")</f>
        <v>d) Lider magazynu materiałów -&gt;&gt; Wydajność NETTO:83,70% ;Prod na czas:89,55% ;Braki magazynowe:1,082‰ ;Audyt 5-S:100,00% ;PREMIA:145,30%</v>
      </c>
    </row>
    <row r="7" spans="2:4" ht="15">
      <c r="B7" s="92" t="str">
        <f>"e) Lider magazynu wyrobów gotowych -&gt;&gt;Wydajność NETTO:"&amp;TEXT('WYNIKI LIDERZY'!D100,"0,00"&amp;"%") &amp;" ;AUDYT 5-S SITS:"&amp;TEXT('WYNIKI LIDERZY'!E100,"0,00"&amp;"%")&amp;" ;Audyt 5-S IKEA:"&amp;TEXT('WYNIKI LIDERZY'!F100,"0,00"&amp;"%")&amp;";Reklamacje SITS:" &amp; TEXT('WYNIKI LIDERZY'!G100,"0,000‰") &amp;";Reklamacje IKEA:" &amp; TEXT('WYNIKI LIDERZY'!H100,"0,000‰")  &amp;" ;POZIOMY PREMII:"&amp;'WYNIKI LIDERZY'!I100</f>
        <v>e) Lider magazynu wyrobów gotowych -&gt;&gt;Wydajność NETTO:83,70% ;AUDYT 5-S SITS:100,00% ;Audyt 5-S IKEA:100,00%;Reklamacje SITS:1,285‰;Reklamacje IKEA:0,050‰ ;POZIOMY PREMII:SITS= 143,80% IKEA=152,80%</v>
      </c>
    </row>
    <row r="8" spans="2:4" ht="18.75">
      <c r="B8" s="90" t="s">
        <v>139</v>
      </c>
    </row>
    <row r="9" spans="2:4" ht="15">
      <c r="B9" s="89" t="str">
        <f>"a) Magazyn Materiałów -&gt;&gt;  Wydajność:"&amp;TEXT('MAGAZYN MATERIAŁÓW'!C16,"0,00"&amp;"%") &amp;" ;Audyt'5-S':"&amp;TEXT('MAGAZYN MATERIAŁÓW'!D16,"0,00"&amp;"%")&amp; " ;BRAKI:"&amp; TEXT('MAGAZYN MATERIAŁÓW'!E16,"0,000‰")&amp;" ;PREMIA:"&amp;TEXT('MAGAZYN MATERIAŁÓW'!F16,"0,00"&amp;"%")</f>
        <v>a) Magazyn Materiałów -&gt;&gt;  Wydajność:87,50% ;Audyt'5-S':100,00% ;BRAKI:1,082‰ ;PREMIA:139,75%</v>
      </c>
      <c r="C9" s="95" t="s">
        <v>34</v>
      </c>
      <c r="D9" s="137">
        <f>'MAGAZYN MATERIAŁÓW'!F16</f>
        <v>1.3975</v>
      </c>
    </row>
    <row r="10" spans="2:4" ht="15">
      <c r="B10" s="89" t="str">
        <f>"b) Magazyn wyrobów gotowych -&gt;&gt;   Wydajność:"&amp;TEXT('MAGAZYN WYROBÓW GOT.'!C16,"0,00"&amp;"%") &amp;" ;Audyt'5-S SITS':"&amp;TEXT('MAGAZYN WYROBÓW GOT.'!D16,"0,00"&amp;"%")&amp;" ;Audyt'5-S IKEA':"&amp;TEXT('MAGAZYN WYROBÓW GOT.'!F16,"0,00"&amp;"%")&amp; " ;REKLAM SITS:"&amp; TEXT('MAGAZYN WYROBÓW GOT.'!E16,"0,000‰")&amp; " ;REKLAM IKEA:"&amp; TEXT('MAGAZYN WYROBÓW GOT.'!G15,"0,000‰")&amp;" ;PREMIA:"&amp;TEXT('MAGAZYN WYROBÓW GOT.'!H16,"0,00"&amp;"zł")</f>
        <v>b) Magazyn wyrobów gotowych -&gt;&gt;   Wydajność:87,50% ;Audyt'5-S SITS':100,00% ;Audyt'5-S IKEA':100,00% ;REKLAM SITS:1,285‰ ;REKLAM IKEA:0,000‰ ;PREMIA:SITS= 135,25% IKEA=148,75%</v>
      </c>
      <c r="C10" s="54" t="s">
        <v>36</v>
      </c>
      <c r="D10" s="136">
        <f>'MAGAZYN WYROBÓW GOT.'!L6</f>
        <v>1.4875</v>
      </c>
    </row>
    <row r="11" spans="2:4" ht="15">
      <c r="B11" s="89" t="str">
        <f>"c) Magazyn Poszyć i Tkanin -&gt;&gt;  Wydajność:"&amp;TEXT('MAGAZYN POSZYĆ SZWALNI'!C16,"0,00"&amp;"%") &amp;" ;Audyt'5-S':"&amp;TEXT('MAGAZYN POSZYĆ SZWALNI'!D16,"0,00"&amp;"%")&amp;" ;PREMIA:"&amp;TEXT('MAGAZYN POSZYĆ SZWALNI'!E16,"0,00"&amp;"zł")</f>
        <v>c) Magazyn Poszyć i Tkanin -&gt;&gt;  Wydajność:55,35% ;Audyt'5-S':100,00% ;PREMIA:0,79zł</v>
      </c>
      <c r="C11" s="54" t="s">
        <v>35</v>
      </c>
      <c r="D11" s="136">
        <f>'MAGAZYN WYROBÓW GOT.'!L5</f>
        <v>1.3525</v>
      </c>
    </row>
    <row r="12" spans="2:4" ht="15">
      <c r="B12" s="89" t="str">
        <f>"d) Magazyn Materiałów dyspozytorzy i pomocnicy dyspozytora -&gt;&gt;  Wydajność:"&amp;TEXT('ROZ PROD MODEL i DYSP MAGA'!C16,"0,00"&amp;"%") &amp;" ;PREMIA:"&amp;TEXT('ROZ PROD MODEL i DYSP MAGA'!D16,"0,00"&amp;"zł")</f>
        <v>d) Magazyn Materiałów dyspozytorzy i pomocnicy dyspozytora -&gt;&gt;  Wydajność:87,50% ;PREMIA:510,00zł</v>
      </c>
      <c r="C12" s="54" t="s">
        <v>174</v>
      </c>
      <c r="D12" s="96" t="str">
        <f>'WYKLEJANIE PODUSZEK TAPICERNIA'!E16</f>
        <v>102,5 %</v>
      </c>
    </row>
    <row r="13" spans="2:4" ht="18">
      <c r="B13" s="114" t="s">
        <v>140</v>
      </c>
      <c r="C13" s="54" t="s">
        <v>155</v>
      </c>
      <c r="D13" s="96" t="str">
        <f>'TAPICERNIA Wyniki'!E16</f>
        <v>102,5 %</v>
      </c>
    </row>
    <row r="14" spans="2:4" ht="15">
      <c r="B14" s="89" t="str">
        <f>"a) Pracownicy produkcyjni Tapicerni -&gt;&gt;  Wydajność:"&amp;TEXT('TAPICERNIA Wyniki'!C16,"0,00"&amp;"%") &amp;" ;Audyt'5-S':"&amp;TEXT('TAPICERNIA Wyniki'!D16,"0,00"&amp;"%")&amp;" ;PREMIA:"&amp;TEXT('TAPICERNIA Wyniki'!E16,"0,00"&amp;"%")</f>
        <v>a) Pracownicy produkcyjni Tapicerni -&gt;&gt;  Wydajność:82,48% ;Audyt'5-S':95,45% ;PREMIA:102,50%</v>
      </c>
      <c r="C14" s="54" t="s">
        <v>61</v>
      </c>
      <c r="D14" s="98" t="str">
        <f>'TAPICERNIA Wyniki'!E16</f>
        <v>102,5 %</v>
      </c>
    </row>
    <row r="15" spans="2:4" ht="15">
      <c r="B15" s="89" t="str">
        <f>"b) Tapicernia Pracownicy pośrednio-produkcyjni -&gt;&gt;   Wydajność:"&amp;TEXT('TAPICERNIA POŚREDNIO-PROD'!C16,"0,00"&amp;"%") &amp;" ;Audyt'5-S':"&amp;TEXT('TAPICERNIA POŚREDNIO-PROD'!D16,"0,00"&amp;"%")&amp;" ;PREMIA:"&amp;TEXT('TAPICERNIA POŚREDNIO-PROD'!E16,"0,00"&amp;"%")</f>
        <v>b) Tapicernia Pracownicy pośrednio-produkcyjni -&gt;&gt;   Wydajność:82,48% ;Audyt'5-S':95,45% ;PREMIA:102,50%</v>
      </c>
      <c r="D15" s="96" t="str">
        <f>'TAPICERNIA POŚREDNIO-PROD'!E16</f>
        <v>102,5%</v>
      </c>
    </row>
    <row r="16" spans="2:4" ht="15">
      <c r="B16" s="89" t="str">
        <f>"c) RozliczenieTapicerni  -&gt;&gt;   Wydajność:"&amp;TEXT('ROZLICZENIE TAPICERNI i MODELAR'!C16,"0,00"&amp;"%")&amp;" ;PREMIA:"&amp;TEXT('ROZLICZENIE TAPICERNI i MODELAR'!D16,"0,00"&amp;"zł")</f>
        <v>c) RozliczenieTapicerni  -&gt;&gt;   Wydajność:82,48% ;PREMIA:400,00zł</v>
      </c>
      <c r="C16" s="54" t="s">
        <v>68</v>
      </c>
      <c r="D16" s="99">
        <f>'ROZLICZENIE TAPICERNI i MODELAR'!D16</f>
        <v>400</v>
      </c>
    </row>
    <row r="17" spans="2:4" s="70" customFormat="1" ht="15">
      <c r="B17" s="89" t="str">
        <f>"d)Pracownicy produkcyjni wyklejanie poduszek-&gt;&gt;Wydajność:"&amp;TEXT('WYKLEJANIE PODUSZEK TAPICERNIA'!C16,"0,00"&amp;"%") &amp;" ;Audyt'5-S':"&amp;TEXT('WYKLEJANIE PODUSZEK TAPICERNIA'!D16,"0,00"&amp;"%")&amp; ";PREMIA:"&amp;TEXT('WYKLEJANIE PODUSZEK TAPICERNIA'!E16,"0,00"&amp;"%")</f>
        <v>d)Pracownicy produkcyjni wyklejanie poduszek-&gt;&gt;Wydajność:87,42% ;Audyt'5-S':95,45%;PREMIA:102,50%</v>
      </c>
      <c r="C17" s="54"/>
      <c r="D17" s="99"/>
    </row>
    <row r="18" spans="2:4" ht="18.75">
      <c r="B18" s="90" t="s">
        <v>141</v>
      </c>
      <c r="C18" s="54" t="s">
        <v>158</v>
      </c>
      <c r="D18" s="96" t="str">
        <f>'SZWALNIA SKÓR'!E16</f>
        <v>118,75 %</v>
      </c>
    </row>
    <row r="19" spans="2:4" ht="15">
      <c r="B19" s="89" t="str">
        <f>"a) Pracownicy produkcyjni Linii produkcyjnych -&gt;&gt;  Wydajność:"&amp;TEXT(LINIA!C16,"0,00"&amp;"%") &amp;" ;Audyt'5-S':"&amp;TEXT(LINIA!D16,"0,00"&amp;"%")&amp;" ;PREMIA:"&amp;TEXT(LINIA!E16,"0,00"&amp;"%")</f>
        <v>a) Pracownicy produkcyjni Linii produkcyjnych -&gt;&gt;  Wydajność:88,39% ;Audyt'5-S':89,58% ;PREMIA:147,50%</v>
      </c>
      <c r="C19" s="54" t="s">
        <v>44</v>
      </c>
      <c r="D19" s="96" t="str">
        <f>LINIA!E16</f>
        <v>147,5 %</v>
      </c>
    </row>
    <row r="20" spans="2:4" ht="15">
      <c r="B20" s="89" t="str">
        <f>"b) Pracownicy produkcyjni działu napełniania poduszek -&gt;&gt; Wydajność:"&amp;TEXT('LINIA NAPEŁNIANIE PODUSZEK'!C16,"0,00"&amp;"%") &amp;" ;Audyt'5-S':"&amp;TEXT('LINIA NAPEŁNIANIE PODUSZEK'!D16,"0,00"&amp;"%")&amp;" ;PREMIA:"&amp;TEXT('LINIA NAPEŁNIANIE PODUSZEK'!E16,"0,00"&amp;"%")</f>
        <v>b) Pracownicy produkcyjni działu napełniania poduszek -&gt;&gt; Wydajność:113,06% ;Audyt'5-S':98,75% ;PREMIA:125,00%</v>
      </c>
      <c r="C20" s="54" t="s">
        <v>57</v>
      </c>
      <c r="D20" s="96" t="str">
        <f>'LINIA NAPEŁNIANIE PODUSZEK'!E16</f>
        <v>125 %</v>
      </c>
    </row>
    <row r="21" spans="2:4" ht="15">
      <c r="B21" s="89" t="str">
        <f>"c) Rozliczenie linii i grupa wdrożeniowa -&gt;&gt; Wydajność:"&amp;TEXT('ROZLICZENIE LINII i WDROŻENIOWA'!C16,"0,00"&amp;"%") &amp;" ;PREMIA:"&amp;TEXT('ROZLICZENIE LINII i WDROŻENIOWA'!D16,"0,00"&amp;"zł")</f>
        <v>c) Rozliczenie linii i grupa wdrożeniowa -&gt;&gt; Wydajność:88,39% ;PREMIA:570,00zł</v>
      </c>
      <c r="C21" s="54" t="s">
        <v>70</v>
      </c>
      <c r="D21" s="97">
        <f>'ROZLICZENIE LINII i WDROŻENIOWA'!D16</f>
        <v>570</v>
      </c>
    </row>
    <row r="22" spans="2:4" ht="15">
      <c r="B22" s="89" t="str">
        <f>"d) Linia pracownicy pośrednio - produkcyjni i operatorzy linii -&gt;&gt; Wydajność:"&amp;TEXT('OPERATORZY LINII i POSEDNIO PRO'!C16,"0,00"&amp;"%") &amp;" ;Audyt'5-S':"&amp;TEXT('OPERATORZY LINII i POSEDNIO PRO'!D16,"0,00"&amp;"%")&amp;" ;PREMIA:"&amp;TEXT('OPERATORZY LINII i POSEDNIO PRO'!E16,"0,00"&amp;"%")</f>
        <v>d) Linia pracownicy pośrednio - produkcyjni i operatorzy linii -&gt;&gt; Wydajność:88,39% ;Audyt'5-S':89,58% ;PREMIA:147,50%</v>
      </c>
      <c r="D22" s="97">
        <f>'OPERATORZY LINII i POSEDNIO PRO'!E16</f>
        <v>1.4749999999999999</v>
      </c>
    </row>
    <row r="23" spans="2:4" ht="18.75">
      <c r="B23" s="90" t="s">
        <v>142</v>
      </c>
      <c r="C23" s="54" t="s">
        <v>150</v>
      </c>
      <c r="D23" s="96" t="str">
        <f>'SZWALNIA TKANIN'!E16</f>
        <v>118,75 %</v>
      </c>
    </row>
    <row r="24" spans="2:4" ht="15">
      <c r="B24" s="89" t="str">
        <f>"a) Pracownicy produkcyjni szwalni -&gt;&gt;  Wydajność:"&amp;TEXT('SZWALNIA TKANIN'!C16,"0,00"&amp;"%") &amp;" ;Audyt'5-S':"&amp;TEXT('SZWALNIA TKANIN'!D16,"0,00"&amp;"%")&amp;" ;PREMIA:"&amp;TEXT('SZWALNIA TKANIN'!E16,"0,00"&amp;"%")</f>
        <v>a) Pracownicy produkcyjni szwalni -&gt;&gt;  Wydajność:84,52% ;Audyt'5-S':100,00% ;PREMIA:118,75%</v>
      </c>
      <c r="C24" s="54" t="s">
        <v>195</v>
      </c>
      <c r="D24" s="96" t="str">
        <f ca="1">'KROJOWNIA TKANIN'!G16</f>
        <v>102,75%</v>
      </c>
    </row>
    <row r="25" spans="2:4" ht="15">
      <c r="B25" s="89" t="str">
        <f>"b) Pracownicy produkcyjni szwalni -&gt;&gt;  Wydajność:"&amp;TEXT('SZWALNIA SKÓR'!C16,"0,00"&amp;"%") &amp;" ;Audyt'5-S':"&amp;TEXT('SZWALNIA SKÓR'!D16,"0,00"&amp;"%")&amp;" ;PREMIA:"&amp;TEXT('SZWALNIA SKÓR'!E16,"0,00"&amp;"%")</f>
        <v>b) Pracownicy produkcyjni szwalni -&gt;&gt;  Wydajność:92,80% ;Audyt'5-S':100,00% ;PREMIA:118,75%</v>
      </c>
      <c r="C25" s="54" t="s">
        <v>1770</v>
      </c>
      <c r="D25" s="96" t="str">
        <f ca="1">'KROJOWNIA SKÓR IKEA'!G16</f>
        <v>125,25%</v>
      </c>
    </row>
    <row r="26" spans="2:4" ht="15">
      <c r="B26" s="89" t="str">
        <f>"c) Magazyn Poszyć -&gt;&gt;  Prod.na czas Tapicernia:"&amp;TEXT('MAGAZYN POSZYĆ SZWALNI'!C16,"0,00"&amp;"%") &amp;" ;Audyt'5-S':"&amp;TEXT('MAGAZYN POSZYĆ SZWALNI'!D16,"0,00"&amp;"%")&amp;" ;PREMIA:"&amp;TEXT('MAGAZYN POSZYĆ SZWALNI'!E16,"0,00"&amp;"%")</f>
        <v>c) Magazyn Poszyć -&gt;&gt;  Prod.na czas Tapicernia:55,35% ;Audyt'5-S':100,00% ;PREMIA:78,50%</v>
      </c>
      <c r="C26" s="54" t="s">
        <v>1771</v>
      </c>
      <c r="D26" s="97" t="str">
        <f ca="1">'KROJOWNIA SKÓR SITS'!G16</f>
        <v>77,75%</v>
      </c>
    </row>
    <row r="27" spans="2:4" ht="15">
      <c r="B27" s="89" t="str">
        <f>"d) Rozliczenie szwalni i krojowni skór -&gt;&gt;  Wydajność:"&amp;TEXT('ROZLICZENIE SZWALNI KROJOWNI'!C16,"0,00"&amp;"%") &amp;" ;PREMIA:"&amp;TEXT('ROZLICZENIE SZWALNI KROJOWNI'!D16,"0,00"&amp;"zł")</f>
        <v>d) Rozliczenie szwalni i krojowni skór -&gt;&gt;  Wydajność:86,05% ;PREMIA:430,00zł</v>
      </c>
      <c r="C27" s="54" t="s">
        <v>1772</v>
      </c>
      <c r="D27" s="97" t="str">
        <f ca="1">'MAGAZYN TKANIN KROJOWNIA'!F16</f>
        <v>113,75 %</v>
      </c>
    </row>
    <row r="28" spans="2:4" s="119" customFormat="1" ht="18.75">
      <c r="B28" s="90" t="s">
        <v>1690</v>
      </c>
      <c r="C28" s="54" t="s">
        <v>1773</v>
      </c>
      <c r="D28" s="97" t="str">
        <f>'MAGAZYN POSZYĆ SZWALNI'!E16</f>
        <v>78,5%</v>
      </c>
    </row>
    <row r="29" spans="2:4" s="119" customFormat="1" ht="15">
      <c r="B29" s="89" t="str">
        <f ca="1">"a) Pracownicy produkcyjni krojowni tkanin -&gt;&gt;  Wydajność Szwalnia tkanin:"&amp;TEXT('KROJOWNIA TKANIN'!C16,"0,00"&amp;"%") &amp;":Wydajność Krojownia Tkanin:"&amp;TEXT('KROJOWNIA TKANIN'!D16,"0,00") &amp;"mb:Odpadowość Krojownia Tkanin:"&amp;TEXT('KROJOWNIA TKANIN'!E16,"0,00"&amp;"%")&amp;" ;Audyt'5-S':"&amp;TEXT('KROJOWNIA TKANIN'!F16,"0,00"&amp;"%")&amp;" ;PREMIA:"&amp;TEXT('KROJOWNIA TKANIN'!G16,"0,00"&amp;"%")</f>
        <v>a) Pracownicy produkcyjni krojowni tkanin -&gt;&gt;  Wydajność Szwalnia tkanin:84,52%:Wydajność Krojownia Tkanin:9,67mb:Odpadowość Krojownia Tkanin:4,08% ;Audyt'5-S':100,00% ;PREMIA:102,75%</v>
      </c>
      <c r="C29" s="54"/>
      <c r="D29" s="97"/>
    </row>
    <row r="30" spans="2:4" s="119" customFormat="1" ht="15">
      <c r="B30" s="89" t="str">
        <f ca="1">"b) Pracownicy produkcyjni krojowni skór IKEA -&gt;&gt;  Wydajność Szwalnia tkanin:"&amp;TEXT('KROJOWNIA SKÓR IKEA'!C16,"0,00"&amp;"%") &amp;":Wydajność Krojownia Skór:"&amp;TEXT('KROJOWNIA SKÓR IKEA'!D16,"0,00") &amp;"mb:Odpadowość Krojownia skór IKEA:"&amp;TEXT('KROJOWNIA SKÓR IKEA'!E16,"0,00"&amp;"%")&amp;" ;Audyt'5-S':"&amp;TEXT('KROJOWNIA SKÓR IKEA'!F16,"0,00"&amp;"%")&amp;" ;PREMIA:"&amp;TEXT('KROJOWNIA SKÓR IKEA'!G16,"0,00"&amp;"%")</f>
        <v>b) Pracownicy produkcyjni krojowni skór IKEA -&gt;&gt;  Wydajność Szwalnia tkanin:92,80%:Wydajność Krojownia Skór:7,34mb:Odpadowość Krojownia skór IKEA:-2,33% ;Audyt'5-S':100,00% ;PREMIA:125,25%</v>
      </c>
      <c r="C30" s="54"/>
      <c r="D30" s="97"/>
    </row>
    <row r="31" spans="2:4" s="119" customFormat="1" ht="15">
      <c r="B31" s="89" t="str">
        <f ca="1">"c) Pracownicy produkcyjni krojowni skór SITS -&gt;&gt;  Wydajność Szwalnia tkanin:"&amp;TEXT('KROJOWNIA SKÓR SITS'!C16,"0,00"&amp;"%") &amp;":Wydajność Krojownia Skór:"&amp;TEXT('KROJOWNIA SKÓR SITS'!D16,"0,00") &amp;"mb:Odpadowość Krojownia skór SITS:"&amp;TEXT('KROJOWNIA SKÓR SITS'!E16,"0,00"&amp;"%")&amp;" ;Audyt'5-S':"&amp;TEXT('KROJOWNIA SKÓR SITS'!F16,"0,00"&amp;"%")&amp;" ;PREMIA:"&amp;TEXT('KROJOWNIA SKÓR SITS'!G16,"0,00"&amp;"%")</f>
        <v>c) Pracownicy produkcyjni krojowni skór SITS -&gt;&gt;  Wydajność Szwalnia tkanin:92,80%:Wydajność Krojownia Skór:7,34mb:Odpadowość Krojownia skór SITS:1,82% ;Audyt'5-S':100,00% ;PREMIA:77,75%</v>
      </c>
      <c r="C31" s="54"/>
      <c r="D31" s="97"/>
    </row>
    <row r="32" spans="2:4" s="119" customFormat="1" ht="15">
      <c r="B32" s="89" t="str">
        <f ca="1">"c) Pracownicy magazynu tkanin krojownia -&gt;&gt;  Wydajność Szwalnia tkanin:"&amp;TEXT('MAGAZYN TKANIN KROJOWNIA'!C16,"0,00"&amp;"%")&amp;":Audyt'5-S':"&amp;TEXT('MAGAZYN TKANIN KROJOWNIA'!D16,"0,00"&amp;"%")&amp;":Wskaźnik rozpoczętych wałków:"&amp;TEXT('MAGAZYN TKANIN KROJOWNIA'!E16,"0,00")&amp;" ;PREMIA:"&amp;TEXT('MAGAZYN TKANIN KROJOWNIA'!F16,"0,00"&amp;"%")</f>
        <v>c) Pracownicy magazynu tkanin krojownia -&gt;&gt;  Wydajność Szwalnia tkanin:84,52%:Audyt'5-S':100,00%:Wskaźnik rozpoczętych wałków:1,88 ;PREMIA:113,75%</v>
      </c>
      <c r="C32" s="54"/>
      <c r="D32" s="97"/>
    </row>
    <row r="33" spans="2:4" s="70" customFormat="1" ht="18.75">
      <c r="B33" s="90" t="s">
        <v>1691</v>
      </c>
      <c r="D33" s="96"/>
    </row>
    <row r="34" spans="2:4" s="70" customFormat="1" ht="15">
      <c r="B34" s="89" t="str">
        <f>"a) Dział modelarni -&gt;&gt;  Wydajność:"&amp;TEXT('ROZLICZENIE TAPICERNI i MODELAR'!C16,"0,00"&amp;"%") &amp;" ;PREMIA:"&amp;TEXT('ROZLICZENIE TAPICERNI i MODELAR'!D16,"0,00"&amp;"zł")</f>
        <v>a) Dział modelarni -&gt;&gt;  Wydajność:82,48% ;PREMIA:400,00zł</v>
      </c>
      <c r="C34" s="95" t="s">
        <v>143</v>
      </c>
      <c r="D34" s="97">
        <f>'ROZLICZENIE TAPICERNI i MODELAR'!D16</f>
        <v>400</v>
      </c>
    </row>
    <row r="35" spans="2:4" s="70" customFormat="1" ht="15">
      <c r="B35" s="89" t="str">
        <f>"b) Dział rozwoju produkcji -&gt;&gt;  Wydajność:"&amp;TEXT('ROZ PROD MODEL i DYSP MAGA'!C16,"0,00"&amp;"%") &amp;" ;PREMIA:"&amp;TEXT('ROZ PROD MODEL i DYSP MAGA'!D16,"0,00"&amp;"zł")</f>
        <v>b) Dział rozwoju produkcji -&gt;&gt;  Wydajność:87,50% ;PREMIA:510,00zł</v>
      </c>
      <c r="D35" s="97">
        <f>'ROZ PROD MODEL i DYSP MAGA'!D16</f>
        <v>510</v>
      </c>
    </row>
    <row r="36" spans="2:4" ht="18.75">
      <c r="B36" s="90" t="s">
        <v>1692</v>
      </c>
    </row>
  </sheetData>
  <sheetProtection deleteColumns="0" deleteRows="0" sort="0"/>
  <hyperlinks>
    <hyperlink ref="B3" location="'WYNIKI LIDERZY'!C2:C17" display="a) Lider tapicerni"/>
    <hyperlink ref="B4" location="'WYNIKI LIDERZY'!C23:G38" display="b) Lider Linii IKEA"/>
    <hyperlink ref="B2" location="'WYNIKI LIDERZY'!A1:H1" display="2) WYNIKI LIDERÓW POSZCZEGÓŁNYCH DZIAŁÓW"/>
    <hyperlink ref="B5" location="'WYNIKI LIDERZY'!C44:G59" display="c) Lider Szwalni i Krojowni"/>
    <hyperlink ref="B6" location="'WYNIKI LIDERZY'!C65:G80" display="d) Lider magazynu materiałów"/>
    <hyperlink ref="B7" location="'WYNIKI LIDERZY'!C86:G100" display="e) Lider magazynu wyrobów gotowych"/>
    <hyperlink ref="B8" location="'MAGAZYN MATERIAŁÓW'!Obszar_wydruku" display="3 ) WYNIKI DLA_MAGAZYNÓW"/>
    <hyperlink ref="B9" location="'MAGAZYN MATERIAŁÓW'!A1:J16" display="'MAGAZYN MATERIAŁÓW'!A1:J16"/>
    <hyperlink ref="B10" location="'MAGAZYN WYROBÓW GOT.'!A1:J16" display="'MAGAZYN WYROBÓW GOT.'!A1:J16"/>
    <hyperlink ref="B11" location="'MAGAZYN POSZYĆ i TKANIN SZWALNI'!A1:N16" display="'MAGAZYN POSZYĆ i TKANIN SZWALNI'!A1:N16"/>
    <hyperlink ref="B12" location="'ROZ PROD MODEL i DYSP MAGA'!A1:N16" display="'ROZ PROD MODEL i DYSP MAGA'!A1:N16"/>
    <hyperlink ref="B13" location="'TAPICERNIA Wyniki'!Obszar_wydruku" display="3) WYNIKI DLA_TAPICERNI"/>
    <hyperlink ref="B14" location="'TAPICERNIA i WYKLEJANIE PODUCH'!A1:J16" display="'TAPICERNIA i WYKLEJANIE PODUCH'!A1:J16"/>
    <hyperlink ref="B15" location="'TAPICERNIA POŚREDNIO-PROD'!A1:J16" display="'TAPICERNIA POŚREDNIO-PROD'!A1:J16"/>
    <hyperlink ref="B16" location="'ROZLICZENIE TAPICERNI i MODELAR'!A1:J16" display="'ROZLICZENIE TAPICERNI i MODELAR'!A1:J16"/>
    <hyperlink ref="B18" location="LINIA!Obszar_wydruku" display="4 ) WYNIKI DLA_LINII"/>
    <hyperlink ref="B19" location="LINIA!A1:J16" display="LINIA!A1:J16"/>
    <hyperlink ref="B21" location="'ROZLICZENIE LINII i WDROŻENIOWA'!A1:J16" display="'ROZLICZENIE LINII i WDROŻENIOWA'!A1:J16"/>
    <hyperlink ref="B22" location="'OPERATORZY LINII i POSEDNIO PRO'!A1:J16" display="'OPERATORZY LINII i POSEDNIO PRO'!A1:J16"/>
    <hyperlink ref="B23" location="'SZWALNIA TKANIN'!A1" display="6) WYNIKI DLA_SZWALNI"/>
    <hyperlink ref="B20" location="'LINIA NAPEŁNIANIE PODUSZEK'!A1:J16" display="'LINIA NAPEŁNIANIE PODUSZEK'!A1:J16"/>
    <hyperlink ref="B24" location="'SZWALNIA TKANIN'!A1:J16" display="'SZWALNIA TKANIN'!A1:J16"/>
    <hyperlink ref="B25" location="'SZWALNIA SKÓR'!A1:J16" display="'SZWALNIA SKÓR'!A1:J16"/>
    <hyperlink ref="B26" location="'MAGAZYN POSZYĆ SZWALNI'!Obszar_wydruku" display="'MAGAZYN POSZYĆ SZWALNI'!Obszar_wydruku"/>
    <hyperlink ref="B27" location="'ROZLICZENIE SZWALNI KROJOWNI'!A1:J16" display="'ROZLICZENIE SZWALNI KROJOWNI'!A1:J16"/>
    <hyperlink ref="B36" location="PremiaJakość!A1:F1" display="1) WYNIKI JAKOŚCIOWE OSÓB"/>
    <hyperlink ref="B33" location="'ROZLICZENIE TAPICERNI i MODELAR'!A1:J16" display="5) WYNIKI DLA_MODELARNI"/>
    <hyperlink ref="B34" location="'ROZLICZENIE TAPICERNI i MODELAR'!A1:J16" display="'ROZLICZENIE TAPICERNI i MODELAR'!A1:J16"/>
    <hyperlink ref="B35" location="'ROZ PROD MODEL i DYSP MAGA'!A1:J16" display="'ROZ PROD MODEL i DYSP MAGA'!A1:J16"/>
    <hyperlink ref="B28" location="'KROJOWNIA TKANIN'!Obszar_wydruku" display="5) WYNIKI DLA_KROJOWNI"/>
    <hyperlink ref="B29" location="'KROJOWNIA TKANIN'!Obszar_wydruku" display="'KROJOWNIA TKANIN'!Obszar_wydruku"/>
    <hyperlink ref="B30" location="'KROJOWNIA SKÓR IKEA'!Obszar_wydruku" display="'KROJOWNIA SKÓR IKEA'!Obszar_wydruku"/>
    <hyperlink ref="B31" location="'KROJOWNIA SKÓR SITS'!Obszar_wydruku" display="'KROJOWNIA SKÓR SITS'!Obszar_wydruku"/>
    <hyperlink ref="B32" location="'MAGAZYN TKANIN KROJOWNIA'!Obszar_wydruku" display="'MAGAZYN TKANIN KROJOWNIA'!Obszar_wydruku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4"/>
  <dimension ref="C2:U100"/>
  <sheetViews>
    <sheetView workbookViewId="0">
      <selection activeCell="T50" sqref="T50"/>
    </sheetView>
  </sheetViews>
  <sheetFormatPr defaultRowHeight="14.25" outlineLevelCol="1"/>
  <cols>
    <col min="3" max="6" width="19.125" customWidth="1"/>
    <col min="7" max="7" width="18.75" customWidth="1"/>
    <col min="8" max="8" width="16.125" customWidth="1"/>
    <col min="9" max="9" width="20.625" customWidth="1"/>
    <col min="10" max="12" width="9" hidden="1" customWidth="1" outlineLevel="1"/>
    <col min="13" max="17" width="9" style="20" hidden="1" customWidth="1" outlineLevel="1"/>
    <col min="18" max="18" width="9" hidden="1" customWidth="1" outlineLevel="1"/>
    <col min="19" max="19" width="9" collapsed="1"/>
  </cols>
  <sheetData>
    <row r="2" spans="3:15" ht="20.25" customHeight="1" thickBot="1">
      <c r="C2" s="162" t="s">
        <v>129</v>
      </c>
      <c r="D2" s="162"/>
      <c r="E2" s="162"/>
      <c r="F2" s="162"/>
      <c r="G2" s="162"/>
    </row>
    <row r="3" spans="3:15" ht="18" customHeight="1">
      <c r="C3" s="160" t="s">
        <v>0</v>
      </c>
      <c r="D3" s="158" t="s">
        <v>132</v>
      </c>
      <c r="E3" s="158" t="s">
        <v>1110</v>
      </c>
      <c r="F3" s="158" t="s">
        <v>43</v>
      </c>
      <c r="G3" s="158" t="s">
        <v>2</v>
      </c>
    </row>
    <row r="4" spans="3:15" ht="24.75" customHeight="1" thickBot="1">
      <c r="C4" s="161"/>
      <c r="D4" s="159"/>
      <c r="E4" s="159"/>
      <c r="F4" s="159"/>
      <c r="G4" s="159"/>
    </row>
    <row r="5" spans="3:15" ht="18.75" thickBot="1">
      <c r="C5" s="27">
        <v>8</v>
      </c>
      <c r="D5" s="17">
        <v>1.02</v>
      </c>
      <c r="E5" s="17">
        <v>0.95</v>
      </c>
      <c r="F5" s="15"/>
      <c r="G5" s="48">
        <v>1.7</v>
      </c>
      <c r="M5" s="20">
        <f>IF(D5&lt;$D$17,1,0)</f>
        <v>0</v>
      </c>
    </row>
    <row r="6" spans="3:15" ht="18.75" thickBot="1">
      <c r="C6" s="27">
        <v>7</v>
      </c>
      <c r="D6" s="17">
        <v>0.96</v>
      </c>
      <c r="E6" s="17">
        <v>0.9</v>
      </c>
      <c r="F6" s="15"/>
      <c r="G6" s="48">
        <v>1.6</v>
      </c>
      <c r="M6" s="20">
        <f t="shared" ref="M6:M13" si="0">IF(D6&lt;$D$17,1,0)</f>
        <v>0</v>
      </c>
      <c r="N6" s="20">
        <f>IF(E6&lt;$E$17,1,0)</f>
        <v>0</v>
      </c>
    </row>
    <row r="7" spans="3:15" ht="18.75" thickBot="1">
      <c r="C7" s="27">
        <v>6</v>
      </c>
      <c r="D7" s="17">
        <v>0.9</v>
      </c>
      <c r="E7" s="17">
        <v>0.85</v>
      </c>
      <c r="F7" s="83" t="s">
        <v>130</v>
      </c>
      <c r="G7" s="48">
        <v>1.51</v>
      </c>
      <c r="M7" s="20">
        <f t="shared" si="0"/>
        <v>0</v>
      </c>
      <c r="N7" s="20">
        <f t="shared" ref="N7:N13" si="1">IF(E7&lt;$E$17,1,0)</f>
        <v>0</v>
      </c>
      <c r="O7" s="20">
        <f t="shared" ref="O7:O13" si="2">IF(F7&lt;$F$17,1,0)</f>
        <v>0</v>
      </c>
    </row>
    <row r="8" spans="3:15" ht="18.75" thickBot="1">
      <c r="C8" s="18">
        <v>5</v>
      </c>
      <c r="D8" s="5">
        <v>0.85</v>
      </c>
      <c r="E8" s="5">
        <v>0.8</v>
      </c>
      <c r="F8" s="5">
        <v>0.97</v>
      </c>
      <c r="G8" s="50">
        <v>1.43</v>
      </c>
      <c r="M8" s="20">
        <f t="shared" si="0"/>
        <v>0</v>
      </c>
      <c r="N8" s="20">
        <f t="shared" si="1"/>
        <v>0</v>
      </c>
      <c r="O8" s="20">
        <f t="shared" si="2"/>
        <v>0</v>
      </c>
    </row>
    <row r="9" spans="3:15" ht="18.75" thickBot="1">
      <c r="C9" s="18">
        <v>4</v>
      </c>
      <c r="D9" s="5">
        <v>0.81</v>
      </c>
      <c r="E9" s="5">
        <v>0.75</v>
      </c>
      <c r="F9" s="5">
        <v>0.93</v>
      </c>
      <c r="G9" s="50">
        <v>1.36</v>
      </c>
      <c r="M9" s="20">
        <f t="shared" si="0"/>
        <v>1</v>
      </c>
      <c r="N9" s="20">
        <f t="shared" si="1"/>
        <v>0</v>
      </c>
      <c r="O9" s="20">
        <f t="shared" si="2"/>
        <v>1</v>
      </c>
    </row>
    <row r="10" spans="3:15" ht="18.75" thickBot="1">
      <c r="C10" s="18">
        <v>3</v>
      </c>
      <c r="D10" s="5">
        <v>0.77</v>
      </c>
      <c r="E10" s="5">
        <v>0.7</v>
      </c>
      <c r="F10" s="5">
        <v>0.9</v>
      </c>
      <c r="G10" s="50">
        <v>1.3</v>
      </c>
      <c r="M10" s="20">
        <f t="shared" si="0"/>
        <v>1</v>
      </c>
      <c r="N10" s="20">
        <f t="shared" si="1"/>
        <v>0</v>
      </c>
      <c r="O10" s="20">
        <f t="shared" si="2"/>
        <v>1</v>
      </c>
    </row>
    <row r="11" spans="3:15" ht="18.75" thickBot="1">
      <c r="C11" s="18">
        <v>2</v>
      </c>
      <c r="D11" s="5">
        <v>0.74</v>
      </c>
      <c r="E11" s="5">
        <v>0.6</v>
      </c>
      <c r="F11" s="5">
        <v>0.85</v>
      </c>
      <c r="G11" s="50">
        <v>1.1499999999999999</v>
      </c>
      <c r="M11" s="20">
        <f t="shared" si="0"/>
        <v>1</v>
      </c>
      <c r="N11" s="20">
        <f t="shared" si="1"/>
        <v>0</v>
      </c>
      <c r="O11" s="20">
        <f t="shared" si="2"/>
        <v>1</v>
      </c>
    </row>
    <row r="12" spans="3:15" ht="18.75" thickBot="1">
      <c r="C12" s="27">
        <v>1</v>
      </c>
      <c r="D12" s="5">
        <v>0.71</v>
      </c>
      <c r="E12" s="5">
        <v>0.5</v>
      </c>
      <c r="F12" s="84">
        <v>0.8</v>
      </c>
      <c r="G12" s="48">
        <v>1</v>
      </c>
      <c r="M12" s="20">
        <f t="shared" si="0"/>
        <v>1</v>
      </c>
      <c r="N12" s="20">
        <f t="shared" si="1"/>
        <v>1</v>
      </c>
      <c r="O12" s="20">
        <f t="shared" si="2"/>
        <v>1</v>
      </c>
    </row>
    <row r="13" spans="3:15" ht="18.75" thickBot="1">
      <c r="C13" s="27">
        <v>0</v>
      </c>
      <c r="D13" s="4" t="s">
        <v>131</v>
      </c>
      <c r="E13" s="4" t="s">
        <v>1102</v>
      </c>
      <c r="F13" s="3" t="s">
        <v>5</v>
      </c>
      <c r="G13" s="48">
        <v>0</v>
      </c>
      <c r="M13" s="20">
        <f t="shared" si="0"/>
        <v>0</v>
      </c>
      <c r="N13" s="20">
        <f t="shared" si="1"/>
        <v>0</v>
      </c>
      <c r="O13" s="20">
        <f t="shared" si="2"/>
        <v>0</v>
      </c>
    </row>
    <row r="14" spans="3:15" ht="15" thickBot="1">
      <c r="C14" s="12" t="s">
        <v>3</v>
      </c>
      <c r="D14" s="11">
        <v>0.6</v>
      </c>
      <c r="E14" s="11">
        <v>0.2</v>
      </c>
      <c r="F14" s="11">
        <v>0.2</v>
      </c>
      <c r="G14" s="10"/>
      <c r="M14" s="20">
        <f>SUM(M5:M13)</f>
        <v>4</v>
      </c>
      <c r="N14" s="20">
        <f>SUM(N5:N13)</f>
        <v>1</v>
      </c>
      <c r="O14" s="20">
        <f>SUM(O5:O13)</f>
        <v>4</v>
      </c>
    </row>
    <row r="15" spans="3:15">
      <c r="C15" s="70"/>
      <c r="D15" s="70"/>
      <c r="E15" s="70"/>
      <c r="F15" s="70"/>
    </row>
    <row r="16" spans="3:15">
      <c r="C16" s="70"/>
      <c r="D16" s="70"/>
      <c r="E16" s="70"/>
      <c r="F16" s="70"/>
    </row>
    <row r="17" spans="3:15" ht="57.75" customHeight="1">
      <c r="C17" s="9" t="str">
        <f ca="1">"Osiągnięty wynik za " &amp; TEXT(NOW()-IF(DAY(NOW())&lt;8,7,0),"mmmm")</f>
        <v>Osiągnięty wynik za grudzień</v>
      </c>
      <c r="D17" s="6">
        <f>VLOOKUP("400ST",NETTOdane!I2:N11,6,FALSE)</f>
        <v>0.81889276990440785</v>
      </c>
      <c r="E17" s="6">
        <f>VLOOKUP("400ST",Tabela_DaneZewnętrzne_121[#All],4,FALSE)/100</f>
        <v>0.55345252451108895</v>
      </c>
      <c r="F17" s="82">
        <f>'TAPICERNIA Wyniki'!D16</f>
        <v>0.95454545454545436</v>
      </c>
      <c r="G17" s="85">
        <f>IF(((VLOOKUP(M14,C4:G13,5,FALSE)*D14)*100*IF(OR(N14=0,O14=0),0.5,1)+(VLOOKUP(N14,C4:G13,5,FALSE)*E14)*100*IF(OR(M14=0,O14=0),0.5,1) +(VLOOKUP(O14,C4:G13,5,FALSE)*F14)*100*IF(OR(M14=0,N14=0),0.5,1))/100&lt;1,1,((VLOOKUP(M14,C4:G13,5,FALSE)*D14)*100*IF(OR(N14=0,O14=0),0.5,1)+(VLOOKUP(N14,C4:G13,5,FALSE)*E14)*100*IF(OR(M14=0,O14=0),0.5,1) +(VLOOKUP(O14,C4:G13,5,FALSE)*F14)*100*IF(OR(M14=0,N14=0),0.5,1))/100)</f>
        <v>1.288</v>
      </c>
    </row>
    <row r="18" spans="3:15" ht="18">
      <c r="C18" s="119" t="s">
        <v>1112</v>
      </c>
    </row>
    <row r="22" spans="3:15">
      <c r="C22" s="70"/>
      <c r="D22" s="70"/>
      <c r="E22" s="70"/>
      <c r="F22" s="70"/>
      <c r="G22" s="70"/>
      <c r="H22" s="70"/>
      <c r="I22" s="70"/>
      <c r="J22" s="70"/>
      <c r="K22" s="70"/>
      <c r="L22" s="70"/>
    </row>
    <row r="23" spans="3:15" ht="20.25" thickBot="1">
      <c r="C23" s="162" t="s">
        <v>133</v>
      </c>
      <c r="D23" s="162"/>
      <c r="E23" s="162"/>
      <c r="F23" s="162"/>
      <c r="G23" s="162"/>
      <c r="H23" s="70"/>
      <c r="I23" s="70"/>
      <c r="J23" s="70"/>
      <c r="K23" s="70"/>
      <c r="L23" s="70"/>
    </row>
    <row r="24" spans="3:15">
      <c r="C24" s="160" t="s">
        <v>0</v>
      </c>
      <c r="D24" s="158" t="s">
        <v>132</v>
      </c>
      <c r="E24" s="158" t="s">
        <v>1110</v>
      </c>
      <c r="F24" s="158" t="s">
        <v>43</v>
      </c>
      <c r="G24" s="158" t="s">
        <v>2</v>
      </c>
      <c r="H24" s="70"/>
      <c r="I24" s="70"/>
      <c r="J24" s="70"/>
      <c r="K24" s="70"/>
      <c r="L24" s="70"/>
    </row>
    <row r="25" spans="3:15" ht="30" customHeight="1" thickBot="1">
      <c r="C25" s="161"/>
      <c r="D25" s="159"/>
      <c r="E25" s="159"/>
      <c r="F25" s="159"/>
      <c r="G25" s="159"/>
      <c r="H25" s="70"/>
      <c r="I25" s="70"/>
      <c r="J25" s="70"/>
      <c r="K25" s="70"/>
      <c r="L25" s="70"/>
    </row>
    <row r="26" spans="3:15" ht="18.75" thickBot="1">
      <c r="C26" s="27">
        <v>8</v>
      </c>
      <c r="D26" s="17">
        <v>0.89</v>
      </c>
      <c r="E26" s="140">
        <v>0.96</v>
      </c>
      <c r="F26" s="15"/>
      <c r="G26" s="48">
        <v>1.7</v>
      </c>
      <c r="H26" s="70"/>
      <c r="I26" s="70"/>
      <c r="J26" s="70"/>
      <c r="K26" s="70"/>
      <c r="L26" s="70"/>
      <c r="M26" s="20">
        <f>IF(D26&lt;$D$38,1,0)</f>
        <v>0</v>
      </c>
    </row>
    <row r="27" spans="3:15" ht="18.75" thickBot="1">
      <c r="C27" s="27">
        <v>7</v>
      </c>
      <c r="D27" s="17">
        <v>0.84</v>
      </c>
      <c r="E27" s="140">
        <v>0.92400000000000004</v>
      </c>
      <c r="F27" s="15"/>
      <c r="G27" s="48">
        <v>1.6</v>
      </c>
      <c r="H27" s="70"/>
      <c r="I27" s="70"/>
      <c r="J27" s="70"/>
      <c r="K27" s="70"/>
      <c r="L27" s="70"/>
      <c r="M27" s="20">
        <f t="shared" ref="M27:M34" si="3">IF(D27&lt;$D$38,1,0)</f>
        <v>1</v>
      </c>
      <c r="N27" s="20">
        <f>IF(E27&lt;$E$38,1,0)</f>
        <v>0</v>
      </c>
    </row>
    <row r="28" spans="3:15" ht="18.75" thickBot="1">
      <c r="C28" s="27">
        <v>6</v>
      </c>
      <c r="D28" s="17">
        <v>0.79</v>
      </c>
      <c r="E28" s="140">
        <v>0.90600000000000003</v>
      </c>
      <c r="F28" s="83" t="s">
        <v>130</v>
      </c>
      <c r="G28" s="48">
        <v>1.51</v>
      </c>
      <c r="H28" s="70"/>
      <c r="I28" s="70"/>
      <c r="J28" s="70"/>
      <c r="K28" s="70"/>
      <c r="L28" s="70"/>
      <c r="M28" s="20">
        <f t="shared" si="3"/>
        <v>1</v>
      </c>
      <c r="N28" s="20">
        <f t="shared" ref="N28:N34" si="4">IF(E28&lt;$E$38,1,0)</f>
        <v>1</v>
      </c>
      <c r="O28" s="20">
        <f>IF(F28&lt;$F$38,1,0)</f>
        <v>0</v>
      </c>
    </row>
    <row r="29" spans="3:15" ht="18.75" thickBot="1">
      <c r="C29" s="18">
        <v>5</v>
      </c>
      <c r="D29" s="5">
        <v>0.75</v>
      </c>
      <c r="E29" s="138">
        <v>0.89700000000000002</v>
      </c>
      <c r="F29" s="5">
        <v>0.97</v>
      </c>
      <c r="G29" s="50">
        <v>1.43</v>
      </c>
      <c r="H29" s="70"/>
      <c r="I29" s="70"/>
      <c r="J29" s="70"/>
      <c r="K29" s="70"/>
      <c r="L29" s="70"/>
      <c r="M29" s="20">
        <f t="shared" si="3"/>
        <v>1</v>
      </c>
      <c r="N29" s="20">
        <f t="shared" si="4"/>
        <v>1</v>
      </c>
      <c r="O29" s="20">
        <f t="shared" ref="O29:O34" si="5">IF(F29&lt;$F$38,1,0)</f>
        <v>0</v>
      </c>
    </row>
    <row r="30" spans="3:15" ht="18.75" thickBot="1">
      <c r="C30" s="18">
        <v>4</v>
      </c>
      <c r="D30" s="5">
        <v>0.72</v>
      </c>
      <c r="E30" s="138">
        <v>0.88800000000000001</v>
      </c>
      <c r="F30" s="5">
        <v>0.93</v>
      </c>
      <c r="G30" s="50">
        <v>1.36</v>
      </c>
      <c r="H30" s="70"/>
      <c r="I30" s="70"/>
      <c r="J30" s="70"/>
      <c r="K30" s="70"/>
      <c r="L30" s="70"/>
      <c r="M30" s="20">
        <f t="shared" si="3"/>
        <v>1</v>
      </c>
      <c r="N30" s="20">
        <f t="shared" si="4"/>
        <v>1</v>
      </c>
      <c r="O30" s="20">
        <f t="shared" si="5"/>
        <v>0</v>
      </c>
    </row>
    <row r="31" spans="3:15" ht="18.75" thickBot="1">
      <c r="C31" s="18">
        <v>3</v>
      </c>
      <c r="D31" s="5">
        <v>0.69</v>
      </c>
      <c r="E31" s="138">
        <v>0.879</v>
      </c>
      <c r="F31" s="5">
        <v>0.9</v>
      </c>
      <c r="G31" s="50">
        <v>1.3</v>
      </c>
      <c r="H31" s="70"/>
      <c r="I31" s="70"/>
      <c r="J31" s="70"/>
      <c r="K31" s="70"/>
      <c r="L31" s="70"/>
      <c r="M31" s="20">
        <f t="shared" si="3"/>
        <v>1</v>
      </c>
      <c r="N31" s="20">
        <f t="shared" si="4"/>
        <v>1</v>
      </c>
      <c r="O31" s="20">
        <f t="shared" si="5"/>
        <v>0</v>
      </c>
    </row>
    <row r="32" spans="3:15" ht="18.75" thickBot="1">
      <c r="C32" s="18">
        <v>2</v>
      </c>
      <c r="D32" s="138">
        <v>0.65500000000000003</v>
      </c>
      <c r="E32" s="5">
        <v>0.87</v>
      </c>
      <c r="F32" s="5">
        <v>0.85</v>
      </c>
      <c r="G32" s="50">
        <v>1.1499999999999999</v>
      </c>
      <c r="H32" s="70"/>
      <c r="I32" s="70"/>
      <c r="J32" s="70"/>
      <c r="K32" s="70"/>
      <c r="L32" s="70"/>
      <c r="M32" s="20">
        <f t="shared" si="3"/>
        <v>1</v>
      </c>
      <c r="N32" s="20">
        <f t="shared" si="4"/>
        <v>1</v>
      </c>
      <c r="O32" s="20">
        <f t="shared" si="5"/>
        <v>1</v>
      </c>
    </row>
    <row r="33" spans="3:17" ht="18.75" thickBot="1">
      <c r="C33" s="27">
        <v>1</v>
      </c>
      <c r="D33" s="5">
        <v>0.62</v>
      </c>
      <c r="E33" s="139">
        <v>0.79900000000000004</v>
      </c>
      <c r="F33" s="84">
        <v>0.8</v>
      </c>
      <c r="G33" s="48">
        <v>1</v>
      </c>
      <c r="H33" s="70"/>
      <c r="I33" s="70"/>
      <c r="J33" s="70"/>
      <c r="K33" s="70"/>
      <c r="L33" s="70"/>
      <c r="M33" s="20">
        <f t="shared" si="3"/>
        <v>1</v>
      </c>
      <c r="N33" s="20">
        <f t="shared" si="4"/>
        <v>1</v>
      </c>
      <c r="O33" s="20">
        <f t="shared" si="5"/>
        <v>1</v>
      </c>
    </row>
    <row r="34" spans="3:17" ht="18.75" thickBot="1">
      <c r="C34" s="27">
        <v>0</v>
      </c>
      <c r="D34" s="4" t="s">
        <v>146</v>
      </c>
      <c r="E34" s="4" t="s">
        <v>1103</v>
      </c>
      <c r="F34" s="3" t="s">
        <v>5</v>
      </c>
      <c r="G34" s="48">
        <v>0</v>
      </c>
      <c r="H34" s="70"/>
      <c r="I34" s="70"/>
      <c r="J34" s="70"/>
      <c r="K34" s="70"/>
      <c r="L34" s="70"/>
      <c r="M34" s="20">
        <f t="shared" si="3"/>
        <v>0</v>
      </c>
      <c r="N34" s="20">
        <f t="shared" si="4"/>
        <v>0</v>
      </c>
      <c r="O34" s="20">
        <f t="shared" si="5"/>
        <v>0</v>
      </c>
    </row>
    <row r="35" spans="3:17" ht="15" thickBot="1">
      <c r="C35" s="12" t="s">
        <v>3</v>
      </c>
      <c r="D35" s="11">
        <v>0.6</v>
      </c>
      <c r="E35" s="11">
        <v>0.2</v>
      </c>
      <c r="F35" s="11">
        <v>0.2</v>
      </c>
      <c r="G35" s="10"/>
      <c r="H35" s="70"/>
      <c r="I35" s="70"/>
      <c r="J35" s="70"/>
      <c r="K35" s="70"/>
      <c r="L35" s="70"/>
      <c r="M35" s="20">
        <f>SUM(M26:M34)</f>
        <v>7</v>
      </c>
      <c r="N35" s="20">
        <f>SUM(N26:N34)</f>
        <v>6</v>
      </c>
      <c r="O35" s="20">
        <f>SUM(O26:O34)</f>
        <v>2</v>
      </c>
    </row>
    <row r="36" spans="3:17">
      <c r="C36" s="70"/>
      <c r="D36" s="70"/>
      <c r="E36" s="70"/>
      <c r="F36" s="70"/>
      <c r="G36" s="70"/>
      <c r="H36" s="70"/>
      <c r="I36" s="70"/>
      <c r="J36" s="70"/>
      <c r="K36" s="70"/>
      <c r="L36" s="70"/>
    </row>
    <row r="37" spans="3:17">
      <c r="C37" s="70"/>
      <c r="D37" s="70"/>
      <c r="E37" s="70"/>
      <c r="F37" s="70"/>
      <c r="G37" s="70"/>
      <c r="H37" s="70"/>
      <c r="I37" s="70"/>
      <c r="J37" s="70"/>
      <c r="K37" s="70"/>
      <c r="L37" s="70"/>
    </row>
    <row r="38" spans="3:17" ht="54">
      <c r="C38" s="9" t="str">
        <f ca="1">"Osiągnięty wynik za " &amp; TEXT(NOW()-IF(DAY(NOW())&lt;8,7,0),"mmmm")</f>
        <v>Osiągnięty wynik za grudzień</v>
      </c>
      <c r="D38" s="6">
        <f>VLOOKUP("500LI",NETTOdane!I2:N11,6,FALSE)</f>
        <v>0.84965999105467194</v>
      </c>
      <c r="E38" s="6">
        <f>VLOOKUP("500LI",Tabela_DaneZewnętrzne_121[#All],4,FALSE)/100</f>
        <v>0.91006161349436521</v>
      </c>
      <c r="F38" s="82">
        <f>LINIA!D16</f>
        <v>0.89577464788732342</v>
      </c>
      <c r="G38" s="85">
        <f>IF(((VLOOKUP(M35,C25:G34,5,FALSE)*D35)*100*IF(OR(N35=0,O35=0),0.5,1)+(VLOOKUP(N35,C25:G34,5,FALSE)*E35)*100*IF(OR(M35=0,O35=0),0.5,1) +(VLOOKUP(O35,C25:G34,5,FALSE)*F35)*100*IF(OR(M35=0,N35=0),0.5,1))/100&lt;1,1,((VLOOKUP(M35,C25:G34,5,FALSE)*D35)*100*IF(OR(N35=0,O35=0),0.5,1)+(VLOOKUP(N35,C25:G34,5,FALSE)*E35)*100*IF(OR(M35=0,O35=0),0.5,1) +(VLOOKUP(O35,C25:G34,5,FALSE)*F35)*100*IF(OR(M35=0,N35=0),0.5,1))/100)</f>
        <v>1.492</v>
      </c>
      <c r="H38" s="70"/>
      <c r="I38" s="70"/>
      <c r="J38" s="70"/>
      <c r="K38" s="70"/>
      <c r="L38" s="70"/>
    </row>
    <row r="39" spans="3:17" ht="18">
      <c r="C39" s="119" t="s">
        <v>1112</v>
      </c>
    </row>
    <row r="43" spans="3:17">
      <c r="K43" s="40"/>
      <c r="L43" s="40"/>
      <c r="M43" s="40"/>
      <c r="N43" s="40"/>
      <c r="O43" s="40"/>
      <c r="P43" s="40"/>
      <c r="Q43" s="40"/>
    </row>
    <row r="44" spans="3:17" ht="20.25" thickBot="1">
      <c r="C44" s="162" t="s">
        <v>134</v>
      </c>
      <c r="D44" s="162"/>
      <c r="E44" s="162"/>
      <c r="F44" s="162"/>
      <c r="G44" s="162"/>
      <c r="H44" s="70"/>
      <c r="I44" s="70"/>
      <c r="J44" s="70"/>
      <c r="K44" s="40"/>
      <c r="L44" s="40"/>
      <c r="M44" s="40"/>
      <c r="N44" s="40"/>
      <c r="O44" s="40"/>
      <c r="P44" s="40"/>
      <c r="Q44" s="40"/>
    </row>
    <row r="45" spans="3:17">
      <c r="C45" s="160" t="s">
        <v>0</v>
      </c>
      <c r="D45" s="158" t="s">
        <v>132</v>
      </c>
      <c r="E45" s="158" t="s">
        <v>1110</v>
      </c>
      <c r="F45" s="158" t="s">
        <v>43</v>
      </c>
      <c r="G45" s="158" t="s">
        <v>2</v>
      </c>
      <c r="H45" s="70"/>
      <c r="I45" s="70"/>
      <c r="J45" s="70"/>
      <c r="K45" s="40"/>
      <c r="L45" s="20"/>
      <c r="Q45" s="40"/>
    </row>
    <row r="46" spans="3:17" ht="27.75" customHeight="1" thickBot="1">
      <c r="C46" s="161"/>
      <c r="D46" s="159"/>
      <c r="E46" s="159"/>
      <c r="F46" s="159"/>
      <c r="G46" s="159"/>
      <c r="H46" s="70"/>
      <c r="I46" s="70"/>
      <c r="J46" s="70"/>
      <c r="K46" s="40"/>
      <c r="L46" s="20"/>
      <c r="Q46" s="40"/>
    </row>
    <row r="47" spans="3:17" ht="18.75" thickBot="1">
      <c r="C47" s="27">
        <v>8</v>
      </c>
      <c r="D47" s="17">
        <v>0.95</v>
      </c>
      <c r="E47" s="140">
        <v>0.96</v>
      </c>
      <c r="F47" s="15"/>
      <c r="G47" s="48">
        <v>1.7</v>
      </c>
      <c r="H47" s="70"/>
      <c r="I47" s="70"/>
      <c r="J47" s="70"/>
      <c r="K47" s="40"/>
      <c r="L47" s="20"/>
      <c r="M47" s="20">
        <f t="shared" ref="M47:M53" si="6">IF(D47&lt;=$D$59,1,0)</f>
        <v>0</v>
      </c>
      <c r="N47" s="20">
        <f t="shared" ref="N47:N53" si="7">IF(E47&lt;=$E$59,1,0)</f>
        <v>0</v>
      </c>
      <c r="Q47" s="40"/>
    </row>
    <row r="48" spans="3:17" ht="18.75" thickBot="1">
      <c r="C48" s="27">
        <v>7</v>
      </c>
      <c r="D48" s="17">
        <v>0.89</v>
      </c>
      <c r="E48" s="140">
        <v>0.92400000000000004</v>
      </c>
      <c r="F48" s="15"/>
      <c r="G48" s="48">
        <v>1.6</v>
      </c>
      <c r="H48" s="70"/>
      <c r="I48" s="70"/>
      <c r="J48" s="70"/>
      <c r="K48" s="40"/>
      <c r="L48" s="20"/>
      <c r="M48" s="20">
        <f t="shared" si="6"/>
        <v>0</v>
      </c>
      <c r="N48" s="20">
        <f t="shared" si="7"/>
        <v>0</v>
      </c>
      <c r="Q48" s="40"/>
    </row>
    <row r="49" spans="3:19" ht="18.75" thickBot="1">
      <c r="C49" s="27">
        <v>6</v>
      </c>
      <c r="D49" s="17">
        <v>0.83</v>
      </c>
      <c r="E49" s="140">
        <v>0.90600000000000003</v>
      </c>
      <c r="F49" s="1">
        <v>1</v>
      </c>
      <c r="G49" s="48">
        <v>1.51</v>
      </c>
      <c r="H49" s="70"/>
      <c r="I49" s="70"/>
      <c r="J49" s="70"/>
      <c r="K49" s="40"/>
      <c r="L49" s="20"/>
      <c r="M49" s="20">
        <f t="shared" si="6"/>
        <v>0</v>
      </c>
      <c r="N49" s="20">
        <f t="shared" si="7"/>
        <v>0</v>
      </c>
      <c r="O49" s="20">
        <f>IF(F49&lt;=$F$59,1,0)</f>
        <v>1</v>
      </c>
      <c r="Q49" s="40"/>
    </row>
    <row r="50" spans="3:19" ht="18.75" thickBot="1">
      <c r="C50" s="18">
        <v>5</v>
      </c>
      <c r="D50" s="5">
        <v>0.78</v>
      </c>
      <c r="E50" s="138">
        <v>0.89700000000000002</v>
      </c>
      <c r="F50" s="5">
        <v>0.97</v>
      </c>
      <c r="G50" s="50">
        <v>1.43</v>
      </c>
      <c r="H50" s="70"/>
      <c r="I50" s="70"/>
      <c r="J50" s="70"/>
      <c r="K50" s="40"/>
      <c r="L50" s="20"/>
      <c r="M50" s="20">
        <f t="shared" si="6"/>
        <v>1</v>
      </c>
      <c r="N50" s="20">
        <f t="shared" si="7"/>
        <v>0</v>
      </c>
      <c r="O50" s="20">
        <f>IF(F50&lt;=$F$59,1,0)</f>
        <v>1</v>
      </c>
      <c r="Q50" s="40"/>
    </row>
    <row r="51" spans="3:19" ht="18.75" thickBot="1">
      <c r="C51" s="18">
        <v>4</v>
      </c>
      <c r="D51" s="5">
        <v>0.74</v>
      </c>
      <c r="E51" s="138">
        <v>0.88800000000000001</v>
      </c>
      <c r="F51" s="5">
        <v>0.93</v>
      </c>
      <c r="G51" s="50">
        <v>1.36</v>
      </c>
      <c r="H51" s="70"/>
      <c r="I51" s="70"/>
      <c r="J51" s="70"/>
      <c r="K51" s="40"/>
      <c r="L51" s="20"/>
      <c r="M51" s="20">
        <f t="shared" si="6"/>
        <v>1</v>
      </c>
      <c r="N51" s="20">
        <f t="shared" si="7"/>
        <v>0</v>
      </c>
      <c r="O51" s="20">
        <f t="shared" ref="O51:O54" si="8">IF(F51&lt;=$F$59,1,0)</f>
        <v>1</v>
      </c>
      <c r="Q51" s="40"/>
    </row>
    <row r="52" spans="3:19" ht="18.75" thickBot="1">
      <c r="C52" s="18">
        <v>3</v>
      </c>
      <c r="D52" s="5">
        <v>0.7</v>
      </c>
      <c r="E52" s="138">
        <v>0.879</v>
      </c>
      <c r="F52" s="5">
        <v>0.9</v>
      </c>
      <c r="G52" s="50">
        <v>1.3</v>
      </c>
      <c r="H52" s="70"/>
      <c r="I52" s="70"/>
      <c r="J52" s="70"/>
      <c r="K52" s="40"/>
      <c r="L52" s="20"/>
      <c r="M52" s="20">
        <f t="shared" si="6"/>
        <v>1</v>
      </c>
      <c r="N52" s="20">
        <f t="shared" si="7"/>
        <v>0</v>
      </c>
      <c r="O52" s="20">
        <f t="shared" si="8"/>
        <v>1</v>
      </c>
      <c r="Q52" s="40"/>
    </row>
    <row r="53" spans="3:19" ht="18.75" thickBot="1">
      <c r="C53" s="18">
        <v>2</v>
      </c>
      <c r="D53" s="5">
        <v>0.66</v>
      </c>
      <c r="E53" s="5">
        <v>0.87</v>
      </c>
      <c r="F53" s="5">
        <v>0.85</v>
      </c>
      <c r="G53" s="50">
        <v>1.1499999999999999</v>
      </c>
      <c r="H53" s="70"/>
      <c r="I53" s="70"/>
      <c r="J53" s="70"/>
      <c r="K53" s="40"/>
      <c r="L53" s="20"/>
      <c r="M53" s="20">
        <f t="shared" si="6"/>
        <v>1</v>
      </c>
      <c r="N53" s="20">
        <f t="shared" si="7"/>
        <v>0</v>
      </c>
      <c r="O53" s="20">
        <f t="shared" si="8"/>
        <v>1</v>
      </c>
      <c r="Q53" s="40"/>
    </row>
    <row r="54" spans="3:19" ht="18.75" thickBot="1">
      <c r="C54" s="27">
        <v>1</v>
      </c>
      <c r="D54" s="5">
        <v>0.62</v>
      </c>
      <c r="E54" s="138">
        <v>0.79900000000000004</v>
      </c>
      <c r="F54" s="84">
        <v>0.8</v>
      </c>
      <c r="G54" s="48">
        <v>1</v>
      </c>
      <c r="H54" s="70"/>
      <c r="I54" s="70"/>
      <c r="J54" s="70"/>
      <c r="K54" s="40"/>
      <c r="L54" s="20"/>
      <c r="M54" s="20">
        <f>IF(D54&lt;=$D$59,1,0)</f>
        <v>1</v>
      </c>
      <c r="N54" s="20">
        <f>IF(E54&lt;=$E$59,1,0)</f>
        <v>1</v>
      </c>
      <c r="O54" s="20">
        <f t="shared" si="8"/>
        <v>1</v>
      </c>
      <c r="Q54" s="40"/>
    </row>
    <row r="55" spans="3:19" ht="18.75" thickBot="1">
      <c r="C55" s="27">
        <v>0</v>
      </c>
      <c r="D55" s="4" t="s">
        <v>146</v>
      </c>
      <c r="E55" s="4" t="s">
        <v>1103</v>
      </c>
      <c r="F55" s="3" t="s">
        <v>5</v>
      </c>
      <c r="G55" s="48">
        <v>0</v>
      </c>
      <c r="H55" s="70"/>
      <c r="I55" s="70"/>
      <c r="J55" s="70"/>
      <c r="K55" s="40"/>
      <c r="L55" s="20"/>
      <c r="M55" s="20">
        <f t="shared" ref="M55" si="9">IF(D55&lt;$D$38,1,0)</f>
        <v>0</v>
      </c>
      <c r="N55" s="20">
        <f t="shared" ref="N55" si="10">IF(E55&lt;$E$38,1,0)</f>
        <v>0</v>
      </c>
      <c r="O55" s="20">
        <f t="shared" ref="O55" si="11">IF(F55&lt;$F$38,1,0)</f>
        <v>0</v>
      </c>
      <c r="Q55" s="40"/>
    </row>
    <row r="56" spans="3:19" ht="15" thickBot="1">
      <c r="C56" s="12" t="s">
        <v>3</v>
      </c>
      <c r="D56" s="11">
        <v>0.6</v>
      </c>
      <c r="E56" s="11">
        <v>0.2</v>
      </c>
      <c r="F56" s="11">
        <v>0.2</v>
      </c>
      <c r="G56" s="10"/>
      <c r="H56" s="70"/>
      <c r="I56" s="70"/>
      <c r="J56" s="70"/>
      <c r="K56" s="40"/>
      <c r="L56" s="20"/>
      <c r="M56" s="20">
        <f>SUM(M47:M55)</f>
        <v>5</v>
      </c>
      <c r="N56" s="20">
        <f>SUM(N47:N55)</f>
        <v>1</v>
      </c>
      <c r="O56" s="20">
        <f>SUM(O47:O55)</f>
        <v>6</v>
      </c>
      <c r="Q56" s="40"/>
    </row>
    <row r="57" spans="3:19">
      <c r="C57" s="70"/>
      <c r="D57" s="70"/>
      <c r="E57" s="70"/>
      <c r="F57" s="70"/>
      <c r="G57" s="70"/>
      <c r="H57" s="70"/>
      <c r="I57" s="70"/>
      <c r="J57" s="70"/>
      <c r="K57" s="40"/>
      <c r="L57" s="20"/>
      <c r="Q57" s="40"/>
    </row>
    <row r="58" spans="3:19">
      <c r="C58" s="70"/>
      <c r="D58" s="70"/>
      <c r="E58" s="70"/>
      <c r="F58" s="70"/>
      <c r="G58" s="70"/>
      <c r="H58" s="70"/>
      <c r="I58" s="70"/>
      <c r="J58" s="70"/>
      <c r="K58" s="40"/>
      <c r="L58" s="40"/>
      <c r="M58" s="40"/>
      <c r="N58" s="40"/>
      <c r="O58" s="40"/>
      <c r="P58" s="40"/>
      <c r="Q58" s="40"/>
    </row>
    <row r="59" spans="3:19" ht="54">
      <c r="C59" s="9" t="str">
        <f ca="1">"Osiągnięty wynik za " &amp; TEXT(NOW()-IF(DAY(NOW())&lt;8,7,0),"mmmm")</f>
        <v>Osiągnięty wynik za grudzień</v>
      </c>
      <c r="D59" s="6">
        <f>VLOOKUP("200SW",NETTOdane!I2:N11,6,FALSE)</f>
        <v>0.81404159279102972</v>
      </c>
      <c r="E59" s="6">
        <f>(VLOOKUP("200SW",Tabela_DaneZewnętrzne_121[#All],4,FALSE))/100</f>
        <v>0.85087326466636815</v>
      </c>
      <c r="F59" s="82">
        <f>'SZWALNIA TKANIN'!D16</f>
        <v>1</v>
      </c>
      <c r="G59" s="85">
        <f>IF(((VLOOKUP(M56,C46:G55,5,FALSE)*D56)*100*IF(OR(N56=0,O56=0),0.5,1)+(VLOOKUP(N56,C46:G55,5,FALSE)*E56)*100*IF(OR(M56=0,O56=0),0.5,1) +(VLOOKUP(O56,C46:G55,5,FALSE)*F56)*100*IF(OR(M56=0,N56=0),0.5,1))/100&lt;1,1,((VLOOKUP(M56,C46:G55,5,FALSE)*D56)*100*IF(OR(N56=0,O56=0),0.5,1)+(VLOOKUP(N56,C46:G55,5,FALSE)*E56)*100*IF(OR(M56=0,O56=0),0.5,1) +(VLOOKUP(O56,C46:G55,5,FALSE)*F56)*100*IF(OR(M56=0,N56=0),0.5,1))/100)</f>
        <v>1.36</v>
      </c>
      <c r="H59" s="70"/>
      <c r="I59" s="70"/>
      <c r="J59" s="70"/>
      <c r="K59" s="40"/>
      <c r="L59" s="40"/>
      <c r="M59" s="40"/>
      <c r="N59" s="40"/>
      <c r="O59" s="40"/>
      <c r="P59" s="40"/>
      <c r="Q59" s="40"/>
    </row>
    <row r="60" spans="3:19" ht="18">
      <c r="C60" s="119" t="s">
        <v>1112</v>
      </c>
    </row>
    <row r="63" spans="3:19">
      <c r="J63" s="141"/>
      <c r="K63" s="141"/>
      <c r="L63" s="20"/>
      <c r="R63" s="141"/>
      <c r="S63" s="141"/>
    </row>
    <row r="64" spans="3:19">
      <c r="J64" s="141"/>
      <c r="K64" s="141"/>
      <c r="L64" s="20"/>
      <c r="R64" s="141"/>
      <c r="S64" s="141"/>
    </row>
    <row r="65" spans="3:19" ht="20.25" thickBot="1">
      <c r="C65" s="162" t="s">
        <v>135</v>
      </c>
      <c r="D65" s="162"/>
      <c r="E65" s="162"/>
      <c r="F65" s="162"/>
      <c r="G65" s="162"/>
      <c r="H65" s="70"/>
      <c r="I65" s="70"/>
      <c r="J65" s="142"/>
      <c r="K65" s="142"/>
      <c r="L65" s="142"/>
      <c r="M65" s="142"/>
      <c r="N65" s="142"/>
      <c r="O65" s="142"/>
      <c r="P65" s="142"/>
      <c r="Q65" s="142"/>
      <c r="R65" s="142"/>
      <c r="S65" s="142"/>
    </row>
    <row r="66" spans="3:19" ht="14.25" customHeight="1">
      <c r="C66" s="160" t="s">
        <v>0</v>
      </c>
      <c r="D66" s="158" t="s">
        <v>132</v>
      </c>
      <c r="E66" s="158" t="s">
        <v>1110</v>
      </c>
      <c r="F66" s="158" t="s">
        <v>1109</v>
      </c>
      <c r="G66" s="158" t="s">
        <v>43</v>
      </c>
      <c r="H66" s="158" t="s">
        <v>2</v>
      </c>
      <c r="I66" s="70"/>
      <c r="J66" s="142"/>
      <c r="K66" s="142"/>
      <c r="L66" s="20"/>
      <c r="R66" s="142"/>
      <c r="S66" s="142"/>
    </row>
    <row r="67" spans="3:19" ht="26.25" customHeight="1" thickBot="1">
      <c r="C67" s="161"/>
      <c r="D67" s="159"/>
      <c r="E67" s="159"/>
      <c r="F67" s="159"/>
      <c r="G67" s="159"/>
      <c r="H67" s="159"/>
      <c r="I67" s="70"/>
      <c r="J67" s="142"/>
      <c r="K67" s="142"/>
      <c r="L67" s="20"/>
      <c r="R67" s="142"/>
      <c r="S67" s="142"/>
    </row>
    <row r="68" spans="3:19" ht="18.75" thickBot="1">
      <c r="C68" s="27">
        <v>8</v>
      </c>
      <c r="D68" s="17">
        <v>0.95</v>
      </c>
      <c r="E68" s="140">
        <v>0.96</v>
      </c>
      <c r="F68" s="126">
        <v>0</v>
      </c>
      <c r="G68" s="15"/>
      <c r="H68" s="48">
        <v>1.7</v>
      </c>
      <c r="I68" s="70"/>
      <c r="J68" s="142"/>
      <c r="K68" s="142"/>
      <c r="L68" s="20"/>
      <c r="M68" s="20">
        <f>IF(D68&lt;$D$80,1,0)</f>
        <v>0</v>
      </c>
      <c r="N68" s="20">
        <f>IF(E68&lt;$E$80,1,0)</f>
        <v>0</v>
      </c>
      <c r="O68" s="20">
        <f>IF(F68&gt;$F$80,1,0)</f>
        <v>0</v>
      </c>
      <c r="R68" s="142"/>
      <c r="S68" s="142"/>
    </row>
    <row r="69" spans="3:19" ht="18.75" thickBot="1">
      <c r="C69" s="27">
        <v>7</v>
      </c>
      <c r="D69" s="17">
        <v>0.89</v>
      </c>
      <c r="E69" s="140">
        <v>0.92400000000000004</v>
      </c>
      <c r="F69" s="126">
        <v>0.50600000000000001</v>
      </c>
      <c r="G69" s="15"/>
      <c r="H69" s="48">
        <v>1.6</v>
      </c>
      <c r="I69" s="70"/>
      <c r="J69" s="119"/>
      <c r="K69" s="142"/>
      <c r="L69" s="20"/>
      <c r="M69" s="20">
        <f t="shared" ref="M69:M75" si="12">IF(D69&lt;$D$80,1,0)</f>
        <v>0</v>
      </c>
      <c r="N69" s="20">
        <f>IF(E69&lt;$E$80,1,0)</f>
        <v>0</v>
      </c>
      <c r="O69" s="20">
        <f t="shared" ref="O69:O75" si="13">IF(F69&gt;$F$80,1,0)</f>
        <v>0</v>
      </c>
      <c r="R69" s="142"/>
      <c r="S69" s="142"/>
    </row>
    <row r="70" spans="3:19" ht="18.75" thickBot="1">
      <c r="C70" s="27">
        <v>6</v>
      </c>
      <c r="D70" s="17">
        <v>0.83</v>
      </c>
      <c r="E70" s="138">
        <v>0.90600000000000003</v>
      </c>
      <c r="F70" s="126">
        <v>0.67500000000000004</v>
      </c>
      <c r="G70" s="83" t="s">
        <v>130</v>
      </c>
      <c r="H70" s="48">
        <v>1.51</v>
      </c>
      <c r="I70" s="70"/>
      <c r="J70" s="119"/>
      <c r="K70" s="142"/>
      <c r="L70" s="20"/>
      <c r="M70" s="20">
        <f t="shared" si="12"/>
        <v>1</v>
      </c>
      <c r="N70" s="20">
        <f t="shared" ref="N70:N75" si="14">IF(E70&lt;$E$80,1,0)</f>
        <v>0</v>
      </c>
      <c r="O70" s="20">
        <f t="shared" si="13"/>
        <v>0</v>
      </c>
      <c r="P70" s="20">
        <f>IF(G70&lt;$G$80,1,0)</f>
        <v>0</v>
      </c>
      <c r="R70" s="142"/>
      <c r="S70" s="142"/>
    </row>
    <row r="71" spans="3:19" ht="18.75" thickBot="1">
      <c r="C71" s="18">
        <v>5</v>
      </c>
      <c r="D71" s="5">
        <v>0.78</v>
      </c>
      <c r="E71" s="138">
        <v>0.89700000000000002</v>
      </c>
      <c r="F71" s="126">
        <v>0.9</v>
      </c>
      <c r="G71" s="5">
        <v>0.97</v>
      </c>
      <c r="H71" s="50">
        <v>1.43</v>
      </c>
      <c r="I71" s="70"/>
      <c r="J71" s="142"/>
      <c r="K71" s="142"/>
      <c r="L71" s="20"/>
      <c r="M71" s="20">
        <f t="shared" si="12"/>
        <v>1</v>
      </c>
      <c r="N71" s="20">
        <f t="shared" si="14"/>
        <v>0</v>
      </c>
      <c r="O71" s="20">
        <f t="shared" si="13"/>
        <v>0</v>
      </c>
      <c r="P71" s="20">
        <f t="shared" ref="P71:P76" si="15">IF(G71&lt;$G$80,1,0)</f>
        <v>1</v>
      </c>
      <c r="R71" s="142"/>
      <c r="S71" s="142"/>
    </row>
    <row r="72" spans="3:19" ht="18.75" thickBot="1">
      <c r="C72" s="18">
        <v>4</v>
      </c>
      <c r="D72" s="5">
        <v>0.74</v>
      </c>
      <c r="E72" s="138">
        <v>0.88800000000000001</v>
      </c>
      <c r="F72" s="126">
        <v>1.2</v>
      </c>
      <c r="G72" s="5">
        <v>0.93</v>
      </c>
      <c r="H72" s="50">
        <v>1.36</v>
      </c>
      <c r="I72" s="70"/>
      <c r="J72" s="142"/>
      <c r="K72" s="142"/>
      <c r="L72" s="20"/>
      <c r="M72" s="20">
        <f t="shared" si="12"/>
        <v>1</v>
      </c>
      <c r="N72" s="20">
        <f t="shared" si="14"/>
        <v>1</v>
      </c>
      <c r="O72" s="20">
        <f t="shared" si="13"/>
        <v>1</v>
      </c>
      <c r="P72" s="20">
        <f t="shared" si="15"/>
        <v>1</v>
      </c>
      <c r="R72" s="142"/>
      <c r="S72" s="142"/>
    </row>
    <row r="73" spans="3:19" ht="18.75" thickBot="1">
      <c r="C73" s="18">
        <v>3</v>
      </c>
      <c r="D73" s="5">
        <v>0.7</v>
      </c>
      <c r="E73" s="138">
        <v>0.879</v>
      </c>
      <c r="F73" s="126">
        <v>1.6</v>
      </c>
      <c r="G73" s="5">
        <v>0.9</v>
      </c>
      <c r="H73" s="50">
        <v>1.3</v>
      </c>
      <c r="I73" s="70"/>
      <c r="J73" s="142"/>
      <c r="K73" s="142"/>
      <c r="L73" s="20"/>
      <c r="M73" s="20">
        <f t="shared" si="12"/>
        <v>1</v>
      </c>
      <c r="N73" s="20">
        <f t="shared" si="14"/>
        <v>1</v>
      </c>
      <c r="O73" s="20">
        <f t="shared" si="13"/>
        <v>1</v>
      </c>
      <c r="P73" s="20">
        <f t="shared" si="15"/>
        <v>1</v>
      </c>
      <c r="R73" s="142"/>
      <c r="S73" s="142"/>
    </row>
    <row r="74" spans="3:19" ht="18.75" thickBot="1">
      <c r="C74" s="18">
        <v>2</v>
      </c>
      <c r="D74" s="5">
        <v>0.66</v>
      </c>
      <c r="E74" s="5">
        <v>0.87</v>
      </c>
      <c r="F74" s="126">
        <v>2.4</v>
      </c>
      <c r="G74" s="5">
        <v>0.85</v>
      </c>
      <c r="H74" s="50">
        <v>1.1499999999999999</v>
      </c>
      <c r="I74" s="70"/>
      <c r="J74" s="142"/>
      <c r="K74" s="142"/>
      <c r="L74" s="20"/>
      <c r="M74" s="20">
        <f t="shared" si="12"/>
        <v>1</v>
      </c>
      <c r="N74" s="20">
        <f t="shared" si="14"/>
        <v>1</v>
      </c>
      <c r="O74" s="20">
        <f t="shared" si="13"/>
        <v>1</v>
      </c>
      <c r="P74" s="20">
        <f t="shared" si="15"/>
        <v>1</v>
      </c>
      <c r="R74" s="142"/>
      <c r="S74" s="142"/>
    </row>
    <row r="75" spans="3:19" ht="18.75" thickBot="1">
      <c r="C75" s="27">
        <v>1</v>
      </c>
      <c r="D75" s="5">
        <v>0.62</v>
      </c>
      <c r="E75" s="5">
        <v>0.79900000000000004</v>
      </c>
      <c r="F75" s="126">
        <v>3.2</v>
      </c>
      <c r="G75" s="84">
        <v>0.8</v>
      </c>
      <c r="H75" s="48">
        <v>1</v>
      </c>
      <c r="I75" s="70"/>
      <c r="J75" s="142"/>
      <c r="K75" s="142"/>
      <c r="L75" s="20"/>
      <c r="M75" s="20">
        <f t="shared" si="12"/>
        <v>1</v>
      </c>
      <c r="N75" s="20">
        <f t="shared" si="14"/>
        <v>1</v>
      </c>
      <c r="O75" s="20">
        <f t="shared" si="13"/>
        <v>1</v>
      </c>
      <c r="P75" s="20">
        <f t="shared" si="15"/>
        <v>1</v>
      </c>
      <c r="R75" s="142"/>
      <c r="S75" s="142"/>
    </row>
    <row r="76" spans="3:19" ht="18.75" thickBot="1">
      <c r="C76" s="27">
        <v>0</v>
      </c>
      <c r="D76" s="4" t="s">
        <v>146</v>
      </c>
      <c r="E76" s="4" t="s">
        <v>1103</v>
      </c>
      <c r="F76" s="130" t="s">
        <v>988</v>
      </c>
      <c r="G76" s="3" t="s">
        <v>5</v>
      </c>
      <c r="H76" s="48">
        <v>0</v>
      </c>
      <c r="I76" s="30"/>
      <c r="J76" s="142"/>
      <c r="K76" s="142"/>
      <c r="L76" s="20"/>
      <c r="M76" s="20">
        <f t="shared" ref="M76" si="16">IF(D76&lt;$D$38,1,0)</f>
        <v>0</v>
      </c>
      <c r="N76" s="20">
        <f t="shared" ref="N76" si="17">IF(E76&lt;$E$38,1,0)</f>
        <v>0</v>
      </c>
      <c r="O76" s="20">
        <f>IF(F76&lt;$F$80,1,0)</f>
        <v>0</v>
      </c>
      <c r="P76" s="20">
        <f t="shared" si="15"/>
        <v>0</v>
      </c>
      <c r="R76" s="142"/>
      <c r="S76" s="142"/>
    </row>
    <row r="77" spans="3:19" ht="15" thickBot="1">
      <c r="C77" s="12" t="s">
        <v>3</v>
      </c>
      <c r="D77" s="11">
        <v>0.55000000000000004</v>
      </c>
      <c r="E77" s="11">
        <v>0.15</v>
      </c>
      <c r="F77" s="127">
        <v>0.15</v>
      </c>
      <c r="G77" s="11">
        <v>0.15</v>
      </c>
      <c r="H77" s="10"/>
      <c r="I77" s="70"/>
      <c r="J77" s="142"/>
      <c r="K77" s="142"/>
      <c r="L77" s="20"/>
      <c r="M77" s="20">
        <f>SUM(M68:M76)</f>
        <v>6</v>
      </c>
      <c r="N77" s="20">
        <f>SUM(N68:N76)</f>
        <v>4</v>
      </c>
      <c r="O77" s="20">
        <f>SUM(O68:O76)</f>
        <v>4</v>
      </c>
      <c r="P77" s="20">
        <f>SUM(P68:P76)</f>
        <v>5</v>
      </c>
      <c r="R77" s="142"/>
      <c r="S77" s="142"/>
    </row>
    <row r="78" spans="3:19">
      <c r="C78" s="70"/>
      <c r="D78" s="70"/>
      <c r="E78" s="70"/>
      <c r="F78" s="119"/>
      <c r="G78" s="70"/>
      <c r="H78" s="70"/>
      <c r="I78" s="70"/>
      <c r="J78" s="142"/>
      <c r="K78" s="142"/>
      <c r="L78" s="142"/>
      <c r="M78" s="142"/>
      <c r="N78" s="142"/>
      <c r="O78" s="142"/>
      <c r="P78" s="142"/>
      <c r="Q78" s="142"/>
      <c r="R78" s="142"/>
      <c r="S78" s="142"/>
    </row>
    <row r="79" spans="3:19">
      <c r="C79" s="70"/>
      <c r="D79" s="70"/>
      <c r="E79" s="70"/>
      <c r="F79" s="119"/>
      <c r="G79" s="70"/>
      <c r="H79" s="70"/>
      <c r="I79" s="70"/>
      <c r="J79" s="142"/>
      <c r="K79" s="142"/>
      <c r="L79" s="142"/>
      <c r="M79" s="142"/>
      <c r="N79" s="142"/>
      <c r="O79" s="142"/>
      <c r="P79" s="142"/>
      <c r="Q79" s="142"/>
      <c r="R79" s="142"/>
      <c r="S79" s="142"/>
    </row>
    <row r="80" spans="3:19" ht="54">
      <c r="C80" s="9" t="str">
        <f ca="1">"Osiągnięty wynik za " &amp; TEXT(NOW()-IF(DAY(NOW())&lt;8,7,0),"mmmm")</f>
        <v>Osiągnięty wynik za grudzień</v>
      </c>
      <c r="D80" s="6">
        <f>VLOOKUP("ALL",NETTOdane!I2:N11,6,FALSE)</f>
        <v>0.83698771309197928</v>
      </c>
      <c r="E80" s="6">
        <f>(VLOOKUP("MAG_WE",Tabela_DaneZewnętrzne_121[#All],4,FALSE))/100</f>
        <v>0.89553681251098227</v>
      </c>
      <c r="F80" s="129">
        <f>Tabela_DaneZewnętrzne_2[WSP_BRK]</f>
        <v>1.0819000000000001</v>
      </c>
      <c r="G80" s="6">
        <f>'MAGAZYN MATERIAŁÓW'!D16</f>
        <v>1</v>
      </c>
      <c r="H80" s="85">
        <f>IF(((VLOOKUP(M77,C67:H76,6,FALSE)*D77)*100*IF(OR(N77=0,O77=0,P77=0),0.5,1)+(VLOOKUP(N77,C67:H76,6,FALSE)*E77)*100*IF(OR(M77=0,O77=0,P77=0),0.5,1) +(VLOOKUP(O77,C67:H76,6,FALSE)*F77)*100*IF(OR(M77=0,N77=0,P77=0),0.5,1)+(VLOOKUP(P77,C67:H76,6,FALSE)*G77)*100*IF(OR(M77=0,N77=0,O77=0),0.5,1))/100&lt;1,1,((VLOOKUP(M77,C67:H76,6,FALSE)*D77)*100*IF(OR(N77=0,O77=0,P77=0),0.5,1)+(VLOOKUP(N77,C67:H76,6,FALSE)*E77)*100*IF(OR(M77=0,O77=0,P77=0),0.5,1) +(VLOOKUP(O77,C67:H76,6,FALSE)*F77)*100*IF(OR(M77=0,N77=0,P77=0),0.5,1)+(VLOOKUP(P77,C67:H76,6,FALSE)*G77)*100*IF(OR(M77=0,N77=0,O77=0),0.5,1))/100)</f>
        <v>1.4530000000000001</v>
      </c>
      <c r="I80" s="70"/>
      <c r="J80" s="142"/>
      <c r="K80" s="142"/>
      <c r="L80" s="142"/>
      <c r="M80" s="142"/>
      <c r="N80" s="142"/>
      <c r="O80" s="142"/>
      <c r="P80" s="142"/>
      <c r="Q80" s="142"/>
      <c r="R80" s="142"/>
      <c r="S80" s="142"/>
    </row>
    <row r="81" spans="3:21" ht="18">
      <c r="C81" s="119" t="s">
        <v>1111</v>
      </c>
    </row>
    <row r="85" spans="3:21" ht="20.25" thickBot="1">
      <c r="C85" s="162" t="s">
        <v>137</v>
      </c>
      <c r="D85" s="162"/>
      <c r="E85" s="162"/>
      <c r="F85" s="162"/>
      <c r="G85" s="162"/>
      <c r="K85" s="40"/>
      <c r="L85" s="40"/>
      <c r="M85" s="40"/>
      <c r="R85" s="20"/>
      <c r="S85" s="20"/>
      <c r="T85" s="40"/>
      <c r="U85" s="40"/>
    </row>
    <row r="86" spans="3:21" ht="14.25" customHeight="1">
      <c r="C86" s="160" t="s">
        <v>0</v>
      </c>
      <c r="D86" s="158" t="s">
        <v>1</v>
      </c>
      <c r="E86" s="158" t="s">
        <v>77</v>
      </c>
      <c r="F86" s="158" t="s">
        <v>76</v>
      </c>
      <c r="G86" s="158" t="s">
        <v>990</v>
      </c>
      <c r="H86" s="158" t="s">
        <v>991</v>
      </c>
      <c r="I86" s="158" t="s">
        <v>2</v>
      </c>
      <c r="K86" s="40"/>
      <c r="L86" s="40"/>
      <c r="M86" s="40"/>
      <c r="R86" s="20"/>
      <c r="S86" s="20"/>
      <c r="T86" s="40"/>
      <c r="U86" s="40"/>
    </row>
    <row r="87" spans="3:21" ht="31.5" customHeight="1" thickBot="1">
      <c r="C87" s="161"/>
      <c r="D87" s="159"/>
      <c r="E87" s="159"/>
      <c r="F87" s="159"/>
      <c r="G87" s="159"/>
      <c r="H87" s="159"/>
      <c r="I87" s="159"/>
      <c r="K87" s="40"/>
      <c r="L87" s="40"/>
      <c r="M87" s="40"/>
      <c r="R87" s="20"/>
      <c r="S87" s="20"/>
      <c r="T87" s="40"/>
      <c r="U87" s="40"/>
    </row>
    <row r="88" spans="3:21" ht="18.75" thickBot="1">
      <c r="C88" s="27">
        <v>8</v>
      </c>
      <c r="D88" s="17">
        <v>0.94</v>
      </c>
      <c r="E88" s="17"/>
      <c r="F88" s="16"/>
      <c r="G88" s="126">
        <v>0</v>
      </c>
      <c r="H88" s="126">
        <v>0</v>
      </c>
      <c r="I88" s="48">
        <v>1.7</v>
      </c>
      <c r="K88" s="40"/>
      <c r="L88" s="40"/>
      <c r="M88" s="40"/>
      <c r="O88" s="20">
        <f>IF(D88&lt;=$D$100,1,0)</f>
        <v>0</v>
      </c>
      <c r="R88" s="20">
        <f t="shared" ref="R88:R94" si="18">IF(G88&gt;=$G$100,1,0)</f>
        <v>0</v>
      </c>
      <c r="S88" s="20">
        <f t="shared" ref="S88:S94" si="19">IF(H88&gt;=$H$100,1,0)</f>
        <v>0</v>
      </c>
      <c r="T88" s="40"/>
      <c r="U88" s="40"/>
    </row>
    <row r="89" spans="3:21" ht="18.75" thickBot="1">
      <c r="C89" s="27">
        <v>7</v>
      </c>
      <c r="D89" s="17">
        <v>0.88</v>
      </c>
      <c r="E89" s="17"/>
      <c r="F89" s="16"/>
      <c r="G89" s="126">
        <v>0.21</v>
      </c>
      <c r="H89" s="126">
        <v>0.15</v>
      </c>
      <c r="I89" s="48">
        <v>1.6</v>
      </c>
      <c r="K89" s="40"/>
      <c r="L89" s="40"/>
      <c r="M89" s="40"/>
      <c r="O89" s="20">
        <f t="shared" ref="O89:O95" si="20">IF(D89&lt;=$D$100,1,0)</f>
        <v>0</v>
      </c>
      <c r="R89" s="20">
        <f t="shared" si="18"/>
        <v>0</v>
      </c>
      <c r="S89" s="20">
        <f t="shared" si="19"/>
        <v>1</v>
      </c>
      <c r="T89" s="40"/>
      <c r="U89" s="40"/>
    </row>
    <row r="90" spans="3:21" ht="18.75" thickBot="1">
      <c r="C90" s="27">
        <v>6</v>
      </c>
      <c r="D90" s="17">
        <v>0.82</v>
      </c>
      <c r="E90" s="1">
        <v>1</v>
      </c>
      <c r="F90" s="1">
        <v>1</v>
      </c>
      <c r="G90" s="126">
        <v>0.42</v>
      </c>
      <c r="H90" s="126">
        <v>0.3</v>
      </c>
      <c r="I90" s="48">
        <v>1.51</v>
      </c>
      <c r="K90" s="40"/>
      <c r="L90" s="40"/>
      <c r="M90" s="40"/>
      <c r="O90" s="20">
        <f t="shared" si="20"/>
        <v>1</v>
      </c>
      <c r="P90" s="20">
        <f>IF(E90&lt;=$E$100,1,0)</f>
        <v>1</v>
      </c>
      <c r="Q90" s="20">
        <f>IF(F90&lt;=$F$100,1,0)</f>
        <v>1</v>
      </c>
      <c r="R90" s="20">
        <f t="shared" si="18"/>
        <v>0</v>
      </c>
      <c r="S90" s="20">
        <f t="shared" si="19"/>
        <v>1</v>
      </c>
      <c r="T90" s="40"/>
      <c r="U90" s="40"/>
    </row>
    <row r="91" spans="3:21" ht="18.75" thickBot="1">
      <c r="C91" s="18">
        <v>5</v>
      </c>
      <c r="D91" s="5">
        <v>0.77</v>
      </c>
      <c r="E91" s="5">
        <v>0.97</v>
      </c>
      <c r="F91" s="5">
        <v>0.97</v>
      </c>
      <c r="G91" s="126">
        <v>0.63</v>
      </c>
      <c r="H91" s="126">
        <v>0.45</v>
      </c>
      <c r="I91" s="50">
        <v>1.43</v>
      </c>
      <c r="K91" s="40"/>
      <c r="L91" s="40"/>
      <c r="M91" s="40"/>
      <c r="O91" s="20">
        <f t="shared" si="20"/>
        <v>1</v>
      </c>
      <c r="P91" s="20">
        <f>IF(E91&lt;=$E$100,1,0)</f>
        <v>1</v>
      </c>
      <c r="Q91" s="20">
        <f>IF(F91&lt;=$F$100,1,0)</f>
        <v>1</v>
      </c>
      <c r="R91" s="20">
        <f t="shared" si="18"/>
        <v>0</v>
      </c>
      <c r="S91" s="20">
        <f t="shared" si="19"/>
        <v>1</v>
      </c>
      <c r="T91" s="40"/>
      <c r="U91" s="40"/>
    </row>
    <row r="92" spans="3:21" ht="18.75" thickBot="1">
      <c r="C92" s="18">
        <v>4</v>
      </c>
      <c r="D92" s="5">
        <v>0.73</v>
      </c>
      <c r="E92" s="5">
        <v>0.93</v>
      </c>
      <c r="F92" s="5">
        <v>0.93</v>
      </c>
      <c r="G92" s="126">
        <v>0.84</v>
      </c>
      <c r="H92" s="126">
        <v>0.6</v>
      </c>
      <c r="I92" s="50">
        <v>1.36</v>
      </c>
      <c r="K92" s="40"/>
      <c r="L92" s="40"/>
      <c r="M92" s="40"/>
      <c r="O92" s="20">
        <f t="shared" si="20"/>
        <v>1</v>
      </c>
      <c r="P92" s="20">
        <f>IF(E92&lt;=$E$100,1,0)</f>
        <v>1</v>
      </c>
      <c r="Q92" s="20">
        <f>IF(F92&lt;=$F$100,1,0)</f>
        <v>1</v>
      </c>
      <c r="R92" s="20">
        <f t="shared" si="18"/>
        <v>0</v>
      </c>
      <c r="S92" s="20">
        <f t="shared" si="19"/>
        <v>1</v>
      </c>
      <c r="T92" s="40"/>
      <c r="U92" s="40"/>
    </row>
    <row r="93" spans="3:21" ht="18.75" thickBot="1">
      <c r="C93" s="18">
        <v>3</v>
      </c>
      <c r="D93" s="5">
        <v>0.69</v>
      </c>
      <c r="E93" s="5">
        <v>0.9</v>
      </c>
      <c r="F93" s="5">
        <v>0.9</v>
      </c>
      <c r="G93" s="126">
        <v>1.05</v>
      </c>
      <c r="H93" s="126">
        <v>0.75</v>
      </c>
      <c r="I93" s="50">
        <v>1.3</v>
      </c>
      <c r="K93" s="40"/>
      <c r="L93" s="40"/>
      <c r="M93" s="40"/>
      <c r="O93" s="20">
        <f t="shared" si="20"/>
        <v>1</v>
      </c>
      <c r="P93" s="20">
        <f t="shared" ref="P93:P95" si="21">IF(E93&lt;$E$100,1,0)</f>
        <v>1</v>
      </c>
      <c r="Q93" s="20">
        <f t="shared" ref="Q93:Q95" si="22">IF(F93&lt;$F$100,1,0)</f>
        <v>1</v>
      </c>
      <c r="R93" s="20">
        <f t="shared" si="18"/>
        <v>0</v>
      </c>
      <c r="S93" s="20">
        <f t="shared" si="19"/>
        <v>1</v>
      </c>
      <c r="T93" s="40"/>
      <c r="U93" s="40"/>
    </row>
    <row r="94" spans="3:21" ht="18.75" thickBot="1">
      <c r="C94" s="18">
        <v>2</v>
      </c>
      <c r="D94" s="5">
        <v>0.65</v>
      </c>
      <c r="E94" s="5">
        <v>0.85</v>
      </c>
      <c r="F94" s="5">
        <v>0.85</v>
      </c>
      <c r="G94" s="126">
        <v>1.575</v>
      </c>
      <c r="H94" s="126">
        <v>1.125</v>
      </c>
      <c r="I94" s="50">
        <v>1.1499999999999999</v>
      </c>
      <c r="K94" s="40"/>
      <c r="L94" s="40"/>
      <c r="M94" s="40"/>
      <c r="O94" s="20">
        <f t="shared" si="20"/>
        <v>1</v>
      </c>
      <c r="P94" s="20">
        <f t="shared" si="21"/>
        <v>1</v>
      </c>
      <c r="Q94" s="20">
        <f t="shared" si="22"/>
        <v>1</v>
      </c>
      <c r="R94" s="20">
        <f t="shared" si="18"/>
        <v>1</v>
      </c>
      <c r="S94" s="20">
        <f t="shared" si="19"/>
        <v>1</v>
      </c>
      <c r="T94" s="40"/>
      <c r="U94" s="40"/>
    </row>
    <row r="95" spans="3:21" ht="18.75" thickBot="1">
      <c r="C95" s="27">
        <v>1</v>
      </c>
      <c r="D95" s="5">
        <v>0.61</v>
      </c>
      <c r="E95" s="2">
        <v>0.8</v>
      </c>
      <c r="F95" s="2">
        <v>0.8</v>
      </c>
      <c r="G95" s="126">
        <v>2.1</v>
      </c>
      <c r="H95" s="126">
        <v>1.5</v>
      </c>
      <c r="I95" s="48">
        <v>1</v>
      </c>
      <c r="K95" s="40"/>
      <c r="L95" s="40"/>
      <c r="M95" s="40"/>
      <c r="O95" s="20">
        <f t="shared" si="20"/>
        <v>1</v>
      </c>
      <c r="P95" s="20">
        <f t="shared" si="21"/>
        <v>1</v>
      </c>
      <c r="Q95" s="20">
        <f t="shared" si="22"/>
        <v>1</v>
      </c>
      <c r="R95" s="20">
        <f>IF(G95&gt;=$G$100,1,0)</f>
        <v>1</v>
      </c>
      <c r="S95" s="20">
        <f>IF(H95&gt;=$H$100,1,0)</f>
        <v>1</v>
      </c>
      <c r="T95" s="40"/>
      <c r="U95" s="40"/>
    </row>
    <row r="96" spans="3:21" ht="18.75" thickBot="1">
      <c r="C96" s="27">
        <v>0</v>
      </c>
      <c r="D96" s="4" t="s">
        <v>147</v>
      </c>
      <c r="E96" s="3" t="s">
        <v>5</v>
      </c>
      <c r="F96" s="3" t="s">
        <v>5</v>
      </c>
      <c r="G96" s="130" t="s">
        <v>989</v>
      </c>
      <c r="H96" s="130" t="s">
        <v>977</v>
      </c>
      <c r="I96" s="48">
        <v>0</v>
      </c>
      <c r="K96" s="40"/>
      <c r="L96" s="40"/>
      <c r="M96" s="40"/>
      <c r="O96" s="20">
        <f t="shared" ref="O96" si="23">IF(D96&lt;$D$100,1,0)</f>
        <v>0</v>
      </c>
      <c r="P96" s="20">
        <f>IF(AND(F96&lt;$E$16,P95&lt;&gt;1),1,0)</f>
        <v>0</v>
      </c>
      <c r="Q96" s="20">
        <f>IF(AND(G96&lt;$E$16,Q95&lt;&gt;1),1,0)</f>
        <v>0</v>
      </c>
      <c r="R96" s="20">
        <v>0</v>
      </c>
      <c r="S96" s="20">
        <v>0</v>
      </c>
      <c r="T96" s="40"/>
      <c r="U96" s="40"/>
    </row>
    <row r="97" spans="3:21" ht="15" thickBot="1">
      <c r="C97" s="12" t="s">
        <v>3</v>
      </c>
      <c r="D97" s="11">
        <v>0.6</v>
      </c>
      <c r="E97" s="11">
        <v>0.2</v>
      </c>
      <c r="F97" s="11">
        <v>0.2</v>
      </c>
      <c r="G97" s="11">
        <v>0.2</v>
      </c>
      <c r="H97" s="11">
        <v>0.2</v>
      </c>
      <c r="I97" s="10"/>
      <c r="K97" s="40"/>
      <c r="L97" s="40"/>
      <c r="M97" s="40"/>
      <c r="O97" s="20">
        <f>SUM(O88:O96)</f>
        <v>6</v>
      </c>
      <c r="P97" s="20">
        <f>SUM(P88:P96)</f>
        <v>6</v>
      </c>
      <c r="Q97" s="20">
        <f>SUM(Q88:Q96)</f>
        <v>6</v>
      </c>
      <c r="R97" s="20">
        <f>SUM(R88:R96)</f>
        <v>2</v>
      </c>
      <c r="S97" s="20">
        <f>SUM(S88:S96)</f>
        <v>7</v>
      </c>
      <c r="T97" s="40"/>
      <c r="U97" s="40"/>
    </row>
    <row r="98" spans="3:21">
      <c r="C98" s="70"/>
      <c r="D98" s="70"/>
      <c r="E98" s="70"/>
      <c r="F98" s="70"/>
      <c r="G98" s="119"/>
      <c r="H98" s="119"/>
      <c r="I98" s="119"/>
      <c r="K98" s="40"/>
      <c r="L98" s="40"/>
      <c r="M98" s="40"/>
      <c r="R98" s="20"/>
      <c r="S98" s="20"/>
      <c r="T98" s="40"/>
      <c r="U98" s="40"/>
    </row>
    <row r="99" spans="3:21">
      <c r="C99" s="70"/>
      <c r="D99" s="70"/>
      <c r="E99" s="70"/>
      <c r="F99" s="70"/>
      <c r="G99" s="119"/>
      <c r="H99" s="119"/>
      <c r="I99" s="119"/>
      <c r="K99" s="40"/>
      <c r="L99" s="40"/>
      <c r="M99" s="40"/>
      <c r="R99" s="20"/>
      <c r="S99" s="20"/>
      <c r="T99" s="40"/>
      <c r="U99" s="40"/>
    </row>
    <row r="100" spans="3:21" ht="85.5" customHeight="1">
      <c r="C100" s="9" t="str">
        <f ca="1">"Osiągnięty wynik za " &amp; TEXT(NOW()-IF(DAY(NOW())&lt;8,7,0),"mmmm")</f>
        <v>Osiągnięty wynik za grudzień</v>
      </c>
      <c r="D100" s="6">
        <f>VLOOKUP("ALL",NETTOdane!I2:N11,6,FALSE)</f>
        <v>0.83698771309197928</v>
      </c>
      <c r="E100" s="6">
        <f>'MAGAZYN WYROBÓW GOT.'!D16</f>
        <v>1</v>
      </c>
      <c r="F100" s="6">
        <f>'MAGAZYN WYROBÓW GOT.'!F16</f>
        <v>1</v>
      </c>
      <c r="G100" s="129">
        <f>'MAGAZYN WYROBÓW GOT.'!E16</f>
        <v>1.2847021757311989</v>
      </c>
      <c r="H100" s="129">
        <f>'MAGAZYN WYROBÓW GOT.'!G16</f>
        <v>4.9884045575311141E-2</v>
      </c>
      <c r="I100" s="62" t="str">
        <f>"SITS= "&amp;TEXT(ROUND((VLOOKUP(O97,C88:I96,7,FALSE)*D97)*IF(OR(P97=0,R97=0),0.5,1)*100+(VLOOKUP(P97,C88:I96,7,FALSE)*E97)*IF(OR(O97=0,R97=0),0.5,1)*100+(VLOOKUP(R97,C88:I96,7,FALSE)*G97)*IF(OR(O97=0,P97=0),0.5,1)*100,2),"0,00")&amp;"% "&amp;"IKEA="&amp;TEXT(ROUND((VLOOKUP(O97,C88:I96,7,FALSE)*D97)*IF(OR(Q97=0,S97=0),0.5,1)*100+(VLOOKUP(Q97,C88:I96,7,FALSE)*F97)*IF(OR(O97=0,S97=0),0.5,1)*100+(VLOOKUP(S97,C88:I96,7,FALSE)*H97)*IF(OR(O97=0,Q97=0),0.5,1)*100,2),"0,00") &amp; "%"</f>
        <v>SITS= 143,80% IKEA=152,80%</v>
      </c>
      <c r="K100" s="40"/>
      <c r="L100" s="40"/>
      <c r="M100" s="40"/>
      <c r="R100" s="20"/>
      <c r="S100" s="20"/>
      <c r="T100" s="40"/>
      <c r="U100" s="40"/>
    </row>
  </sheetData>
  <mergeCells count="33">
    <mergeCell ref="H66:H67"/>
    <mergeCell ref="C2:G2"/>
    <mergeCell ref="C3:C4"/>
    <mergeCell ref="D3:D4"/>
    <mergeCell ref="F3:F4"/>
    <mergeCell ref="G3:G4"/>
    <mergeCell ref="E3:E4"/>
    <mergeCell ref="C23:G23"/>
    <mergeCell ref="C24:C25"/>
    <mergeCell ref="D24:D25"/>
    <mergeCell ref="E24:E25"/>
    <mergeCell ref="F24:F25"/>
    <mergeCell ref="G24:G25"/>
    <mergeCell ref="C44:G44"/>
    <mergeCell ref="C45:C46"/>
    <mergeCell ref="D45:D46"/>
    <mergeCell ref="E45:E46"/>
    <mergeCell ref="F45:F46"/>
    <mergeCell ref="G45:G46"/>
    <mergeCell ref="C85:G85"/>
    <mergeCell ref="C65:G65"/>
    <mergeCell ref="C66:C67"/>
    <mergeCell ref="D66:D67"/>
    <mergeCell ref="E66:E67"/>
    <mergeCell ref="F66:F67"/>
    <mergeCell ref="G66:G67"/>
    <mergeCell ref="I86:I87"/>
    <mergeCell ref="H86:H87"/>
    <mergeCell ref="C86:C87"/>
    <mergeCell ref="D86:D87"/>
    <mergeCell ref="E86:E87"/>
    <mergeCell ref="F86:F87"/>
    <mergeCell ref="G86:G87"/>
  </mergeCells>
  <conditionalFormatting sqref="C5:C13">
    <cfRule type="colorScale" priority="3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5:G13">
    <cfRule type="colorScale" priority="35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5:E12">
    <cfRule type="cellIs" dxfId="172" priority="34" operator="lessThanOrEqual">
      <formula>$E$17</formula>
    </cfRule>
  </conditionalFormatting>
  <conditionalFormatting sqref="D7:D12">
    <cfRule type="cellIs" dxfId="171" priority="33" operator="lessThanOrEqual">
      <formula>$D$17</formula>
    </cfRule>
  </conditionalFormatting>
  <conditionalFormatting sqref="F7:F13">
    <cfRule type="cellIs" dxfId="170" priority="30" operator="lessThanOrEqual">
      <formula>$F$17</formula>
    </cfRule>
  </conditionalFormatting>
  <conditionalFormatting sqref="C26:C34">
    <cfRule type="colorScale" priority="2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26:G34">
    <cfRule type="colorScale" priority="2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26:D34">
    <cfRule type="cellIs" dxfId="169" priority="24" operator="lessThanOrEqual">
      <formula>$D$38</formula>
    </cfRule>
  </conditionalFormatting>
  <conditionalFormatting sqref="E26:E34">
    <cfRule type="cellIs" dxfId="168" priority="23" operator="lessThanOrEqual">
      <formula>$E$38</formula>
    </cfRule>
  </conditionalFormatting>
  <conditionalFormatting sqref="F29:F33">
    <cfRule type="cellIs" dxfId="167" priority="22" operator="lessThanOrEqual">
      <formula>$F$38</formula>
    </cfRule>
  </conditionalFormatting>
  <conditionalFormatting sqref="C47:C55">
    <cfRule type="colorScale" priority="2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47:G55">
    <cfRule type="colorScale" priority="2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7:D55">
    <cfRule type="cellIs" dxfId="166" priority="19" operator="lessThanOrEqual">
      <formula>$D$59</formula>
    </cfRule>
  </conditionalFormatting>
  <conditionalFormatting sqref="E47:E55">
    <cfRule type="cellIs" dxfId="165" priority="18" operator="lessThanOrEqual">
      <formula>$E$59</formula>
    </cfRule>
  </conditionalFormatting>
  <conditionalFormatting sqref="F49:F54">
    <cfRule type="cellIs" dxfId="164" priority="17" operator="lessThanOrEqual">
      <formula>$F$59</formula>
    </cfRule>
  </conditionalFormatting>
  <conditionalFormatting sqref="C68:C76">
    <cfRule type="colorScale" priority="1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68:D76">
    <cfRule type="cellIs" dxfId="163" priority="14" operator="lessThanOrEqual">
      <formula>$D$80</formula>
    </cfRule>
  </conditionalFormatting>
  <conditionalFormatting sqref="E68:E76">
    <cfRule type="cellIs" dxfId="162" priority="13" operator="lessThanOrEqual">
      <formula>$E$80</formula>
    </cfRule>
  </conditionalFormatting>
  <conditionalFormatting sqref="C88:C96">
    <cfRule type="colorScale" priority="1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F90:F95">
    <cfRule type="cellIs" dxfId="161" priority="9" operator="lessThanOrEqual">
      <formula>$F$100</formula>
    </cfRule>
  </conditionalFormatting>
  <conditionalFormatting sqref="E90:E95">
    <cfRule type="cellIs" dxfId="160" priority="8" operator="lessThanOrEqual">
      <formula>$E$100</formula>
    </cfRule>
  </conditionalFormatting>
  <conditionalFormatting sqref="D88:D96">
    <cfRule type="cellIs" dxfId="159" priority="7" operator="lessThanOrEqual">
      <formula>$D$100</formula>
    </cfRule>
  </conditionalFormatting>
  <conditionalFormatting sqref="H68:H76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71:G75">
    <cfRule type="cellIs" dxfId="158" priority="5" operator="lessThanOrEqual">
      <formula>$G$80</formula>
    </cfRule>
  </conditionalFormatting>
  <conditionalFormatting sqref="F68:F76">
    <cfRule type="cellIs" dxfId="157" priority="4" operator="greaterThanOrEqual">
      <formula>$F$80</formula>
    </cfRule>
  </conditionalFormatting>
  <conditionalFormatting sqref="I88:I96">
    <cfRule type="colorScale" priority="3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88:G96">
    <cfRule type="cellIs" dxfId="156" priority="2" operator="greaterThanOrEqual">
      <formula>$G$100</formula>
    </cfRule>
  </conditionalFormatting>
  <conditionalFormatting sqref="H88:H96">
    <cfRule type="cellIs" dxfId="155" priority="1" operator="greaterThanOrEqual">
      <formula>$H$100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4">
    <tabColor rgb="FFFF0000"/>
    <pageSetUpPr fitToPage="1"/>
  </sheetPr>
  <dimension ref="B1:Z500"/>
  <sheetViews>
    <sheetView workbookViewId="0">
      <selection activeCell="B16" sqref="B16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10.75" style="52" customWidth="1"/>
    <col min="6" max="6" width="25" style="52" customWidth="1"/>
    <col min="7" max="7" width="23" style="52" customWidth="1"/>
    <col min="8" max="8" width="16.25" style="52" customWidth="1"/>
    <col min="9" max="9" width="14.125" style="52" customWidth="1"/>
    <col min="10" max="10" width="23.625" style="52" customWidth="1"/>
    <col min="11" max="11" width="20.125" style="52" customWidth="1"/>
    <col min="12" max="12" width="9.25" style="52" hidden="1" customWidth="1" outlineLevel="1"/>
    <col min="13" max="13" width="28.625" style="52" hidden="1" customWidth="1" outlineLevel="1"/>
    <col min="14" max="14" width="12" style="52" hidden="1" customWidth="1" outlineLevel="1"/>
    <col min="15" max="15" width="6.875" style="52" customWidth="1" collapsed="1"/>
    <col min="16" max="16" width="8" style="52" customWidth="1"/>
    <col min="17" max="18" width="10.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bestFit="1" customWidth="1"/>
    <col min="26" max="26" width="18.25" style="52" customWidth="1"/>
    <col min="27" max="16384" width="9" style="52"/>
  </cols>
  <sheetData>
    <row r="1" spans="2:19" ht="62.25" customHeight="1" thickBot="1">
      <c r="B1" s="162" t="s">
        <v>90</v>
      </c>
      <c r="C1" s="162"/>
      <c r="D1" s="162"/>
      <c r="E1" s="68"/>
      <c r="F1" s="163" t="s">
        <v>84</v>
      </c>
      <c r="G1" s="163"/>
      <c r="H1" s="163"/>
      <c r="I1" s="69"/>
      <c r="L1" s="40"/>
      <c r="M1" s="63"/>
      <c r="N1" s="63"/>
      <c r="O1" s="63"/>
      <c r="P1" s="40"/>
      <c r="Q1" s="40"/>
      <c r="R1" s="40"/>
      <c r="S1" s="40"/>
    </row>
    <row r="2" spans="2:19" ht="18" customHeight="1">
      <c r="B2" s="160" t="s">
        <v>0</v>
      </c>
      <c r="C2" s="158" t="s">
        <v>1</v>
      </c>
      <c r="D2" s="158" t="s">
        <v>2</v>
      </c>
      <c r="F2" s="164" t="s">
        <v>17</v>
      </c>
      <c r="G2" s="166" t="s">
        <v>18</v>
      </c>
      <c r="H2" s="168" t="s">
        <v>19</v>
      </c>
      <c r="K2" s="40"/>
      <c r="L2" s="63"/>
      <c r="M2" s="63"/>
      <c r="N2" s="63"/>
      <c r="O2" s="40"/>
      <c r="P2" s="40"/>
      <c r="Q2" s="40"/>
      <c r="R2" s="40"/>
    </row>
    <row r="3" spans="2:19" ht="31.5" customHeight="1" thickBot="1">
      <c r="B3" s="161"/>
      <c r="C3" s="159"/>
      <c r="D3" s="159"/>
      <c r="F3" s="165"/>
      <c r="G3" s="167"/>
      <c r="H3" s="169"/>
      <c r="K3" s="40"/>
      <c r="L3" s="63"/>
      <c r="M3" s="63"/>
      <c r="N3" s="63"/>
      <c r="O3" s="40"/>
      <c r="P3" s="40"/>
      <c r="Q3" s="40"/>
      <c r="R3" s="40"/>
    </row>
    <row r="4" spans="2:19" ht="21.75" customHeight="1" thickBot="1">
      <c r="B4" s="27">
        <v>8</v>
      </c>
      <c r="C4" s="17">
        <v>0.99</v>
      </c>
      <c r="D4" s="58">
        <v>650</v>
      </c>
      <c r="E4" s="20">
        <v>5</v>
      </c>
      <c r="F4" s="25" t="str">
        <f>"+50"</f>
        <v>+50</v>
      </c>
      <c r="G4" s="34">
        <v>1.1000000000000001</v>
      </c>
      <c r="H4" s="21">
        <f>IFERROR(GETPIVOTDATA("Numer Pracownika",$Y$145,"Próg",E4),0)</f>
        <v>73</v>
      </c>
      <c r="K4" s="40"/>
      <c r="L4" s="63">
        <f t="shared" ref="L4:L9" si="0">IF(C4&lt;=$C$16,1,0)</f>
        <v>0</v>
      </c>
      <c r="M4" s="63"/>
      <c r="N4" s="63"/>
      <c r="O4" s="40"/>
      <c r="P4" s="40"/>
      <c r="Q4" s="40"/>
      <c r="R4" s="40"/>
      <c r="S4" s="20"/>
    </row>
    <row r="5" spans="2:19" ht="21.75" customHeight="1" thickBot="1">
      <c r="B5" s="27">
        <v>7</v>
      </c>
      <c r="C5" s="17">
        <v>0.93</v>
      </c>
      <c r="D5" s="58">
        <v>570</v>
      </c>
      <c r="E5" s="20">
        <v>4</v>
      </c>
      <c r="F5" s="26" t="s">
        <v>20</v>
      </c>
      <c r="G5" s="31">
        <v>1.05</v>
      </c>
      <c r="H5" s="21">
        <f t="shared" ref="H5:H9" si="1">IFERROR(GETPIVOTDATA("Numer Pracownika",$Y$145,"Próg",E5),0)</f>
        <v>67</v>
      </c>
      <c r="K5" s="40"/>
      <c r="L5" s="63">
        <f t="shared" si="0"/>
        <v>0</v>
      </c>
      <c r="M5" s="63"/>
      <c r="N5" s="63"/>
      <c r="O5" s="40"/>
      <c r="P5" s="40"/>
      <c r="Q5" s="40"/>
      <c r="R5" s="40"/>
      <c r="S5" s="20"/>
    </row>
    <row r="6" spans="2:19" ht="21.75" customHeight="1" thickBot="1">
      <c r="B6" s="27">
        <v>6</v>
      </c>
      <c r="C6" s="17">
        <v>0.87</v>
      </c>
      <c r="D6" s="58">
        <v>510</v>
      </c>
      <c r="E6" s="20">
        <v>3</v>
      </c>
      <c r="F6" s="24" t="s">
        <v>21</v>
      </c>
      <c r="G6" s="31">
        <v>1</v>
      </c>
      <c r="H6" s="21">
        <f t="shared" si="1"/>
        <v>621</v>
      </c>
      <c r="K6" s="40"/>
      <c r="L6" s="63">
        <f t="shared" si="0"/>
        <v>1</v>
      </c>
      <c r="M6" s="63"/>
      <c r="N6" s="63"/>
      <c r="O6" s="40"/>
      <c r="P6" s="40"/>
      <c r="Q6" s="40"/>
      <c r="R6" s="40"/>
      <c r="S6" s="20"/>
    </row>
    <row r="7" spans="2:19" ht="21.75" customHeight="1" thickBot="1">
      <c r="B7" s="18">
        <v>5</v>
      </c>
      <c r="C7" s="5">
        <v>0.82</v>
      </c>
      <c r="D7" s="59">
        <v>465</v>
      </c>
      <c r="E7" s="20">
        <v>2</v>
      </c>
      <c r="F7" s="23" t="s">
        <v>22</v>
      </c>
      <c r="G7" s="34">
        <v>0.8</v>
      </c>
      <c r="H7" s="21">
        <f t="shared" si="1"/>
        <v>8</v>
      </c>
      <c r="K7" s="40"/>
      <c r="L7" s="63">
        <f t="shared" si="0"/>
        <v>1</v>
      </c>
      <c r="M7" s="63"/>
      <c r="N7" s="63"/>
      <c r="O7" s="40"/>
      <c r="P7" s="40"/>
      <c r="Q7" s="40"/>
      <c r="R7" s="40"/>
      <c r="S7" s="20"/>
    </row>
    <row r="8" spans="2:19" ht="21.75" customHeight="1" thickBot="1">
      <c r="B8" s="18">
        <v>4</v>
      </c>
      <c r="C8" s="5">
        <v>0.78</v>
      </c>
      <c r="D8" s="59">
        <v>430</v>
      </c>
      <c r="E8" s="20">
        <v>1</v>
      </c>
      <c r="F8" s="22" t="s">
        <v>23</v>
      </c>
      <c r="G8" s="32" t="s">
        <v>24</v>
      </c>
      <c r="H8" s="21">
        <f t="shared" si="1"/>
        <v>0</v>
      </c>
      <c r="K8" s="40"/>
      <c r="L8" s="63">
        <f t="shared" si="0"/>
        <v>1</v>
      </c>
      <c r="M8" s="63"/>
      <c r="N8" s="63"/>
      <c r="O8" s="40"/>
      <c r="P8" s="40"/>
      <c r="Q8" s="40"/>
      <c r="R8" s="40"/>
      <c r="S8" s="20"/>
    </row>
    <row r="9" spans="2:19" ht="21.75" customHeight="1" thickBot="1">
      <c r="B9" s="18">
        <v>3</v>
      </c>
      <c r="C9" s="5">
        <v>0.74</v>
      </c>
      <c r="D9" s="59">
        <v>400</v>
      </c>
      <c r="E9" s="20">
        <v>0</v>
      </c>
      <c r="F9" s="29">
        <v>-30</v>
      </c>
      <c r="G9" s="33">
        <v>0</v>
      </c>
      <c r="H9" s="21">
        <f t="shared" si="1"/>
        <v>0</v>
      </c>
      <c r="K9" s="40"/>
      <c r="L9" s="63">
        <f t="shared" si="0"/>
        <v>1</v>
      </c>
      <c r="M9" s="63"/>
      <c r="N9" s="63"/>
      <c r="O9" s="40"/>
      <c r="P9" s="40"/>
      <c r="Q9" s="40"/>
      <c r="R9" s="40"/>
      <c r="S9" s="20"/>
    </row>
    <row r="10" spans="2:19" ht="21.75" customHeight="1" thickBot="1">
      <c r="B10" s="18">
        <v>2</v>
      </c>
      <c r="C10" s="5">
        <v>0.71</v>
      </c>
      <c r="D10" s="59">
        <v>365</v>
      </c>
      <c r="F10" s="170" t="s">
        <v>30</v>
      </c>
      <c r="G10" s="170"/>
      <c r="H10" s="170"/>
      <c r="K10" s="40"/>
      <c r="L10" s="63">
        <f>IF(C10&lt;=$C$16,1,0)</f>
        <v>1</v>
      </c>
      <c r="M10" s="63"/>
      <c r="N10" s="63"/>
      <c r="O10" s="40"/>
      <c r="P10" s="40"/>
      <c r="Q10" s="40"/>
      <c r="R10" s="40"/>
      <c r="S10" s="20"/>
    </row>
    <row r="11" spans="2:19" ht="21.75" customHeight="1" thickBot="1">
      <c r="B11" s="27">
        <v>1</v>
      </c>
      <c r="C11" s="5">
        <v>0.68</v>
      </c>
      <c r="D11" s="58">
        <v>315</v>
      </c>
      <c r="F11" s="171" t="s">
        <v>31</v>
      </c>
      <c r="G11" s="171"/>
      <c r="H11" s="171"/>
      <c r="K11" s="40"/>
      <c r="L11" s="63">
        <f>IF(C11&lt;$C$16,1,0)</f>
        <v>1</v>
      </c>
      <c r="M11" s="63"/>
      <c r="N11" s="63"/>
      <c r="O11" s="40"/>
      <c r="P11" s="40"/>
      <c r="Q11" s="40"/>
      <c r="R11" s="40"/>
      <c r="S11" s="20"/>
    </row>
    <row r="12" spans="2:19" ht="21.75" customHeight="1" thickBot="1">
      <c r="B12" s="27">
        <v>0</v>
      </c>
      <c r="C12" s="4" t="s">
        <v>80</v>
      </c>
      <c r="D12" s="58">
        <v>0</v>
      </c>
      <c r="F12" s="171" t="s">
        <v>32</v>
      </c>
      <c r="G12" s="171"/>
      <c r="H12" s="171"/>
      <c r="K12" s="40"/>
      <c r="L12" s="63">
        <f>IF(AND(C11&lt;$C$16,L11&lt;&gt;1),1,0)</f>
        <v>0</v>
      </c>
      <c r="M12" s="63"/>
      <c r="N12" s="63"/>
      <c r="O12" s="40"/>
      <c r="P12" s="40"/>
      <c r="Q12" s="40"/>
      <c r="R12" s="40"/>
      <c r="S12" s="20"/>
    </row>
    <row r="13" spans="2:19" ht="21.75" customHeight="1" thickBot="1">
      <c r="B13" s="12" t="s">
        <v>3</v>
      </c>
      <c r="C13" s="11">
        <v>1</v>
      </c>
      <c r="D13" s="10"/>
      <c r="F13" s="171" t="s">
        <v>29</v>
      </c>
      <c r="G13" s="171"/>
      <c r="H13" s="171"/>
      <c r="K13" s="40"/>
      <c r="L13" s="63">
        <f>SUM(L4:L12)</f>
        <v>6</v>
      </c>
      <c r="M13" s="63"/>
      <c r="N13" s="63"/>
      <c r="O13" s="40"/>
      <c r="P13" s="40"/>
      <c r="Q13" s="40"/>
      <c r="R13" s="40"/>
      <c r="S13" s="20"/>
    </row>
    <row r="14" spans="2:19">
      <c r="K14" s="40"/>
      <c r="L14" s="63"/>
      <c r="M14" s="63"/>
      <c r="N14" s="63"/>
      <c r="O14" s="40"/>
      <c r="P14" s="40"/>
      <c r="Q14" s="40"/>
      <c r="R14" s="40"/>
      <c r="S14" s="20"/>
    </row>
    <row r="15" spans="2:19">
      <c r="K15" s="40"/>
      <c r="L15" s="63"/>
      <c r="M15" s="63"/>
      <c r="N15" s="63"/>
      <c r="O15" s="40"/>
      <c r="P15" s="40"/>
      <c r="Q15" s="40"/>
      <c r="R15" s="40"/>
    </row>
    <row r="16" spans="2:19" ht="60.75" customHeight="1">
      <c r="B16" s="9" t="str">
        <f ca="1">"Osiągnięty wynik za " &amp; TEXT(NOW()-IF(DAY(NOW())&lt;8,7),"mmmm")</f>
        <v>Osiągnięty wynik za grudzień</v>
      </c>
      <c r="C16" s="6">
        <f>GETPIVOTDATA("WYDBrutto",$G$115)</f>
        <v>0.87495511157958417</v>
      </c>
      <c r="D16" s="60">
        <f>(VLOOKUP(L13,B4:D12,3,FALSE)*C13)</f>
        <v>510</v>
      </c>
      <c r="F16" s="172" t="str">
        <f>"Wysokość premii = " &amp; VALUE(D16) &amp; " zł"</f>
        <v>Wysokość premii = 510 zł</v>
      </c>
      <c r="G16" s="172"/>
      <c r="H16" s="172"/>
      <c r="I16" s="172"/>
      <c r="K16" s="40"/>
      <c r="L16" s="40"/>
      <c r="M16" s="40"/>
      <c r="N16" s="40"/>
      <c r="O16" s="40"/>
      <c r="P16" s="40"/>
      <c r="Q16" s="40"/>
      <c r="R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16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1851</v>
      </c>
      <c r="H117" s="7">
        <v>0.87495511157958417</v>
      </c>
      <c r="M117" s="53"/>
    </row>
    <row r="118" spans="7:26" outlineLevel="1">
      <c r="G118" s="119" t="s">
        <v>8</v>
      </c>
      <c r="H118" s="7">
        <v>0.87495511157958417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16</v>
      </c>
    </row>
    <row r="121" spans="7:26" outlineLevel="1">
      <c r="G121" s="71" t="s">
        <v>11</v>
      </c>
      <c r="H121" s="119" t="s">
        <v>16</v>
      </c>
      <c r="T121" s="71" t="s">
        <v>15</v>
      </c>
      <c r="U121" s="119" t="s">
        <v>34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78</v>
      </c>
      <c r="R123" s="52" t="s">
        <v>79</v>
      </c>
      <c r="T123" s="71" t="s">
        <v>42</v>
      </c>
      <c r="U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201745</v>
      </c>
      <c r="M124" s="52" t="s">
        <v>44</v>
      </c>
      <c r="N124" s="116">
        <v>201748</v>
      </c>
      <c r="O124" s="116">
        <v>201752</v>
      </c>
      <c r="P124" s="37">
        <v>0.8</v>
      </c>
      <c r="Q124" s="37">
        <v>201744</v>
      </c>
      <c r="R124" s="37">
        <v>201748</v>
      </c>
      <c r="T124" s="71" t="s">
        <v>33</v>
      </c>
      <c r="U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0.84244352315080695</v>
      </c>
      <c r="L125" s="52">
        <v>201745</v>
      </c>
      <c r="M125" s="52" t="s">
        <v>44</v>
      </c>
      <c r="N125" s="116">
        <v>201748</v>
      </c>
      <c r="O125" s="116">
        <v>201752</v>
      </c>
      <c r="P125" s="37">
        <v>0.8</v>
      </c>
      <c r="Q125" s="37">
        <v>201744</v>
      </c>
      <c r="R125" s="37">
        <v>201748</v>
      </c>
      <c r="T125" s="119">
        <v>201745</v>
      </c>
      <c r="U125" s="7">
        <v>0.9</v>
      </c>
      <c r="Y125" s="119" t="s">
        <v>34</v>
      </c>
      <c r="Z125" s="7">
        <v>1</v>
      </c>
    </row>
    <row r="126" spans="7:26" outlineLevel="1">
      <c r="G126"/>
      <c r="H126"/>
      <c r="I126" s="8">
        <v>43056</v>
      </c>
      <c r="J126" s="30">
        <v>0.90206438915815168</v>
      </c>
      <c r="L126" s="52">
        <v>201745</v>
      </c>
      <c r="M126" s="52" t="s">
        <v>44</v>
      </c>
      <c r="N126" s="116">
        <v>201748</v>
      </c>
      <c r="O126" s="116">
        <v>201752</v>
      </c>
      <c r="P126" s="37">
        <v>0.8</v>
      </c>
      <c r="Q126" s="37">
        <v>201744</v>
      </c>
      <c r="R126" s="37">
        <v>201748</v>
      </c>
      <c r="T126" s="119">
        <v>201746</v>
      </c>
      <c r="U126" s="7">
        <v>1</v>
      </c>
      <c r="Y126" s="119" t="s">
        <v>8</v>
      </c>
      <c r="Z126" s="7">
        <v>1</v>
      </c>
    </row>
    <row r="127" spans="7:26" outlineLevel="1">
      <c r="G127"/>
      <c r="H127"/>
      <c r="I127" s="8">
        <v>43057</v>
      </c>
      <c r="J127" s="30">
        <v>0.92581328763120829</v>
      </c>
      <c r="L127" s="52">
        <v>201745</v>
      </c>
      <c r="M127" s="52" t="s">
        <v>44</v>
      </c>
      <c r="N127" s="116">
        <v>201748</v>
      </c>
      <c r="O127" s="116">
        <v>201752</v>
      </c>
      <c r="P127" s="37">
        <v>1</v>
      </c>
      <c r="Q127" s="37">
        <v>201744</v>
      </c>
      <c r="R127" s="37">
        <v>201748</v>
      </c>
      <c r="T127" s="119">
        <v>201747</v>
      </c>
      <c r="U127" s="7">
        <v>0.96666666666666667</v>
      </c>
    </row>
    <row r="128" spans="7:26" outlineLevel="1">
      <c r="G128"/>
      <c r="H128" s="119" t="s">
        <v>1837</v>
      </c>
      <c r="I128" s="8">
        <v>43059</v>
      </c>
      <c r="J128" s="30">
        <v>0.83651366880185807</v>
      </c>
      <c r="L128" s="52">
        <v>201745</v>
      </c>
      <c r="M128" s="52" t="s">
        <v>44</v>
      </c>
      <c r="N128" s="116">
        <v>201748</v>
      </c>
      <c r="O128" s="116">
        <v>201752</v>
      </c>
      <c r="P128" s="37">
        <v>0.9</v>
      </c>
      <c r="Q128" s="37">
        <v>201744</v>
      </c>
      <c r="R128" s="37">
        <v>201748</v>
      </c>
      <c r="T128" s="119">
        <v>201748</v>
      </c>
      <c r="U128" s="7">
        <v>1</v>
      </c>
    </row>
    <row r="129" spans="7:26" outlineLevel="1">
      <c r="G129"/>
      <c r="H129"/>
      <c r="I129" s="8">
        <v>43060</v>
      </c>
      <c r="J129" s="30">
        <v>0.8774293342093813</v>
      </c>
      <c r="L129" s="52">
        <v>201745</v>
      </c>
      <c r="M129" s="52" t="s">
        <v>44</v>
      </c>
      <c r="N129" s="116">
        <v>201748</v>
      </c>
      <c r="O129" s="116">
        <v>201752</v>
      </c>
      <c r="P129" s="37">
        <v>1</v>
      </c>
      <c r="Q129" s="37">
        <v>201744</v>
      </c>
      <c r="R129" s="37">
        <v>201748</v>
      </c>
      <c r="T129" s="119">
        <v>201749</v>
      </c>
      <c r="U129" s="7">
        <v>1</v>
      </c>
    </row>
    <row r="130" spans="7:26" outlineLevel="1">
      <c r="G130"/>
      <c r="H130"/>
      <c r="I130" s="8">
        <v>43061</v>
      </c>
      <c r="J130" s="30">
        <v>0.86362004930761993</v>
      </c>
      <c r="L130" s="52">
        <v>201745</v>
      </c>
      <c r="M130" s="52" t="s">
        <v>44</v>
      </c>
      <c r="N130" s="116">
        <v>201748</v>
      </c>
      <c r="O130" s="116">
        <v>201752</v>
      </c>
      <c r="P130" s="37">
        <v>0.8</v>
      </c>
      <c r="Q130" s="37">
        <v>201744</v>
      </c>
      <c r="R130" s="37">
        <v>201748</v>
      </c>
      <c r="T130" s="119">
        <v>201750</v>
      </c>
      <c r="U130" s="7">
        <v>1</v>
      </c>
    </row>
    <row r="131" spans="7:26" outlineLevel="1">
      <c r="G131"/>
      <c r="H131"/>
      <c r="I131" s="8">
        <v>43062</v>
      </c>
      <c r="J131" s="30">
        <v>0.91841138485330687</v>
      </c>
      <c r="L131" s="52">
        <v>201745</v>
      </c>
      <c r="M131" s="52" t="s">
        <v>44</v>
      </c>
      <c r="N131" s="116">
        <v>201748</v>
      </c>
      <c r="O131" s="116">
        <v>201752</v>
      </c>
      <c r="P131" s="37">
        <v>0.8</v>
      </c>
      <c r="Q131" s="37">
        <v>201744</v>
      </c>
      <c r="R131" s="37">
        <v>201748</v>
      </c>
      <c r="T131"/>
      <c r="U131"/>
    </row>
    <row r="132" spans="7:26" outlineLevel="1">
      <c r="G132"/>
      <c r="H132"/>
      <c r="I132" s="8">
        <v>43063</v>
      </c>
      <c r="J132" s="30">
        <v>0.9326599772164299</v>
      </c>
      <c r="L132" s="52">
        <v>201745</v>
      </c>
      <c r="M132" s="52" t="s">
        <v>44</v>
      </c>
      <c r="N132" s="116">
        <v>201748</v>
      </c>
      <c r="O132" s="116">
        <v>201752</v>
      </c>
      <c r="P132" s="37">
        <v>0.9</v>
      </c>
      <c r="Q132" s="37">
        <v>201744</v>
      </c>
      <c r="R132" s="37">
        <v>201748</v>
      </c>
      <c r="T132"/>
      <c r="U132"/>
    </row>
    <row r="133" spans="7:26" outlineLevel="1">
      <c r="G133"/>
      <c r="H133"/>
      <c r="I133" s="8">
        <v>43064</v>
      </c>
      <c r="J133" s="30">
        <v>0.93915439327795514</v>
      </c>
      <c r="L133" s="52">
        <v>201745</v>
      </c>
      <c r="M133" s="52" t="s">
        <v>44</v>
      </c>
      <c r="N133" s="116">
        <v>201748</v>
      </c>
      <c r="O133" s="116">
        <v>201752</v>
      </c>
      <c r="P133" s="37">
        <v>1</v>
      </c>
      <c r="Q133" s="37">
        <v>201744</v>
      </c>
      <c r="R133" s="37">
        <v>201748</v>
      </c>
      <c r="T133"/>
      <c r="U133"/>
    </row>
    <row r="134" spans="7:26" outlineLevel="1">
      <c r="G134"/>
      <c r="H134" s="119" t="s">
        <v>1847</v>
      </c>
      <c r="I134" s="8">
        <v>43066</v>
      </c>
      <c r="J134" s="30">
        <v>0.83030390209084859</v>
      </c>
      <c r="L134" s="52">
        <v>201745</v>
      </c>
      <c r="M134" s="52" t="s">
        <v>44</v>
      </c>
      <c r="N134" s="116">
        <v>201748</v>
      </c>
      <c r="O134" s="116">
        <v>201752</v>
      </c>
      <c r="P134" s="37">
        <v>1</v>
      </c>
      <c r="Q134" s="37">
        <v>201744</v>
      </c>
      <c r="R134" s="37">
        <v>201748</v>
      </c>
      <c r="T134"/>
      <c r="U134"/>
    </row>
    <row r="135" spans="7:26" outlineLevel="1">
      <c r="G135"/>
      <c r="H135"/>
      <c r="I135" s="8">
        <v>43067</v>
      </c>
      <c r="J135" s="30">
        <v>0.86931219888747246</v>
      </c>
      <c r="L135" s="52">
        <v>201745</v>
      </c>
      <c r="M135" s="52" t="s">
        <v>44</v>
      </c>
      <c r="N135" s="116">
        <v>201748</v>
      </c>
      <c r="O135" s="116">
        <v>201752</v>
      </c>
      <c r="P135" s="37">
        <v>1</v>
      </c>
      <c r="Q135" s="37">
        <v>201744</v>
      </c>
      <c r="R135" s="37">
        <v>201748</v>
      </c>
      <c r="T135"/>
      <c r="U135"/>
    </row>
    <row r="136" spans="7:26" outlineLevel="1">
      <c r="G136"/>
      <c r="H136"/>
      <c r="I136" s="8">
        <v>43068</v>
      </c>
      <c r="J136" s="30">
        <v>0.91031286347419826</v>
      </c>
      <c r="L136" s="52">
        <v>201745</v>
      </c>
      <c r="M136" s="52" t="s">
        <v>44</v>
      </c>
      <c r="N136" s="116">
        <v>201748</v>
      </c>
      <c r="O136" s="116">
        <v>201752</v>
      </c>
      <c r="P136" s="37">
        <v>0.9</v>
      </c>
      <c r="Q136" s="37">
        <v>201744</v>
      </c>
      <c r="R136" s="37">
        <v>201748</v>
      </c>
      <c r="T136"/>
      <c r="U136"/>
    </row>
    <row r="137" spans="7:26" outlineLevel="1">
      <c r="G137"/>
      <c r="H137"/>
      <c r="I137" s="8">
        <v>43069</v>
      </c>
      <c r="J137" s="30">
        <v>0.89324877750950049</v>
      </c>
      <c r="L137" s="52">
        <v>201745</v>
      </c>
      <c r="M137" s="52" t="s">
        <v>44</v>
      </c>
      <c r="N137" s="116">
        <v>201748</v>
      </c>
      <c r="O137" s="116">
        <v>201752</v>
      </c>
      <c r="P137" s="37">
        <v>0.9</v>
      </c>
      <c r="Q137" s="37">
        <v>201744</v>
      </c>
      <c r="R137" s="37">
        <v>201748</v>
      </c>
      <c r="T137"/>
      <c r="U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0.91713530053503334</v>
      </c>
      <c r="L138" s="52">
        <v>201745</v>
      </c>
      <c r="M138" s="52" t="s">
        <v>44</v>
      </c>
      <c r="N138" s="116">
        <v>201748</v>
      </c>
      <c r="O138" s="116">
        <v>201752</v>
      </c>
      <c r="P138" s="37">
        <v>0.7</v>
      </c>
      <c r="Q138" s="37">
        <v>201744</v>
      </c>
      <c r="R138" s="37">
        <v>201748</v>
      </c>
      <c r="T138"/>
      <c r="U138"/>
    </row>
    <row r="139" spans="7:26" outlineLevel="1">
      <c r="G139"/>
      <c r="H139"/>
      <c r="I139" s="8">
        <v>43071</v>
      </c>
      <c r="J139" s="30">
        <v>0.93329477287070395</v>
      </c>
      <c r="L139" s="52">
        <v>201745</v>
      </c>
      <c r="M139" s="52" t="s">
        <v>44</v>
      </c>
      <c r="N139" s="116">
        <v>201748</v>
      </c>
      <c r="O139" s="116">
        <v>201752</v>
      </c>
      <c r="P139" s="37">
        <v>0.8</v>
      </c>
      <c r="Q139" s="37">
        <v>201744</v>
      </c>
      <c r="R139" s="37">
        <v>201748</v>
      </c>
      <c r="T139"/>
      <c r="U139"/>
    </row>
    <row r="140" spans="7:26" outlineLevel="1">
      <c r="G140"/>
      <c r="H140" s="119" t="s">
        <v>1853</v>
      </c>
      <c r="I140" s="8">
        <v>43073</v>
      </c>
      <c r="J140" s="30">
        <v>0.88182459693040527</v>
      </c>
      <c r="L140" s="52">
        <v>201745</v>
      </c>
      <c r="M140" s="52" t="s">
        <v>44</v>
      </c>
      <c r="N140" s="116">
        <v>201748</v>
      </c>
      <c r="O140" s="116">
        <v>201752</v>
      </c>
      <c r="P140" s="37">
        <v>0.8</v>
      </c>
      <c r="Q140" s="37">
        <v>201744</v>
      </c>
      <c r="R140" s="37">
        <v>201748</v>
      </c>
      <c r="T140"/>
      <c r="U140"/>
    </row>
    <row r="141" spans="7:26" outlineLevel="1">
      <c r="G141"/>
      <c r="H141"/>
      <c r="I141" s="8">
        <v>43074</v>
      </c>
      <c r="J141" s="30">
        <v>0.86551596951948107</v>
      </c>
      <c r="L141" s="52">
        <v>201745</v>
      </c>
      <c r="M141" s="52" t="s">
        <v>44</v>
      </c>
      <c r="N141" s="116">
        <v>201748</v>
      </c>
      <c r="O141" s="116">
        <v>201752</v>
      </c>
      <c r="P141" s="37">
        <v>0.7</v>
      </c>
      <c r="Q141" s="37">
        <v>201744</v>
      </c>
      <c r="R141" s="37">
        <v>201748</v>
      </c>
      <c r="T141"/>
      <c r="U141"/>
    </row>
    <row r="142" spans="7:26" outlineLevel="1">
      <c r="G142"/>
      <c r="H142"/>
      <c r="I142" s="8">
        <v>43075</v>
      </c>
      <c r="J142" s="30">
        <v>0.85138123553626321</v>
      </c>
      <c r="L142" s="52">
        <v>201745</v>
      </c>
      <c r="M142" s="52" t="s">
        <v>44</v>
      </c>
      <c r="N142" s="117">
        <v>201748</v>
      </c>
      <c r="O142" s="117">
        <v>201752</v>
      </c>
      <c r="P142" s="39">
        <v>0.9</v>
      </c>
      <c r="Q142" s="39">
        <v>201744</v>
      </c>
      <c r="R142" s="39">
        <v>201748</v>
      </c>
      <c r="T142"/>
      <c r="U142"/>
    </row>
    <row r="143" spans="7:26" outlineLevel="1">
      <c r="G143"/>
      <c r="H143"/>
      <c r="I143" s="8">
        <v>43076</v>
      </c>
      <c r="J143" s="30">
        <v>0.88259540961758176</v>
      </c>
      <c r="L143" s="52">
        <v>201745</v>
      </c>
      <c r="M143" s="52" t="s">
        <v>44</v>
      </c>
      <c r="N143" s="117">
        <v>201748</v>
      </c>
      <c r="O143" s="117">
        <v>201752</v>
      </c>
      <c r="P143" s="39">
        <v>1</v>
      </c>
      <c r="Q143" s="39">
        <v>201744</v>
      </c>
      <c r="R143" s="39">
        <v>201748</v>
      </c>
      <c r="T143"/>
      <c r="U143"/>
      <c r="Y143" s="71" t="s">
        <v>15</v>
      </c>
      <c r="Z143" s="119" t="s">
        <v>16</v>
      </c>
    </row>
    <row r="144" spans="7:26" outlineLevel="1">
      <c r="G144"/>
      <c r="H144"/>
      <c r="I144" s="8">
        <v>43077</v>
      </c>
      <c r="J144" s="30">
        <v>0.89564905064365585</v>
      </c>
      <c r="L144" s="52">
        <v>201745</v>
      </c>
      <c r="M144" s="52" t="s">
        <v>44</v>
      </c>
      <c r="N144" s="117">
        <v>201748</v>
      </c>
      <c r="O144" s="117">
        <v>201752</v>
      </c>
      <c r="P144" s="39"/>
      <c r="Q144" s="39">
        <v>201744</v>
      </c>
      <c r="R144" s="39">
        <v>201748</v>
      </c>
      <c r="T144"/>
      <c r="U144"/>
    </row>
    <row r="145" spans="7:26" outlineLevel="1">
      <c r="G145"/>
      <c r="H145"/>
      <c r="I145" s="8">
        <v>43078</v>
      </c>
      <c r="J145" s="30">
        <v>0.89469063093870937</v>
      </c>
      <c r="L145" s="52">
        <v>201745</v>
      </c>
      <c r="M145" s="52" t="s">
        <v>44</v>
      </c>
      <c r="N145" s="117">
        <v>201748</v>
      </c>
      <c r="O145" s="117">
        <v>201752</v>
      </c>
      <c r="P145" s="39">
        <v>0.8</v>
      </c>
      <c r="Q145" s="39">
        <v>201744</v>
      </c>
      <c r="R145" s="39">
        <v>201748</v>
      </c>
      <c r="T145"/>
      <c r="U145"/>
      <c r="Y145" s="71" t="s">
        <v>67</v>
      </c>
      <c r="Z145"/>
    </row>
    <row r="146" spans="7:26" outlineLevel="1">
      <c r="G146"/>
      <c r="H146" s="119" t="s">
        <v>1917</v>
      </c>
      <c r="I146" s="8">
        <v>43080</v>
      </c>
      <c r="J146" s="30">
        <v>0.85368509987247421</v>
      </c>
      <c r="L146" s="52">
        <v>201745</v>
      </c>
      <c r="M146" s="52" t="s">
        <v>44</v>
      </c>
      <c r="N146" s="117">
        <v>201748</v>
      </c>
      <c r="O146" s="117">
        <v>201752</v>
      </c>
      <c r="P146" s="39">
        <v>1</v>
      </c>
      <c r="Q146" s="39">
        <v>201744</v>
      </c>
      <c r="R146" s="39">
        <v>201748</v>
      </c>
      <c r="T146"/>
      <c r="U146"/>
      <c r="Y146" s="71" t="s">
        <v>66</v>
      </c>
      <c r="Z146" t="s">
        <v>6</v>
      </c>
    </row>
    <row r="147" spans="7:26" outlineLevel="1">
      <c r="G147"/>
      <c r="H147"/>
      <c r="I147" s="8">
        <v>43081</v>
      </c>
      <c r="J147" s="30">
        <v>0.86439131069453667</v>
      </c>
      <c r="L147" s="52">
        <v>201745</v>
      </c>
      <c r="M147" s="52" t="s">
        <v>44</v>
      </c>
      <c r="N147" s="117">
        <v>201748</v>
      </c>
      <c r="O147" s="117">
        <v>201752</v>
      </c>
      <c r="P147" s="39">
        <v>1</v>
      </c>
      <c r="Q147" s="39">
        <v>201744</v>
      </c>
      <c r="R147" s="39">
        <v>201748</v>
      </c>
      <c r="T147"/>
      <c r="U147"/>
      <c r="Y147" s="119">
        <v>2</v>
      </c>
      <c r="Z147" s="72">
        <v>8</v>
      </c>
    </row>
    <row r="148" spans="7:26" outlineLevel="1">
      <c r="G148"/>
      <c r="H148"/>
      <c r="I148" s="8">
        <v>43082</v>
      </c>
      <c r="J148" s="30">
        <v>0.89766147827531906</v>
      </c>
      <c r="L148" s="52">
        <v>201745</v>
      </c>
      <c r="M148" s="52" t="s">
        <v>57</v>
      </c>
      <c r="N148" s="117">
        <v>201748</v>
      </c>
      <c r="O148" s="117">
        <v>201752</v>
      </c>
      <c r="P148" s="39">
        <v>0.9</v>
      </c>
      <c r="Q148" s="39">
        <v>201744</v>
      </c>
      <c r="R148" s="39">
        <v>201748</v>
      </c>
      <c r="Y148" s="119">
        <v>3</v>
      </c>
      <c r="Z148" s="72">
        <v>621</v>
      </c>
    </row>
    <row r="149" spans="7:26" outlineLevel="1">
      <c r="G149"/>
      <c r="H149"/>
      <c r="I149" s="8">
        <v>43083</v>
      </c>
      <c r="J149" s="30">
        <v>0.82259538730664761</v>
      </c>
      <c r="L149" s="52">
        <v>201745</v>
      </c>
      <c r="M149" s="52" t="s">
        <v>57</v>
      </c>
      <c r="N149" s="117">
        <v>201748</v>
      </c>
      <c r="O149" s="117">
        <v>201752</v>
      </c>
      <c r="P149" s="39">
        <v>1</v>
      </c>
      <c r="Q149" s="39">
        <v>201744</v>
      </c>
      <c r="R149" s="39">
        <v>201748</v>
      </c>
      <c r="Y149" s="119">
        <v>4</v>
      </c>
      <c r="Z149" s="72">
        <v>67</v>
      </c>
    </row>
    <row r="150" spans="7:26" outlineLevel="1">
      <c r="G150"/>
      <c r="H150"/>
      <c r="I150" s="8">
        <v>43084</v>
      </c>
      <c r="J150" s="30">
        <v>0.86630386502447576</v>
      </c>
      <c r="L150" s="52">
        <v>201745</v>
      </c>
      <c r="M150" s="52" t="s">
        <v>57</v>
      </c>
      <c r="N150" s="117">
        <v>201748</v>
      </c>
      <c r="O150" s="117">
        <v>201752</v>
      </c>
      <c r="P150" s="39">
        <v>1</v>
      </c>
      <c r="Q150" s="39">
        <v>201744</v>
      </c>
      <c r="R150" s="39">
        <v>201748</v>
      </c>
      <c r="Y150" s="119">
        <v>5</v>
      </c>
      <c r="Z150" s="72">
        <v>73</v>
      </c>
    </row>
    <row r="151" spans="7:26" outlineLevel="1">
      <c r="G151"/>
      <c r="H151"/>
      <c r="I151" s="8">
        <v>43085</v>
      </c>
      <c r="J151" s="30">
        <v>0.89266496936652207</v>
      </c>
      <c r="L151" s="52">
        <v>201745</v>
      </c>
      <c r="M151" s="52" t="s">
        <v>34</v>
      </c>
      <c r="N151" s="117">
        <v>201748</v>
      </c>
      <c r="O151" s="117">
        <v>201752</v>
      </c>
      <c r="P151" s="39"/>
      <c r="Q151" s="39">
        <v>201744</v>
      </c>
      <c r="R151" s="39">
        <v>201748</v>
      </c>
      <c r="Y151" s="119" t="s">
        <v>85</v>
      </c>
      <c r="Z151" s="72"/>
    </row>
    <row r="152" spans="7:26" outlineLevel="1">
      <c r="G152"/>
      <c r="H152" s="119" t="s">
        <v>1957</v>
      </c>
      <c r="I152" s="8">
        <v>43087</v>
      </c>
      <c r="J152" s="30">
        <v>0.87254059830036346</v>
      </c>
      <c r="L152" s="52">
        <v>201745</v>
      </c>
      <c r="M152" s="52" t="s">
        <v>34</v>
      </c>
      <c r="N152" s="117">
        <v>201748</v>
      </c>
      <c r="O152" s="117">
        <v>201752</v>
      </c>
      <c r="P152" s="39"/>
      <c r="Q152" s="39">
        <v>201744</v>
      </c>
      <c r="R152" s="39">
        <v>201748</v>
      </c>
      <c r="Y152" s="119" t="s">
        <v>8</v>
      </c>
      <c r="Z152" s="72">
        <v>769</v>
      </c>
    </row>
    <row r="153" spans="7:26" outlineLevel="1">
      <c r="G153"/>
      <c r="H153"/>
      <c r="I153" s="8">
        <v>43088</v>
      </c>
      <c r="J153" s="30">
        <v>0.85207965809347985</v>
      </c>
      <c r="L153" s="52">
        <v>201745</v>
      </c>
      <c r="M153" s="52" t="s">
        <v>34</v>
      </c>
      <c r="N153" s="117">
        <v>201748</v>
      </c>
      <c r="O153" s="117">
        <v>201752</v>
      </c>
      <c r="P153" s="39">
        <v>0.9</v>
      </c>
      <c r="Q153" s="39">
        <v>201744</v>
      </c>
      <c r="R153" s="39">
        <v>201748</v>
      </c>
      <c r="Y153"/>
      <c r="Z153"/>
    </row>
    <row r="154" spans="7:26" outlineLevel="1">
      <c r="G154" s="119" t="s">
        <v>8</v>
      </c>
      <c r="H154"/>
      <c r="I154"/>
      <c r="J154" s="30">
        <v>0.87959116755245703</v>
      </c>
      <c r="L154" s="52">
        <v>201745</v>
      </c>
      <c r="M154" s="52" t="s">
        <v>35</v>
      </c>
      <c r="N154" s="117">
        <v>201748</v>
      </c>
      <c r="O154" s="117">
        <v>201752</v>
      </c>
      <c r="P154" s="39"/>
      <c r="Q154" s="39">
        <v>201744</v>
      </c>
      <c r="R154" s="39">
        <v>201748</v>
      </c>
      <c r="Y154"/>
      <c r="Z154"/>
    </row>
    <row r="155" spans="7:26" outlineLevel="1">
      <c r="G155"/>
      <c r="H155"/>
      <c r="I155"/>
      <c r="J155"/>
      <c r="L155" s="52">
        <v>201745</v>
      </c>
      <c r="M155" s="52" t="s">
        <v>35</v>
      </c>
      <c r="N155" s="117">
        <v>201748</v>
      </c>
      <c r="O155" s="117">
        <v>201752</v>
      </c>
      <c r="P155" s="39">
        <v>1</v>
      </c>
      <c r="Q155" s="39">
        <v>201744</v>
      </c>
      <c r="R155" s="39">
        <v>201748</v>
      </c>
    </row>
    <row r="156" spans="7:26" outlineLevel="1">
      <c r="G156"/>
      <c r="H156"/>
      <c r="I156"/>
      <c r="J156"/>
      <c r="L156" s="52">
        <v>201745</v>
      </c>
      <c r="M156" s="52" t="s">
        <v>36</v>
      </c>
      <c r="N156" s="117">
        <v>201748</v>
      </c>
      <c r="O156" s="117">
        <v>201752</v>
      </c>
      <c r="P156" s="39">
        <v>1</v>
      </c>
      <c r="Q156" s="39">
        <v>201744</v>
      </c>
      <c r="R156" s="39">
        <v>201748</v>
      </c>
    </row>
    <row r="157" spans="7:26" outlineLevel="1">
      <c r="G157"/>
      <c r="H157"/>
      <c r="I157"/>
      <c r="J157"/>
      <c r="L157" s="52">
        <v>201745</v>
      </c>
      <c r="M157" s="52" t="s">
        <v>36</v>
      </c>
      <c r="N157" s="117">
        <v>201748</v>
      </c>
      <c r="O157" s="117">
        <v>201752</v>
      </c>
      <c r="P157" s="39">
        <v>1</v>
      </c>
      <c r="Q157" s="39">
        <v>201744</v>
      </c>
      <c r="R157" s="39">
        <v>201748</v>
      </c>
    </row>
    <row r="158" spans="7:26" outlineLevel="1">
      <c r="G158"/>
      <c r="H158"/>
      <c r="I158"/>
      <c r="J158"/>
      <c r="L158" s="52">
        <v>201745</v>
      </c>
      <c r="M158" s="52" t="s">
        <v>37</v>
      </c>
      <c r="N158" s="117">
        <v>201748</v>
      </c>
      <c r="O158" s="117">
        <v>201752</v>
      </c>
      <c r="P158" s="39">
        <v>1</v>
      </c>
      <c r="Q158" s="39">
        <v>201744</v>
      </c>
      <c r="R158" s="39">
        <v>201748</v>
      </c>
    </row>
    <row r="159" spans="7:26" outlineLevel="1">
      <c r="G159"/>
      <c r="H159"/>
      <c r="I159"/>
      <c r="J159"/>
      <c r="L159" s="52">
        <v>201745</v>
      </c>
      <c r="M159" s="52" t="s">
        <v>37</v>
      </c>
      <c r="N159" s="117">
        <v>201748</v>
      </c>
      <c r="O159" s="117">
        <v>201752</v>
      </c>
      <c r="P159" s="39">
        <v>0.8</v>
      </c>
      <c r="Q159" s="39">
        <v>201744</v>
      </c>
      <c r="R159" s="39">
        <v>201748</v>
      </c>
    </row>
    <row r="160" spans="7:26" outlineLevel="1">
      <c r="G160"/>
      <c r="H160"/>
      <c r="I160"/>
      <c r="J160"/>
      <c r="L160" s="52">
        <v>201745</v>
      </c>
      <c r="M160" s="52" t="s">
        <v>37</v>
      </c>
      <c r="N160" s="117">
        <v>201748</v>
      </c>
      <c r="O160" s="117">
        <v>201752</v>
      </c>
      <c r="P160" s="39">
        <v>0.9</v>
      </c>
      <c r="Q160" s="39">
        <v>201744</v>
      </c>
      <c r="R160" s="39">
        <v>201748</v>
      </c>
    </row>
    <row r="161" spans="12:18" outlineLevel="1">
      <c r="L161" s="52">
        <v>201745</v>
      </c>
      <c r="M161" s="52" t="s">
        <v>37</v>
      </c>
      <c r="N161" s="117">
        <v>201748</v>
      </c>
      <c r="O161" s="117">
        <v>201752</v>
      </c>
      <c r="P161" s="39">
        <v>0.9</v>
      </c>
      <c r="Q161" s="39">
        <v>201744</v>
      </c>
      <c r="R161" s="39">
        <v>201748</v>
      </c>
    </row>
    <row r="162" spans="12:18" outlineLevel="1">
      <c r="L162" s="52">
        <v>201745</v>
      </c>
      <c r="M162" s="52" t="s">
        <v>37</v>
      </c>
      <c r="N162" s="117">
        <v>201748</v>
      </c>
      <c r="O162" s="117">
        <v>201752</v>
      </c>
      <c r="P162" s="39">
        <v>0.9</v>
      </c>
      <c r="Q162" s="39">
        <v>201744</v>
      </c>
      <c r="R162" s="39">
        <v>201748</v>
      </c>
    </row>
    <row r="163" spans="12:18" outlineLevel="1">
      <c r="L163" s="52">
        <v>201745</v>
      </c>
      <c r="M163" s="52" t="s">
        <v>37</v>
      </c>
      <c r="N163" s="117">
        <v>201748</v>
      </c>
      <c r="O163" s="117">
        <v>201752</v>
      </c>
      <c r="P163" s="39">
        <v>0.9</v>
      </c>
      <c r="Q163" s="39">
        <v>201744</v>
      </c>
      <c r="R163" s="39">
        <v>201748</v>
      </c>
    </row>
    <row r="164" spans="12:18" outlineLevel="1">
      <c r="L164" s="52">
        <v>201745</v>
      </c>
      <c r="M164" s="52" t="s">
        <v>38</v>
      </c>
      <c r="N164" s="117">
        <v>201748</v>
      </c>
      <c r="O164" s="117">
        <v>201752</v>
      </c>
      <c r="P164" s="39"/>
      <c r="Q164" s="39">
        <v>201744</v>
      </c>
      <c r="R164" s="39">
        <v>201748</v>
      </c>
    </row>
    <row r="165" spans="12:18" outlineLevel="1">
      <c r="L165" s="52">
        <v>201745</v>
      </c>
      <c r="M165" s="52" t="s">
        <v>38</v>
      </c>
      <c r="N165" s="117">
        <v>201748</v>
      </c>
      <c r="O165" s="117">
        <v>201752</v>
      </c>
      <c r="P165" s="39">
        <v>0.9</v>
      </c>
      <c r="Q165" s="39">
        <v>201744</v>
      </c>
      <c r="R165" s="39">
        <v>201748</v>
      </c>
    </row>
    <row r="166" spans="12:18" outlineLevel="1">
      <c r="L166" s="52">
        <v>201745</v>
      </c>
      <c r="M166" s="52" t="s">
        <v>38</v>
      </c>
      <c r="N166" s="117">
        <v>201748</v>
      </c>
      <c r="O166" s="117">
        <v>201752</v>
      </c>
      <c r="P166" s="39">
        <v>0.9</v>
      </c>
      <c r="Q166" s="39">
        <v>201744</v>
      </c>
      <c r="R166" s="39">
        <v>201748</v>
      </c>
    </row>
    <row r="167" spans="12:18" outlineLevel="1">
      <c r="L167" s="52">
        <v>201745</v>
      </c>
      <c r="M167" s="52" t="s">
        <v>38</v>
      </c>
      <c r="N167" s="117">
        <v>201748</v>
      </c>
      <c r="O167" s="117">
        <v>201752</v>
      </c>
      <c r="P167" s="39"/>
      <c r="Q167" s="39">
        <v>201744</v>
      </c>
      <c r="R167" s="39">
        <v>201748</v>
      </c>
    </row>
    <row r="168" spans="12:18" outlineLevel="1">
      <c r="L168" s="52">
        <v>201745</v>
      </c>
      <c r="M168" s="52" t="s">
        <v>38</v>
      </c>
      <c r="N168" s="117">
        <v>201748</v>
      </c>
      <c r="O168" s="117">
        <v>201752</v>
      </c>
      <c r="P168" s="39">
        <v>1</v>
      </c>
      <c r="Q168" s="39">
        <v>201744</v>
      </c>
      <c r="R168" s="39">
        <v>201748</v>
      </c>
    </row>
    <row r="169" spans="12:18" outlineLevel="1">
      <c r="L169" s="52">
        <v>201745</v>
      </c>
      <c r="M169" s="52" t="s">
        <v>38</v>
      </c>
      <c r="N169" s="117">
        <v>201748</v>
      </c>
      <c r="O169" s="117">
        <v>201752</v>
      </c>
      <c r="P169" s="39">
        <v>1</v>
      </c>
      <c r="Q169" s="39">
        <v>201744</v>
      </c>
      <c r="R169" s="39">
        <v>201748</v>
      </c>
    </row>
    <row r="170" spans="12:18" outlineLevel="1">
      <c r="L170" s="52">
        <v>201745</v>
      </c>
      <c r="M170" s="52" t="s">
        <v>38</v>
      </c>
      <c r="N170" s="117">
        <v>201748</v>
      </c>
      <c r="O170" s="117">
        <v>201752</v>
      </c>
      <c r="P170" s="39"/>
      <c r="Q170" s="39">
        <v>201744</v>
      </c>
      <c r="R170" s="39">
        <v>201748</v>
      </c>
    </row>
    <row r="171" spans="12:18" outlineLevel="1">
      <c r="L171" s="52">
        <v>201745</v>
      </c>
      <c r="M171" s="52" t="s">
        <v>38</v>
      </c>
      <c r="N171" s="117">
        <v>201748</v>
      </c>
      <c r="O171" s="117">
        <v>201752</v>
      </c>
      <c r="P171" s="39">
        <v>1</v>
      </c>
      <c r="Q171" s="39">
        <v>201744</v>
      </c>
      <c r="R171" s="39">
        <v>201748</v>
      </c>
    </row>
    <row r="172" spans="12:18" outlineLevel="1">
      <c r="L172" s="52">
        <v>201745</v>
      </c>
      <c r="M172" s="52" t="s">
        <v>38</v>
      </c>
      <c r="N172" s="117">
        <v>201748</v>
      </c>
      <c r="O172" s="117">
        <v>201752</v>
      </c>
      <c r="P172" s="39">
        <v>0.9</v>
      </c>
      <c r="Q172" s="39">
        <v>201744</v>
      </c>
      <c r="R172" s="39">
        <v>201748</v>
      </c>
    </row>
    <row r="173" spans="12:18" outlineLevel="1">
      <c r="L173" s="52">
        <v>201746</v>
      </c>
      <c r="M173" s="52" t="s">
        <v>44</v>
      </c>
      <c r="N173" s="117">
        <v>201748</v>
      </c>
      <c r="O173" s="117">
        <v>201752</v>
      </c>
      <c r="P173" s="39">
        <v>0.7</v>
      </c>
      <c r="Q173" s="39">
        <v>201744</v>
      </c>
      <c r="R173" s="39">
        <v>201748</v>
      </c>
    </row>
    <row r="174" spans="12:18" outlineLevel="1">
      <c r="L174" s="52">
        <v>201746</v>
      </c>
      <c r="M174" s="52" t="s">
        <v>44</v>
      </c>
      <c r="N174" s="117">
        <v>201748</v>
      </c>
      <c r="O174" s="117">
        <v>201752</v>
      </c>
      <c r="P174" s="39">
        <v>0.7</v>
      </c>
      <c r="Q174" s="39">
        <v>201744</v>
      </c>
      <c r="R174" s="39">
        <v>201748</v>
      </c>
    </row>
    <row r="175" spans="12:18" outlineLevel="1">
      <c r="L175" s="52">
        <v>201746</v>
      </c>
      <c r="M175" s="52" t="s">
        <v>44</v>
      </c>
      <c r="N175" s="117">
        <v>201748</v>
      </c>
      <c r="O175" s="117">
        <v>201752</v>
      </c>
      <c r="P175" s="39">
        <v>0.9</v>
      </c>
      <c r="Q175" s="39">
        <v>201744</v>
      </c>
      <c r="R175" s="39">
        <v>201748</v>
      </c>
    </row>
    <row r="176" spans="12:18" outlineLevel="1">
      <c r="L176" s="52">
        <v>201746</v>
      </c>
      <c r="M176" s="52" t="s">
        <v>44</v>
      </c>
      <c r="N176" s="117">
        <v>201748</v>
      </c>
      <c r="O176" s="117">
        <v>201752</v>
      </c>
      <c r="P176" s="39">
        <v>0.9</v>
      </c>
      <c r="Q176" s="39">
        <v>201744</v>
      </c>
      <c r="R176" s="39">
        <v>201748</v>
      </c>
    </row>
    <row r="177" spans="12:18" outlineLevel="1">
      <c r="L177" s="52">
        <v>201746</v>
      </c>
      <c r="M177" s="52" t="s">
        <v>44</v>
      </c>
      <c r="N177" s="117">
        <v>201748</v>
      </c>
      <c r="O177" s="117">
        <v>201752</v>
      </c>
      <c r="P177" s="39">
        <v>1</v>
      </c>
      <c r="Q177" s="39">
        <v>201744</v>
      </c>
      <c r="R177" s="39">
        <v>201748</v>
      </c>
    </row>
    <row r="178" spans="12:18" outlineLevel="1">
      <c r="L178" s="52">
        <v>201746</v>
      </c>
      <c r="M178" s="52" t="s">
        <v>44</v>
      </c>
      <c r="N178" s="117">
        <v>201748</v>
      </c>
      <c r="O178" s="117">
        <v>201752</v>
      </c>
      <c r="P178" s="39">
        <v>1</v>
      </c>
      <c r="Q178" s="39">
        <v>201744</v>
      </c>
      <c r="R178" s="39">
        <v>201748</v>
      </c>
    </row>
    <row r="179" spans="12:18" outlineLevel="1">
      <c r="L179" s="52">
        <v>201746</v>
      </c>
      <c r="M179" s="52" t="s">
        <v>44</v>
      </c>
      <c r="N179" s="117">
        <v>201748</v>
      </c>
      <c r="O179" s="117">
        <v>201752</v>
      </c>
      <c r="P179" s="39">
        <v>0.8</v>
      </c>
      <c r="Q179" s="39">
        <v>201744</v>
      </c>
      <c r="R179" s="39">
        <v>201748</v>
      </c>
    </row>
    <row r="180" spans="12:18" outlineLevel="1">
      <c r="L180" s="52">
        <v>201746</v>
      </c>
      <c r="M180" s="52" t="s">
        <v>44</v>
      </c>
      <c r="N180" s="117">
        <v>201748</v>
      </c>
      <c r="O180" s="117">
        <v>201752</v>
      </c>
      <c r="P180" s="39">
        <v>0.8</v>
      </c>
      <c r="Q180" s="39">
        <v>201744</v>
      </c>
      <c r="R180" s="39">
        <v>201748</v>
      </c>
    </row>
    <row r="181" spans="12:18" outlineLevel="1">
      <c r="L181" s="52">
        <v>201746</v>
      </c>
      <c r="M181" s="52" t="s">
        <v>44</v>
      </c>
      <c r="N181" s="117">
        <v>201748</v>
      </c>
      <c r="O181" s="117">
        <v>201752</v>
      </c>
      <c r="P181" s="39">
        <v>0.8</v>
      </c>
      <c r="Q181" s="39">
        <v>201744</v>
      </c>
      <c r="R181" s="39">
        <v>201748</v>
      </c>
    </row>
    <row r="182" spans="12:18" outlineLevel="1">
      <c r="L182" s="52">
        <v>201746</v>
      </c>
      <c r="M182" s="52" t="s">
        <v>44</v>
      </c>
      <c r="N182" s="117">
        <v>201748</v>
      </c>
      <c r="O182" s="117">
        <v>201752</v>
      </c>
      <c r="P182" s="39">
        <v>0.9</v>
      </c>
      <c r="Q182" s="39">
        <v>201744</v>
      </c>
      <c r="R182" s="39">
        <v>201748</v>
      </c>
    </row>
    <row r="183" spans="12:18" outlineLevel="1">
      <c r="L183" s="52">
        <v>201746</v>
      </c>
      <c r="M183" s="52" t="s">
        <v>44</v>
      </c>
      <c r="N183" s="117">
        <v>201748</v>
      </c>
      <c r="O183" s="117">
        <v>201752</v>
      </c>
      <c r="P183" s="39">
        <v>0.8</v>
      </c>
      <c r="Q183" s="39">
        <v>201744</v>
      </c>
      <c r="R183" s="39">
        <v>201748</v>
      </c>
    </row>
    <row r="184" spans="12:18" outlineLevel="1">
      <c r="L184" s="52">
        <v>201746</v>
      </c>
      <c r="M184" s="52" t="s">
        <v>44</v>
      </c>
      <c r="N184" s="117">
        <v>201748</v>
      </c>
      <c r="O184" s="117">
        <v>201752</v>
      </c>
      <c r="P184" s="39">
        <v>1</v>
      </c>
      <c r="Q184" s="39">
        <v>201744</v>
      </c>
      <c r="R184" s="39">
        <v>201748</v>
      </c>
    </row>
    <row r="185" spans="12:18" outlineLevel="1">
      <c r="L185" s="52">
        <v>201746</v>
      </c>
      <c r="M185" s="52" t="s">
        <v>44</v>
      </c>
      <c r="N185" s="117">
        <v>201748</v>
      </c>
      <c r="O185" s="117">
        <v>201752</v>
      </c>
      <c r="P185" s="39">
        <v>0.9</v>
      </c>
      <c r="Q185" s="39">
        <v>201744</v>
      </c>
      <c r="R185" s="39">
        <v>201748</v>
      </c>
    </row>
    <row r="186" spans="12:18" outlineLevel="1">
      <c r="L186" s="52">
        <v>201746</v>
      </c>
      <c r="M186" s="52" t="s">
        <v>44</v>
      </c>
      <c r="N186" s="117">
        <v>201748</v>
      </c>
      <c r="O186" s="117">
        <v>201752</v>
      </c>
      <c r="P186" s="39">
        <v>0.8</v>
      </c>
      <c r="Q186" s="39">
        <v>201744</v>
      </c>
      <c r="R186" s="39">
        <v>201748</v>
      </c>
    </row>
    <row r="187" spans="12:18" outlineLevel="1">
      <c r="L187" s="52">
        <v>201746</v>
      </c>
      <c r="M187" s="52" t="s">
        <v>44</v>
      </c>
      <c r="N187" s="117">
        <v>201748</v>
      </c>
      <c r="O187" s="117">
        <v>201752</v>
      </c>
      <c r="P187" s="39">
        <v>0.7</v>
      </c>
      <c r="Q187" s="39">
        <v>201744</v>
      </c>
      <c r="R187" s="39">
        <v>201748</v>
      </c>
    </row>
    <row r="188" spans="12:18" outlineLevel="1">
      <c r="L188" s="52">
        <v>201746</v>
      </c>
      <c r="M188" s="52" t="s">
        <v>44</v>
      </c>
      <c r="N188" s="117">
        <v>201748</v>
      </c>
      <c r="O188" s="117">
        <v>201752</v>
      </c>
      <c r="P188" s="39">
        <v>0.9</v>
      </c>
      <c r="Q188" s="39">
        <v>201744</v>
      </c>
      <c r="R188" s="39">
        <v>201748</v>
      </c>
    </row>
    <row r="189" spans="12:18" outlineLevel="1">
      <c r="L189" s="52">
        <v>201746</v>
      </c>
      <c r="M189" s="52" t="s">
        <v>44</v>
      </c>
      <c r="N189" s="117">
        <v>201748</v>
      </c>
      <c r="O189" s="117">
        <v>201752</v>
      </c>
      <c r="P189" s="39">
        <v>0.9</v>
      </c>
      <c r="Q189" s="39">
        <v>201744</v>
      </c>
      <c r="R189" s="39">
        <v>201748</v>
      </c>
    </row>
    <row r="190" spans="12:18" outlineLevel="1">
      <c r="L190" s="52">
        <v>201746</v>
      </c>
      <c r="M190" s="52" t="s">
        <v>44</v>
      </c>
      <c r="N190" s="117">
        <v>201748</v>
      </c>
      <c r="O190" s="117">
        <v>201752</v>
      </c>
      <c r="P190" s="39">
        <v>0.7</v>
      </c>
      <c r="Q190" s="39">
        <v>201744</v>
      </c>
      <c r="R190" s="39">
        <v>201748</v>
      </c>
    </row>
    <row r="191" spans="12:18" outlineLevel="1">
      <c r="L191" s="52">
        <v>201746</v>
      </c>
      <c r="M191" s="52" t="s">
        <v>44</v>
      </c>
      <c r="N191" s="117">
        <v>201748</v>
      </c>
      <c r="O191" s="117">
        <v>201752</v>
      </c>
      <c r="P191" s="39"/>
      <c r="Q191" s="39">
        <v>201744</v>
      </c>
      <c r="R191" s="39">
        <v>201748</v>
      </c>
    </row>
    <row r="192" spans="12:18" outlineLevel="1">
      <c r="L192" s="52">
        <v>201746</v>
      </c>
      <c r="M192" s="52" t="s">
        <v>44</v>
      </c>
      <c r="N192" s="117">
        <v>201748</v>
      </c>
      <c r="O192" s="117">
        <v>201752</v>
      </c>
      <c r="P192" s="39">
        <v>1</v>
      </c>
      <c r="Q192" s="39">
        <v>201744</v>
      </c>
      <c r="R192" s="39">
        <v>201748</v>
      </c>
    </row>
    <row r="193" spans="12:18" outlineLevel="1">
      <c r="L193" s="52">
        <v>201746</v>
      </c>
      <c r="M193" s="52" t="s">
        <v>44</v>
      </c>
      <c r="N193" s="117">
        <v>201748</v>
      </c>
      <c r="O193" s="117">
        <v>201752</v>
      </c>
      <c r="P193" s="39">
        <v>1</v>
      </c>
      <c r="Q193" s="39">
        <v>201744</v>
      </c>
      <c r="R193" s="39">
        <v>201748</v>
      </c>
    </row>
    <row r="194" spans="12:18" outlineLevel="1">
      <c r="L194" s="52">
        <v>201746</v>
      </c>
      <c r="M194" s="52" t="s">
        <v>44</v>
      </c>
      <c r="N194" s="117">
        <v>201748</v>
      </c>
      <c r="O194" s="117">
        <v>201752</v>
      </c>
      <c r="P194" s="39"/>
      <c r="Q194" s="39">
        <v>201744</v>
      </c>
      <c r="R194" s="39">
        <v>201748</v>
      </c>
    </row>
    <row r="195" spans="12:18" outlineLevel="1">
      <c r="L195" s="52">
        <v>201746</v>
      </c>
      <c r="M195" s="52" t="s">
        <v>44</v>
      </c>
      <c r="N195" s="117">
        <v>201748</v>
      </c>
      <c r="O195" s="117">
        <v>201752</v>
      </c>
      <c r="P195" s="39">
        <v>1</v>
      </c>
      <c r="Q195" s="39">
        <v>201744</v>
      </c>
      <c r="R195" s="39">
        <v>201748</v>
      </c>
    </row>
    <row r="196" spans="12:18" outlineLevel="1">
      <c r="L196" s="52">
        <v>201746</v>
      </c>
      <c r="M196" s="52" t="s">
        <v>44</v>
      </c>
      <c r="N196" s="117">
        <v>201748</v>
      </c>
      <c r="O196" s="117">
        <v>201752</v>
      </c>
      <c r="P196" s="39">
        <v>1</v>
      </c>
      <c r="Q196" s="39">
        <v>201744</v>
      </c>
      <c r="R196" s="39">
        <v>201748</v>
      </c>
    </row>
    <row r="197" spans="12:18" outlineLevel="1">
      <c r="L197" s="52">
        <v>201746</v>
      </c>
      <c r="M197" s="52" t="s">
        <v>57</v>
      </c>
      <c r="N197" s="117">
        <v>201748</v>
      </c>
      <c r="O197" s="117">
        <v>201752</v>
      </c>
      <c r="P197" s="39">
        <v>1</v>
      </c>
      <c r="Q197" s="39">
        <v>201744</v>
      </c>
      <c r="R197" s="39">
        <v>201748</v>
      </c>
    </row>
    <row r="198" spans="12:18" outlineLevel="1">
      <c r="L198" s="52">
        <v>201746</v>
      </c>
      <c r="M198" s="52" t="s">
        <v>57</v>
      </c>
      <c r="N198" s="117">
        <v>201748</v>
      </c>
      <c r="O198" s="117">
        <v>201752</v>
      </c>
      <c r="P198" s="39">
        <v>1</v>
      </c>
      <c r="Q198" s="39">
        <v>201744</v>
      </c>
      <c r="R198" s="39">
        <v>201748</v>
      </c>
    </row>
    <row r="199" spans="12:18" outlineLevel="1">
      <c r="L199" s="52">
        <v>201746</v>
      </c>
      <c r="M199" s="52" t="s">
        <v>57</v>
      </c>
      <c r="N199" s="117">
        <v>201748</v>
      </c>
      <c r="O199" s="117">
        <v>201752</v>
      </c>
      <c r="P199" s="39">
        <v>1</v>
      </c>
      <c r="Q199" s="39">
        <v>201744</v>
      </c>
      <c r="R199" s="39">
        <v>201748</v>
      </c>
    </row>
    <row r="200" spans="12:18" outlineLevel="1">
      <c r="L200" s="52">
        <v>201746</v>
      </c>
      <c r="M200" s="52" t="s">
        <v>34</v>
      </c>
      <c r="N200" s="117">
        <v>201748</v>
      </c>
      <c r="O200" s="117">
        <v>201752</v>
      </c>
      <c r="P200" s="39">
        <v>1</v>
      </c>
      <c r="Q200" s="39">
        <v>201744</v>
      </c>
      <c r="R200" s="39">
        <v>201748</v>
      </c>
    </row>
    <row r="201" spans="12:18" outlineLevel="1">
      <c r="L201" s="52">
        <v>201746</v>
      </c>
      <c r="M201" s="52" t="s">
        <v>34</v>
      </c>
      <c r="N201" s="117">
        <v>201748</v>
      </c>
      <c r="O201" s="117">
        <v>201752</v>
      </c>
      <c r="P201" s="39"/>
      <c r="Q201" s="39">
        <v>201744</v>
      </c>
      <c r="R201" s="39">
        <v>201748</v>
      </c>
    </row>
    <row r="202" spans="12:18" outlineLevel="1">
      <c r="L202" s="52">
        <v>201746</v>
      </c>
      <c r="M202" s="52" t="s">
        <v>34</v>
      </c>
      <c r="N202" s="117">
        <v>201748</v>
      </c>
      <c r="O202" s="117">
        <v>201752</v>
      </c>
      <c r="P202" s="39">
        <v>1</v>
      </c>
      <c r="Q202" s="39">
        <v>201744</v>
      </c>
      <c r="R202" s="39">
        <v>201748</v>
      </c>
    </row>
    <row r="203" spans="12:18" outlineLevel="1">
      <c r="L203" s="52">
        <v>201746</v>
      </c>
      <c r="M203" s="52" t="s">
        <v>35</v>
      </c>
      <c r="N203" s="117">
        <v>201748</v>
      </c>
      <c r="O203" s="117">
        <v>201752</v>
      </c>
      <c r="P203" s="39">
        <v>1</v>
      </c>
      <c r="Q203" s="39">
        <v>201744</v>
      </c>
      <c r="R203" s="39">
        <v>201748</v>
      </c>
    </row>
    <row r="204" spans="12:18" outlineLevel="1">
      <c r="L204" s="52">
        <v>201746</v>
      </c>
      <c r="M204" s="52" t="s">
        <v>35</v>
      </c>
      <c r="N204" s="117">
        <v>201748</v>
      </c>
      <c r="O204" s="117">
        <v>201752</v>
      </c>
      <c r="P204" s="39">
        <v>1</v>
      </c>
      <c r="Q204" s="39">
        <v>201744</v>
      </c>
      <c r="R204" s="39">
        <v>201748</v>
      </c>
    </row>
    <row r="205" spans="12:18" outlineLevel="1">
      <c r="L205" s="52">
        <v>201746</v>
      </c>
      <c r="M205" s="52" t="s">
        <v>36</v>
      </c>
      <c r="N205" s="117">
        <v>201748</v>
      </c>
      <c r="O205" s="117">
        <v>201752</v>
      </c>
      <c r="P205" s="39">
        <v>1</v>
      </c>
      <c r="Q205" s="39">
        <v>201744</v>
      </c>
      <c r="R205" s="39">
        <v>201748</v>
      </c>
    </row>
    <row r="206" spans="12:18" outlineLevel="1">
      <c r="L206" s="52">
        <v>201746</v>
      </c>
      <c r="M206" s="52" t="s">
        <v>36</v>
      </c>
      <c r="N206" s="117">
        <v>201748</v>
      </c>
      <c r="O206" s="117">
        <v>201752</v>
      </c>
      <c r="P206" s="39">
        <v>1</v>
      </c>
      <c r="Q206" s="39">
        <v>201744</v>
      </c>
      <c r="R206" s="39">
        <v>201748</v>
      </c>
    </row>
    <row r="207" spans="12:18" outlineLevel="1">
      <c r="L207" s="52">
        <v>201746</v>
      </c>
      <c r="M207" s="52" t="s">
        <v>37</v>
      </c>
      <c r="N207" s="117">
        <v>201748</v>
      </c>
      <c r="O207" s="117">
        <v>201752</v>
      </c>
      <c r="P207" s="39">
        <v>1</v>
      </c>
      <c r="Q207" s="39">
        <v>201744</v>
      </c>
      <c r="R207" s="39">
        <v>201748</v>
      </c>
    </row>
    <row r="208" spans="12:18" outlineLevel="1">
      <c r="L208" s="52">
        <v>201746</v>
      </c>
      <c r="M208" s="52" t="s">
        <v>37</v>
      </c>
      <c r="N208" s="117">
        <v>201748</v>
      </c>
      <c r="O208" s="117">
        <v>201752</v>
      </c>
      <c r="P208" s="39">
        <v>0.9</v>
      </c>
      <c r="Q208" s="39">
        <v>201744</v>
      </c>
      <c r="R208" s="39">
        <v>201748</v>
      </c>
    </row>
    <row r="209" spans="12:18" outlineLevel="1">
      <c r="L209" s="52">
        <v>201746</v>
      </c>
      <c r="M209" s="52" t="s">
        <v>37</v>
      </c>
      <c r="N209" s="117">
        <v>201748</v>
      </c>
      <c r="O209" s="117">
        <v>201752</v>
      </c>
      <c r="P209" s="39">
        <v>1</v>
      </c>
      <c r="Q209" s="39">
        <v>201744</v>
      </c>
      <c r="R209" s="39">
        <v>201748</v>
      </c>
    </row>
    <row r="210" spans="12:18" outlineLevel="1">
      <c r="L210" s="52">
        <v>201746</v>
      </c>
      <c r="M210" s="52" t="s">
        <v>37</v>
      </c>
      <c r="N210" s="117">
        <v>201748</v>
      </c>
      <c r="O210" s="117">
        <v>201752</v>
      </c>
      <c r="P210" s="39">
        <v>1</v>
      </c>
      <c r="Q210" s="39">
        <v>201744</v>
      </c>
      <c r="R210" s="39">
        <v>201748</v>
      </c>
    </row>
    <row r="211" spans="12:18" outlineLevel="1">
      <c r="L211" s="52">
        <v>201746</v>
      </c>
      <c r="M211" s="52" t="s">
        <v>37</v>
      </c>
      <c r="N211" s="117">
        <v>201748</v>
      </c>
      <c r="O211" s="117">
        <v>201752</v>
      </c>
      <c r="P211" s="39">
        <v>1</v>
      </c>
      <c r="Q211" s="39">
        <v>201744</v>
      </c>
      <c r="R211" s="39">
        <v>201748</v>
      </c>
    </row>
    <row r="212" spans="12:18" outlineLevel="1">
      <c r="L212" s="52">
        <v>201746</v>
      </c>
      <c r="M212" s="52" t="s">
        <v>37</v>
      </c>
      <c r="N212" s="117">
        <v>201748</v>
      </c>
      <c r="O212" s="117">
        <v>201752</v>
      </c>
      <c r="P212" s="39"/>
      <c r="Q212" s="39">
        <v>201744</v>
      </c>
      <c r="R212" s="39">
        <v>201748</v>
      </c>
    </row>
    <row r="213" spans="12:18" outlineLevel="1">
      <c r="L213" s="52">
        <v>201746</v>
      </c>
      <c r="M213" s="52" t="s">
        <v>38</v>
      </c>
      <c r="N213" s="117">
        <v>201748</v>
      </c>
      <c r="O213" s="117">
        <v>201752</v>
      </c>
      <c r="P213" s="39">
        <v>0.9</v>
      </c>
      <c r="Q213" s="39">
        <v>201744</v>
      </c>
      <c r="R213" s="39">
        <v>201748</v>
      </c>
    </row>
    <row r="214" spans="12:18" outlineLevel="1">
      <c r="L214" s="52">
        <v>201746</v>
      </c>
      <c r="M214" s="52" t="s">
        <v>38</v>
      </c>
      <c r="N214" s="117">
        <v>201748</v>
      </c>
      <c r="O214" s="117">
        <v>201752</v>
      </c>
      <c r="P214" s="39">
        <v>0.9</v>
      </c>
      <c r="Q214" s="39">
        <v>201744</v>
      </c>
      <c r="R214" s="39">
        <v>201748</v>
      </c>
    </row>
    <row r="215" spans="12:18" outlineLevel="1">
      <c r="L215" s="52">
        <v>201746</v>
      </c>
      <c r="M215" s="52" t="s">
        <v>38</v>
      </c>
      <c r="N215" s="117">
        <v>201748</v>
      </c>
      <c r="O215" s="117">
        <v>201752</v>
      </c>
      <c r="P215" s="39">
        <v>0.9</v>
      </c>
      <c r="Q215" s="39">
        <v>201744</v>
      </c>
      <c r="R215" s="39">
        <v>201748</v>
      </c>
    </row>
    <row r="216" spans="12:18" outlineLevel="1">
      <c r="L216" s="52">
        <v>201746</v>
      </c>
      <c r="M216" s="52" t="s">
        <v>38</v>
      </c>
      <c r="N216" s="117">
        <v>201748</v>
      </c>
      <c r="O216" s="117">
        <v>201752</v>
      </c>
      <c r="P216" s="39">
        <v>1</v>
      </c>
      <c r="Q216" s="39">
        <v>201744</v>
      </c>
      <c r="R216" s="39">
        <v>201748</v>
      </c>
    </row>
    <row r="217" spans="12:18" outlineLevel="1">
      <c r="L217" s="52">
        <v>201746</v>
      </c>
      <c r="M217" s="52" t="s">
        <v>38</v>
      </c>
      <c r="N217" s="117">
        <v>201748</v>
      </c>
      <c r="O217" s="117">
        <v>201752</v>
      </c>
      <c r="P217" s="39">
        <v>1</v>
      </c>
      <c r="Q217" s="39">
        <v>201744</v>
      </c>
      <c r="R217" s="39">
        <v>201748</v>
      </c>
    </row>
    <row r="218" spans="12:18" outlineLevel="1">
      <c r="L218" s="52">
        <v>201746</v>
      </c>
      <c r="M218" s="52" t="s">
        <v>38</v>
      </c>
      <c r="N218" s="117">
        <v>201748</v>
      </c>
      <c r="O218" s="117">
        <v>201752</v>
      </c>
      <c r="P218" s="39">
        <v>1</v>
      </c>
      <c r="Q218" s="39">
        <v>201744</v>
      </c>
      <c r="R218" s="39">
        <v>201748</v>
      </c>
    </row>
    <row r="219" spans="12:18" outlineLevel="1">
      <c r="L219" s="52">
        <v>201746</v>
      </c>
      <c r="M219" s="52" t="s">
        <v>38</v>
      </c>
      <c r="N219" s="117">
        <v>201748</v>
      </c>
      <c r="O219" s="117">
        <v>201752</v>
      </c>
      <c r="P219" s="39">
        <v>0.9</v>
      </c>
      <c r="Q219" s="39">
        <v>201744</v>
      </c>
      <c r="R219" s="39">
        <v>201748</v>
      </c>
    </row>
    <row r="220" spans="12:18" outlineLevel="1">
      <c r="L220" s="52">
        <v>201746</v>
      </c>
      <c r="M220" s="52" t="s">
        <v>38</v>
      </c>
      <c r="N220" s="117">
        <v>201748</v>
      </c>
      <c r="O220" s="117">
        <v>201752</v>
      </c>
      <c r="P220" s="39"/>
      <c r="Q220" s="39">
        <v>201744</v>
      </c>
      <c r="R220" s="39">
        <v>201748</v>
      </c>
    </row>
    <row r="221" spans="12:18" outlineLevel="1">
      <c r="L221" s="70">
        <v>201746</v>
      </c>
      <c r="M221" s="70" t="s">
        <v>38</v>
      </c>
      <c r="N221" s="117">
        <v>201748</v>
      </c>
      <c r="O221" s="117">
        <v>201752</v>
      </c>
      <c r="P221" s="39">
        <v>0.9</v>
      </c>
      <c r="Q221" s="39">
        <v>201744</v>
      </c>
      <c r="R221" s="39">
        <v>201748</v>
      </c>
    </row>
    <row r="222" spans="12:18" outlineLevel="1">
      <c r="L222" s="70">
        <v>201747</v>
      </c>
      <c r="M222" s="70" t="s">
        <v>44</v>
      </c>
      <c r="N222" s="117">
        <v>201748</v>
      </c>
      <c r="O222" s="117">
        <v>201752</v>
      </c>
      <c r="P222" s="39">
        <v>0.9</v>
      </c>
      <c r="Q222" s="39">
        <v>201744</v>
      </c>
      <c r="R222" s="39">
        <v>201748</v>
      </c>
    </row>
    <row r="223" spans="12:18" outlineLevel="1">
      <c r="L223" s="70">
        <v>201747</v>
      </c>
      <c r="M223" s="70" t="s">
        <v>44</v>
      </c>
      <c r="N223" s="117">
        <v>201748</v>
      </c>
      <c r="O223" s="117">
        <v>201752</v>
      </c>
      <c r="P223" s="39">
        <v>0.7</v>
      </c>
      <c r="Q223" s="39">
        <v>201744</v>
      </c>
      <c r="R223" s="39">
        <v>201748</v>
      </c>
    </row>
    <row r="224" spans="12:18" outlineLevel="1">
      <c r="L224" s="70">
        <v>201747</v>
      </c>
      <c r="M224" s="70" t="s">
        <v>44</v>
      </c>
      <c r="N224" s="117">
        <v>201748</v>
      </c>
      <c r="O224" s="117">
        <v>201752</v>
      </c>
      <c r="P224" s="39">
        <v>0.9</v>
      </c>
      <c r="Q224" s="39">
        <v>201744</v>
      </c>
      <c r="R224" s="39">
        <v>201748</v>
      </c>
    </row>
    <row r="225" spans="12:18" outlineLevel="1">
      <c r="L225" s="70">
        <v>201747</v>
      </c>
      <c r="M225" s="70" t="s">
        <v>44</v>
      </c>
      <c r="N225" s="117">
        <v>201748</v>
      </c>
      <c r="O225" s="117">
        <v>201752</v>
      </c>
      <c r="P225" s="39">
        <v>0.9</v>
      </c>
      <c r="Q225" s="39">
        <v>201744</v>
      </c>
      <c r="R225" s="39">
        <v>201748</v>
      </c>
    </row>
    <row r="226" spans="12:18" outlineLevel="1">
      <c r="L226" s="70">
        <v>201747</v>
      </c>
      <c r="M226" s="70" t="s">
        <v>44</v>
      </c>
      <c r="N226" s="117">
        <v>201748</v>
      </c>
      <c r="O226" s="117">
        <v>201752</v>
      </c>
      <c r="P226" s="39">
        <v>1</v>
      </c>
      <c r="Q226" s="39">
        <v>201744</v>
      </c>
      <c r="R226" s="39">
        <v>201748</v>
      </c>
    </row>
    <row r="227" spans="12:18" outlineLevel="1">
      <c r="L227" s="70">
        <v>201747</v>
      </c>
      <c r="M227" s="70" t="s">
        <v>44</v>
      </c>
      <c r="N227" s="117">
        <v>201748</v>
      </c>
      <c r="O227" s="117">
        <v>201752</v>
      </c>
      <c r="P227" s="39">
        <v>1</v>
      </c>
      <c r="Q227" s="39">
        <v>201744</v>
      </c>
      <c r="R227" s="39">
        <v>201748</v>
      </c>
    </row>
    <row r="228" spans="12:18" outlineLevel="1">
      <c r="L228" s="70">
        <v>201747</v>
      </c>
      <c r="M228" s="70" t="s">
        <v>44</v>
      </c>
      <c r="N228" s="117">
        <v>201748</v>
      </c>
      <c r="O228" s="117">
        <v>201752</v>
      </c>
      <c r="P228" s="39">
        <v>0.8</v>
      </c>
      <c r="Q228" s="39">
        <v>201744</v>
      </c>
      <c r="R228" s="39">
        <v>201748</v>
      </c>
    </row>
    <row r="229" spans="12:18" outlineLevel="1">
      <c r="L229" s="70">
        <v>201747</v>
      </c>
      <c r="M229" s="70" t="s">
        <v>44</v>
      </c>
      <c r="N229" s="117">
        <v>201748</v>
      </c>
      <c r="O229" s="117">
        <v>201752</v>
      </c>
      <c r="P229" s="39">
        <v>0.8</v>
      </c>
      <c r="Q229" s="39">
        <v>201744</v>
      </c>
      <c r="R229" s="39">
        <v>201748</v>
      </c>
    </row>
    <row r="230" spans="12:18" outlineLevel="1">
      <c r="L230" s="70">
        <v>201747</v>
      </c>
      <c r="M230" s="70" t="s">
        <v>44</v>
      </c>
      <c r="N230" s="117">
        <v>201748</v>
      </c>
      <c r="O230" s="117">
        <v>201752</v>
      </c>
      <c r="P230" s="39">
        <v>0.8</v>
      </c>
      <c r="Q230" s="39">
        <v>201744</v>
      </c>
      <c r="R230" s="39">
        <v>201748</v>
      </c>
    </row>
    <row r="231" spans="12:18" outlineLevel="1">
      <c r="L231" s="70">
        <v>201747</v>
      </c>
      <c r="M231" s="70" t="s">
        <v>44</v>
      </c>
      <c r="N231" s="117">
        <v>201748</v>
      </c>
      <c r="O231" s="117">
        <v>201752</v>
      </c>
      <c r="P231" s="39">
        <v>1</v>
      </c>
      <c r="Q231" s="39">
        <v>201744</v>
      </c>
      <c r="R231" s="39">
        <v>201748</v>
      </c>
    </row>
    <row r="232" spans="12:18" outlineLevel="1">
      <c r="L232" s="70">
        <v>201747</v>
      </c>
      <c r="M232" s="70" t="s">
        <v>44</v>
      </c>
      <c r="N232" s="117">
        <v>201748</v>
      </c>
      <c r="O232" s="117">
        <v>201752</v>
      </c>
      <c r="P232" s="39">
        <v>0.8</v>
      </c>
      <c r="Q232" s="39">
        <v>201744</v>
      </c>
      <c r="R232" s="39">
        <v>201748</v>
      </c>
    </row>
    <row r="233" spans="12:18" outlineLevel="1">
      <c r="L233" s="70">
        <v>201747</v>
      </c>
      <c r="M233" s="70" t="s">
        <v>44</v>
      </c>
      <c r="N233" s="117">
        <v>201748</v>
      </c>
      <c r="O233" s="117">
        <v>201752</v>
      </c>
      <c r="P233" s="39">
        <v>0.9</v>
      </c>
      <c r="Q233" s="39">
        <v>201744</v>
      </c>
      <c r="R233" s="39">
        <v>201748</v>
      </c>
    </row>
    <row r="234" spans="12:18" outlineLevel="1">
      <c r="L234" s="70">
        <v>201747</v>
      </c>
      <c r="M234" s="70" t="s">
        <v>44</v>
      </c>
      <c r="N234" s="117">
        <v>201748</v>
      </c>
      <c r="O234" s="117">
        <v>201752</v>
      </c>
      <c r="P234" s="39">
        <v>0.9</v>
      </c>
      <c r="Q234" s="39">
        <v>201744</v>
      </c>
      <c r="R234" s="39">
        <v>201748</v>
      </c>
    </row>
    <row r="235" spans="12:18" outlineLevel="1">
      <c r="L235" s="70">
        <v>201747</v>
      </c>
      <c r="M235" s="70" t="s">
        <v>44</v>
      </c>
      <c r="N235" s="117">
        <v>201748</v>
      </c>
      <c r="O235" s="117">
        <v>201752</v>
      </c>
      <c r="P235" s="39">
        <v>0.7</v>
      </c>
      <c r="Q235" s="39">
        <v>201744</v>
      </c>
      <c r="R235" s="39">
        <v>201748</v>
      </c>
    </row>
    <row r="236" spans="12:18" outlineLevel="1">
      <c r="L236" s="70">
        <v>201747</v>
      </c>
      <c r="M236" s="70" t="s">
        <v>44</v>
      </c>
      <c r="N236" s="117">
        <v>201748</v>
      </c>
      <c r="O236" s="117">
        <v>201752</v>
      </c>
      <c r="P236" s="39">
        <v>0.7</v>
      </c>
      <c r="Q236" s="39">
        <v>201744</v>
      </c>
      <c r="R236" s="39">
        <v>201748</v>
      </c>
    </row>
    <row r="237" spans="12:18" outlineLevel="1">
      <c r="L237" s="70">
        <v>201747</v>
      </c>
      <c r="M237" s="70" t="s">
        <v>44</v>
      </c>
      <c r="N237" s="117">
        <v>201748</v>
      </c>
      <c r="O237" s="117">
        <v>201752</v>
      </c>
      <c r="P237" s="39">
        <v>0.9</v>
      </c>
      <c r="Q237" s="39">
        <v>201744</v>
      </c>
      <c r="R237" s="39">
        <v>201748</v>
      </c>
    </row>
    <row r="238" spans="12:18" outlineLevel="1">
      <c r="L238" s="70">
        <v>201747</v>
      </c>
      <c r="M238" s="70" t="s">
        <v>44</v>
      </c>
      <c r="N238" s="117">
        <v>201748</v>
      </c>
      <c r="O238" s="117">
        <v>201752</v>
      </c>
      <c r="P238" s="39">
        <v>0.9</v>
      </c>
      <c r="Q238" s="39">
        <v>201744</v>
      </c>
      <c r="R238" s="39">
        <v>201748</v>
      </c>
    </row>
    <row r="239" spans="12:18" outlineLevel="1">
      <c r="L239" s="70">
        <v>201747</v>
      </c>
      <c r="M239" s="70" t="s">
        <v>44</v>
      </c>
      <c r="N239" s="117">
        <v>201748</v>
      </c>
      <c r="O239" s="117">
        <v>201752</v>
      </c>
      <c r="P239" s="39">
        <v>0.7</v>
      </c>
      <c r="Q239" s="39">
        <v>201744</v>
      </c>
      <c r="R239" s="39">
        <v>201748</v>
      </c>
    </row>
    <row r="240" spans="12:18" outlineLevel="1">
      <c r="L240" s="70">
        <v>201747</v>
      </c>
      <c r="M240" s="70" t="s">
        <v>44</v>
      </c>
      <c r="N240" s="117">
        <v>201748</v>
      </c>
      <c r="O240" s="117">
        <v>201752</v>
      </c>
      <c r="P240" s="39"/>
      <c r="Q240" s="39">
        <v>201744</v>
      </c>
      <c r="R240" s="39">
        <v>201748</v>
      </c>
    </row>
    <row r="241" spans="12:18" outlineLevel="1">
      <c r="L241" s="70">
        <v>201747</v>
      </c>
      <c r="M241" s="70" t="s">
        <v>44</v>
      </c>
      <c r="N241" s="117">
        <v>201748</v>
      </c>
      <c r="O241" s="117">
        <v>201752</v>
      </c>
      <c r="P241" s="39">
        <v>1</v>
      </c>
      <c r="Q241" s="39">
        <v>201744</v>
      </c>
      <c r="R241" s="39">
        <v>201748</v>
      </c>
    </row>
    <row r="242" spans="12:18" outlineLevel="1">
      <c r="L242" s="70">
        <v>201747</v>
      </c>
      <c r="M242" s="70" t="s">
        <v>44</v>
      </c>
      <c r="N242" s="117">
        <v>201748</v>
      </c>
      <c r="O242" s="117">
        <v>201752</v>
      </c>
      <c r="P242" s="39">
        <v>0.9</v>
      </c>
      <c r="Q242" s="39">
        <v>201744</v>
      </c>
      <c r="R242" s="39">
        <v>201748</v>
      </c>
    </row>
    <row r="243" spans="12:18" outlineLevel="1">
      <c r="L243" s="70">
        <v>201747</v>
      </c>
      <c r="M243" s="70" t="s">
        <v>44</v>
      </c>
      <c r="N243" s="117">
        <v>201748</v>
      </c>
      <c r="O243" s="117">
        <v>201752</v>
      </c>
      <c r="P243" s="39">
        <v>1</v>
      </c>
      <c r="Q243" s="39">
        <v>201744</v>
      </c>
      <c r="R243" s="39">
        <v>201748</v>
      </c>
    </row>
    <row r="244" spans="12:18" outlineLevel="1">
      <c r="L244" s="70">
        <v>201747</v>
      </c>
      <c r="M244" s="70" t="s">
        <v>44</v>
      </c>
      <c r="N244" s="117">
        <v>201748</v>
      </c>
      <c r="O244" s="117">
        <v>201752</v>
      </c>
      <c r="P244" s="39">
        <v>1</v>
      </c>
      <c r="Q244" s="39">
        <v>201744</v>
      </c>
      <c r="R244" s="39">
        <v>201748</v>
      </c>
    </row>
    <row r="245" spans="12:18" outlineLevel="1">
      <c r="L245" s="70">
        <v>201747</v>
      </c>
      <c r="M245" s="70" t="s">
        <v>44</v>
      </c>
      <c r="N245" s="117">
        <v>201748</v>
      </c>
      <c r="O245" s="117">
        <v>201752</v>
      </c>
      <c r="P245" s="39">
        <v>0.9</v>
      </c>
      <c r="Q245" s="39">
        <v>201744</v>
      </c>
      <c r="R245" s="39">
        <v>201748</v>
      </c>
    </row>
    <row r="246" spans="12:18" outlineLevel="1">
      <c r="L246" s="70">
        <v>201747</v>
      </c>
      <c r="M246" s="70" t="s">
        <v>57</v>
      </c>
      <c r="N246" s="117">
        <v>201748</v>
      </c>
      <c r="O246" s="117">
        <v>201752</v>
      </c>
      <c r="P246" s="39"/>
      <c r="Q246" s="39">
        <v>201744</v>
      </c>
      <c r="R246" s="39">
        <v>201748</v>
      </c>
    </row>
    <row r="247" spans="12:18" outlineLevel="1">
      <c r="L247" s="70">
        <v>201747</v>
      </c>
      <c r="M247" s="70" t="s">
        <v>57</v>
      </c>
      <c r="N247" s="117">
        <v>201748</v>
      </c>
      <c r="O247" s="117">
        <v>201752</v>
      </c>
      <c r="P247" s="39">
        <v>1</v>
      </c>
      <c r="Q247" s="39">
        <v>201744</v>
      </c>
      <c r="R247" s="39">
        <v>201748</v>
      </c>
    </row>
    <row r="248" spans="12:18" outlineLevel="1">
      <c r="L248" s="70">
        <v>201747</v>
      </c>
      <c r="M248" s="70" t="s">
        <v>57</v>
      </c>
      <c r="N248" s="117">
        <v>201748</v>
      </c>
      <c r="O248" s="117">
        <v>201752</v>
      </c>
      <c r="P248" s="39">
        <v>1</v>
      </c>
      <c r="Q248" s="39">
        <v>201744</v>
      </c>
      <c r="R248" s="39">
        <v>201748</v>
      </c>
    </row>
    <row r="249" spans="12:18" outlineLevel="1">
      <c r="L249" s="70">
        <v>201747</v>
      </c>
      <c r="M249" s="70" t="s">
        <v>34</v>
      </c>
      <c r="N249" s="117">
        <v>201748</v>
      </c>
      <c r="O249" s="117">
        <v>201752</v>
      </c>
      <c r="P249" s="39">
        <v>1</v>
      </c>
      <c r="Q249" s="39">
        <v>201744</v>
      </c>
      <c r="R249" s="39">
        <v>201748</v>
      </c>
    </row>
    <row r="250" spans="12:18" outlineLevel="1">
      <c r="L250" s="70">
        <v>201747</v>
      </c>
      <c r="M250" s="70" t="s">
        <v>34</v>
      </c>
      <c r="N250" s="117">
        <v>201748</v>
      </c>
      <c r="O250" s="117">
        <v>201752</v>
      </c>
      <c r="P250" s="39">
        <v>1</v>
      </c>
      <c r="Q250" s="39">
        <v>201744</v>
      </c>
      <c r="R250" s="39">
        <v>201748</v>
      </c>
    </row>
    <row r="251" spans="12:18" outlineLevel="1">
      <c r="L251" s="70">
        <v>201747</v>
      </c>
      <c r="M251" s="70" t="s">
        <v>34</v>
      </c>
      <c r="N251" s="117">
        <v>201748</v>
      </c>
      <c r="O251" s="117">
        <v>201752</v>
      </c>
      <c r="P251" s="39">
        <v>0.9</v>
      </c>
      <c r="Q251" s="39">
        <v>201744</v>
      </c>
      <c r="R251" s="39">
        <v>201748</v>
      </c>
    </row>
    <row r="252" spans="12:18" outlineLevel="1">
      <c r="L252" s="70">
        <v>201747</v>
      </c>
      <c r="M252" s="70" t="s">
        <v>35</v>
      </c>
      <c r="N252" s="117">
        <v>201748</v>
      </c>
      <c r="O252" s="117">
        <v>201752</v>
      </c>
      <c r="P252" s="39">
        <v>1</v>
      </c>
      <c r="Q252" s="39">
        <v>201744</v>
      </c>
      <c r="R252" s="39">
        <v>201748</v>
      </c>
    </row>
    <row r="253" spans="12:18" outlineLevel="1">
      <c r="L253" s="70">
        <v>201747</v>
      </c>
      <c r="M253" s="70" t="s">
        <v>35</v>
      </c>
      <c r="N253" s="117">
        <v>201748</v>
      </c>
      <c r="O253" s="117">
        <v>201752</v>
      </c>
      <c r="P253" s="39">
        <v>1</v>
      </c>
      <c r="Q253" s="39">
        <v>201744</v>
      </c>
      <c r="R253" s="39">
        <v>201748</v>
      </c>
    </row>
    <row r="254" spans="12:18" outlineLevel="1">
      <c r="L254" s="70">
        <v>201747</v>
      </c>
      <c r="M254" s="70" t="s">
        <v>36</v>
      </c>
      <c r="N254" s="117">
        <v>201748</v>
      </c>
      <c r="O254" s="117">
        <v>201752</v>
      </c>
      <c r="P254" s="39"/>
      <c r="Q254" s="39">
        <v>201744</v>
      </c>
      <c r="R254" s="39">
        <v>201748</v>
      </c>
    </row>
    <row r="255" spans="12:18" outlineLevel="1">
      <c r="L255" s="70">
        <v>201747</v>
      </c>
      <c r="M255" s="70" t="s">
        <v>36</v>
      </c>
      <c r="N255" s="117">
        <v>201748</v>
      </c>
      <c r="O255" s="117">
        <v>201752</v>
      </c>
      <c r="P255" s="39">
        <v>1</v>
      </c>
      <c r="Q255" s="39">
        <v>201744</v>
      </c>
      <c r="R255" s="39">
        <v>201748</v>
      </c>
    </row>
    <row r="256" spans="12:18" outlineLevel="1">
      <c r="L256" s="70">
        <v>201747</v>
      </c>
      <c r="M256" s="70" t="s">
        <v>37</v>
      </c>
      <c r="N256" s="117">
        <v>201748</v>
      </c>
      <c r="O256" s="117">
        <v>201752</v>
      </c>
      <c r="P256" s="39">
        <v>1</v>
      </c>
      <c r="Q256" s="39">
        <v>201744</v>
      </c>
      <c r="R256" s="39">
        <v>201748</v>
      </c>
    </row>
    <row r="257" spans="12:18" outlineLevel="1">
      <c r="L257" s="70">
        <v>201747</v>
      </c>
      <c r="M257" s="70" t="s">
        <v>37</v>
      </c>
      <c r="N257" s="117">
        <v>201748</v>
      </c>
      <c r="O257" s="117">
        <v>201752</v>
      </c>
      <c r="P257" s="39">
        <v>1</v>
      </c>
      <c r="Q257" s="39">
        <v>201744</v>
      </c>
      <c r="R257" s="39">
        <v>201748</v>
      </c>
    </row>
    <row r="258" spans="12:18" outlineLevel="1">
      <c r="L258" s="70">
        <v>201747</v>
      </c>
      <c r="M258" s="70" t="s">
        <v>37</v>
      </c>
      <c r="N258" s="117">
        <v>201748</v>
      </c>
      <c r="O258" s="117">
        <v>201752</v>
      </c>
      <c r="P258" s="39">
        <v>0.7</v>
      </c>
      <c r="Q258" s="39">
        <v>201744</v>
      </c>
      <c r="R258" s="39">
        <v>201748</v>
      </c>
    </row>
    <row r="259" spans="12:18" outlineLevel="1">
      <c r="L259" s="70">
        <v>201747</v>
      </c>
      <c r="M259" s="70" t="s">
        <v>37</v>
      </c>
      <c r="N259" s="117">
        <v>201748</v>
      </c>
      <c r="O259" s="117">
        <v>201752</v>
      </c>
      <c r="P259" s="39">
        <v>1</v>
      </c>
      <c r="Q259" s="39">
        <v>201744</v>
      </c>
      <c r="R259" s="39">
        <v>201748</v>
      </c>
    </row>
    <row r="260" spans="12:18" outlineLevel="1">
      <c r="L260" s="70">
        <v>201747</v>
      </c>
      <c r="M260" s="70" t="s">
        <v>37</v>
      </c>
      <c r="N260" s="117">
        <v>201748</v>
      </c>
      <c r="O260" s="117">
        <v>201752</v>
      </c>
      <c r="P260" s="39">
        <v>1</v>
      </c>
      <c r="Q260" s="39">
        <v>201744</v>
      </c>
      <c r="R260" s="39">
        <v>201748</v>
      </c>
    </row>
    <row r="261" spans="12:18" outlineLevel="1">
      <c r="L261" s="70">
        <v>201747</v>
      </c>
      <c r="M261" s="70" t="s">
        <v>37</v>
      </c>
      <c r="N261" s="117">
        <v>201748</v>
      </c>
      <c r="O261" s="117">
        <v>201752</v>
      </c>
      <c r="P261" s="39">
        <v>0.6</v>
      </c>
      <c r="Q261" s="39">
        <v>201744</v>
      </c>
      <c r="R261" s="39">
        <v>201748</v>
      </c>
    </row>
    <row r="262" spans="12:18" outlineLevel="1">
      <c r="L262" s="70">
        <v>201747</v>
      </c>
      <c r="M262" s="70" t="s">
        <v>38</v>
      </c>
      <c r="N262" s="117">
        <v>201748</v>
      </c>
      <c r="O262" s="117">
        <v>201752</v>
      </c>
      <c r="P262" s="39">
        <v>1</v>
      </c>
      <c r="Q262" s="39">
        <v>201744</v>
      </c>
      <c r="R262" s="39">
        <v>201748</v>
      </c>
    </row>
    <row r="263" spans="12:18" outlineLevel="1">
      <c r="L263" s="70">
        <v>201747</v>
      </c>
      <c r="M263" s="70" t="s">
        <v>38</v>
      </c>
      <c r="N263" s="117">
        <v>201748</v>
      </c>
      <c r="O263" s="117">
        <v>201752</v>
      </c>
      <c r="P263" s="39">
        <v>1</v>
      </c>
      <c r="Q263" s="39">
        <v>201744</v>
      </c>
      <c r="R263" s="39">
        <v>201748</v>
      </c>
    </row>
    <row r="264" spans="12:18" outlineLevel="1">
      <c r="L264" s="70">
        <v>201747</v>
      </c>
      <c r="M264" s="70" t="s">
        <v>38</v>
      </c>
      <c r="N264" s="117">
        <v>201748</v>
      </c>
      <c r="O264" s="117">
        <v>201752</v>
      </c>
      <c r="P264" s="39">
        <v>0.9</v>
      </c>
      <c r="Q264" s="39">
        <v>201744</v>
      </c>
      <c r="R264" s="39">
        <v>201748</v>
      </c>
    </row>
    <row r="265" spans="12:18" outlineLevel="1">
      <c r="L265" s="70">
        <v>201747</v>
      </c>
      <c r="M265" s="70" t="s">
        <v>38</v>
      </c>
      <c r="N265" s="117">
        <v>201748</v>
      </c>
      <c r="O265" s="117">
        <v>201752</v>
      </c>
      <c r="P265" s="39">
        <v>1</v>
      </c>
      <c r="Q265" s="39">
        <v>201744</v>
      </c>
      <c r="R265" s="39">
        <v>201748</v>
      </c>
    </row>
    <row r="266" spans="12:18" outlineLevel="1">
      <c r="L266" s="70">
        <v>201747</v>
      </c>
      <c r="M266" s="70" t="s">
        <v>38</v>
      </c>
      <c r="N266" s="117">
        <v>201748</v>
      </c>
      <c r="O266" s="117">
        <v>201752</v>
      </c>
      <c r="P266" s="39">
        <v>1</v>
      </c>
      <c r="Q266" s="39">
        <v>201744</v>
      </c>
      <c r="R266" s="39">
        <v>201748</v>
      </c>
    </row>
    <row r="267" spans="12:18" outlineLevel="1">
      <c r="L267" s="70">
        <v>201747</v>
      </c>
      <c r="M267" s="70" t="s">
        <v>38</v>
      </c>
      <c r="N267" s="117">
        <v>201748</v>
      </c>
      <c r="O267" s="117">
        <v>201752</v>
      </c>
      <c r="P267" s="39">
        <v>1</v>
      </c>
      <c r="Q267" s="39">
        <v>201744</v>
      </c>
      <c r="R267" s="39">
        <v>201748</v>
      </c>
    </row>
    <row r="268" spans="12:18" outlineLevel="1">
      <c r="L268" s="70">
        <v>201747</v>
      </c>
      <c r="M268" s="70" t="s">
        <v>38</v>
      </c>
      <c r="N268" s="117">
        <v>201748</v>
      </c>
      <c r="O268" s="117">
        <v>201752</v>
      </c>
      <c r="P268" s="39">
        <v>1</v>
      </c>
      <c r="Q268" s="39">
        <v>201744</v>
      </c>
      <c r="R268" s="39">
        <v>201748</v>
      </c>
    </row>
    <row r="269" spans="12:18" outlineLevel="1">
      <c r="L269" s="70">
        <v>201747</v>
      </c>
      <c r="M269" s="70" t="s">
        <v>38</v>
      </c>
      <c r="N269" s="117">
        <v>201748</v>
      </c>
      <c r="O269" s="117">
        <v>201752</v>
      </c>
      <c r="P269" s="39">
        <v>0.9</v>
      </c>
      <c r="Q269" s="39">
        <v>201744</v>
      </c>
      <c r="R269" s="39">
        <v>201748</v>
      </c>
    </row>
    <row r="270" spans="12:18" outlineLevel="1">
      <c r="L270" s="119">
        <v>201747</v>
      </c>
      <c r="M270" s="119" t="s">
        <v>38</v>
      </c>
      <c r="N270" s="117">
        <v>201748</v>
      </c>
      <c r="O270" s="117">
        <v>201752</v>
      </c>
      <c r="P270" s="39"/>
      <c r="Q270" s="39">
        <v>201744</v>
      </c>
      <c r="R270" s="39">
        <v>201748</v>
      </c>
    </row>
    <row r="271" spans="12:18" outlineLevel="1">
      <c r="L271" s="119">
        <v>201748</v>
      </c>
      <c r="M271" s="119" t="s">
        <v>44</v>
      </c>
      <c r="N271" s="117">
        <v>201748</v>
      </c>
      <c r="O271" s="117">
        <v>201752</v>
      </c>
      <c r="P271" s="39">
        <v>0.9</v>
      </c>
      <c r="Q271" s="39">
        <v>201744</v>
      </c>
      <c r="R271" s="39">
        <v>201748</v>
      </c>
    </row>
    <row r="272" spans="12:18" outlineLevel="1">
      <c r="L272" s="119">
        <v>201748</v>
      </c>
      <c r="M272" s="119" t="s">
        <v>44</v>
      </c>
      <c r="N272" s="117">
        <v>201748</v>
      </c>
      <c r="O272" s="117">
        <v>201752</v>
      </c>
      <c r="P272" s="39">
        <v>0.6</v>
      </c>
      <c r="Q272" s="39">
        <v>201744</v>
      </c>
      <c r="R272" s="39">
        <v>201748</v>
      </c>
    </row>
    <row r="273" spans="12:18" outlineLevel="1">
      <c r="L273" s="119">
        <v>201748</v>
      </c>
      <c r="M273" s="119" t="s">
        <v>44</v>
      </c>
      <c r="N273" s="117">
        <v>201748</v>
      </c>
      <c r="O273" s="117">
        <v>201752</v>
      </c>
      <c r="P273" s="39">
        <v>0.8</v>
      </c>
      <c r="Q273" s="39">
        <v>201744</v>
      </c>
      <c r="R273" s="39">
        <v>201748</v>
      </c>
    </row>
    <row r="274" spans="12:18" outlineLevel="1">
      <c r="L274" s="119">
        <v>201748</v>
      </c>
      <c r="M274" s="119" t="s">
        <v>44</v>
      </c>
      <c r="N274" s="117">
        <v>201748</v>
      </c>
      <c r="O274" s="117">
        <v>201752</v>
      </c>
      <c r="P274" s="39">
        <v>1</v>
      </c>
      <c r="Q274" s="39">
        <v>201744</v>
      </c>
      <c r="R274" s="39">
        <v>201748</v>
      </c>
    </row>
    <row r="275" spans="12:18" outlineLevel="1">
      <c r="L275" s="119">
        <v>201748</v>
      </c>
      <c r="M275" s="119" t="s">
        <v>44</v>
      </c>
      <c r="N275" s="117">
        <v>201748</v>
      </c>
      <c r="O275" s="117">
        <v>201752</v>
      </c>
      <c r="P275" s="39">
        <v>0.9</v>
      </c>
      <c r="Q275" s="39">
        <v>201744</v>
      </c>
      <c r="R275" s="39">
        <v>201748</v>
      </c>
    </row>
    <row r="276" spans="12:18" outlineLevel="1">
      <c r="L276" s="119">
        <v>201748</v>
      </c>
      <c r="M276" s="119" t="s">
        <v>44</v>
      </c>
      <c r="N276" s="117">
        <v>201748</v>
      </c>
      <c r="O276" s="117">
        <v>201752</v>
      </c>
      <c r="P276" s="39">
        <v>0.9</v>
      </c>
      <c r="Q276" s="39">
        <v>201744</v>
      </c>
      <c r="R276" s="39">
        <v>201748</v>
      </c>
    </row>
    <row r="277" spans="12:18" outlineLevel="1">
      <c r="L277" s="119">
        <v>201748</v>
      </c>
      <c r="M277" s="119" t="s">
        <v>44</v>
      </c>
      <c r="N277" s="117">
        <v>201748</v>
      </c>
      <c r="O277" s="117">
        <v>201752</v>
      </c>
      <c r="P277" s="39">
        <v>0.9</v>
      </c>
      <c r="Q277" s="39">
        <v>201744</v>
      </c>
      <c r="R277" s="39">
        <v>201748</v>
      </c>
    </row>
    <row r="278" spans="12:18" outlineLevel="1">
      <c r="L278" s="119">
        <v>201748</v>
      </c>
      <c r="M278" s="119" t="s">
        <v>44</v>
      </c>
      <c r="N278" s="117">
        <v>201748</v>
      </c>
      <c r="O278" s="117">
        <v>201752</v>
      </c>
      <c r="P278" s="39">
        <v>0.9</v>
      </c>
      <c r="Q278" s="39">
        <v>201744</v>
      </c>
      <c r="R278" s="39">
        <v>201748</v>
      </c>
    </row>
    <row r="279" spans="12:18" outlineLevel="1">
      <c r="L279" s="119">
        <v>201748</v>
      </c>
      <c r="M279" s="119" t="s">
        <v>44</v>
      </c>
      <c r="N279" s="117">
        <v>201748</v>
      </c>
      <c r="O279" s="117">
        <v>201752</v>
      </c>
      <c r="P279" s="39">
        <v>1</v>
      </c>
      <c r="Q279" s="39">
        <v>201744</v>
      </c>
      <c r="R279" s="39">
        <v>201748</v>
      </c>
    </row>
    <row r="280" spans="12:18" outlineLevel="1">
      <c r="L280" s="119">
        <v>201748</v>
      </c>
      <c r="M280" s="119" t="s">
        <v>44</v>
      </c>
      <c r="N280" s="117">
        <v>201748</v>
      </c>
      <c r="O280" s="117">
        <v>201752</v>
      </c>
      <c r="P280" s="39">
        <v>0.9</v>
      </c>
      <c r="Q280" s="39">
        <v>201744</v>
      </c>
      <c r="R280" s="39">
        <v>201748</v>
      </c>
    </row>
    <row r="281" spans="12:18" outlineLevel="1">
      <c r="L281" s="119">
        <v>201748</v>
      </c>
      <c r="M281" s="119" t="s">
        <v>44</v>
      </c>
      <c r="N281" s="117">
        <v>201748</v>
      </c>
      <c r="O281" s="117">
        <v>201752</v>
      </c>
      <c r="P281" s="39">
        <v>0.8</v>
      </c>
      <c r="Q281" s="39">
        <v>201744</v>
      </c>
      <c r="R281" s="39">
        <v>201748</v>
      </c>
    </row>
    <row r="282" spans="12:18" outlineLevel="1">
      <c r="L282" s="119">
        <v>201748</v>
      </c>
      <c r="M282" s="119" t="s">
        <v>44</v>
      </c>
      <c r="N282" s="117">
        <v>201748</v>
      </c>
      <c r="O282" s="117">
        <v>201752</v>
      </c>
      <c r="P282" s="39">
        <v>1</v>
      </c>
      <c r="Q282" s="39">
        <v>201744</v>
      </c>
      <c r="R282" s="39">
        <v>201748</v>
      </c>
    </row>
    <row r="283" spans="12:18" outlineLevel="1">
      <c r="L283" s="119">
        <v>201748</v>
      </c>
      <c r="M283" s="119" t="s">
        <v>44</v>
      </c>
      <c r="N283" s="117">
        <v>201748</v>
      </c>
      <c r="O283" s="117">
        <v>201752</v>
      </c>
      <c r="P283" s="39">
        <v>1</v>
      </c>
      <c r="Q283" s="39">
        <v>201744</v>
      </c>
      <c r="R283" s="39">
        <v>201748</v>
      </c>
    </row>
    <row r="284" spans="12:18" outlineLevel="1">
      <c r="L284" s="119">
        <v>201748</v>
      </c>
      <c r="M284" s="119" t="s">
        <v>44</v>
      </c>
      <c r="N284" s="117">
        <v>201748</v>
      </c>
      <c r="O284" s="117">
        <v>201752</v>
      </c>
      <c r="P284" s="39">
        <v>0.9</v>
      </c>
      <c r="Q284" s="39">
        <v>201744</v>
      </c>
      <c r="R284" s="39">
        <v>201748</v>
      </c>
    </row>
    <row r="285" spans="12:18" outlineLevel="1">
      <c r="L285" s="119">
        <v>201748</v>
      </c>
      <c r="M285" s="119" t="s">
        <v>44</v>
      </c>
      <c r="N285" s="117">
        <v>201748</v>
      </c>
      <c r="O285" s="117">
        <v>201752</v>
      </c>
      <c r="P285" s="39">
        <v>0.8</v>
      </c>
      <c r="Q285" s="39">
        <v>201744</v>
      </c>
      <c r="R285" s="39">
        <v>201748</v>
      </c>
    </row>
    <row r="286" spans="12:18" outlineLevel="1">
      <c r="L286" s="119">
        <v>201748</v>
      </c>
      <c r="M286" s="119" t="s">
        <v>44</v>
      </c>
      <c r="N286" s="117">
        <v>201748</v>
      </c>
      <c r="O286" s="117">
        <v>201752</v>
      </c>
      <c r="P286" s="39">
        <v>0.9</v>
      </c>
      <c r="Q286" s="39">
        <v>201744</v>
      </c>
      <c r="R286" s="39">
        <v>201748</v>
      </c>
    </row>
    <row r="287" spans="12:18" outlineLevel="1">
      <c r="L287" s="119">
        <v>201748</v>
      </c>
      <c r="M287" s="119" t="s">
        <v>44</v>
      </c>
      <c r="N287" s="117">
        <v>201748</v>
      </c>
      <c r="O287" s="117">
        <v>201752</v>
      </c>
      <c r="P287" s="39">
        <v>0.9</v>
      </c>
      <c r="Q287" s="39">
        <v>201744</v>
      </c>
      <c r="R287" s="39">
        <v>201748</v>
      </c>
    </row>
    <row r="288" spans="12:18" outlineLevel="1">
      <c r="L288" s="119">
        <v>201748</v>
      </c>
      <c r="M288" s="119" t="s">
        <v>44</v>
      </c>
      <c r="N288" s="117">
        <v>201748</v>
      </c>
      <c r="O288" s="117">
        <v>201752</v>
      </c>
      <c r="P288" s="39">
        <v>0.6</v>
      </c>
      <c r="Q288" s="39">
        <v>201744</v>
      </c>
      <c r="R288" s="39">
        <v>201748</v>
      </c>
    </row>
    <row r="289" spans="12:18" outlineLevel="1">
      <c r="L289" s="119">
        <v>201748</v>
      </c>
      <c r="M289" s="119" t="s">
        <v>44</v>
      </c>
      <c r="N289" s="117">
        <v>201748</v>
      </c>
      <c r="O289" s="117">
        <v>201752</v>
      </c>
      <c r="P289" s="39">
        <v>0.8</v>
      </c>
      <c r="Q289" s="39">
        <v>201744</v>
      </c>
      <c r="R289" s="39">
        <v>201748</v>
      </c>
    </row>
    <row r="290" spans="12:18" outlineLevel="1">
      <c r="L290" s="119">
        <v>201748</v>
      </c>
      <c r="M290" s="119" t="s">
        <v>44</v>
      </c>
      <c r="N290" s="117">
        <v>201748</v>
      </c>
      <c r="O290" s="117">
        <v>201752</v>
      </c>
      <c r="P290" s="39">
        <v>0.9</v>
      </c>
      <c r="Q290" s="39">
        <v>201744</v>
      </c>
      <c r="R290" s="39">
        <v>201748</v>
      </c>
    </row>
    <row r="291" spans="12:18" outlineLevel="1">
      <c r="L291" s="119">
        <v>201748</v>
      </c>
      <c r="M291" s="119" t="s">
        <v>44</v>
      </c>
      <c r="N291" s="117">
        <v>201748</v>
      </c>
      <c r="O291" s="117">
        <v>201752</v>
      </c>
      <c r="P291" s="39">
        <v>0.9</v>
      </c>
      <c r="Q291" s="39">
        <v>201744</v>
      </c>
      <c r="R291" s="39">
        <v>201748</v>
      </c>
    </row>
    <row r="292" spans="12:18" outlineLevel="1">
      <c r="L292" s="119">
        <v>201748</v>
      </c>
      <c r="M292" s="119" t="s">
        <v>44</v>
      </c>
      <c r="N292" s="117">
        <v>201748</v>
      </c>
      <c r="O292" s="117">
        <v>201752</v>
      </c>
      <c r="P292" s="39">
        <v>1</v>
      </c>
      <c r="Q292" s="39">
        <v>201744</v>
      </c>
      <c r="R292" s="39">
        <v>201748</v>
      </c>
    </row>
    <row r="293" spans="12:18" outlineLevel="1">
      <c r="L293" s="119">
        <v>201748</v>
      </c>
      <c r="M293" s="119" t="s">
        <v>44</v>
      </c>
      <c r="N293" s="117">
        <v>201748</v>
      </c>
      <c r="O293" s="117">
        <v>201752</v>
      </c>
      <c r="P293" s="39">
        <v>1</v>
      </c>
      <c r="Q293" s="39">
        <v>201744</v>
      </c>
      <c r="R293" s="39">
        <v>201748</v>
      </c>
    </row>
    <row r="294" spans="12:18" outlineLevel="1">
      <c r="L294" s="119">
        <v>201748</v>
      </c>
      <c r="M294" s="119" t="s">
        <v>44</v>
      </c>
      <c r="N294" s="117">
        <v>201748</v>
      </c>
      <c r="O294" s="117">
        <v>201752</v>
      </c>
      <c r="P294" s="39">
        <v>1</v>
      </c>
      <c r="Q294" s="39">
        <v>201744</v>
      </c>
      <c r="R294" s="39">
        <v>201748</v>
      </c>
    </row>
    <row r="295" spans="12:18" outlineLevel="1">
      <c r="L295" s="119">
        <v>201748</v>
      </c>
      <c r="M295" s="119" t="s">
        <v>57</v>
      </c>
      <c r="N295" s="117">
        <v>201748</v>
      </c>
      <c r="O295" s="117">
        <v>201752</v>
      </c>
      <c r="P295" s="39">
        <v>1</v>
      </c>
      <c r="Q295" s="39">
        <v>201744</v>
      </c>
      <c r="R295" s="39">
        <v>201748</v>
      </c>
    </row>
    <row r="296" spans="12:18" outlineLevel="1">
      <c r="L296" s="119">
        <v>201748</v>
      </c>
      <c r="M296" s="119" t="s">
        <v>57</v>
      </c>
      <c r="N296" s="117">
        <v>201748</v>
      </c>
      <c r="O296" s="117">
        <v>201752</v>
      </c>
      <c r="P296" s="39">
        <v>1</v>
      </c>
      <c r="Q296" s="39">
        <v>201744</v>
      </c>
      <c r="R296" s="39">
        <v>201748</v>
      </c>
    </row>
    <row r="297" spans="12:18" outlineLevel="1">
      <c r="L297" s="119">
        <v>201748</v>
      </c>
      <c r="M297" s="119" t="s">
        <v>57</v>
      </c>
      <c r="N297" s="117">
        <v>201748</v>
      </c>
      <c r="O297" s="117">
        <v>201752</v>
      </c>
      <c r="P297" s="39">
        <v>1</v>
      </c>
      <c r="Q297" s="39">
        <v>201744</v>
      </c>
      <c r="R297" s="39">
        <v>201748</v>
      </c>
    </row>
    <row r="298" spans="12:18" outlineLevel="1">
      <c r="L298" s="119">
        <v>201748</v>
      </c>
      <c r="M298" s="119" t="s">
        <v>34</v>
      </c>
      <c r="N298" s="117">
        <v>201748</v>
      </c>
      <c r="O298" s="117">
        <v>201752</v>
      </c>
      <c r="P298" s="39">
        <v>1</v>
      </c>
      <c r="Q298" s="39">
        <v>201744</v>
      </c>
      <c r="R298" s="39">
        <v>201748</v>
      </c>
    </row>
    <row r="299" spans="12:18" outlineLevel="1">
      <c r="L299" s="119">
        <v>201748</v>
      </c>
      <c r="M299" s="119" t="s">
        <v>34</v>
      </c>
      <c r="N299" s="117">
        <v>201748</v>
      </c>
      <c r="O299" s="117">
        <v>201752</v>
      </c>
      <c r="P299" s="39">
        <v>1</v>
      </c>
      <c r="Q299" s="39">
        <v>201744</v>
      </c>
      <c r="R299" s="39">
        <v>201748</v>
      </c>
    </row>
    <row r="300" spans="12:18" outlineLevel="1">
      <c r="L300" s="119">
        <v>201748</v>
      </c>
      <c r="M300" s="119" t="s">
        <v>34</v>
      </c>
      <c r="N300" s="117">
        <v>201748</v>
      </c>
      <c r="O300" s="117">
        <v>201752</v>
      </c>
      <c r="P300" s="39"/>
      <c r="Q300" s="39">
        <v>201744</v>
      </c>
      <c r="R300" s="39">
        <v>201748</v>
      </c>
    </row>
    <row r="301" spans="12:18" outlineLevel="1">
      <c r="L301" s="119">
        <v>201748</v>
      </c>
      <c r="M301" s="119" t="s">
        <v>35</v>
      </c>
      <c r="N301" s="117">
        <v>201748</v>
      </c>
      <c r="O301" s="117">
        <v>201752</v>
      </c>
      <c r="P301" s="39">
        <v>1</v>
      </c>
      <c r="Q301" s="39">
        <v>201744</v>
      </c>
      <c r="R301" s="39">
        <v>201748</v>
      </c>
    </row>
    <row r="302" spans="12:18" outlineLevel="1">
      <c r="L302" s="119">
        <v>201748</v>
      </c>
      <c r="M302" s="119" t="s">
        <v>35</v>
      </c>
      <c r="N302" s="117">
        <v>201748</v>
      </c>
      <c r="O302" s="117">
        <v>201752</v>
      </c>
      <c r="P302" s="39"/>
      <c r="Q302" s="39">
        <v>201744</v>
      </c>
      <c r="R302" s="39">
        <v>201748</v>
      </c>
    </row>
    <row r="303" spans="12:18" outlineLevel="1">
      <c r="L303" s="119">
        <v>201748</v>
      </c>
      <c r="M303" s="119" t="s">
        <v>36</v>
      </c>
      <c r="N303" s="117">
        <v>201748</v>
      </c>
      <c r="O303" s="117">
        <v>201752</v>
      </c>
      <c r="P303" s="39">
        <v>1</v>
      </c>
      <c r="Q303" s="39">
        <v>201744</v>
      </c>
      <c r="R303" s="39">
        <v>201748</v>
      </c>
    </row>
    <row r="304" spans="12:18" outlineLevel="1">
      <c r="L304" s="119">
        <v>201748</v>
      </c>
      <c r="M304" s="119" t="s">
        <v>36</v>
      </c>
      <c r="N304" s="117">
        <v>201748</v>
      </c>
      <c r="O304" s="117">
        <v>201752</v>
      </c>
      <c r="P304" s="39"/>
      <c r="Q304" s="39">
        <v>201744</v>
      </c>
      <c r="R304" s="39">
        <v>201748</v>
      </c>
    </row>
    <row r="305" spans="12:18" outlineLevel="1">
      <c r="L305" s="119">
        <v>201748</v>
      </c>
      <c r="M305" s="119" t="s">
        <v>37</v>
      </c>
      <c r="N305" s="117">
        <v>201748</v>
      </c>
      <c r="O305" s="117">
        <v>201752</v>
      </c>
      <c r="P305" s="39">
        <v>1</v>
      </c>
      <c r="Q305" s="39">
        <v>201744</v>
      </c>
      <c r="R305" s="39">
        <v>201748</v>
      </c>
    </row>
    <row r="306" spans="12:18" outlineLevel="1">
      <c r="L306" s="119">
        <v>201748</v>
      </c>
      <c r="M306" s="119" t="s">
        <v>37</v>
      </c>
      <c r="N306" s="117">
        <v>201748</v>
      </c>
      <c r="O306" s="117">
        <v>201752</v>
      </c>
      <c r="P306" s="39">
        <v>1</v>
      </c>
      <c r="Q306" s="39">
        <v>201744</v>
      </c>
      <c r="R306" s="39">
        <v>201748</v>
      </c>
    </row>
    <row r="307" spans="12:18" outlineLevel="1">
      <c r="L307" s="119">
        <v>201748</v>
      </c>
      <c r="M307" s="119" t="s">
        <v>37</v>
      </c>
      <c r="N307" s="117">
        <v>201748</v>
      </c>
      <c r="O307" s="117">
        <v>201752</v>
      </c>
      <c r="P307" s="39">
        <v>1</v>
      </c>
      <c r="Q307" s="39">
        <v>201744</v>
      </c>
      <c r="R307" s="39">
        <v>201748</v>
      </c>
    </row>
    <row r="308" spans="12:18" outlineLevel="1">
      <c r="L308" s="119">
        <v>201748</v>
      </c>
      <c r="M308" s="119" t="s">
        <v>37</v>
      </c>
      <c r="N308" s="117">
        <v>201748</v>
      </c>
      <c r="O308" s="117">
        <v>201752</v>
      </c>
      <c r="P308" s="39">
        <v>1</v>
      </c>
      <c r="Q308" s="39">
        <v>201744</v>
      </c>
      <c r="R308" s="39">
        <v>201748</v>
      </c>
    </row>
    <row r="309" spans="12:18" outlineLevel="1">
      <c r="L309" s="119">
        <v>201748</v>
      </c>
      <c r="M309" s="119" t="s">
        <v>37</v>
      </c>
      <c r="N309" s="117">
        <v>201748</v>
      </c>
      <c r="O309" s="117">
        <v>201752</v>
      </c>
      <c r="P309" s="39">
        <v>1</v>
      </c>
      <c r="Q309" s="39">
        <v>201744</v>
      </c>
      <c r="R309" s="39">
        <v>201748</v>
      </c>
    </row>
    <row r="310" spans="12:18" outlineLevel="1">
      <c r="L310" s="119">
        <v>201748</v>
      </c>
      <c r="M310" s="119" t="s">
        <v>37</v>
      </c>
      <c r="N310" s="117">
        <v>201748</v>
      </c>
      <c r="O310" s="117">
        <v>201752</v>
      </c>
      <c r="P310" s="39">
        <v>1</v>
      </c>
      <c r="Q310" s="39">
        <v>201744</v>
      </c>
      <c r="R310" s="39">
        <v>201748</v>
      </c>
    </row>
    <row r="311" spans="12:18" outlineLevel="1">
      <c r="L311" s="119">
        <v>201748</v>
      </c>
      <c r="M311" s="119" t="s">
        <v>38</v>
      </c>
      <c r="N311" s="117">
        <v>201748</v>
      </c>
      <c r="O311" s="117">
        <v>201752</v>
      </c>
      <c r="P311" s="39"/>
      <c r="Q311" s="39">
        <v>201744</v>
      </c>
      <c r="R311" s="39">
        <v>201748</v>
      </c>
    </row>
    <row r="312" spans="12:18" outlineLevel="1">
      <c r="L312" s="119">
        <v>201748</v>
      </c>
      <c r="M312" s="119" t="s">
        <v>38</v>
      </c>
      <c r="N312" s="117">
        <v>201748</v>
      </c>
      <c r="O312" s="117">
        <v>201752</v>
      </c>
      <c r="P312" s="39">
        <v>0.9</v>
      </c>
      <c r="Q312" s="39">
        <v>201744</v>
      </c>
      <c r="R312" s="39">
        <v>201748</v>
      </c>
    </row>
    <row r="313" spans="12:18" outlineLevel="1">
      <c r="L313" s="119">
        <v>201748</v>
      </c>
      <c r="M313" s="119" t="s">
        <v>38</v>
      </c>
      <c r="N313" s="117">
        <v>201748</v>
      </c>
      <c r="O313" s="117">
        <v>201752</v>
      </c>
      <c r="P313" s="39">
        <v>0.9</v>
      </c>
      <c r="Q313" s="39">
        <v>201744</v>
      </c>
      <c r="R313" s="39">
        <v>201748</v>
      </c>
    </row>
    <row r="314" spans="12:18" outlineLevel="1">
      <c r="L314" s="119">
        <v>201748</v>
      </c>
      <c r="M314" s="119" t="s">
        <v>38</v>
      </c>
      <c r="N314" s="117">
        <v>201748</v>
      </c>
      <c r="O314" s="117">
        <v>201752</v>
      </c>
      <c r="P314" s="39">
        <v>1</v>
      </c>
      <c r="Q314" s="39">
        <v>201744</v>
      </c>
      <c r="R314" s="39">
        <v>201748</v>
      </c>
    </row>
    <row r="315" spans="12:18" outlineLevel="1">
      <c r="L315" s="119">
        <v>201748</v>
      </c>
      <c r="M315" s="119" t="s">
        <v>38</v>
      </c>
      <c r="N315" s="117">
        <v>201748</v>
      </c>
      <c r="O315" s="117">
        <v>201752</v>
      </c>
      <c r="P315" s="39"/>
      <c r="Q315" s="39">
        <v>201744</v>
      </c>
      <c r="R315" s="39">
        <v>201748</v>
      </c>
    </row>
    <row r="316" spans="12:18" outlineLevel="1">
      <c r="L316" s="119">
        <v>201748</v>
      </c>
      <c r="M316" s="119" t="s">
        <v>38</v>
      </c>
      <c r="N316" s="117">
        <v>201748</v>
      </c>
      <c r="O316" s="117">
        <v>201752</v>
      </c>
      <c r="P316" s="39">
        <v>1</v>
      </c>
      <c r="Q316" s="39">
        <v>201744</v>
      </c>
      <c r="R316" s="39">
        <v>201748</v>
      </c>
    </row>
    <row r="317" spans="12:18" outlineLevel="1">
      <c r="L317" s="119">
        <v>201748</v>
      </c>
      <c r="M317" s="119" t="s">
        <v>38</v>
      </c>
      <c r="N317" s="117">
        <v>201748</v>
      </c>
      <c r="O317" s="117">
        <v>201752</v>
      </c>
      <c r="P317" s="39">
        <v>1</v>
      </c>
      <c r="Q317" s="39">
        <v>201744</v>
      </c>
      <c r="R317" s="39">
        <v>201748</v>
      </c>
    </row>
    <row r="318" spans="12:18" outlineLevel="1">
      <c r="L318" s="119">
        <v>201748</v>
      </c>
      <c r="M318" s="119" t="s">
        <v>38</v>
      </c>
      <c r="N318" s="117">
        <v>201748</v>
      </c>
      <c r="O318" s="117">
        <v>201752</v>
      </c>
      <c r="P318" s="39"/>
      <c r="Q318" s="39">
        <v>201744</v>
      </c>
      <c r="R318" s="39">
        <v>201748</v>
      </c>
    </row>
    <row r="319" spans="12:18" outlineLevel="1">
      <c r="L319" s="119">
        <v>201748</v>
      </c>
      <c r="M319" s="119" t="s">
        <v>38</v>
      </c>
      <c r="N319" s="117">
        <v>201748</v>
      </c>
      <c r="O319" s="117">
        <v>201752</v>
      </c>
      <c r="P319" s="39">
        <v>0.9</v>
      </c>
      <c r="Q319" s="39">
        <v>201744</v>
      </c>
      <c r="R319" s="39">
        <v>201748</v>
      </c>
    </row>
    <row r="320" spans="12:18" outlineLevel="1">
      <c r="L320" s="119">
        <v>201749</v>
      </c>
      <c r="M320" s="119" t="s">
        <v>44</v>
      </c>
      <c r="N320" s="117">
        <v>201748</v>
      </c>
      <c r="O320" s="117">
        <v>201752</v>
      </c>
      <c r="P320" s="39">
        <v>0.9</v>
      </c>
      <c r="Q320" s="39">
        <v>201744</v>
      </c>
      <c r="R320" s="39">
        <v>201748</v>
      </c>
    </row>
    <row r="321" spans="12:18" outlineLevel="1">
      <c r="L321" s="119">
        <v>201749</v>
      </c>
      <c r="M321" s="119" t="s">
        <v>44</v>
      </c>
      <c r="N321" s="117">
        <v>201748</v>
      </c>
      <c r="O321" s="117">
        <v>201752</v>
      </c>
      <c r="P321" s="39">
        <v>0.6</v>
      </c>
      <c r="Q321" s="39">
        <v>201744</v>
      </c>
      <c r="R321" s="39">
        <v>201748</v>
      </c>
    </row>
    <row r="322" spans="12:18" outlineLevel="1">
      <c r="L322" s="119">
        <v>201749</v>
      </c>
      <c r="M322" s="119" t="s">
        <v>44</v>
      </c>
      <c r="N322" s="117">
        <v>201748</v>
      </c>
      <c r="O322" s="117">
        <v>201752</v>
      </c>
      <c r="P322" s="39">
        <v>1</v>
      </c>
      <c r="Q322" s="39">
        <v>201744</v>
      </c>
      <c r="R322" s="39">
        <v>201748</v>
      </c>
    </row>
    <row r="323" spans="12:18" outlineLevel="1">
      <c r="L323" s="119">
        <v>201749</v>
      </c>
      <c r="M323" s="119" t="s">
        <v>44</v>
      </c>
      <c r="N323" s="117">
        <v>201748</v>
      </c>
      <c r="O323" s="117">
        <v>201752</v>
      </c>
      <c r="P323" s="39">
        <v>0.9</v>
      </c>
      <c r="Q323" s="39">
        <v>201744</v>
      </c>
      <c r="R323" s="39">
        <v>201748</v>
      </c>
    </row>
    <row r="324" spans="12:18" outlineLevel="1">
      <c r="L324" s="119">
        <v>201749</v>
      </c>
      <c r="M324" s="119" t="s">
        <v>44</v>
      </c>
      <c r="N324" s="117">
        <v>201748</v>
      </c>
      <c r="O324" s="117">
        <v>201752</v>
      </c>
      <c r="P324" s="39">
        <v>0.8</v>
      </c>
      <c r="Q324" s="39">
        <v>201744</v>
      </c>
      <c r="R324" s="39">
        <v>201748</v>
      </c>
    </row>
    <row r="325" spans="12:18" outlineLevel="1">
      <c r="L325" s="119">
        <v>201749</v>
      </c>
      <c r="M325" s="119" t="s">
        <v>44</v>
      </c>
      <c r="N325" s="117">
        <v>201748</v>
      </c>
      <c r="O325" s="117">
        <v>201752</v>
      </c>
      <c r="P325" s="39">
        <v>1</v>
      </c>
      <c r="Q325" s="39">
        <v>201744</v>
      </c>
      <c r="R325" s="39">
        <v>201748</v>
      </c>
    </row>
    <row r="326" spans="12:18" outlineLevel="1">
      <c r="L326" s="119">
        <v>201749</v>
      </c>
      <c r="M326" s="119" t="s">
        <v>44</v>
      </c>
      <c r="N326" s="117">
        <v>201748</v>
      </c>
      <c r="O326" s="117">
        <v>201752</v>
      </c>
      <c r="P326" s="39">
        <v>1</v>
      </c>
      <c r="Q326" s="39">
        <v>201744</v>
      </c>
      <c r="R326" s="39">
        <v>201748</v>
      </c>
    </row>
    <row r="327" spans="12:18" outlineLevel="1">
      <c r="L327" s="119">
        <v>201749</v>
      </c>
      <c r="M327" s="119" t="s">
        <v>44</v>
      </c>
      <c r="N327" s="117">
        <v>201748</v>
      </c>
      <c r="O327" s="117">
        <v>201752</v>
      </c>
      <c r="P327" s="39">
        <v>0.7</v>
      </c>
      <c r="Q327" s="39">
        <v>201744</v>
      </c>
      <c r="R327" s="39">
        <v>201748</v>
      </c>
    </row>
    <row r="328" spans="12:18" outlineLevel="1">
      <c r="L328" s="119">
        <v>201749</v>
      </c>
      <c r="M328" s="119" t="s">
        <v>44</v>
      </c>
      <c r="N328" s="117">
        <v>201748</v>
      </c>
      <c r="O328" s="117">
        <v>201752</v>
      </c>
      <c r="P328" s="39"/>
      <c r="Q328" s="39">
        <v>201744</v>
      </c>
      <c r="R328" s="39">
        <v>201748</v>
      </c>
    </row>
    <row r="329" spans="12:18" outlineLevel="1">
      <c r="L329" s="119">
        <v>201749</v>
      </c>
      <c r="M329" s="119" t="s">
        <v>44</v>
      </c>
      <c r="N329" s="117">
        <v>201748</v>
      </c>
      <c r="O329" s="117">
        <v>201752</v>
      </c>
      <c r="P329" s="39">
        <v>1</v>
      </c>
      <c r="Q329" s="39">
        <v>201744</v>
      </c>
      <c r="R329" s="39">
        <v>201748</v>
      </c>
    </row>
    <row r="330" spans="12:18" outlineLevel="1">
      <c r="L330" s="119">
        <v>201749</v>
      </c>
      <c r="M330" s="119" t="s">
        <v>44</v>
      </c>
      <c r="N330" s="117">
        <v>201748</v>
      </c>
      <c r="O330" s="117">
        <v>201752</v>
      </c>
      <c r="P330" s="39">
        <v>0.8</v>
      </c>
      <c r="Q330" s="39">
        <v>201744</v>
      </c>
      <c r="R330" s="39">
        <v>201748</v>
      </c>
    </row>
    <row r="331" spans="12:18" outlineLevel="1">
      <c r="L331" s="119">
        <v>201749</v>
      </c>
      <c r="M331" s="119" t="s">
        <v>44</v>
      </c>
      <c r="N331" s="117">
        <v>201748</v>
      </c>
      <c r="O331" s="117">
        <v>201752</v>
      </c>
      <c r="P331" s="39">
        <v>0.8</v>
      </c>
      <c r="Q331" s="39">
        <v>201744</v>
      </c>
      <c r="R331" s="39">
        <v>201748</v>
      </c>
    </row>
    <row r="332" spans="12:18" outlineLevel="1">
      <c r="L332" s="119">
        <v>201749</v>
      </c>
      <c r="M332" s="119" t="s">
        <v>44</v>
      </c>
      <c r="N332" s="117">
        <v>201748</v>
      </c>
      <c r="O332" s="117">
        <v>201752</v>
      </c>
      <c r="P332" s="39">
        <v>0.8</v>
      </c>
      <c r="Q332" s="39">
        <v>201744</v>
      </c>
      <c r="R332" s="39">
        <v>201748</v>
      </c>
    </row>
    <row r="333" spans="12:18" outlineLevel="1">
      <c r="L333" s="119">
        <v>201749</v>
      </c>
      <c r="M333" s="119" t="s">
        <v>44</v>
      </c>
      <c r="N333" s="117">
        <v>201748</v>
      </c>
      <c r="O333" s="117">
        <v>201752</v>
      </c>
      <c r="P333" s="39">
        <v>0.8</v>
      </c>
      <c r="Q333" s="39">
        <v>201744</v>
      </c>
      <c r="R333" s="39">
        <v>201748</v>
      </c>
    </row>
    <row r="334" spans="12:18" outlineLevel="1">
      <c r="L334" s="119">
        <v>201749</v>
      </c>
      <c r="M334" s="119" t="s">
        <v>44</v>
      </c>
      <c r="N334" s="117">
        <v>201748</v>
      </c>
      <c r="O334" s="117">
        <v>201752</v>
      </c>
      <c r="P334" s="39">
        <v>0.8</v>
      </c>
      <c r="Q334" s="39">
        <v>201744</v>
      </c>
      <c r="R334" s="39">
        <v>201748</v>
      </c>
    </row>
    <row r="335" spans="12:18" outlineLevel="1">
      <c r="L335" s="119">
        <v>201749</v>
      </c>
      <c r="M335" s="119" t="s">
        <v>44</v>
      </c>
      <c r="N335" s="117">
        <v>201748</v>
      </c>
      <c r="O335" s="117">
        <v>201752</v>
      </c>
      <c r="P335" s="39">
        <v>1</v>
      </c>
      <c r="Q335" s="39">
        <v>201744</v>
      </c>
      <c r="R335" s="39">
        <v>201748</v>
      </c>
    </row>
    <row r="336" spans="12:18" outlineLevel="1">
      <c r="L336" s="119">
        <v>201749</v>
      </c>
      <c r="M336" s="119" t="s">
        <v>44</v>
      </c>
      <c r="N336" s="117">
        <v>201748</v>
      </c>
      <c r="O336" s="117">
        <v>201752</v>
      </c>
      <c r="P336" s="39">
        <v>0.9</v>
      </c>
      <c r="Q336" s="39">
        <v>201744</v>
      </c>
      <c r="R336" s="39">
        <v>201748</v>
      </c>
    </row>
    <row r="337" spans="12:18" outlineLevel="1">
      <c r="L337" s="119">
        <v>201749</v>
      </c>
      <c r="M337" s="119" t="s">
        <v>44</v>
      </c>
      <c r="N337" s="117">
        <v>201748</v>
      </c>
      <c r="O337" s="117">
        <v>201752</v>
      </c>
      <c r="P337" s="39">
        <v>0.8</v>
      </c>
      <c r="Q337" s="39">
        <v>201744</v>
      </c>
      <c r="R337" s="39">
        <v>201748</v>
      </c>
    </row>
    <row r="338" spans="12:18" outlineLevel="1">
      <c r="L338" s="119">
        <v>201749</v>
      </c>
      <c r="M338" s="119" t="s">
        <v>44</v>
      </c>
      <c r="N338" s="117">
        <v>201748</v>
      </c>
      <c r="O338" s="117">
        <v>201752</v>
      </c>
      <c r="P338" s="39">
        <v>1</v>
      </c>
      <c r="Q338" s="39">
        <v>201744</v>
      </c>
      <c r="R338" s="39">
        <v>201748</v>
      </c>
    </row>
    <row r="339" spans="12:18" outlineLevel="1">
      <c r="L339" s="119">
        <v>201749</v>
      </c>
      <c r="M339" s="119" t="s">
        <v>44</v>
      </c>
      <c r="N339" s="117">
        <v>201748</v>
      </c>
      <c r="O339" s="117">
        <v>201752</v>
      </c>
      <c r="P339" s="39">
        <v>1</v>
      </c>
      <c r="Q339" s="39">
        <v>201744</v>
      </c>
      <c r="R339" s="39">
        <v>201748</v>
      </c>
    </row>
    <row r="340" spans="12:18" outlineLevel="1">
      <c r="L340" s="119">
        <v>201749</v>
      </c>
      <c r="M340" s="119" t="s">
        <v>44</v>
      </c>
      <c r="N340" s="117">
        <v>201748</v>
      </c>
      <c r="O340" s="117">
        <v>201752</v>
      </c>
      <c r="P340" s="39">
        <v>0.9</v>
      </c>
      <c r="Q340" s="39">
        <v>201744</v>
      </c>
      <c r="R340" s="39">
        <v>201748</v>
      </c>
    </row>
    <row r="341" spans="12:18" outlineLevel="1">
      <c r="L341" s="119">
        <v>201749</v>
      </c>
      <c r="M341" s="119" t="s">
        <v>44</v>
      </c>
      <c r="N341" s="117">
        <v>201748</v>
      </c>
      <c r="O341" s="117">
        <v>201752</v>
      </c>
      <c r="P341" s="39">
        <v>1</v>
      </c>
      <c r="Q341" s="39">
        <v>201744</v>
      </c>
      <c r="R341" s="39">
        <v>201748</v>
      </c>
    </row>
    <row r="342" spans="12:18" outlineLevel="1">
      <c r="L342" s="119">
        <v>201749</v>
      </c>
      <c r="M342" s="119" t="s">
        <v>44</v>
      </c>
      <c r="N342" s="117">
        <v>201748</v>
      </c>
      <c r="O342" s="117">
        <v>201752</v>
      </c>
      <c r="P342" s="39">
        <v>0.9</v>
      </c>
      <c r="Q342" s="39">
        <v>201744</v>
      </c>
      <c r="R342" s="39">
        <v>201748</v>
      </c>
    </row>
    <row r="343" spans="12:18" outlineLevel="1">
      <c r="L343" s="119">
        <v>201749</v>
      </c>
      <c r="M343" s="119" t="s">
        <v>44</v>
      </c>
      <c r="N343" s="117">
        <v>201748</v>
      </c>
      <c r="O343" s="117">
        <v>201752</v>
      </c>
      <c r="P343" s="39">
        <v>0.8</v>
      </c>
      <c r="Q343" s="39">
        <v>201744</v>
      </c>
      <c r="R343" s="39">
        <v>201748</v>
      </c>
    </row>
    <row r="344" spans="12:18" outlineLevel="1">
      <c r="L344" s="119">
        <v>201749</v>
      </c>
      <c r="M344" s="119" t="s">
        <v>57</v>
      </c>
      <c r="N344" s="117">
        <v>201748</v>
      </c>
      <c r="O344" s="117">
        <v>201752</v>
      </c>
      <c r="P344" s="39"/>
      <c r="Q344" s="39">
        <v>201744</v>
      </c>
      <c r="R344" s="39">
        <v>201748</v>
      </c>
    </row>
    <row r="345" spans="12:18" outlineLevel="1">
      <c r="L345" s="119">
        <v>201749</v>
      </c>
      <c r="M345" s="119" t="s">
        <v>57</v>
      </c>
      <c r="N345" s="117">
        <v>201748</v>
      </c>
      <c r="O345" s="117">
        <v>201752</v>
      </c>
      <c r="P345" s="39">
        <v>0.9</v>
      </c>
      <c r="Q345" s="39">
        <v>201744</v>
      </c>
      <c r="R345" s="39">
        <v>201748</v>
      </c>
    </row>
    <row r="346" spans="12:18" outlineLevel="1">
      <c r="L346" s="119">
        <v>201749</v>
      </c>
      <c r="M346" s="119" t="s">
        <v>57</v>
      </c>
      <c r="N346" s="117">
        <v>201748</v>
      </c>
      <c r="O346" s="117">
        <v>201752</v>
      </c>
      <c r="P346" s="39">
        <v>1</v>
      </c>
      <c r="Q346" s="39">
        <v>201744</v>
      </c>
      <c r="R346" s="39">
        <v>201748</v>
      </c>
    </row>
    <row r="347" spans="12:18" outlineLevel="1">
      <c r="L347" s="119">
        <v>201749</v>
      </c>
      <c r="M347" s="119" t="s">
        <v>34</v>
      </c>
      <c r="N347" s="117">
        <v>201748</v>
      </c>
      <c r="O347" s="117">
        <v>201752</v>
      </c>
      <c r="P347" s="39">
        <v>1</v>
      </c>
      <c r="Q347" s="39">
        <v>201744</v>
      </c>
      <c r="R347" s="39">
        <v>201748</v>
      </c>
    </row>
    <row r="348" spans="12:18" outlineLevel="1">
      <c r="L348" s="119">
        <v>201749</v>
      </c>
      <c r="M348" s="119" t="s">
        <v>34</v>
      </c>
      <c r="N348" s="117">
        <v>201748</v>
      </c>
      <c r="O348" s="117">
        <v>201752</v>
      </c>
      <c r="P348" s="39">
        <v>1</v>
      </c>
      <c r="Q348" s="39">
        <v>201744</v>
      </c>
      <c r="R348" s="39">
        <v>201748</v>
      </c>
    </row>
    <row r="349" spans="12:18" outlineLevel="1">
      <c r="L349" s="119">
        <v>201749</v>
      </c>
      <c r="M349" s="119" t="s">
        <v>34</v>
      </c>
      <c r="N349" s="117">
        <v>201748</v>
      </c>
      <c r="O349" s="117">
        <v>201752</v>
      </c>
      <c r="P349" s="39"/>
      <c r="Q349" s="39">
        <v>201744</v>
      </c>
      <c r="R349" s="39">
        <v>201748</v>
      </c>
    </row>
    <row r="350" spans="12:18" outlineLevel="1">
      <c r="L350" s="119">
        <v>201749</v>
      </c>
      <c r="M350" s="119" t="s">
        <v>35</v>
      </c>
      <c r="N350" s="117">
        <v>201748</v>
      </c>
      <c r="O350" s="117">
        <v>201752</v>
      </c>
      <c r="P350" s="39">
        <v>1</v>
      </c>
      <c r="Q350" s="39">
        <v>201744</v>
      </c>
      <c r="R350" s="39">
        <v>201748</v>
      </c>
    </row>
    <row r="351" spans="12:18" outlineLevel="1">
      <c r="L351" s="119">
        <v>201749</v>
      </c>
      <c r="M351" s="119" t="s">
        <v>35</v>
      </c>
      <c r="N351" s="117">
        <v>201748</v>
      </c>
      <c r="O351" s="117">
        <v>201752</v>
      </c>
      <c r="P351" s="39">
        <v>1</v>
      </c>
      <c r="Q351" s="39">
        <v>201744</v>
      </c>
      <c r="R351" s="39">
        <v>201748</v>
      </c>
    </row>
    <row r="352" spans="12:18" outlineLevel="1">
      <c r="L352" s="119">
        <v>201749</v>
      </c>
      <c r="M352" s="119" t="s">
        <v>36</v>
      </c>
      <c r="N352" s="117">
        <v>201748</v>
      </c>
      <c r="O352" s="117">
        <v>201752</v>
      </c>
      <c r="P352" s="39">
        <v>1</v>
      </c>
      <c r="Q352" s="39">
        <v>201744</v>
      </c>
      <c r="R352" s="39">
        <v>201748</v>
      </c>
    </row>
    <row r="353" spans="12:18" outlineLevel="1">
      <c r="L353" s="119">
        <v>201749</v>
      </c>
      <c r="M353" s="119" t="s">
        <v>36</v>
      </c>
      <c r="N353" s="117">
        <v>201748</v>
      </c>
      <c r="O353" s="117">
        <v>201752</v>
      </c>
      <c r="P353" s="39">
        <v>1</v>
      </c>
      <c r="Q353" s="39">
        <v>201744</v>
      </c>
      <c r="R353" s="39">
        <v>201748</v>
      </c>
    </row>
    <row r="354" spans="12:18" outlineLevel="1">
      <c r="L354" s="119">
        <v>201749</v>
      </c>
      <c r="M354" s="119" t="s">
        <v>37</v>
      </c>
      <c r="N354" s="117">
        <v>201748</v>
      </c>
      <c r="O354" s="117">
        <v>201752</v>
      </c>
      <c r="P354" s="39">
        <v>1</v>
      </c>
      <c r="Q354" s="39">
        <v>201744</v>
      </c>
      <c r="R354" s="39">
        <v>201748</v>
      </c>
    </row>
    <row r="355" spans="12:18" outlineLevel="1">
      <c r="L355" s="119">
        <v>201749</v>
      </c>
      <c r="M355" s="119" t="s">
        <v>37</v>
      </c>
      <c r="N355" s="117">
        <v>201748</v>
      </c>
      <c r="O355" s="117">
        <v>201752</v>
      </c>
      <c r="P355" s="39">
        <v>1</v>
      </c>
      <c r="Q355" s="39">
        <v>201744</v>
      </c>
      <c r="R355" s="39">
        <v>201748</v>
      </c>
    </row>
    <row r="356" spans="12:18" outlineLevel="1">
      <c r="L356" s="119">
        <v>201749</v>
      </c>
      <c r="M356" s="119" t="s">
        <v>37</v>
      </c>
      <c r="N356" s="117">
        <v>201748</v>
      </c>
      <c r="O356" s="117">
        <v>201752</v>
      </c>
      <c r="P356" s="39">
        <v>1</v>
      </c>
      <c r="Q356" s="39">
        <v>201744</v>
      </c>
      <c r="R356" s="39">
        <v>201748</v>
      </c>
    </row>
    <row r="357" spans="12:18" outlineLevel="1">
      <c r="L357" s="119">
        <v>201749</v>
      </c>
      <c r="M357" s="119" t="s">
        <v>37</v>
      </c>
      <c r="N357" s="117">
        <v>201748</v>
      </c>
      <c r="O357" s="117">
        <v>201752</v>
      </c>
      <c r="P357" s="39">
        <v>1</v>
      </c>
      <c r="Q357" s="39">
        <v>201744</v>
      </c>
      <c r="R357" s="39">
        <v>201748</v>
      </c>
    </row>
    <row r="358" spans="12:18" outlineLevel="1">
      <c r="L358" s="119">
        <v>201749</v>
      </c>
      <c r="M358" s="119" t="s">
        <v>37</v>
      </c>
      <c r="N358" s="117">
        <v>201748</v>
      </c>
      <c r="O358" s="117">
        <v>201752</v>
      </c>
      <c r="P358" s="39">
        <v>1</v>
      </c>
      <c r="Q358" s="39">
        <v>201744</v>
      </c>
      <c r="R358" s="39">
        <v>201748</v>
      </c>
    </row>
    <row r="359" spans="12:18" outlineLevel="1">
      <c r="L359" s="119">
        <v>201749</v>
      </c>
      <c r="M359" s="119" t="s">
        <v>37</v>
      </c>
      <c r="N359" s="117">
        <v>201748</v>
      </c>
      <c r="O359" s="117">
        <v>201752</v>
      </c>
      <c r="P359" s="39">
        <v>1</v>
      </c>
      <c r="Q359" s="39">
        <v>201744</v>
      </c>
      <c r="R359" s="39">
        <v>201748</v>
      </c>
    </row>
    <row r="360" spans="12:18" outlineLevel="1">
      <c r="L360" s="119">
        <v>201749</v>
      </c>
      <c r="M360" s="119" t="s">
        <v>38</v>
      </c>
      <c r="N360" s="117">
        <v>201748</v>
      </c>
      <c r="O360" s="117">
        <v>201752</v>
      </c>
      <c r="P360" s="39">
        <v>1</v>
      </c>
      <c r="Q360" s="39">
        <v>201744</v>
      </c>
      <c r="R360" s="39">
        <v>201748</v>
      </c>
    </row>
    <row r="361" spans="12:18" outlineLevel="1">
      <c r="L361" s="119">
        <v>201749</v>
      </c>
      <c r="M361" s="119" t="s">
        <v>38</v>
      </c>
      <c r="N361" s="117">
        <v>201748</v>
      </c>
      <c r="O361" s="117">
        <v>201752</v>
      </c>
      <c r="P361" s="39"/>
      <c r="Q361" s="39">
        <v>201744</v>
      </c>
      <c r="R361" s="39">
        <v>201748</v>
      </c>
    </row>
    <row r="362" spans="12:18" outlineLevel="1">
      <c r="L362" s="119">
        <v>201749</v>
      </c>
      <c r="M362" s="119" t="s">
        <v>38</v>
      </c>
      <c r="N362" s="117">
        <v>201748</v>
      </c>
      <c r="O362" s="117">
        <v>201752</v>
      </c>
      <c r="P362" s="39">
        <v>0.9</v>
      </c>
      <c r="Q362" s="39">
        <v>201744</v>
      </c>
      <c r="R362" s="39">
        <v>201748</v>
      </c>
    </row>
    <row r="363" spans="12:18" outlineLevel="1">
      <c r="L363" s="119">
        <v>201749</v>
      </c>
      <c r="M363" s="119" t="s">
        <v>38</v>
      </c>
      <c r="N363" s="117">
        <v>201748</v>
      </c>
      <c r="O363" s="117">
        <v>201752</v>
      </c>
      <c r="P363" s="39">
        <v>1</v>
      </c>
      <c r="Q363" s="39">
        <v>201744</v>
      </c>
      <c r="R363" s="39">
        <v>201748</v>
      </c>
    </row>
    <row r="364" spans="12:18" outlineLevel="1">
      <c r="L364" s="119">
        <v>201749</v>
      </c>
      <c r="M364" s="119" t="s">
        <v>38</v>
      </c>
      <c r="N364" s="117">
        <v>201748</v>
      </c>
      <c r="O364" s="117">
        <v>201752</v>
      </c>
      <c r="P364" s="39">
        <v>1</v>
      </c>
      <c r="Q364" s="39">
        <v>201744</v>
      </c>
      <c r="R364" s="39">
        <v>201748</v>
      </c>
    </row>
    <row r="365" spans="12:18" outlineLevel="1">
      <c r="L365" s="119">
        <v>201749</v>
      </c>
      <c r="M365" s="119" t="s">
        <v>38</v>
      </c>
      <c r="N365" s="117">
        <v>201748</v>
      </c>
      <c r="O365" s="117">
        <v>201752</v>
      </c>
      <c r="P365" s="39">
        <v>1</v>
      </c>
      <c r="Q365" s="39">
        <v>201744</v>
      </c>
      <c r="R365" s="39">
        <v>201748</v>
      </c>
    </row>
    <row r="366" spans="12:18" outlineLevel="1">
      <c r="L366" s="119">
        <v>201749</v>
      </c>
      <c r="M366" s="119" t="s">
        <v>38</v>
      </c>
      <c r="N366" s="117">
        <v>201748</v>
      </c>
      <c r="O366" s="117">
        <v>201752</v>
      </c>
      <c r="P366" s="39">
        <v>0.9</v>
      </c>
      <c r="Q366" s="39">
        <v>201744</v>
      </c>
      <c r="R366" s="39">
        <v>201748</v>
      </c>
    </row>
    <row r="367" spans="12:18" outlineLevel="1">
      <c r="L367" s="119">
        <v>201749</v>
      </c>
      <c r="M367" s="119" t="s">
        <v>38</v>
      </c>
      <c r="N367" s="117">
        <v>201748</v>
      </c>
      <c r="O367" s="117">
        <v>201752</v>
      </c>
      <c r="P367" s="39">
        <v>1</v>
      </c>
      <c r="Q367" s="39">
        <v>201744</v>
      </c>
      <c r="R367" s="39">
        <v>201748</v>
      </c>
    </row>
    <row r="368" spans="12:18" outlineLevel="1">
      <c r="L368" s="119">
        <v>201749</v>
      </c>
      <c r="M368" s="119" t="s">
        <v>38</v>
      </c>
      <c r="N368" s="117">
        <v>201748</v>
      </c>
      <c r="O368" s="117">
        <v>201752</v>
      </c>
      <c r="P368" s="39">
        <v>0.9</v>
      </c>
      <c r="Q368" s="39">
        <v>201744</v>
      </c>
      <c r="R368" s="39">
        <v>201748</v>
      </c>
    </row>
    <row r="369" spans="12:18" outlineLevel="1">
      <c r="L369" s="119">
        <v>201750</v>
      </c>
      <c r="M369" s="119" t="s">
        <v>44</v>
      </c>
      <c r="N369" s="117">
        <v>201748</v>
      </c>
      <c r="O369" s="117">
        <v>201752</v>
      </c>
      <c r="P369" s="39">
        <v>0.9</v>
      </c>
      <c r="Q369" s="39">
        <v>201744</v>
      </c>
      <c r="R369" s="39">
        <v>201748</v>
      </c>
    </row>
    <row r="370" spans="12:18" outlineLevel="1">
      <c r="L370" s="119">
        <v>201750</v>
      </c>
      <c r="M370" s="119" t="s">
        <v>44</v>
      </c>
      <c r="N370" s="117">
        <v>201748</v>
      </c>
      <c r="O370" s="117">
        <v>201752</v>
      </c>
      <c r="P370" s="39">
        <v>0.7</v>
      </c>
      <c r="Q370" s="39">
        <v>201744</v>
      </c>
      <c r="R370" s="39">
        <v>201748</v>
      </c>
    </row>
    <row r="371" spans="12:18" outlineLevel="1">
      <c r="L371" s="119">
        <v>201750</v>
      </c>
      <c r="M371" s="119" t="s">
        <v>44</v>
      </c>
      <c r="N371" s="117">
        <v>201748</v>
      </c>
      <c r="O371" s="117">
        <v>201752</v>
      </c>
      <c r="P371" s="39">
        <v>1</v>
      </c>
      <c r="Q371" s="39">
        <v>201744</v>
      </c>
      <c r="R371" s="39">
        <v>201748</v>
      </c>
    </row>
    <row r="372" spans="12:18" outlineLevel="1">
      <c r="L372" s="119">
        <v>201750</v>
      </c>
      <c r="M372" s="119" t="s">
        <v>44</v>
      </c>
      <c r="N372" s="117">
        <v>201748</v>
      </c>
      <c r="O372" s="117">
        <v>201752</v>
      </c>
      <c r="P372" s="39">
        <v>1</v>
      </c>
      <c r="Q372" s="39">
        <v>201744</v>
      </c>
      <c r="R372" s="39">
        <v>201748</v>
      </c>
    </row>
    <row r="373" spans="12:18" outlineLevel="1">
      <c r="L373" s="119">
        <v>201750</v>
      </c>
      <c r="M373" s="119" t="s">
        <v>44</v>
      </c>
      <c r="N373" s="117">
        <v>201748</v>
      </c>
      <c r="O373" s="117">
        <v>201752</v>
      </c>
      <c r="P373" s="39">
        <v>1</v>
      </c>
      <c r="Q373" s="39">
        <v>201744</v>
      </c>
      <c r="R373" s="39">
        <v>201748</v>
      </c>
    </row>
    <row r="374" spans="12:18" outlineLevel="1">
      <c r="L374" s="119">
        <v>201750</v>
      </c>
      <c r="M374" s="119" t="s">
        <v>44</v>
      </c>
      <c r="N374" s="117">
        <v>201748</v>
      </c>
      <c r="O374" s="117">
        <v>201752</v>
      </c>
      <c r="P374" s="39">
        <v>1</v>
      </c>
      <c r="Q374" s="39">
        <v>201744</v>
      </c>
      <c r="R374" s="39">
        <v>201748</v>
      </c>
    </row>
    <row r="375" spans="12:18" outlineLevel="1">
      <c r="L375" s="119">
        <v>201750</v>
      </c>
      <c r="M375" s="119" t="s">
        <v>44</v>
      </c>
      <c r="N375" s="117">
        <v>201748</v>
      </c>
      <c r="O375" s="117">
        <v>201752</v>
      </c>
      <c r="P375" s="39">
        <v>0.9</v>
      </c>
      <c r="Q375" s="39">
        <v>201744</v>
      </c>
      <c r="R375" s="39">
        <v>201748</v>
      </c>
    </row>
    <row r="376" spans="12:18" outlineLevel="1">
      <c r="L376" s="119">
        <v>201750</v>
      </c>
      <c r="M376" s="119" t="s">
        <v>44</v>
      </c>
      <c r="N376" s="117">
        <v>201748</v>
      </c>
      <c r="O376" s="117">
        <v>201752</v>
      </c>
      <c r="P376" s="39">
        <v>0.9</v>
      </c>
      <c r="Q376" s="39">
        <v>201744</v>
      </c>
      <c r="R376" s="39">
        <v>201748</v>
      </c>
    </row>
    <row r="377" spans="12:18" outlineLevel="1">
      <c r="L377" s="119">
        <v>201750</v>
      </c>
      <c r="M377" s="119" t="s">
        <v>44</v>
      </c>
      <c r="N377" s="117">
        <v>201748</v>
      </c>
      <c r="O377" s="117">
        <v>201752</v>
      </c>
      <c r="P377" s="39">
        <v>0.9</v>
      </c>
      <c r="Q377" s="39">
        <v>201744</v>
      </c>
      <c r="R377" s="39">
        <v>201748</v>
      </c>
    </row>
    <row r="378" spans="12:18" outlineLevel="1">
      <c r="L378" s="119">
        <v>201750</v>
      </c>
      <c r="M378" s="119" t="s">
        <v>44</v>
      </c>
      <c r="N378" s="117">
        <v>201748</v>
      </c>
      <c r="O378" s="117">
        <v>201752</v>
      </c>
      <c r="P378" s="39">
        <v>1</v>
      </c>
      <c r="Q378" s="39">
        <v>201744</v>
      </c>
      <c r="R378" s="39">
        <v>201748</v>
      </c>
    </row>
    <row r="379" spans="12:18" outlineLevel="1">
      <c r="L379" s="119">
        <v>201750</v>
      </c>
      <c r="M379" s="119" t="s">
        <v>44</v>
      </c>
      <c r="N379" s="117">
        <v>201748</v>
      </c>
      <c r="O379" s="117">
        <v>201752</v>
      </c>
      <c r="P379" s="39">
        <v>1</v>
      </c>
      <c r="Q379" s="39">
        <v>201744</v>
      </c>
      <c r="R379" s="39">
        <v>201748</v>
      </c>
    </row>
    <row r="380" spans="12:18" outlineLevel="1">
      <c r="L380" s="119">
        <v>201750</v>
      </c>
      <c r="M380" s="119" t="s">
        <v>44</v>
      </c>
      <c r="N380" s="117">
        <v>201748</v>
      </c>
      <c r="O380" s="117">
        <v>201752</v>
      </c>
      <c r="P380" s="39">
        <v>1</v>
      </c>
      <c r="Q380" s="39">
        <v>201744</v>
      </c>
      <c r="R380" s="39">
        <v>201748</v>
      </c>
    </row>
    <row r="381" spans="12:18" outlineLevel="1">
      <c r="L381" s="119">
        <v>201750</v>
      </c>
      <c r="M381" s="119" t="s">
        <v>44</v>
      </c>
      <c r="N381" s="117">
        <v>201748</v>
      </c>
      <c r="O381" s="117">
        <v>201752</v>
      </c>
      <c r="P381" s="39">
        <v>0.8</v>
      </c>
      <c r="Q381" s="39">
        <v>201744</v>
      </c>
      <c r="R381" s="39">
        <v>201748</v>
      </c>
    </row>
    <row r="382" spans="12:18" outlineLevel="1">
      <c r="L382" s="119">
        <v>201750</v>
      </c>
      <c r="M382" s="119" t="s">
        <v>44</v>
      </c>
      <c r="N382" s="117">
        <v>201748</v>
      </c>
      <c r="O382" s="117">
        <v>201752</v>
      </c>
      <c r="P382" s="39">
        <v>0.9</v>
      </c>
      <c r="Q382" s="39">
        <v>201744</v>
      </c>
      <c r="R382" s="39">
        <v>201748</v>
      </c>
    </row>
    <row r="383" spans="12:18" outlineLevel="1">
      <c r="L383" s="119">
        <v>201750</v>
      </c>
      <c r="M383" s="119" t="s">
        <v>44</v>
      </c>
      <c r="N383" s="117">
        <v>201748</v>
      </c>
      <c r="O383" s="117">
        <v>201752</v>
      </c>
      <c r="P383" s="39">
        <v>0.7</v>
      </c>
      <c r="Q383" s="39">
        <v>201744</v>
      </c>
      <c r="R383" s="39">
        <v>201748</v>
      </c>
    </row>
    <row r="384" spans="12:18" outlineLevel="1">
      <c r="L384" s="119">
        <v>201750</v>
      </c>
      <c r="M384" s="119" t="s">
        <v>44</v>
      </c>
      <c r="N384" s="117">
        <v>201748</v>
      </c>
      <c r="O384" s="117">
        <v>201752</v>
      </c>
      <c r="P384" s="39">
        <v>1</v>
      </c>
      <c r="Q384" s="39">
        <v>201744</v>
      </c>
      <c r="R384" s="39">
        <v>201748</v>
      </c>
    </row>
    <row r="385" spans="12:18" outlineLevel="1">
      <c r="L385" s="119">
        <v>201750</v>
      </c>
      <c r="M385" s="119" t="s">
        <v>44</v>
      </c>
      <c r="N385" s="117">
        <v>201748</v>
      </c>
      <c r="O385" s="117">
        <v>201752</v>
      </c>
      <c r="P385" s="39">
        <v>0.9</v>
      </c>
      <c r="Q385" s="39">
        <v>201744</v>
      </c>
      <c r="R385" s="39">
        <v>201748</v>
      </c>
    </row>
    <row r="386" spans="12:18" outlineLevel="1">
      <c r="L386" s="119">
        <v>201750</v>
      </c>
      <c r="M386" s="119" t="s">
        <v>44</v>
      </c>
      <c r="N386" s="117">
        <v>201748</v>
      </c>
      <c r="O386" s="117">
        <v>201752</v>
      </c>
      <c r="P386" s="39">
        <v>0.7</v>
      </c>
      <c r="Q386" s="39">
        <v>201744</v>
      </c>
      <c r="R386" s="39">
        <v>201748</v>
      </c>
    </row>
    <row r="387" spans="12:18" outlineLevel="1">
      <c r="L387" s="119">
        <v>201750</v>
      </c>
      <c r="M387" s="119" t="s">
        <v>44</v>
      </c>
      <c r="N387" s="117">
        <v>201748</v>
      </c>
      <c r="O387" s="117">
        <v>201752</v>
      </c>
      <c r="P387" s="39">
        <v>1</v>
      </c>
      <c r="Q387" s="39">
        <v>201744</v>
      </c>
      <c r="R387" s="39">
        <v>201748</v>
      </c>
    </row>
    <row r="388" spans="12:18" outlineLevel="1">
      <c r="L388" s="119">
        <v>201750</v>
      </c>
      <c r="M388" s="119" t="s">
        <v>44</v>
      </c>
      <c r="N388" s="117">
        <v>201748</v>
      </c>
      <c r="O388" s="117">
        <v>201752</v>
      </c>
      <c r="P388" s="39">
        <v>1</v>
      </c>
      <c r="Q388" s="39">
        <v>201744</v>
      </c>
      <c r="R388" s="39">
        <v>201748</v>
      </c>
    </row>
    <row r="389" spans="12:18" outlineLevel="1">
      <c r="L389" s="119">
        <v>201750</v>
      </c>
      <c r="M389" s="119" t="s">
        <v>44</v>
      </c>
      <c r="N389" s="117">
        <v>201748</v>
      </c>
      <c r="O389" s="117">
        <v>201752</v>
      </c>
      <c r="P389" s="39">
        <v>0.8</v>
      </c>
      <c r="Q389" s="39">
        <v>201744</v>
      </c>
      <c r="R389" s="39">
        <v>201748</v>
      </c>
    </row>
    <row r="390" spans="12:18" outlineLevel="1">
      <c r="L390" s="119">
        <v>201750</v>
      </c>
      <c r="M390" s="119" t="s">
        <v>44</v>
      </c>
      <c r="N390" s="117">
        <v>201748</v>
      </c>
      <c r="O390" s="117">
        <v>201752</v>
      </c>
      <c r="P390" s="39">
        <v>1</v>
      </c>
      <c r="Q390" s="39">
        <v>201744</v>
      </c>
      <c r="R390" s="39">
        <v>201748</v>
      </c>
    </row>
    <row r="391" spans="12:18" outlineLevel="1">
      <c r="L391" s="119">
        <v>201750</v>
      </c>
      <c r="M391" s="119" t="s">
        <v>44</v>
      </c>
      <c r="N391" s="117">
        <v>201748</v>
      </c>
      <c r="O391" s="117">
        <v>201752</v>
      </c>
      <c r="P391" s="39">
        <v>1</v>
      </c>
      <c r="Q391" s="39">
        <v>201744</v>
      </c>
      <c r="R391" s="39">
        <v>201748</v>
      </c>
    </row>
    <row r="392" spans="12:18" outlineLevel="1">
      <c r="L392" s="119">
        <v>201750</v>
      </c>
      <c r="M392" s="119" t="s">
        <v>44</v>
      </c>
      <c r="N392" s="117">
        <v>201748</v>
      </c>
      <c r="O392" s="117">
        <v>201752</v>
      </c>
      <c r="P392" s="39">
        <v>1</v>
      </c>
      <c r="Q392" s="39">
        <v>201744</v>
      </c>
      <c r="R392" s="39">
        <v>201748</v>
      </c>
    </row>
    <row r="393" spans="12:18" outlineLevel="1">
      <c r="L393" s="119">
        <v>201750</v>
      </c>
      <c r="M393" s="119" t="s">
        <v>57</v>
      </c>
      <c r="N393" s="117">
        <v>201748</v>
      </c>
      <c r="O393" s="117">
        <v>201752</v>
      </c>
      <c r="P393" s="39">
        <v>1</v>
      </c>
      <c r="Q393" s="39">
        <v>201744</v>
      </c>
      <c r="R393" s="39">
        <v>201748</v>
      </c>
    </row>
    <row r="394" spans="12:18" outlineLevel="1">
      <c r="L394" s="119">
        <v>201750</v>
      </c>
      <c r="M394" s="119" t="s">
        <v>57</v>
      </c>
      <c r="N394" s="117">
        <v>201748</v>
      </c>
      <c r="O394" s="117">
        <v>201752</v>
      </c>
      <c r="P394" s="39">
        <v>1</v>
      </c>
      <c r="Q394" s="39">
        <v>201744</v>
      </c>
      <c r="R394" s="39">
        <v>201748</v>
      </c>
    </row>
    <row r="395" spans="12:18" outlineLevel="1">
      <c r="L395" s="119">
        <v>201750</v>
      </c>
      <c r="M395" s="119" t="s">
        <v>57</v>
      </c>
      <c r="N395" s="117">
        <v>201748</v>
      </c>
      <c r="O395" s="117">
        <v>201752</v>
      </c>
      <c r="P395" s="39">
        <v>1</v>
      </c>
      <c r="Q395" s="39">
        <v>201744</v>
      </c>
      <c r="R395" s="39">
        <v>201748</v>
      </c>
    </row>
    <row r="396" spans="12:18" outlineLevel="1">
      <c r="L396" s="119">
        <v>201750</v>
      </c>
      <c r="M396" s="119" t="s">
        <v>34</v>
      </c>
      <c r="N396" s="117">
        <v>201748</v>
      </c>
      <c r="O396" s="117">
        <v>201752</v>
      </c>
      <c r="P396" s="39">
        <v>1</v>
      </c>
      <c r="Q396" s="39">
        <v>201744</v>
      </c>
      <c r="R396" s="39">
        <v>201748</v>
      </c>
    </row>
    <row r="397" spans="12:18" outlineLevel="1">
      <c r="L397" s="119">
        <v>201750</v>
      </c>
      <c r="M397" s="119" t="s">
        <v>34</v>
      </c>
      <c r="N397" s="117">
        <v>201748</v>
      </c>
      <c r="O397" s="117">
        <v>201752</v>
      </c>
      <c r="P397" s="39">
        <v>1</v>
      </c>
      <c r="Q397" s="39">
        <v>201744</v>
      </c>
      <c r="R397" s="39">
        <v>201748</v>
      </c>
    </row>
    <row r="398" spans="12:18" outlineLevel="1">
      <c r="L398" s="119">
        <v>201750</v>
      </c>
      <c r="M398" s="119" t="s">
        <v>34</v>
      </c>
      <c r="N398" s="117">
        <v>201748</v>
      </c>
      <c r="O398" s="117">
        <v>201752</v>
      </c>
      <c r="P398" s="39">
        <v>1</v>
      </c>
      <c r="Q398" s="39">
        <v>201744</v>
      </c>
      <c r="R398" s="39">
        <v>201748</v>
      </c>
    </row>
    <row r="399" spans="12:18" outlineLevel="1">
      <c r="L399" s="119">
        <v>201750</v>
      </c>
      <c r="M399" s="119" t="s">
        <v>35</v>
      </c>
      <c r="N399" s="117">
        <v>201748</v>
      </c>
      <c r="O399" s="117">
        <v>201752</v>
      </c>
      <c r="P399" s="39">
        <v>1</v>
      </c>
      <c r="Q399" s="39">
        <v>201744</v>
      </c>
      <c r="R399" s="39">
        <v>201748</v>
      </c>
    </row>
    <row r="400" spans="12:18" outlineLevel="1">
      <c r="L400" s="119">
        <v>201750</v>
      </c>
      <c r="M400" s="119" t="s">
        <v>35</v>
      </c>
      <c r="N400" s="117">
        <v>201748</v>
      </c>
      <c r="O400" s="117">
        <v>201752</v>
      </c>
      <c r="P400" s="39">
        <v>1</v>
      </c>
      <c r="Q400" s="39">
        <v>201744</v>
      </c>
      <c r="R400" s="39">
        <v>201748</v>
      </c>
    </row>
    <row r="401" spans="12:18" outlineLevel="1">
      <c r="L401" s="119">
        <v>201750</v>
      </c>
      <c r="M401" s="119" t="s">
        <v>36</v>
      </c>
      <c r="N401" s="117">
        <v>201748</v>
      </c>
      <c r="O401" s="117">
        <v>201752</v>
      </c>
      <c r="P401" s="39">
        <v>1</v>
      </c>
      <c r="Q401" s="39">
        <v>201744</v>
      </c>
      <c r="R401" s="39">
        <v>201748</v>
      </c>
    </row>
    <row r="402" spans="12:18" outlineLevel="1">
      <c r="L402" s="119">
        <v>201750</v>
      </c>
      <c r="M402" s="119" t="s">
        <v>36</v>
      </c>
      <c r="N402" s="117">
        <v>201748</v>
      </c>
      <c r="O402" s="117">
        <v>201752</v>
      </c>
      <c r="P402" s="39">
        <v>1</v>
      </c>
      <c r="Q402" s="39">
        <v>201744</v>
      </c>
      <c r="R402" s="39">
        <v>201748</v>
      </c>
    </row>
    <row r="403" spans="12:18" outlineLevel="1">
      <c r="L403" s="119">
        <v>201750</v>
      </c>
      <c r="M403" s="119" t="s">
        <v>37</v>
      </c>
      <c r="N403" s="117">
        <v>201748</v>
      </c>
      <c r="O403" s="117">
        <v>201752</v>
      </c>
      <c r="P403" s="39">
        <v>1</v>
      </c>
      <c r="Q403" s="39">
        <v>201744</v>
      </c>
      <c r="R403" s="39">
        <v>201748</v>
      </c>
    </row>
    <row r="404" spans="12:18" outlineLevel="1">
      <c r="L404" s="119">
        <v>201750</v>
      </c>
      <c r="M404" s="119" t="s">
        <v>37</v>
      </c>
      <c r="N404" s="117">
        <v>201748</v>
      </c>
      <c r="O404" s="117">
        <v>201752</v>
      </c>
      <c r="P404" s="39">
        <v>1</v>
      </c>
      <c r="Q404" s="39">
        <v>201744</v>
      </c>
      <c r="R404" s="39">
        <v>201748</v>
      </c>
    </row>
    <row r="405" spans="12:18" outlineLevel="1">
      <c r="L405" s="119">
        <v>201750</v>
      </c>
      <c r="M405" s="119" t="s">
        <v>37</v>
      </c>
      <c r="N405" s="117">
        <v>201748</v>
      </c>
      <c r="O405" s="117">
        <v>201752</v>
      </c>
      <c r="P405" s="39">
        <v>1</v>
      </c>
      <c r="Q405" s="39">
        <v>201744</v>
      </c>
      <c r="R405" s="39">
        <v>201748</v>
      </c>
    </row>
    <row r="406" spans="12:18" outlineLevel="1">
      <c r="L406" s="119">
        <v>201750</v>
      </c>
      <c r="M406" s="119" t="s">
        <v>37</v>
      </c>
      <c r="N406" s="117">
        <v>201748</v>
      </c>
      <c r="O406" s="117">
        <v>201752</v>
      </c>
      <c r="P406" s="39">
        <v>1</v>
      </c>
      <c r="Q406" s="39">
        <v>201744</v>
      </c>
      <c r="R406" s="39">
        <v>201748</v>
      </c>
    </row>
    <row r="407" spans="12:18" outlineLevel="1">
      <c r="L407" s="119">
        <v>201750</v>
      </c>
      <c r="M407" s="119" t="s">
        <v>37</v>
      </c>
      <c r="N407" s="117">
        <v>201748</v>
      </c>
      <c r="O407" s="117">
        <v>201752</v>
      </c>
      <c r="P407" s="39">
        <v>1</v>
      </c>
      <c r="Q407" s="39">
        <v>201744</v>
      </c>
      <c r="R407" s="39">
        <v>201748</v>
      </c>
    </row>
    <row r="408" spans="12:18" outlineLevel="1">
      <c r="L408" s="119">
        <v>201750</v>
      </c>
      <c r="M408" s="119" t="s">
        <v>37</v>
      </c>
      <c r="N408" s="117">
        <v>201748</v>
      </c>
      <c r="O408" s="117">
        <v>201752</v>
      </c>
      <c r="P408" s="39">
        <v>1</v>
      </c>
      <c r="Q408" s="39">
        <v>201744</v>
      </c>
      <c r="R408" s="39">
        <v>201748</v>
      </c>
    </row>
    <row r="409" spans="12:18" outlineLevel="1">
      <c r="L409" s="119">
        <v>201750</v>
      </c>
      <c r="M409" s="119" t="s">
        <v>38</v>
      </c>
      <c r="N409" s="117">
        <v>201748</v>
      </c>
      <c r="O409" s="117">
        <v>201752</v>
      </c>
      <c r="P409" s="39"/>
      <c r="Q409" s="39">
        <v>201744</v>
      </c>
      <c r="R409" s="39">
        <v>201748</v>
      </c>
    </row>
    <row r="410" spans="12:18" outlineLevel="1">
      <c r="L410" s="119">
        <v>201750</v>
      </c>
      <c r="M410" s="119" t="s">
        <v>38</v>
      </c>
      <c r="N410" s="117">
        <v>201748</v>
      </c>
      <c r="O410" s="117">
        <v>201752</v>
      </c>
      <c r="P410" s="39">
        <v>1</v>
      </c>
      <c r="Q410" s="39">
        <v>201744</v>
      </c>
      <c r="R410" s="39">
        <v>201748</v>
      </c>
    </row>
    <row r="411" spans="12:18" outlineLevel="1">
      <c r="L411" s="119">
        <v>201750</v>
      </c>
      <c r="M411" s="119" t="s">
        <v>38</v>
      </c>
      <c r="N411" s="117">
        <v>201748</v>
      </c>
      <c r="O411" s="117">
        <v>201752</v>
      </c>
      <c r="P411" s="39">
        <v>0.9</v>
      </c>
      <c r="Q411" s="39">
        <v>201744</v>
      </c>
      <c r="R411" s="39">
        <v>201748</v>
      </c>
    </row>
    <row r="412" spans="12:18" outlineLevel="1">
      <c r="L412" s="119">
        <v>201750</v>
      </c>
      <c r="M412" s="119" t="s">
        <v>38</v>
      </c>
      <c r="N412" s="117">
        <v>201748</v>
      </c>
      <c r="O412" s="117">
        <v>201752</v>
      </c>
      <c r="P412" s="39">
        <v>1</v>
      </c>
      <c r="Q412" s="39">
        <v>201744</v>
      </c>
      <c r="R412" s="39">
        <v>201748</v>
      </c>
    </row>
    <row r="413" spans="12:18" outlineLevel="1">
      <c r="L413" s="119">
        <v>201750</v>
      </c>
      <c r="M413" s="119" t="s">
        <v>38</v>
      </c>
      <c r="N413" s="117">
        <v>201748</v>
      </c>
      <c r="O413" s="117">
        <v>201752</v>
      </c>
      <c r="P413" s="39">
        <v>1</v>
      </c>
      <c r="Q413" s="39">
        <v>201744</v>
      </c>
      <c r="R413" s="39">
        <v>201748</v>
      </c>
    </row>
    <row r="414" spans="12:18" outlineLevel="1">
      <c r="L414" s="119">
        <v>201750</v>
      </c>
      <c r="M414" s="119" t="s">
        <v>38</v>
      </c>
      <c r="N414" s="117">
        <v>201748</v>
      </c>
      <c r="O414" s="117">
        <v>201752</v>
      </c>
      <c r="P414" s="39">
        <v>1</v>
      </c>
      <c r="Q414" s="39">
        <v>201744</v>
      </c>
      <c r="R414" s="39">
        <v>201748</v>
      </c>
    </row>
    <row r="415" spans="12:18" outlineLevel="1">
      <c r="L415" s="119">
        <v>201750</v>
      </c>
      <c r="M415" s="119" t="s">
        <v>38</v>
      </c>
      <c r="N415" s="117">
        <v>201748</v>
      </c>
      <c r="O415" s="117">
        <v>201752</v>
      </c>
      <c r="P415" s="39">
        <v>0.9</v>
      </c>
      <c r="Q415" s="39">
        <v>201744</v>
      </c>
      <c r="R415" s="39">
        <v>201748</v>
      </c>
    </row>
    <row r="416" spans="12:18" outlineLevel="1">
      <c r="L416" s="119">
        <v>201750</v>
      </c>
      <c r="M416" s="119" t="s">
        <v>38</v>
      </c>
      <c r="N416" s="117">
        <v>201748</v>
      </c>
      <c r="O416" s="117">
        <v>201752</v>
      </c>
      <c r="P416" s="39">
        <v>0.9</v>
      </c>
      <c r="Q416" s="39">
        <v>201744</v>
      </c>
      <c r="R416" s="39">
        <v>201748</v>
      </c>
    </row>
    <row r="417" spans="12:18" outlineLevel="1">
      <c r="L417" s="119">
        <v>201750</v>
      </c>
      <c r="M417" s="119" t="s">
        <v>38</v>
      </c>
      <c r="N417" s="117">
        <v>201748</v>
      </c>
      <c r="O417" s="117">
        <v>201752</v>
      </c>
      <c r="P417" s="39">
        <v>0.9</v>
      </c>
      <c r="Q417" s="39">
        <v>201744</v>
      </c>
      <c r="R417" s="39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F10:H10"/>
    <mergeCell ref="F11:H11"/>
    <mergeCell ref="F12:H12"/>
    <mergeCell ref="F13:H13"/>
    <mergeCell ref="F16:I16"/>
    <mergeCell ref="B1:D1"/>
    <mergeCell ref="F1:H1"/>
    <mergeCell ref="B2:B3"/>
    <mergeCell ref="C2:C3"/>
    <mergeCell ref="D2:D3"/>
    <mergeCell ref="F2:F3"/>
    <mergeCell ref="G2:G3"/>
    <mergeCell ref="H2:H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39" priority="5" operator="lessThanOrEqual">
      <formula>$C$16</formula>
    </cfRule>
  </conditionalFormatting>
  <conditionalFormatting sqref="H4:H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4:G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3">
    <tabColor theme="2" tint="-0.249977111117893"/>
    <pageSetUpPr fitToPage="1"/>
  </sheetPr>
  <dimension ref="B1:AD500"/>
  <sheetViews>
    <sheetView workbookViewId="0">
      <selection activeCell="A9" sqref="A9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18.25" style="52" customWidth="1"/>
    <col min="4" max="4" width="12.375" style="52" customWidth="1"/>
    <col min="5" max="5" width="14.875" style="119" customWidth="1"/>
    <col min="6" max="6" width="12.5" style="52" customWidth="1"/>
    <col min="7" max="7" width="14.75" style="119" customWidth="1"/>
    <col min="8" max="8" width="24.75" style="52" customWidth="1"/>
    <col min="9" max="9" width="11.375" style="52" customWidth="1"/>
    <col min="10" max="10" width="20.5" style="52" customWidth="1"/>
    <col min="11" max="11" width="23.5" style="52" customWidth="1"/>
    <col min="12" max="12" width="18.875" style="52" customWidth="1"/>
    <col min="13" max="13" width="22.125" style="52" hidden="1" customWidth="1" outlineLevel="1"/>
    <col min="14" max="14" width="9.25" style="52" hidden="1" customWidth="1" outlineLevel="1"/>
    <col min="15" max="15" width="28.75" style="52" hidden="1" customWidth="1" outlineLevel="1"/>
    <col min="16" max="16" width="10.625" style="52" hidden="1" customWidth="1" outlineLevel="1"/>
    <col min="17" max="17" width="0.375" style="52" hidden="1" customWidth="1" outlineLevel="1"/>
    <col min="18" max="18" width="8" style="52" customWidth="1" collapsed="1"/>
    <col min="19" max="20" width="10.625" style="52" customWidth="1"/>
    <col min="21" max="21" width="6.875" style="52" customWidth="1"/>
    <col min="22" max="22" width="10" style="52" customWidth="1"/>
    <col min="23" max="23" width="6.625" style="52" customWidth="1"/>
    <col min="24" max="24" width="10.125" style="52" customWidth="1"/>
    <col min="25" max="25" width="12" style="52" customWidth="1"/>
    <col min="26" max="26" width="15.875" style="119" customWidth="1"/>
    <col min="27" max="27" width="11.875" style="52" customWidth="1"/>
    <col min="28" max="28" width="11.875" style="119" customWidth="1"/>
    <col min="29" max="29" width="26.125" style="52" bestFit="1" customWidth="1"/>
    <col min="30" max="30" width="8.5" style="52" customWidth="1"/>
    <col min="31" max="16384" width="9" style="52"/>
  </cols>
  <sheetData>
    <row r="1" spans="2:28" ht="57.75" customHeight="1" thickBot="1">
      <c r="B1" s="162" t="s">
        <v>75</v>
      </c>
      <c r="C1" s="162"/>
      <c r="D1" s="162"/>
      <c r="E1" s="162"/>
      <c r="F1" s="162"/>
      <c r="G1" s="162"/>
      <c r="H1" s="162"/>
      <c r="I1" s="69"/>
      <c r="K1" s="40"/>
      <c r="L1" s="40"/>
      <c r="M1" s="40"/>
      <c r="N1" s="40"/>
      <c r="O1" s="40"/>
      <c r="P1" s="20"/>
      <c r="Q1" s="20"/>
      <c r="R1" s="40"/>
      <c r="X1" s="119"/>
      <c r="AB1" s="52"/>
    </row>
    <row r="2" spans="2:28" ht="18" customHeight="1">
      <c r="B2" s="160" t="s">
        <v>0</v>
      </c>
      <c r="C2" s="158" t="s">
        <v>1</v>
      </c>
      <c r="D2" s="158" t="s">
        <v>992</v>
      </c>
      <c r="E2" s="158" t="s">
        <v>990</v>
      </c>
      <c r="F2" s="158" t="s">
        <v>993</v>
      </c>
      <c r="G2" s="158" t="s">
        <v>991</v>
      </c>
      <c r="H2" s="158" t="s">
        <v>2</v>
      </c>
      <c r="I2" s="131"/>
      <c r="K2" s="173" t="s">
        <v>994</v>
      </c>
      <c r="L2" s="173"/>
      <c r="M2" s="40"/>
      <c r="N2" s="40"/>
      <c r="O2" s="40"/>
      <c r="P2" s="20"/>
      <c r="Q2" s="20"/>
      <c r="R2" s="40"/>
      <c r="X2" s="119"/>
      <c r="AB2" s="52"/>
    </row>
    <row r="3" spans="2:28" ht="31.5" customHeight="1" thickBot="1">
      <c r="B3" s="161"/>
      <c r="C3" s="159"/>
      <c r="D3" s="159"/>
      <c r="E3" s="159"/>
      <c r="F3" s="159"/>
      <c r="G3" s="159"/>
      <c r="H3" s="159"/>
      <c r="K3" s="173"/>
      <c r="L3" s="173"/>
      <c r="M3" s="40"/>
      <c r="N3" s="40"/>
      <c r="O3" s="40"/>
      <c r="P3" s="20"/>
      <c r="Q3" s="20"/>
      <c r="R3" s="40"/>
      <c r="X3" s="119"/>
      <c r="AB3" s="52"/>
    </row>
    <row r="4" spans="2:28" ht="21.75" customHeight="1" thickBot="1">
      <c r="B4" s="27">
        <v>8</v>
      </c>
      <c r="C4" s="17">
        <v>0.99</v>
      </c>
      <c r="D4" s="17"/>
      <c r="E4" s="126">
        <v>0</v>
      </c>
      <c r="F4" s="16"/>
      <c r="G4" s="126">
        <v>0</v>
      </c>
      <c r="H4" s="48">
        <v>2</v>
      </c>
      <c r="I4" s="20">
        <v>5</v>
      </c>
      <c r="K4" s="174"/>
      <c r="L4" s="174"/>
      <c r="M4" s="40">
        <f>IF(C4&lt;=$C$16,1,0)</f>
        <v>0</v>
      </c>
      <c r="N4" s="40"/>
      <c r="O4" s="40">
        <f>IF(E4&gt;=$E$16,1,0)</f>
        <v>0</v>
      </c>
      <c r="P4" s="20"/>
      <c r="Q4" s="40">
        <f>IF(G4&gt;=$G$16,1,0)</f>
        <v>0</v>
      </c>
      <c r="R4" s="40"/>
      <c r="S4" s="20"/>
      <c r="T4" s="20"/>
      <c r="X4" s="119"/>
      <c r="AB4" s="52"/>
    </row>
    <row r="5" spans="2:28" ht="21.75" customHeight="1" thickBot="1">
      <c r="B5" s="27">
        <v>7</v>
      </c>
      <c r="C5" s="17">
        <v>0.93</v>
      </c>
      <c r="D5" s="17"/>
      <c r="E5" s="126">
        <v>0.21</v>
      </c>
      <c r="F5" s="16"/>
      <c r="G5" s="126">
        <v>0.15</v>
      </c>
      <c r="H5" s="48">
        <v>1.7</v>
      </c>
      <c r="I5" s="20">
        <v>4</v>
      </c>
      <c r="K5" s="132" t="s">
        <v>986</v>
      </c>
      <c r="L5" s="133">
        <f>ROUND((VLOOKUP(M13,B4:H12,7,FALSE)*C13)*IF(OR(N13=0,O13=0),0.5,1)+(VLOOKUP(N13,B4:H12,7,FALSE)*D13)*IF(OR(M13=0,O13=0),0.5,1)++(VLOOKUP(O13,B4:H12,7,FALSE)*E13)*IF(OR(M13=0,N13=0),0.5,1),4)</f>
        <v>1.3525</v>
      </c>
      <c r="M5" s="40">
        <f>IF(C5&lt;=$C$16,1,0)</f>
        <v>0</v>
      </c>
      <c r="N5" s="40"/>
      <c r="O5" s="40">
        <f>IF(E5&gt;=$E$16,1,0)</f>
        <v>0</v>
      </c>
      <c r="P5" s="20"/>
      <c r="Q5" s="40">
        <f>IF(G5&gt;=$G$16,1,0)</f>
        <v>1</v>
      </c>
      <c r="R5" s="40"/>
      <c r="S5" s="20"/>
      <c r="T5" s="20"/>
      <c r="X5" s="119"/>
      <c r="AB5" s="52"/>
    </row>
    <row r="6" spans="2:28" ht="21.75" customHeight="1" thickBot="1">
      <c r="B6" s="27">
        <v>6</v>
      </c>
      <c r="C6" s="17">
        <v>0.87</v>
      </c>
      <c r="D6" s="1">
        <v>1</v>
      </c>
      <c r="E6" s="126">
        <v>0.42</v>
      </c>
      <c r="F6" s="1">
        <v>1</v>
      </c>
      <c r="G6" s="126">
        <v>0.3</v>
      </c>
      <c r="H6" s="48">
        <v>1.45</v>
      </c>
      <c r="I6" s="20">
        <v>3</v>
      </c>
      <c r="K6" s="132" t="s">
        <v>985</v>
      </c>
      <c r="L6" s="133">
        <f>ROUND((VLOOKUP(M13,B4:H12,7,FALSE)*C13)*IF(OR(P13=0,Q13=0),0.5,1)+(VLOOKUP(P13,B4:H12,7,FALSE)*F13)*IF(OR(M13=0,Q13=0),0.5,1)++(VLOOKUP(Q13,B4:H12,7,FALSE)*G13)*IF(OR(M13=0,P13=0),0.5,1),4)</f>
        <v>1.4875</v>
      </c>
      <c r="M6" s="40">
        <f>IF(C6&lt;=$C$16,1,0)</f>
        <v>1</v>
      </c>
      <c r="N6" s="40">
        <f>IF(D6&lt;=$D$16,1,0)</f>
        <v>1</v>
      </c>
      <c r="O6" s="40">
        <f>IF(E6&gt;=$E$16,1,0)</f>
        <v>0</v>
      </c>
      <c r="P6" s="40">
        <f>IF(F6&lt;=$F$16,1,0)</f>
        <v>1</v>
      </c>
      <c r="Q6" s="40">
        <f>IF(G6&gt;=$G$16,1,0)</f>
        <v>1</v>
      </c>
      <c r="R6" s="40"/>
      <c r="S6" s="20"/>
      <c r="T6" s="20"/>
      <c r="X6" s="119"/>
      <c r="AB6" s="52"/>
    </row>
    <row r="7" spans="2:28" ht="21.75" customHeight="1" thickBot="1">
      <c r="B7" s="18">
        <v>5</v>
      </c>
      <c r="C7" s="5">
        <v>0.82</v>
      </c>
      <c r="D7" s="5">
        <v>0.97</v>
      </c>
      <c r="E7" s="126">
        <v>0.63</v>
      </c>
      <c r="F7" s="5">
        <v>0.97</v>
      </c>
      <c r="G7" s="126">
        <v>0.45</v>
      </c>
      <c r="H7" s="49">
        <v>1.25</v>
      </c>
      <c r="I7" s="20">
        <v>2</v>
      </c>
      <c r="K7" s="134"/>
      <c r="L7" s="134"/>
      <c r="M7" s="40">
        <f>IF(C7&lt;=$C$16,1,0)</f>
        <v>1</v>
      </c>
      <c r="N7" s="40">
        <f>IF(D7&lt;=$D$16,1,0)</f>
        <v>1</v>
      </c>
      <c r="O7" s="40">
        <f>IF(E7&gt;=$E$16,1,0)</f>
        <v>0</v>
      </c>
      <c r="P7" s="40">
        <f>IF(F7&lt;=$F$16,1,0)</f>
        <v>1</v>
      </c>
      <c r="Q7" s="40">
        <f>IF(G7&gt;=$G$16,1,0)</f>
        <v>1</v>
      </c>
      <c r="R7" s="40"/>
      <c r="S7" s="20"/>
      <c r="T7" s="20"/>
      <c r="X7" s="119"/>
      <c r="AB7" s="52"/>
    </row>
    <row r="8" spans="2:28" ht="21.75" customHeight="1" thickBot="1">
      <c r="B8" s="18">
        <v>4</v>
      </c>
      <c r="C8" s="5">
        <v>0.78</v>
      </c>
      <c r="D8" s="5">
        <v>0.93</v>
      </c>
      <c r="E8" s="126">
        <v>0.84</v>
      </c>
      <c r="F8" s="5">
        <v>0.93</v>
      </c>
      <c r="G8" s="126">
        <v>0.6</v>
      </c>
      <c r="H8" s="49">
        <v>1.1000000000000001</v>
      </c>
      <c r="I8" s="20">
        <v>1</v>
      </c>
      <c r="K8" s="40"/>
      <c r="L8" s="40"/>
      <c r="M8" s="40">
        <f t="shared" ref="M8:M10" si="0">IF(C8&lt;=$C$16,1,0)</f>
        <v>1</v>
      </c>
      <c r="N8" s="40">
        <f t="shared" ref="N8:N10" si="1">IF(D8&lt;=$D$16,1,0)</f>
        <v>1</v>
      </c>
      <c r="O8" s="40">
        <f t="shared" ref="O8:O11" si="2">IF(E8&gt;=$E$16,1,0)</f>
        <v>0</v>
      </c>
      <c r="P8" s="40">
        <f t="shared" ref="P8:P11" si="3">IF(F8&lt;=$F$16,1,0)</f>
        <v>1</v>
      </c>
      <c r="Q8" s="40">
        <f t="shared" ref="Q8:Q11" si="4">IF(G8&gt;=$G$16,1,0)</f>
        <v>1</v>
      </c>
      <c r="R8" s="40"/>
      <c r="S8" s="20"/>
      <c r="T8" s="20"/>
      <c r="X8" s="119"/>
      <c r="AB8" s="52"/>
    </row>
    <row r="9" spans="2:28" ht="21.75" customHeight="1" thickBot="1">
      <c r="B9" s="18">
        <v>3</v>
      </c>
      <c r="C9" s="5">
        <v>0.74</v>
      </c>
      <c r="D9" s="5">
        <v>0.9</v>
      </c>
      <c r="E9" s="126">
        <v>1.05</v>
      </c>
      <c r="F9" s="5">
        <v>0.9</v>
      </c>
      <c r="G9" s="126">
        <v>0.75</v>
      </c>
      <c r="H9" s="49">
        <v>1</v>
      </c>
      <c r="I9" s="20">
        <v>0</v>
      </c>
      <c r="K9" s="40"/>
      <c r="L9" s="40"/>
      <c r="M9" s="40">
        <f t="shared" si="0"/>
        <v>1</v>
      </c>
      <c r="N9" s="40">
        <f t="shared" si="1"/>
        <v>1</v>
      </c>
      <c r="O9" s="40">
        <f t="shared" si="2"/>
        <v>0</v>
      </c>
      <c r="P9" s="40">
        <f t="shared" si="3"/>
        <v>1</v>
      </c>
      <c r="Q9" s="40">
        <f t="shared" si="4"/>
        <v>1</v>
      </c>
      <c r="R9" s="40"/>
      <c r="S9" s="20"/>
      <c r="T9" s="20"/>
      <c r="X9" s="119"/>
      <c r="AB9" s="52"/>
    </row>
    <row r="10" spans="2:28" ht="21.75" customHeight="1" thickBot="1">
      <c r="B10" s="18">
        <v>2</v>
      </c>
      <c r="C10" s="5">
        <v>0.71</v>
      </c>
      <c r="D10" s="5">
        <v>0.85</v>
      </c>
      <c r="E10" s="126">
        <v>1.575</v>
      </c>
      <c r="F10" s="5">
        <v>0.85</v>
      </c>
      <c r="G10" s="126">
        <v>1.125</v>
      </c>
      <c r="H10" s="49">
        <v>0.8</v>
      </c>
      <c r="K10" s="40"/>
      <c r="L10" s="40"/>
      <c r="M10" s="40">
        <f t="shared" si="0"/>
        <v>1</v>
      </c>
      <c r="N10" s="40">
        <f t="shared" si="1"/>
        <v>1</v>
      </c>
      <c r="O10" s="40">
        <f t="shared" si="2"/>
        <v>1</v>
      </c>
      <c r="P10" s="40">
        <f t="shared" si="3"/>
        <v>1</v>
      </c>
      <c r="Q10" s="40">
        <f t="shared" si="4"/>
        <v>1</v>
      </c>
      <c r="R10" s="40"/>
      <c r="S10" s="20"/>
      <c r="T10" s="20"/>
      <c r="X10" s="119"/>
      <c r="AB10" s="52"/>
    </row>
    <row r="11" spans="2:28" ht="21.75" customHeight="1" thickBot="1">
      <c r="B11" s="27">
        <v>1</v>
      </c>
      <c r="C11" s="5">
        <v>0.68</v>
      </c>
      <c r="D11" s="2">
        <v>0.8</v>
      </c>
      <c r="E11" s="126">
        <v>2.1</v>
      </c>
      <c r="F11" s="2">
        <v>0.8</v>
      </c>
      <c r="G11" s="126">
        <v>1.5</v>
      </c>
      <c r="H11" s="48">
        <v>0.5</v>
      </c>
      <c r="K11" s="40"/>
      <c r="L11" s="40"/>
      <c r="M11" s="40">
        <f>IF(C11&lt;=$C$16,1,0)</f>
        <v>1</v>
      </c>
      <c r="N11" s="40">
        <f>IF(D11&lt;=$D$16,1,0)</f>
        <v>1</v>
      </c>
      <c r="O11" s="40">
        <f t="shared" si="2"/>
        <v>1</v>
      </c>
      <c r="P11" s="40">
        <f t="shared" si="3"/>
        <v>1</v>
      </c>
      <c r="Q11" s="40">
        <f t="shared" si="4"/>
        <v>1</v>
      </c>
      <c r="R11" s="40"/>
      <c r="S11" s="20"/>
      <c r="T11" s="20"/>
      <c r="X11" s="119"/>
      <c r="AB11" s="52"/>
    </row>
    <row r="12" spans="2:28" ht="21.75" customHeight="1" thickBot="1">
      <c r="B12" s="27">
        <v>0</v>
      </c>
      <c r="C12" s="4" t="s">
        <v>80</v>
      </c>
      <c r="D12" s="3" t="s">
        <v>5</v>
      </c>
      <c r="E12" s="130" t="s">
        <v>989</v>
      </c>
      <c r="F12" s="3" t="s">
        <v>5</v>
      </c>
      <c r="G12" s="130" t="s">
        <v>977</v>
      </c>
      <c r="H12" s="48">
        <v>0</v>
      </c>
      <c r="K12" s="40"/>
      <c r="L12" s="40"/>
      <c r="M12" s="40">
        <f>IF(AND(C11&lt;$C$16,M11&lt;&gt;1),1,0)</f>
        <v>0</v>
      </c>
      <c r="N12" s="40">
        <f>IF(AND(D11&lt;$D$16,N11&lt;&gt;1),1,0)</f>
        <v>0</v>
      </c>
      <c r="O12" s="40">
        <f>IF(AND(E11&lt;$E$16,O11&lt;&gt;1),1,0)</f>
        <v>0</v>
      </c>
      <c r="P12" s="40">
        <f>IF(AND(F11&lt;$F$16,P11&lt;&gt;1),1,0)</f>
        <v>0</v>
      </c>
      <c r="Q12" s="40">
        <f>IF(AND(G11&lt;$G$16,Q11&lt;&gt;1),1,0)</f>
        <v>0</v>
      </c>
      <c r="R12" s="40"/>
      <c r="S12" s="20"/>
      <c r="T12" s="20"/>
      <c r="X12" s="119"/>
      <c r="AB12" s="52"/>
    </row>
    <row r="13" spans="2:28" ht="21.75" customHeight="1" thickBot="1">
      <c r="B13" s="12" t="s">
        <v>3</v>
      </c>
      <c r="C13" s="11">
        <v>0.6</v>
      </c>
      <c r="D13" s="11">
        <v>0.25</v>
      </c>
      <c r="E13" s="127">
        <v>0.15</v>
      </c>
      <c r="F13" s="11">
        <v>0.25</v>
      </c>
      <c r="G13" s="127">
        <v>0.15</v>
      </c>
      <c r="H13" s="10"/>
      <c r="K13" s="40"/>
      <c r="L13" s="40"/>
      <c r="M13" s="40">
        <f>SUM(M4:M12)</f>
        <v>6</v>
      </c>
      <c r="N13" s="40">
        <f>SUM(N4:N12)</f>
        <v>6</v>
      </c>
      <c r="O13" s="40">
        <f>SUM(O4:O12)</f>
        <v>2</v>
      </c>
      <c r="P13" s="40">
        <f>SUM(P4:P12)</f>
        <v>6</v>
      </c>
      <c r="Q13" s="40">
        <f>SUM(Q4:Q12)</f>
        <v>7</v>
      </c>
      <c r="R13" s="40"/>
      <c r="S13" s="20"/>
      <c r="T13" s="20"/>
      <c r="X13" s="119"/>
      <c r="AB13" s="52"/>
    </row>
    <row r="14" spans="2:28">
      <c r="N14" s="40"/>
      <c r="O14" s="20"/>
      <c r="P14" s="20"/>
      <c r="Q14" s="20"/>
      <c r="R14" s="20"/>
      <c r="S14" s="20"/>
      <c r="T14" s="20"/>
      <c r="U14" s="40"/>
      <c r="V14" s="20"/>
    </row>
    <row r="15" spans="2:28">
      <c r="N15" s="40"/>
      <c r="O15" s="20"/>
      <c r="P15" s="20"/>
      <c r="Q15" s="20"/>
      <c r="R15" s="20"/>
      <c r="S15" s="20"/>
      <c r="T15" s="20"/>
      <c r="U15" s="40"/>
    </row>
    <row r="16" spans="2:28" ht="60.75" customHeight="1">
      <c r="B16" s="9" t="str">
        <f ca="1">"Osiągnięty wynik za " &amp; TEXT(NOW()-IF(DAY(NOW())&lt;8,7,0),"mmmm")</f>
        <v>Osiągnięty wynik za grudzień</v>
      </c>
      <c r="C16" s="6">
        <f>GETPIVOTDATA("WYDBrutto",$I$115)</f>
        <v>0.87495511157958417</v>
      </c>
      <c r="D16" s="6">
        <f>GETPIVOTDATA("Wynik",$AC$123,"MPK","5020-4 s")</f>
        <v>1</v>
      </c>
      <c r="E16" s="129">
        <f>Z160</f>
        <v>1.2847021757311989</v>
      </c>
      <c r="F16" s="6">
        <f>GETPIVOTDATA("Wynik",$AC$123,"MPK","5020-4 i")</f>
        <v>1</v>
      </c>
      <c r="G16" s="129">
        <f>Z159</f>
        <v>4.9884045575311141E-2</v>
      </c>
      <c r="H16" s="62" t="str">
        <f>"SITS= "&amp;TEXT(ROUND((VLOOKUP(M13,B4:H12,7,FALSE)*C13)*IF(OR(N13=0,O13=0),0.5,1)+(VLOOKUP(N13,B4:H12,7,FALSE)*D13)*IF(OR(M13=0,O13=0),0.5,1)++(VLOOKUP(O13,B4:H12,7,FALSE)*E13)*IF(OR(M13=0,N13=0),0.5,1),4),"0,00%")&amp;" "&amp;"IKEA="&amp;TEXT(ROUND((VLOOKUP(M13,B4:H12,7,FALSE)*C13)*IF(OR(P13=0,Q13=0),0.5,1)+(VLOOKUP(P13,B4:H12,7,FALSE)*F13)*IF(OR(M13=0,Q13=0),0.5,1)++(VLOOKUP(Q13,B4:H12,7,FALSE)*G13)*IF(OR(M13=0,P13=0),0.5,1),4),"0,00%")</f>
        <v>SITS= 135,25% IKEA=148,75%</v>
      </c>
      <c r="J16" s="135"/>
      <c r="K16" s="135"/>
      <c r="L16" s="135"/>
      <c r="M16" s="61"/>
      <c r="N16" s="40"/>
      <c r="O16" s="20"/>
      <c r="P16" s="20"/>
      <c r="Q16" s="20"/>
      <c r="R16" s="20"/>
      <c r="S16" s="20"/>
      <c r="T16" s="20"/>
      <c r="U16" s="40"/>
    </row>
    <row r="100" spans="9:10" outlineLevel="1"/>
    <row r="101" spans="9:10" outlineLevel="1"/>
    <row r="102" spans="9:10" outlineLevel="1"/>
    <row r="103" spans="9:10" outlineLevel="1"/>
    <row r="104" spans="9:10" outlineLevel="1"/>
    <row r="105" spans="9:10" outlineLevel="1"/>
    <row r="106" spans="9:10" outlineLevel="1"/>
    <row r="107" spans="9:10" outlineLevel="1"/>
    <row r="108" spans="9:10" outlineLevel="1"/>
    <row r="109" spans="9:10" outlineLevel="1"/>
    <row r="110" spans="9:10" outlineLevel="1"/>
    <row r="111" spans="9:10" outlineLevel="1"/>
    <row r="112" spans="9:10" outlineLevel="1">
      <c r="I112" s="71" t="s">
        <v>9</v>
      </c>
      <c r="J112" s="119" t="s">
        <v>16</v>
      </c>
    </row>
    <row r="113" spans="9:30" outlineLevel="1">
      <c r="I113" s="71" t="s">
        <v>11</v>
      </c>
      <c r="J113" s="119" t="s">
        <v>16</v>
      </c>
    </row>
    <row r="114" spans="9:30" outlineLevel="1"/>
    <row r="115" spans="9:30" outlineLevel="1">
      <c r="I115" s="71" t="s">
        <v>12</v>
      </c>
      <c r="J115"/>
      <c r="O115" s="53"/>
    </row>
    <row r="116" spans="9:30" outlineLevel="1">
      <c r="I116" s="71" t="s">
        <v>7</v>
      </c>
      <c r="J116" t="s">
        <v>6</v>
      </c>
      <c r="O116" s="53"/>
    </row>
    <row r="117" spans="9:30" outlineLevel="1">
      <c r="I117" s="119" t="s">
        <v>1851</v>
      </c>
      <c r="J117" s="7">
        <v>0.87495511157958417</v>
      </c>
      <c r="O117" s="53"/>
    </row>
    <row r="118" spans="9:30" outlineLevel="1">
      <c r="I118" s="119" t="s">
        <v>8</v>
      </c>
      <c r="J118" s="7">
        <v>0.87495511157958417</v>
      </c>
      <c r="O118" s="53"/>
    </row>
    <row r="119" spans="9:30" outlineLevel="1">
      <c r="J119" s="7"/>
      <c r="O119" s="53"/>
    </row>
    <row r="120" spans="9:30" outlineLevel="1">
      <c r="I120" s="71" t="s">
        <v>9</v>
      </c>
      <c r="J120" s="119" t="s">
        <v>16</v>
      </c>
    </row>
    <row r="121" spans="9:30" outlineLevel="1">
      <c r="I121" s="71" t="s">
        <v>11</v>
      </c>
      <c r="J121" s="119" t="s">
        <v>16</v>
      </c>
      <c r="V121"/>
      <c r="W121"/>
    </row>
    <row r="122" spans="9:30" outlineLevel="1"/>
    <row r="123" spans="9:30" outlineLevel="1">
      <c r="I123" s="71" t="s">
        <v>26</v>
      </c>
      <c r="J123"/>
      <c r="K123"/>
      <c r="L123"/>
      <c r="N123" s="52" t="s">
        <v>33</v>
      </c>
      <c r="O123" s="52" t="s">
        <v>15</v>
      </c>
      <c r="P123" s="52" t="s">
        <v>39</v>
      </c>
      <c r="Q123" s="52" t="s">
        <v>40</v>
      </c>
      <c r="R123" s="52" t="s">
        <v>41</v>
      </c>
      <c r="S123" s="52" t="s">
        <v>78</v>
      </c>
      <c r="T123" s="52" t="s">
        <v>79</v>
      </c>
      <c r="V123" s="71" t="s">
        <v>42</v>
      </c>
      <c r="W123"/>
      <c r="X123"/>
      <c r="AC123" s="71" t="s">
        <v>42</v>
      </c>
      <c r="AD123"/>
    </row>
    <row r="124" spans="9:30" outlineLevel="1">
      <c r="I124" s="71" t="s">
        <v>7</v>
      </c>
      <c r="J124" s="71" t="s">
        <v>13</v>
      </c>
      <c r="K124" s="71" t="s">
        <v>10</v>
      </c>
      <c r="L124" t="s">
        <v>6</v>
      </c>
      <c r="N124" s="52">
        <v>201745</v>
      </c>
      <c r="O124" s="52" t="s">
        <v>44</v>
      </c>
      <c r="P124" s="37">
        <v>201748</v>
      </c>
      <c r="Q124" s="37">
        <v>201752</v>
      </c>
      <c r="R124" s="37">
        <v>0.8</v>
      </c>
      <c r="S124" s="37">
        <v>201744</v>
      </c>
      <c r="T124" s="37">
        <v>201748</v>
      </c>
      <c r="V124" s="71" t="s">
        <v>33</v>
      </c>
      <c r="W124" s="71" t="s">
        <v>15</v>
      </c>
      <c r="X124" t="s">
        <v>6</v>
      </c>
      <c r="AC124" s="71" t="s">
        <v>15</v>
      </c>
      <c r="AD124" t="s">
        <v>6</v>
      </c>
    </row>
    <row r="125" spans="9:30" outlineLevel="1">
      <c r="I125" s="119" t="s">
        <v>1767</v>
      </c>
      <c r="J125" s="119" t="s">
        <v>1804</v>
      </c>
      <c r="K125" s="8">
        <v>43055</v>
      </c>
      <c r="L125" s="30">
        <v>0.84244352315080695</v>
      </c>
      <c r="N125" s="52">
        <v>201745</v>
      </c>
      <c r="O125" s="52" t="s">
        <v>44</v>
      </c>
      <c r="P125" s="37">
        <v>201748</v>
      </c>
      <c r="Q125" s="37">
        <v>201752</v>
      </c>
      <c r="R125" s="37">
        <v>0.8</v>
      </c>
      <c r="S125" s="37">
        <v>201744</v>
      </c>
      <c r="T125" s="37">
        <v>201748</v>
      </c>
      <c r="V125" s="119">
        <v>201745</v>
      </c>
      <c r="W125" s="119" t="s">
        <v>36</v>
      </c>
      <c r="X125" s="7">
        <v>1</v>
      </c>
      <c r="AC125" s="119" t="s">
        <v>36</v>
      </c>
      <c r="AD125" s="7">
        <v>1</v>
      </c>
    </row>
    <row r="126" spans="9:30" outlineLevel="1">
      <c r="I126"/>
      <c r="J126"/>
      <c r="K126" s="8">
        <v>43056</v>
      </c>
      <c r="L126" s="30">
        <v>0.90206438915815168</v>
      </c>
      <c r="N126" s="52">
        <v>201745</v>
      </c>
      <c r="O126" s="52" t="s">
        <v>44</v>
      </c>
      <c r="P126" s="37">
        <v>201748</v>
      </c>
      <c r="Q126" s="37">
        <v>201752</v>
      </c>
      <c r="R126" s="37">
        <v>0.8</v>
      </c>
      <c r="S126" s="37">
        <v>201744</v>
      </c>
      <c r="T126" s="37">
        <v>201748</v>
      </c>
      <c r="V126"/>
      <c r="W126" s="119" t="s">
        <v>35</v>
      </c>
      <c r="X126" s="7">
        <v>1</v>
      </c>
      <c r="AC126" s="119" t="s">
        <v>35</v>
      </c>
      <c r="AD126" s="7">
        <v>1</v>
      </c>
    </row>
    <row r="127" spans="9:30" outlineLevel="1">
      <c r="I127"/>
      <c r="J127"/>
      <c r="K127" s="8">
        <v>43057</v>
      </c>
      <c r="L127" s="30">
        <v>0.92581328763120829</v>
      </c>
      <c r="N127" s="52">
        <v>201745</v>
      </c>
      <c r="O127" s="52" t="s">
        <v>44</v>
      </c>
      <c r="P127" s="37">
        <v>201748</v>
      </c>
      <c r="Q127" s="37">
        <v>201752</v>
      </c>
      <c r="R127" s="37">
        <v>1</v>
      </c>
      <c r="S127" s="37">
        <v>201744</v>
      </c>
      <c r="T127" s="37">
        <v>201748</v>
      </c>
      <c r="V127" s="119" t="s">
        <v>1768</v>
      </c>
      <c r="W127" s="119"/>
      <c r="X127" s="7">
        <v>1</v>
      </c>
      <c r="AC127" s="119" t="s">
        <v>8</v>
      </c>
      <c r="AD127" s="7">
        <v>1</v>
      </c>
    </row>
    <row r="128" spans="9:30" outlineLevel="1">
      <c r="I128"/>
      <c r="J128" s="119" t="s">
        <v>1837</v>
      </c>
      <c r="K128" s="8">
        <v>43059</v>
      </c>
      <c r="L128" s="30">
        <v>0.83651366880185807</v>
      </c>
      <c r="N128" s="52">
        <v>201745</v>
      </c>
      <c r="O128" s="52" t="s">
        <v>44</v>
      </c>
      <c r="P128" s="37">
        <v>201748</v>
      </c>
      <c r="Q128" s="37">
        <v>201752</v>
      </c>
      <c r="R128" s="37">
        <v>0.9</v>
      </c>
      <c r="S128" s="37">
        <v>201744</v>
      </c>
      <c r="T128" s="37">
        <v>201748</v>
      </c>
      <c r="V128" s="119">
        <v>201746</v>
      </c>
      <c r="W128" s="119" t="s">
        <v>36</v>
      </c>
      <c r="X128" s="7">
        <v>1</v>
      </c>
    </row>
    <row r="129" spans="9:30" outlineLevel="1">
      <c r="I129"/>
      <c r="J129"/>
      <c r="K129" s="8">
        <v>43060</v>
      </c>
      <c r="L129" s="30">
        <v>0.8774293342093813</v>
      </c>
      <c r="N129" s="52">
        <v>201745</v>
      </c>
      <c r="O129" s="52" t="s">
        <v>44</v>
      </c>
      <c r="P129" s="37">
        <v>201748</v>
      </c>
      <c r="Q129" s="37">
        <v>201752</v>
      </c>
      <c r="R129" s="37">
        <v>1</v>
      </c>
      <c r="S129" s="37">
        <v>201744</v>
      </c>
      <c r="T129" s="37">
        <v>201748</v>
      </c>
      <c r="V129"/>
      <c r="W129" s="119" t="s">
        <v>35</v>
      </c>
      <c r="X129" s="7">
        <v>1</v>
      </c>
    </row>
    <row r="130" spans="9:30" outlineLevel="1">
      <c r="I130"/>
      <c r="J130"/>
      <c r="K130" s="8">
        <v>43061</v>
      </c>
      <c r="L130" s="30">
        <v>0.86362004930761993</v>
      </c>
      <c r="N130" s="52">
        <v>201745</v>
      </c>
      <c r="O130" s="52" t="s">
        <v>44</v>
      </c>
      <c r="P130" s="37">
        <v>201748</v>
      </c>
      <c r="Q130" s="37">
        <v>201752</v>
      </c>
      <c r="R130" s="37">
        <v>0.8</v>
      </c>
      <c r="S130" s="37">
        <v>201744</v>
      </c>
      <c r="T130" s="37">
        <v>201748</v>
      </c>
      <c r="V130" s="119" t="s">
        <v>1805</v>
      </c>
      <c r="W130" s="119"/>
      <c r="X130" s="7">
        <v>1</v>
      </c>
    </row>
    <row r="131" spans="9:30" outlineLevel="1">
      <c r="I131"/>
      <c r="J131"/>
      <c r="K131" s="8">
        <v>43062</v>
      </c>
      <c r="L131" s="30">
        <v>0.91841138485330687</v>
      </c>
      <c r="N131" s="52">
        <v>201745</v>
      </c>
      <c r="O131" s="52" t="s">
        <v>44</v>
      </c>
      <c r="P131" s="37">
        <v>201748</v>
      </c>
      <c r="Q131" s="37">
        <v>201752</v>
      </c>
      <c r="R131" s="37">
        <v>0.8</v>
      </c>
      <c r="S131" s="37">
        <v>201744</v>
      </c>
      <c r="T131" s="37">
        <v>201748</v>
      </c>
      <c r="V131" s="119">
        <v>201747</v>
      </c>
      <c r="W131" s="119" t="s">
        <v>36</v>
      </c>
      <c r="X131" s="7">
        <v>1</v>
      </c>
    </row>
    <row r="132" spans="9:30" outlineLevel="1">
      <c r="I132"/>
      <c r="J132"/>
      <c r="K132" s="8">
        <v>43063</v>
      </c>
      <c r="L132" s="30">
        <v>0.9326599772164299</v>
      </c>
      <c r="N132" s="52">
        <v>201745</v>
      </c>
      <c r="O132" s="52" t="s">
        <v>44</v>
      </c>
      <c r="P132" s="37">
        <v>201748</v>
      </c>
      <c r="Q132" s="37">
        <v>201752</v>
      </c>
      <c r="R132" s="37">
        <v>0.9</v>
      </c>
      <c r="S132" s="37">
        <v>201744</v>
      </c>
      <c r="T132" s="37">
        <v>201748</v>
      </c>
      <c r="V132"/>
      <c r="W132" s="119" t="s">
        <v>35</v>
      </c>
      <c r="X132" s="7">
        <v>1</v>
      </c>
    </row>
    <row r="133" spans="9:30" outlineLevel="1">
      <c r="I133"/>
      <c r="J133"/>
      <c r="K133" s="8">
        <v>43064</v>
      </c>
      <c r="L133" s="30">
        <v>0.93915439327795514</v>
      </c>
      <c r="N133" s="52">
        <v>201745</v>
      </c>
      <c r="O133" s="52" t="s">
        <v>44</v>
      </c>
      <c r="P133" s="37">
        <v>201748</v>
      </c>
      <c r="Q133" s="37">
        <v>201752</v>
      </c>
      <c r="R133" s="37">
        <v>1</v>
      </c>
      <c r="S133" s="37">
        <v>201744</v>
      </c>
      <c r="T133" s="37">
        <v>201748</v>
      </c>
      <c r="V133" s="119" t="s">
        <v>1838</v>
      </c>
      <c r="W133" s="119"/>
      <c r="X133" s="7">
        <v>1</v>
      </c>
    </row>
    <row r="134" spans="9:30" outlineLevel="1">
      <c r="I134"/>
      <c r="J134" s="119" t="s">
        <v>1847</v>
      </c>
      <c r="K134" s="8">
        <v>43066</v>
      </c>
      <c r="L134" s="30">
        <v>0.83030390209084859</v>
      </c>
      <c r="N134" s="52">
        <v>201745</v>
      </c>
      <c r="O134" s="52" t="s">
        <v>44</v>
      </c>
      <c r="P134" s="37">
        <v>201748</v>
      </c>
      <c r="Q134" s="37">
        <v>201752</v>
      </c>
      <c r="R134" s="37">
        <v>1</v>
      </c>
      <c r="S134" s="37">
        <v>201744</v>
      </c>
      <c r="T134" s="37">
        <v>201748</v>
      </c>
      <c r="V134" s="119">
        <v>201748</v>
      </c>
      <c r="W134" s="119" t="s">
        <v>36</v>
      </c>
      <c r="X134" s="7">
        <v>1</v>
      </c>
    </row>
    <row r="135" spans="9:30" outlineLevel="1">
      <c r="I135"/>
      <c r="J135"/>
      <c r="K135" s="8">
        <v>43067</v>
      </c>
      <c r="L135" s="30">
        <v>0.86931219888747246</v>
      </c>
      <c r="N135" s="52">
        <v>201745</v>
      </c>
      <c r="O135" s="52" t="s">
        <v>44</v>
      </c>
      <c r="P135" s="37">
        <v>201748</v>
      </c>
      <c r="Q135" s="37">
        <v>201752</v>
      </c>
      <c r="R135" s="37">
        <v>1</v>
      </c>
      <c r="S135" s="37">
        <v>201744</v>
      </c>
      <c r="T135" s="37">
        <v>201748</v>
      </c>
      <c r="V135"/>
      <c r="W135" s="119" t="s">
        <v>35</v>
      </c>
      <c r="X135" s="7">
        <v>1</v>
      </c>
    </row>
    <row r="136" spans="9:30" outlineLevel="1">
      <c r="I136"/>
      <c r="J136"/>
      <c r="K136" s="8">
        <v>43068</v>
      </c>
      <c r="L136" s="30">
        <v>0.91031286347419826</v>
      </c>
      <c r="N136" s="52">
        <v>201745</v>
      </c>
      <c r="O136" s="52" t="s">
        <v>44</v>
      </c>
      <c r="P136" s="37">
        <v>201748</v>
      </c>
      <c r="Q136" s="37">
        <v>201752</v>
      </c>
      <c r="R136" s="37">
        <v>0.9</v>
      </c>
      <c r="S136" s="37">
        <v>201744</v>
      </c>
      <c r="T136" s="37">
        <v>201748</v>
      </c>
      <c r="V136" s="119" t="s">
        <v>1848</v>
      </c>
      <c r="W136" s="119"/>
      <c r="X136" s="7">
        <v>1</v>
      </c>
    </row>
    <row r="137" spans="9:30" outlineLevel="1">
      <c r="I137"/>
      <c r="J137"/>
      <c r="K137" s="8">
        <v>43069</v>
      </c>
      <c r="L137" s="30">
        <v>0.89324877750950049</v>
      </c>
      <c r="N137" s="52">
        <v>201745</v>
      </c>
      <c r="O137" s="52" t="s">
        <v>44</v>
      </c>
      <c r="P137" s="37">
        <v>201748</v>
      </c>
      <c r="Q137" s="37">
        <v>201752</v>
      </c>
      <c r="R137" s="37">
        <v>0.9</v>
      </c>
      <c r="S137" s="37">
        <v>201744</v>
      </c>
      <c r="T137" s="37">
        <v>201748</v>
      </c>
      <c r="V137" s="119">
        <v>201749</v>
      </c>
      <c r="W137" s="119" t="s">
        <v>36</v>
      </c>
      <c r="X137" s="7">
        <v>1</v>
      </c>
    </row>
    <row r="138" spans="9:30" outlineLevel="1">
      <c r="I138" s="119" t="s">
        <v>1851</v>
      </c>
      <c r="J138" s="119" t="s">
        <v>1847</v>
      </c>
      <c r="K138" s="8">
        <v>43070</v>
      </c>
      <c r="L138" s="30">
        <v>0.91713530053503334</v>
      </c>
      <c r="N138" s="52">
        <v>201745</v>
      </c>
      <c r="O138" s="52" t="s">
        <v>44</v>
      </c>
      <c r="P138" s="37">
        <v>201748</v>
      </c>
      <c r="Q138" s="37">
        <v>201752</v>
      </c>
      <c r="R138" s="37">
        <v>0.7</v>
      </c>
      <c r="S138" s="37">
        <v>201744</v>
      </c>
      <c r="T138" s="37">
        <v>201748</v>
      </c>
      <c r="V138"/>
      <c r="W138" s="119" t="s">
        <v>35</v>
      </c>
      <c r="X138" s="7">
        <v>1</v>
      </c>
    </row>
    <row r="139" spans="9:30" outlineLevel="1">
      <c r="I139"/>
      <c r="J139"/>
      <c r="K139" s="8">
        <v>43071</v>
      </c>
      <c r="L139" s="30">
        <v>0.93329477287070395</v>
      </c>
      <c r="N139" s="52">
        <v>201745</v>
      </c>
      <c r="O139" s="52" t="s">
        <v>44</v>
      </c>
      <c r="P139" s="37">
        <v>201748</v>
      </c>
      <c r="Q139" s="37">
        <v>201752</v>
      </c>
      <c r="R139" s="37">
        <v>0.8</v>
      </c>
      <c r="S139" s="37">
        <v>201744</v>
      </c>
      <c r="T139" s="37">
        <v>201748</v>
      </c>
      <c r="V139" s="119" t="s">
        <v>1854</v>
      </c>
      <c r="W139" s="119"/>
      <c r="X139" s="7">
        <v>1</v>
      </c>
    </row>
    <row r="140" spans="9:30" outlineLevel="1">
      <c r="I140"/>
      <c r="J140" s="119" t="s">
        <v>1853</v>
      </c>
      <c r="K140" s="8">
        <v>43073</v>
      </c>
      <c r="L140" s="30">
        <v>0.88182459693040527</v>
      </c>
      <c r="N140" s="52">
        <v>201745</v>
      </c>
      <c r="O140" s="52" t="s">
        <v>44</v>
      </c>
      <c r="P140" s="37">
        <v>201748</v>
      </c>
      <c r="Q140" s="37">
        <v>201752</v>
      </c>
      <c r="R140" s="37">
        <v>0.8</v>
      </c>
      <c r="S140" s="37">
        <v>201744</v>
      </c>
      <c r="T140" s="37">
        <v>201748</v>
      </c>
      <c r="V140" s="119">
        <v>201750</v>
      </c>
      <c r="W140" s="119" t="s">
        <v>36</v>
      </c>
      <c r="X140" s="7">
        <v>1</v>
      </c>
      <c r="AA140" s="119"/>
      <c r="AB140" s="52"/>
    </row>
    <row r="141" spans="9:30" outlineLevel="1">
      <c r="I141"/>
      <c r="J141"/>
      <c r="K141" s="8">
        <v>43074</v>
      </c>
      <c r="L141" s="30">
        <v>0.86551596951948107</v>
      </c>
      <c r="N141" s="52">
        <v>201745</v>
      </c>
      <c r="O141" s="52" t="s">
        <v>44</v>
      </c>
      <c r="P141" s="37">
        <v>201748</v>
      </c>
      <c r="Q141" s="37">
        <v>201752</v>
      </c>
      <c r="R141" s="37">
        <v>0.7</v>
      </c>
      <c r="S141" s="37">
        <v>201744</v>
      </c>
      <c r="T141" s="37">
        <v>201748</v>
      </c>
      <c r="V141"/>
      <c r="W141" s="119" t="s">
        <v>35</v>
      </c>
      <c r="X141" s="7">
        <v>1</v>
      </c>
      <c r="AA141" s="119"/>
      <c r="AB141" s="52"/>
    </row>
    <row r="142" spans="9:30" outlineLevel="1">
      <c r="I142"/>
      <c r="J142"/>
      <c r="K142" s="8">
        <v>43075</v>
      </c>
      <c r="L142" s="30">
        <v>0.85138123553626321</v>
      </c>
      <c r="N142" s="52">
        <v>201745</v>
      </c>
      <c r="O142" s="52" t="s">
        <v>44</v>
      </c>
      <c r="P142" s="39">
        <v>201748</v>
      </c>
      <c r="Q142" s="39">
        <v>201752</v>
      </c>
      <c r="R142" s="39">
        <v>0.9</v>
      </c>
      <c r="S142" s="39">
        <v>201744</v>
      </c>
      <c r="T142" s="39">
        <v>201748</v>
      </c>
      <c r="V142" s="119" t="s">
        <v>1918</v>
      </c>
      <c r="W142" s="119"/>
      <c r="X142" s="7">
        <v>1</v>
      </c>
      <c r="AA142" s="119"/>
      <c r="AB142" s="52"/>
    </row>
    <row r="143" spans="9:30" outlineLevel="1">
      <c r="I143"/>
      <c r="J143"/>
      <c r="K143" s="8">
        <v>43076</v>
      </c>
      <c r="L143" s="30">
        <v>0.88259540961758176</v>
      </c>
      <c r="N143" s="52">
        <v>201745</v>
      </c>
      <c r="O143" s="52" t="s">
        <v>44</v>
      </c>
      <c r="P143" s="39">
        <v>201748</v>
      </c>
      <c r="Q143" s="39">
        <v>201752</v>
      </c>
      <c r="R143" s="39">
        <v>1</v>
      </c>
      <c r="S143" s="39">
        <v>201744</v>
      </c>
      <c r="T143" s="39">
        <v>201748</v>
      </c>
      <c r="V143"/>
      <c r="W143"/>
      <c r="X143"/>
      <c r="AC143" s="71" t="s">
        <v>15</v>
      </c>
      <c r="AD143" s="119" t="s">
        <v>71</v>
      </c>
    </row>
    <row r="144" spans="9:30" outlineLevel="1">
      <c r="I144"/>
      <c r="J144"/>
      <c r="K144" s="8">
        <v>43077</v>
      </c>
      <c r="L144" s="30">
        <v>0.89564905064365585</v>
      </c>
      <c r="N144" s="52">
        <v>201745</v>
      </c>
      <c r="O144" s="52" t="s">
        <v>44</v>
      </c>
      <c r="P144" s="39">
        <v>201748</v>
      </c>
      <c r="Q144" s="39">
        <v>201752</v>
      </c>
      <c r="R144" s="39"/>
      <c r="S144" s="39">
        <v>201744</v>
      </c>
      <c r="T144" s="39">
        <v>201748</v>
      </c>
      <c r="V144"/>
      <c r="W144"/>
      <c r="X144"/>
    </row>
    <row r="145" spans="9:30" outlineLevel="1">
      <c r="I145"/>
      <c r="J145"/>
      <c r="K145" s="8">
        <v>43078</v>
      </c>
      <c r="L145" s="30">
        <v>0.89469063093870937</v>
      </c>
      <c r="N145" s="52">
        <v>201745</v>
      </c>
      <c r="O145" s="52" t="s">
        <v>44</v>
      </c>
      <c r="P145" s="39">
        <v>201748</v>
      </c>
      <c r="Q145" s="39">
        <v>201752</v>
      </c>
      <c r="R145" s="39">
        <v>0.8</v>
      </c>
      <c r="S145" s="39">
        <v>201744</v>
      </c>
      <c r="T145" s="39">
        <v>201748</v>
      </c>
      <c r="V145"/>
      <c r="W145"/>
      <c r="X145"/>
      <c r="AC145" s="71" t="s">
        <v>67</v>
      </c>
      <c r="AD145"/>
    </row>
    <row r="146" spans="9:30" outlineLevel="1">
      <c r="I146"/>
      <c r="J146" s="119" t="s">
        <v>1917</v>
      </c>
      <c r="K146" s="8">
        <v>43080</v>
      </c>
      <c r="L146" s="30">
        <v>0.85368509987247421</v>
      </c>
      <c r="N146" s="52">
        <v>201745</v>
      </c>
      <c r="O146" s="52" t="s">
        <v>44</v>
      </c>
      <c r="P146" s="39">
        <v>201748</v>
      </c>
      <c r="Q146" s="39">
        <v>201752</v>
      </c>
      <c r="R146" s="39">
        <v>1</v>
      </c>
      <c r="S146" s="39">
        <v>201744</v>
      </c>
      <c r="T146" s="39">
        <v>201748</v>
      </c>
      <c r="V146"/>
      <c r="W146"/>
      <c r="X146"/>
      <c r="AC146" s="71" t="s">
        <v>66</v>
      </c>
      <c r="AD146" t="s">
        <v>6</v>
      </c>
    </row>
    <row r="147" spans="9:30" outlineLevel="1">
      <c r="I147"/>
      <c r="J147"/>
      <c r="K147" s="8">
        <v>43081</v>
      </c>
      <c r="L147" s="30">
        <v>0.86439131069453667</v>
      </c>
      <c r="N147" s="52">
        <v>201745</v>
      </c>
      <c r="O147" s="52" t="s">
        <v>44</v>
      </c>
      <c r="P147" s="39">
        <v>201748</v>
      </c>
      <c r="Q147" s="39">
        <v>201752</v>
      </c>
      <c r="R147" s="39">
        <v>1</v>
      </c>
      <c r="S147" s="39">
        <v>201744</v>
      </c>
      <c r="T147" s="39">
        <v>201748</v>
      </c>
      <c r="V147"/>
      <c r="W147"/>
      <c r="X147"/>
      <c r="AC147" s="119">
        <v>3</v>
      </c>
      <c r="AD147" s="72">
        <v>1</v>
      </c>
    </row>
    <row r="148" spans="9:30" outlineLevel="1">
      <c r="I148"/>
      <c r="J148"/>
      <c r="K148" s="8">
        <v>43082</v>
      </c>
      <c r="L148" s="30">
        <v>0.89766147827531906</v>
      </c>
      <c r="N148" s="52">
        <v>201745</v>
      </c>
      <c r="O148" s="52" t="s">
        <v>57</v>
      </c>
      <c r="P148" s="39">
        <v>201748</v>
      </c>
      <c r="Q148" s="39">
        <v>201752</v>
      </c>
      <c r="R148" s="39">
        <v>0.9</v>
      </c>
      <c r="S148" s="39">
        <v>201744</v>
      </c>
      <c r="T148" s="39">
        <v>201748</v>
      </c>
      <c r="V148"/>
      <c r="W148"/>
      <c r="X148"/>
      <c r="AC148" s="119" t="s">
        <v>8</v>
      </c>
      <c r="AD148" s="72">
        <v>1</v>
      </c>
    </row>
    <row r="149" spans="9:30" outlineLevel="1">
      <c r="I149"/>
      <c r="J149"/>
      <c r="K149" s="8">
        <v>43083</v>
      </c>
      <c r="L149" s="30">
        <v>0.82259538730664761</v>
      </c>
      <c r="N149" s="52">
        <v>201745</v>
      </c>
      <c r="O149" s="52" t="s">
        <v>57</v>
      </c>
      <c r="P149" s="39">
        <v>201748</v>
      </c>
      <c r="Q149" s="39">
        <v>201752</v>
      </c>
      <c r="R149" s="39">
        <v>1</v>
      </c>
      <c r="S149" s="39">
        <v>201744</v>
      </c>
      <c r="T149" s="39">
        <v>201748</v>
      </c>
      <c r="V149"/>
      <c r="W149"/>
      <c r="X149"/>
      <c r="AC149"/>
      <c r="AD149"/>
    </row>
    <row r="150" spans="9:30" outlineLevel="1">
      <c r="I150"/>
      <c r="J150"/>
      <c r="K150" s="8">
        <v>43084</v>
      </c>
      <c r="L150" s="30">
        <v>0.86630386502447576</v>
      </c>
      <c r="N150" s="52">
        <v>201745</v>
      </c>
      <c r="O150" s="52" t="s">
        <v>57</v>
      </c>
      <c r="P150" s="39">
        <v>201748</v>
      </c>
      <c r="Q150" s="39">
        <v>201752</v>
      </c>
      <c r="R150" s="39">
        <v>1</v>
      </c>
      <c r="S150" s="39">
        <v>201744</v>
      </c>
      <c r="T150" s="39">
        <v>201748</v>
      </c>
      <c r="V150"/>
      <c r="W150"/>
      <c r="X150"/>
      <c r="AC150"/>
      <c r="AD150"/>
    </row>
    <row r="151" spans="9:30" outlineLevel="1">
      <c r="I151"/>
      <c r="J151"/>
      <c r="K151" s="8">
        <v>43085</v>
      </c>
      <c r="L151" s="30">
        <v>0.89266496936652207</v>
      </c>
      <c r="N151" s="52">
        <v>201745</v>
      </c>
      <c r="O151" s="52" t="s">
        <v>34</v>
      </c>
      <c r="P151" s="39">
        <v>201748</v>
      </c>
      <c r="Q151" s="39">
        <v>201752</v>
      </c>
      <c r="R151" s="39"/>
      <c r="S151" s="39">
        <v>201744</v>
      </c>
      <c r="T151" s="39">
        <v>201748</v>
      </c>
      <c r="V151"/>
      <c r="W151"/>
      <c r="X151"/>
    </row>
    <row r="152" spans="9:30" outlineLevel="1">
      <c r="I152"/>
      <c r="J152" s="119" t="s">
        <v>1957</v>
      </c>
      <c r="K152" s="8">
        <v>43087</v>
      </c>
      <c r="L152" s="30">
        <v>0.87254059830036346</v>
      </c>
      <c r="N152" s="52">
        <v>201745</v>
      </c>
      <c r="O152" s="52" t="s">
        <v>34</v>
      </c>
      <c r="P152" s="39">
        <v>201748</v>
      </c>
      <c r="Q152" s="39">
        <v>201752</v>
      </c>
      <c r="R152" s="39"/>
      <c r="S152" s="39">
        <v>201744</v>
      </c>
      <c r="T152" s="39">
        <v>201748</v>
      </c>
      <c r="V152"/>
      <c r="W152"/>
      <c r="X152"/>
    </row>
    <row r="153" spans="9:30" outlineLevel="1">
      <c r="I153"/>
      <c r="J153"/>
      <c r="K153" s="8">
        <v>43088</v>
      </c>
      <c r="L153" s="30">
        <v>0.85207965809347985</v>
      </c>
      <c r="N153" s="52">
        <v>201745</v>
      </c>
      <c r="O153" s="52" t="s">
        <v>34</v>
      </c>
      <c r="P153" s="39">
        <v>201748</v>
      </c>
      <c r="Q153" s="39">
        <v>201752</v>
      </c>
      <c r="R153" s="39">
        <v>0.9</v>
      </c>
      <c r="S153" s="39">
        <v>201744</v>
      </c>
      <c r="T153" s="39">
        <v>201748</v>
      </c>
      <c r="V153"/>
      <c r="W153"/>
      <c r="X153"/>
    </row>
    <row r="154" spans="9:30" outlineLevel="1">
      <c r="I154" s="119" t="s">
        <v>8</v>
      </c>
      <c r="J154"/>
      <c r="K154"/>
      <c r="L154" s="30">
        <v>0.87959116755245703</v>
      </c>
      <c r="N154" s="52">
        <v>201745</v>
      </c>
      <c r="O154" s="52" t="s">
        <v>35</v>
      </c>
      <c r="P154" s="39">
        <v>201748</v>
      </c>
      <c r="Q154" s="39">
        <v>201752</v>
      </c>
      <c r="R154" s="39"/>
      <c r="S154" s="39">
        <v>201744</v>
      </c>
      <c r="T154" s="39">
        <v>201748</v>
      </c>
      <c r="V154"/>
      <c r="W154"/>
      <c r="X154"/>
    </row>
    <row r="155" spans="9:30" outlineLevel="1">
      <c r="I155"/>
      <c r="J155"/>
      <c r="K155"/>
      <c r="L155"/>
      <c r="N155" s="52">
        <v>201745</v>
      </c>
      <c r="O155" s="52" t="s">
        <v>35</v>
      </c>
      <c r="P155" s="39">
        <v>201748</v>
      </c>
      <c r="Q155" s="39">
        <v>201752</v>
      </c>
      <c r="R155" s="39">
        <v>1</v>
      </c>
      <c r="S155" s="39">
        <v>201744</v>
      </c>
      <c r="T155" s="39">
        <v>201748</v>
      </c>
      <c r="V155"/>
      <c r="W155"/>
      <c r="X155"/>
    </row>
    <row r="156" spans="9:30" outlineLevel="1">
      <c r="I156"/>
      <c r="J156"/>
      <c r="K156"/>
      <c r="L156"/>
      <c r="N156" s="52">
        <v>201745</v>
      </c>
      <c r="O156" s="52" t="s">
        <v>36</v>
      </c>
      <c r="P156" s="39">
        <v>201748</v>
      </c>
      <c r="Q156" s="39">
        <v>201752</v>
      </c>
      <c r="R156" s="39">
        <v>1</v>
      </c>
      <c r="S156" s="39">
        <v>201744</v>
      </c>
      <c r="T156" s="39">
        <v>201748</v>
      </c>
      <c r="V156"/>
      <c r="W156"/>
      <c r="X156"/>
    </row>
    <row r="157" spans="9:30" outlineLevel="1">
      <c r="I157"/>
      <c r="J157"/>
      <c r="K157"/>
      <c r="L157"/>
      <c r="N157" s="52">
        <v>201745</v>
      </c>
      <c r="O157" s="52" t="s">
        <v>36</v>
      </c>
      <c r="P157" s="39">
        <v>201748</v>
      </c>
      <c r="Q157" s="39">
        <v>201752</v>
      </c>
      <c r="R157" s="39">
        <v>1</v>
      </c>
      <c r="S157" s="39">
        <v>201744</v>
      </c>
      <c r="T157" s="39">
        <v>201748</v>
      </c>
      <c r="V157"/>
      <c r="W157"/>
      <c r="X157"/>
    </row>
    <row r="158" spans="9:30" outlineLevel="1">
      <c r="I158"/>
      <c r="J158"/>
      <c r="K158"/>
      <c r="L158"/>
      <c r="N158" s="52">
        <v>201745</v>
      </c>
      <c r="O158" s="52" t="s">
        <v>37</v>
      </c>
      <c r="P158" s="39">
        <v>201748</v>
      </c>
      <c r="Q158" s="39">
        <v>201752</v>
      </c>
      <c r="R158" s="39">
        <v>1</v>
      </c>
      <c r="S158" s="39">
        <v>201744</v>
      </c>
      <c r="T158" s="39">
        <v>201748</v>
      </c>
      <c r="V158" s="119" t="s">
        <v>7</v>
      </c>
      <c r="W158" s="119" t="s">
        <v>982</v>
      </c>
      <c r="X158" s="119" t="s">
        <v>983</v>
      </c>
      <c r="Y158" s="119" t="s">
        <v>984</v>
      </c>
      <c r="Z158" s="119" t="s">
        <v>987</v>
      </c>
    </row>
    <row r="159" spans="9:30" outlineLevel="1">
      <c r="I159"/>
      <c r="J159"/>
      <c r="K159"/>
      <c r="L159"/>
      <c r="N159" s="52">
        <v>201745</v>
      </c>
      <c r="O159" s="52" t="s">
        <v>37</v>
      </c>
      <c r="P159" s="39">
        <v>201748</v>
      </c>
      <c r="Q159" s="39">
        <v>201752</v>
      </c>
      <c r="R159" s="39">
        <v>0.8</v>
      </c>
      <c r="S159" s="39">
        <v>201744</v>
      </c>
      <c r="T159" s="39">
        <v>201748</v>
      </c>
      <c r="V159" s="119" t="s">
        <v>1851</v>
      </c>
      <c r="W159" s="119" t="s">
        <v>985</v>
      </c>
      <c r="X159" s="119">
        <v>6</v>
      </c>
      <c r="Y159" s="119">
        <v>120278.9375</v>
      </c>
      <c r="Z159" s="119">
        <v>4.9884045575311141E-2</v>
      </c>
    </row>
    <row r="160" spans="9:30" outlineLevel="1">
      <c r="I160"/>
      <c r="J160"/>
      <c r="K160"/>
      <c r="L160"/>
      <c r="N160" s="52">
        <v>201745</v>
      </c>
      <c r="O160" s="52" t="s">
        <v>37</v>
      </c>
      <c r="P160" s="39">
        <v>201748</v>
      </c>
      <c r="Q160" s="39">
        <v>201752</v>
      </c>
      <c r="R160" s="39">
        <v>0.9</v>
      </c>
      <c r="S160" s="39">
        <v>201744</v>
      </c>
      <c r="T160" s="39">
        <v>201748</v>
      </c>
      <c r="V160" s="119" t="s">
        <v>1851</v>
      </c>
      <c r="W160" s="119" t="s">
        <v>986</v>
      </c>
      <c r="X160" s="119">
        <v>31</v>
      </c>
      <c r="Y160" s="119">
        <v>24130.106250000001</v>
      </c>
      <c r="Z160" s="119">
        <v>1.2847021757311989</v>
      </c>
    </row>
    <row r="161" spans="14:24" outlineLevel="1">
      <c r="N161" s="52">
        <v>201745</v>
      </c>
      <c r="O161" s="52" t="s">
        <v>37</v>
      </c>
      <c r="P161" s="39">
        <v>201748</v>
      </c>
      <c r="Q161" s="39">
        <v>201752</v>
      </c>
      <c r="R161" s="39">
        <v>0.9</v>
      </c>
      <c r="S161" s="39">
        <v>201744</v>
      </c>
      <c r="T161" s="39">
        <v>201748</v>
      </c>
      <c r="V161"/>
      <c r="W161"/>
      <c r="X161"/>
    </row>
    <row r="162" spans="14:24" outlineLevel="1">
      <c r="N162" s="52">
        <v>201745</v>
      </c>
      <c r="O162" s="52" t="s">
        <v>37</v>
      </c>
      <c r="P162" s="39">
        <v>201748</v>
      </c>
      <c r="Q162" s="39">
        <v>201752</v>
      </c>
      <c r="R162" s="39">
        <v>0.9</v>
      </c>
      <c r="S162" s="39">
        <v>201744</v>
      </c>
      <c r="T162" s="39">
        <v>201748</v>
      </c>
      <c r="V162"/>
      <c r="W162"/>
      <c r="X162"/>
    </row>
    <row r="163" spans="14:24" outlineLevel="1">
      <c r="N163" s="52">
        <v>201745</v>
      </c>
      <c r="O163" s="52" t="s">
        <v>37</v>
      </c>
      <c r="P163" s="39">
        <v>201748</v>
      </c>
      <c r="Q163" s="39">
        <v>201752</v>
      </c>
      <c r="R163" s="39">
        <v>0.9</v>
      </c>
      <c r="S163" s="39">
        <v>201744</v>
      </c>
      <c r="T163" s="39">
        <v>201748</v>
      </c>
      <c r="V163"/>
      <c r="W163"/>
      <c r="X163"/>
    </row>
    <row r="164" spans="14:24" outlineLevel="1">
      <c r="N164" s="52">
        <v>201745</v>
      </c>
      <c r="O164" s="52" t="s">
        <v>38</v>
      </c>
      <c r="P164" s="39">
        <v>201748</v>
      </c>
      <c r="Q164" s="39">
        <v>201752</v>
      </c>
      <c r="R164" s="39"/>
      <c r="S164" s="39">
        <v>201744</v>
      </c>
      <c r="T164" s="39">
        <v>201748</v>
      </c>
      <c r="V164"/>
      <c r="W164"/>
      <c r="X164"/>
    </row>
    <row r="165" spans="14:24" outlineLevel="1">
      <c r="N165" s="52">
        <v>201745</v>
      </c>
      <c r="O165" s="52" t="s">
        <v>38</v>
      </c>
      <c r="P165" s="39">
        <v>201748</v>
      </c>
      <c r="Q165" s="39">
        <v>201752</v>
      </c>
      <c r="R165" s="39">
        <v>0.9</v>
      </c>
      <c r="S165" s="39">
        <v>201744</v>
      </c>
      <c r="T165" s="39">
        <v>201748</v>
      </c>
      <c r="V165"/>
      <c r="W165"/>
      <c r="X165"/>
    </row>
    <row r="166" spans="14:24" outlineLevel="1">
      <c r="N166" s="52">
        <v>201745</v>
      </c>
      <c r="O166" s="52" t="s">
        <v>38</v>
      </c>
      <c r="P166" s="39">
        <v>201748</v>
      </c>
      <c r="Q166" s="39">
        <v>201752</v>
      </c>
      <c r="R166" s="39">
        <v>0.9</v>
      </c>
      <c r="S166" s="39">
        <v>201744</v>
      </c>
      <c r="T166" s="39">
        <v>201748</v>
      </c>
      <c r="V166"/>
      <c r="W166"/>
      <c r="X166"/>
    </row>
    <row r="167" spans="14:24" outlineLevel="1">
      <c r="N167" s="52">
        <v>201745</v>
      </c>
      <c r="O167" s="52" t="s">
        <v>38</v>
      </c>
      <c r="P167" s="39">
        <v>201748</v>
      </c>
      <c r="Q167" s="39">
        <v>201752</v>
      </c>
      <c r="R167" s="39"/>
      <c r="S167" s="39">
        <v>201744</v>
      </c>
      <c r="T167" s="39">
        <v>201748</v>
      </c>
      <c r="V167"/>
      <c r="W167"/>
      <c r="X167"/>
    </row>
    <row r="168" spans="14:24" outlineLevel="1">
      <c r="N168" s="52">
        <v>201745</v>
      </c>
      <c r="O168" s="52" t="s">
        <v>38</v>
      </c>
      <c r="P168" s="39">
        <v>201748</v>
      </c>
      <c r="Q168" s="39">
        <v>201752</v>
      </c>
      <c r="R168" s="39">
        <v>1</v>
      </c>
      <c r="S168" s="39">
        <v>201744</v>
      </c>
      <c r="T168" s="39">
        <v>201748</v>
      </c>
      <c r="V168"/>
      <c r="W168"/>
      <c r="X168"/>
    </row>
    <row r="169" spans="14:24" outlineLevel="1">
      <c r="N169" s="52">
        <v>201745</v>
      </c>
      <c r="O169" s="52" t="s">
        <v>38</v>
      </c>
      <c r="P169" s="39">
        <v>201748</v>
      </c>
      <c r="Q169" s="39">
        <v>201752</v>
      </c>
      <c r="R169" s="39">
        <v>1</v>
      </c>
      <c r="S169" s="39">
        <v>201744</v>
      </c>
      <c r="T169" s="39">
        <v>201748</v>
      </c>
      <c r="V169"/>
      <c r="W169"/>
      <c r="X169"/>
    </row>
    <row r="170" spans="14:24" outlineLevel="1">
      <c r="N170" s="52">
        <v>201745</v>
      </c>
      <c r="O170" s="52" t="s">
        <v>38</v>
      </c>
      <c r="P170" s="39">
        <v>201748</v>
      </c>
      <c r="Q170" s="39">
        <v>201752</v>
      </c>
      <c r="R170" s="39"/>
      <c r="S170" s="39">
        <v>201744</v>
      </c>
      <c r="T170" s="39">
        <v>201748</v>
      </c>
      <c r="V170"/>
      <c r="W170"/>
      <c r="X170"/>
    </row>
    <row r="171" spans="14:24" outlineLevel="1">
      <c r="N171" s="52">
        <v>201745</v>
      </c>
      <c r="O171" s="52" t="s">
        <v>38</v>
      </c>
      <c r="P171" s="39">
        <v>201748</v>
      </c>
      <c r="Q171" s="39">
        <v>201752</v>
      </c>
      <c r="R171" s="39">
        <v>1</v>
      </c>
      <c r="S171" s="39">
        <v>201744</v>
      </c>
      <c r="T171" s="39">
        <v>201748</v>
      </c>
      <c r="V171"/>
      <c r="W171"/>
      <c r="X171"/>
    </row>
    <row r="172" spans="14:24" outlineLevel="1">
      <c r="N172" s="52">
        <v>201745</v>
      </c>
      <c r="O172" s="52" t="s">
        <v>38</v>
      </c>
      <c r="P172" s="39">
        <v>201748</v>
      </c>
      <c r="Q172" s="39">
        <v>201752</v>
      </c>
      <c r="R172" s="39">
        <v>0.9</v>
      </c>
      <c r="S172" s="39">
        <v>201744</v>
      </c>
      <c r="T172" s="39">
        <v>201748</v>
      </c>
      <c r="V172"/>
      <c r="W172"/>
      <c r="X172"/>
    </row>
    <row r="173" spans="14:24" outlineLevel="1">
      <c r="N173" s="52">
        <v>201746</v>
      </c>
      <c r="O173" s="52" t="s">
        <v>44</v>
      </c>
      <c r="P173" s="39">
        <v>201748</v>
      </c>
      <c r="Q173" s="39">
        <v>201752</v>
      </c>
      <c r="R173" s="39">
        <v>0.7</v>
      </c>
      <c r="S173" s="39">
        <v>201744</v>
      </c>
      <c r="T173" s="39">
        <v>201748</v>
      </c>
      <c r="V173"/>
      <c r="W173"/>
      <c r="X173"/>
    </row>
    <row r="174" spans="14:24" outlineLevel="1">
      <c r="N174" s="52">
        <v>201746</v>
      </c>
      <c r="O174" s="52" t="s">
        <v>44</v>
      </c>
      <c r="P174" s="39">
        <v>201748</v>
      </c>
      <c r="Q174" s="39">
        <v>201752</v>
      </c>
      <c r="R174" s="39">
        <v>0.7</v>
      </c>
      <c r="S174" s="39">
        <v>201744</v>
      </c>
      <c r="T174" s="39">
        <v>201748</v>
      </c>
      <c r="V174"/>
      <c r="W174"/>
      <c r="X174"/>
    </row>
    <row r="175" spans="14:24" outlineLevel="1">
      <c r="N175" s="52">
        <v>201746</v>
      </c>
      <c r="O175" s="52" t="s">
        <v>44</v>
      </c>
      <c r="P175" s="39">
        <v>201748</v>
      </c>
      <c r="Q175" s="39">
        <v>201752</v>
      </c>
      <c r="R175" s="39">
        <v>0.9</v>
      </c>
      <c r="S175" s="39">
        <v>201744</v>
      </c>
      <c r="T175" s="39">
        <v>201748</v>
      </c>
      <c r="V175"/>
      <c r="W175"/>
      <c r="X175"/>
    </row>
    <row r="176" spans="14:24" outlineLevel="1">
      <c r="N176" s="52">
        <v>201746</v>
      </c>
      <c r="O176" s="52" t="s">
        <v>44</v>
      </c>
      <c r="P176" s="39">
        <v>201748</v>
      </c>
      <c r="Q176" s="39">
        <v>201752</v>
      </c>
      <c r="R176" s="39">
        <v>0.9</v>
      </c>
      <c r="S176" s="39">
        <v>201744</v>
      </c>
      <c r="T176" s="39">
        <v>201748</v>
      </c>
      <c r="V176"/>
      <c r="W176"/>
      <c r="X176"/>
    </row>
    <row r="177" spans="14:24" outlineLevel="1">
      <c r="N177" s="52">
        <v>201746</v>
      </c>
      <c r="O177" s="52" t="s">
        <v>44</v>
      </c>
      <c r="P177" s="39">
        <v>201748</v>
      </c>
      <c r="Q177" s="39">
        <v>201752</v>
      </c>
      <c r="R177" s="39">
        <v>1</v>
      </c>
      <c r="S177" s="39">
        <v>201744</v>
      </c>
      <c r="T177" s="39">
        <v>201748</v>
      </c>
      <c r="V177"/>
      <c r="W177"/>
      <c r="X177"/>
    </row>
    <row r="178" spans="14:24" outlineLevel="1">
      <c r="N178" s="52">
        <v>201746</v>
      </c>
      <c r="O178" s="52" t="s">
        <v>44</v>
      </c>
      <c r="P178" s="39">
        <v>201748</v>
      </c>
      <c r="Q178" s="39">
        <v>201752</v>
      </c>
      <c r="R178" s="39">
        <v>1</v>
      </c>
      <c r="S178" s="39">
        <v>201744</v>
      </c>
      <c r="T178" s="39">
        <v>201748</v>
      </c>
      <c r="V178"/>
      <c r="W178"/>
      <c r="X178"/>
    </row>
    <row r="179" spans="14:24" outlineLevel="1">
      <c r="N179" s="52">
        <v>201746</v>
      </c>
      <c r="O179" s="52" t="s">
        <v>44</v>
      </c>
      <c r="P179" s="39">
        <v>201748</v>
      </c>
      <c r="Q179" s="39">
        <v>201752</v>
      </c>
      <c r="R179" s="39">
        <v>0.8</v>
      </c>
      <c r="S179" s="39">
        <v>201744</v>
      </c>
      <c r="T179" s="39">
        <v>201748</v>
      </c>
      <c r="V179"/>
      <c r="W179"/>
      <c r="X179"/>
    </row>
    <row r="180" spans="14:24" outlineLevel="1">
      <c r="N180" s="52">
        <v>201746</v>
      </c>
      <c r="O180" s="52" t="s">
        <v>44</v>
      </c>
      <c r="P180" s="39">
        <v>201748</v>
      </c>
      <c r="Q180" s="39">
        <v>201752</v>
      </c>
      <c r="R180" s="39">
        <v>0.8</v>
      </c>
      <c r="S180" s="39">
        <v>201744</v>
      </c>
      <c r="T180" s="39">
        <v>201748</v>
      </c>
      <c r="V180"/>
      <c r="W180"/>
      <c r="X180"/>
    </row>
    <row r="181" spans="14:24" outlineLevel="1">
      <c r="N181" s="52">
        <v>201746</v>
      </c>
      <c r="O181" s="52" t="s">
        <v>44</v>
      </c>
      <c r="P181" s="39">
        <v>201748</v>
      </c>
      <c r="Q181" s="39">
        <v>201752</v>
      </c>
      <c r="R181" s="39">
        <v>0.8</v>
      </c>
      <c r="S181" s="39">
        <v>201744</v>
      </c>
      <c r="T181" s="39">
        <v>201748</v>
      </c>
      <c r="V181"/>
      <c r="W181"/>
      <c r="X181"/>
    </row>
    <row r="182" spans="14:24" outlineLevel="1">
      <c r="N182" s="52">
        <v>201746</v>
      </c>
      <c r="O182" s="52" t="s">
        <v>44</v>
      </c>
      <c r="P182" s="39">
        <v>201748</v>
      </c>
      <c r="Q182" s="39">
        <v>201752</v>
      </c>
      <c r="R182" s="39">
        <v>0.9</v>
      </c>
      <c r="S182" s="39">
        <v>201744</v>
      </c>
      <c r="T182" s="39">
        <v>201748</v>
      </c>
      <c r="V182"/>
      <c r="W182"/>
      <c r="X182"/>
    </row>
    <row r="183" spans="14:24" outlineLevel="1">
      <c r="N183" s="52">
        <v>201746</v>
      </c>
      <c r="O183" s="52" t="s">
        <v>44</v>
      </c>
      <c r="P183" s="39">
        <v>201748</v>
      </c>
      <c r="Q183" s="39">
        <v>201752</v>
      </c>
      <c r="R183" s="39">
        <v>0.8</v>
      </c>
      <c r="S183" s="39">
        <v>201744</v>
      </c>
      <c r="T183" s="39">
        <v>201748</v>
      </c>
      <c r="V183"/>
      <c r="W183"/>
      <c r="X183"/>
    </row>
    <row r="184" spans="14:24" outlineLevel="1">
      <c r="N184" s="52">
        <v>201746</v>
      </c>
      <c r="O184" s="52" t="s">
        <v>44</v>
      </c>
      <c r="P184" s="39">
        <v>201748</v>
      </c>
      <c r="Q184" s="39">
        <v>201752</v>
      </c>
      <c r="R184" s="39">
        <v>1</v>
      </c>
      <c r="S184" s="39">
        <v>201744</v>
      </c>
      <c r="T184" s="39">
        <v>201748</v>
      </c>
      <c r="V184"/>
      <c r="W184"/>
      <c r="X184"/>
    </row>
    <row r="185" spans="14:24" outlineLevel="1">
      <c r="N185" s="52">
        <v>201746</v>
      </c>
      <c r="O185" s="52" t="s">
        <v>44</v>
      </c>
      <c r="P185" s="39">
        <v>201748</v>
      </c>
      <c r="Q185" s="39">
        <v>201752</v>
      </c>
      <c r="R185" s="39">
        <v>0.9</v>
      </c>
      <c r="S185" s="39">
        <v>201744</v>
      </c>
      <c r="T185" s="39">
        <v>201748</v>
      </c>
      <c r="V185"/>
      <c r="W185"/>
      <c r="X185"/>
    </row>
    <row r="186" spans="14:24" outlineLevel="1">
      <c r="N186" s="52">
        <v>201746</v>
      </c>
      <c r="O186" s="52" t="s">
        <v>44</v>
      </c>
      <c r="P186" s="39">
        <v>201748</v>
      </c>
      <c r="Q186" s="39">
        <v>201752</v>
      </c>
      <c r="R186" s="39">
        <v>0.8</v>
      </c>
      <c r="S186" s="39">
        <v>201744</v>
      </c>
      <c r="T186" s="39">
        <v>201748</v>
      </c>
      <c r="V186"/>
      <c r="W186"/>
      <c r="X186"/>
    </row>
    <row r="187" spans="14:24" outlineLevel="1">
      <c r="N187" s="52">
        <v>201746</v>
      </c>
      <c r="O187" s="52" t="s">
        <v>44</v>
      </c>
      <c r="P187" s="39">
        <v>201748</v>
      </c>
      <c r="Q187" s="39">
        <v>201752</v>
      </c>
      <c r="R187" s="39">
        <v>0.7</v>
      </c>
      <c r="S187" s="39">
        <v>201744</v>
      </c>
      <c r="T187" s="39">
        <v>201748</v>
      </c>
      <c r="V187"/>
      <c r="W187"/>
      <c r="X187"/>
    </row>
    <row r="188" spans="14:24" outlineLevel="1">
      <c r="N188" s="52">
        <v>201746</v>
      </c>
      <c r="O188" s="52" t="s">
        <v>44</v>
      </c>
      <c r="P188" s="39">
        <v>201748</v>
      </c>
      <c r="Q188" s="39">
        <v>201752</v>
      </c>
      <c r="R188" s="39">
        <v>0.9</v>
      </c>
      <c r="S188" s="39">
        <v>201744</v>
      </c>
      <c r="T188" s="39">
        <v>201748</v>
      </c>
      <c r="X188"/>
    </row>
    <row r="189" spans="14:24" outlineLevel="1">
      <c r="N189" s="52">
        <v>201746</v>
      </c>
      <c r="O189" s="52" t="s">
        <v>44</v>
      </c>
      <c r="P189" s="39">
        <v>201748</v>
      </c>
      <c r="Q189" s="39">
        <v>201752</v>
      </c>
      <c r="R189" s="39">
        <v>0.9</v>
      </c>
      <c r="S189" s="39">
        <v>201744</v>
      </c>
      <c r="T189" s="39">
        <v>201748</v>
      </c>
      <c r="X189"/>
    </row>
    <row r="190" spans="14:24" outlineLevel="1">
      <c r="N190" s="52">
        <v>201746</v>
      </c>
      <c r="O190" s="52" t="s">
        <v>44</v>
      </c>
      <c r="P190" s="39">
        <v>201748</v>
      </c>
      <c r="Q190" s="39">
        <v>201752</v>
      </c>
      <c r="R190" s="39">
        <v>0.7</v>
      </c>
      <c r="S190" s="39">
        <v>201744</v>
      </c>
      <c r="T190" s="39">
        <v>201748</v>
      </c>
      <c r="X190"/>
    </row>
    <row r="191" spans="14:24" outlineLevel="1">
      <c r="N191" s="52">
        <v>201746</v>
      </c>
      <c r="O191" s="52" t="s">
        <v>44</v>
      </c>
      <c r="P191" s="39">
        <v>201748</v>
      </c>
      <c r="Q191" s="39">
        <v>201752</v>
      </c>
      <c r="R191" s="39"/>
      <c r="S191" s="39">
        <v>201744</v>
      </c>
      <c r="T191" s="39">
        <v>201748</v>
      </c>
      <c r="X191"/>
    </row>
    <row r="192" spans="14:24" outlineLevel="1">
      <c r="N192" s="52">
        <v>201746</v>
      </c>
      <c r="O192" s="52" t="s">
        <v>44</v>
      </c>
      <c r="P192" s="39">
        <v>201748</v>
      </c>
      <c r="Q192" s="39">
        <v>201752</v>
      </c>
      <c r="R192" s="39">
        <v>1</v>
      </c>
      <c r="S192" s="39">
        <v>201744</v>
      </c>
      <c r="T192" s="39">
        <v>201748</v>
      </c>
      <c r="X192"/>
    </row>
    <row r="193" spans="14:24" outlineLevel="1">
      <c r="N193" s="52">
        <v>201746</v>
      </c>
      <c r="O193" s="52" t="s">
        <v>44</v>
      </c>
      <c r="P193" s="39">
        <v>201748</v>
      </c>
      <c r="Q193" s="39">
        <v>201752</v>
      </c>
      <c r="R193" s="39">
        <v>1</v>
      </c>
      <c r="S193" s="39">
        <v>201744</v>
      </c>
      <c r="T193" s="39">
        <v>201748</v>
      </c>
      <c r="X193"/>
    </row>
    <row r="194" spans="14:24" outlineLevel="1">
      <c r="N194" s="52">
        <v>201746</v>
      </c>
      <c r="O194" s="52" t="s">
        <v>44</v>
      </c>
      <c r="P194" s="39">
        <v>201748</v>
      </c>
      <c r="Q194" s="39">
        <v>201752</v>
      </c>
      <c r="R194" s="39"/>
      <c r="S194" s="39">
        <v>201744</v>
      </c>
      <c r="T194" s="39">
        <v>201748</v>
      </c>
    </row>
    <row r="195" spans="14:24" outlineLevel="1">
      <c r="N195" s="52">
        <v>201746</v>
      </c>
      <c r="O195" s="52" t="s">
        <v>44</v>
      </c>
      <c r="P195" s="39">
        <v>201748</v>
      </c>
      <c r="Q195" s="39">
        <v>201752</v>
      </c>
      <c r="R195" s="39">
        <v>1</v>
      </c>
      <c r="S195" s="39">
        <v>201744</v>
      </c>
      <c r="T195" s="39">
        <v>201748</v>
      </c>
    </row>
    <row r="196" spans="14:24" outlineLevel="1">
      <c r="N196" s="52">
        <v>201746</v>
      </c>
      <c r="O196" s="52" t="s">
        <v>44</v>
      </c>
      <c r="P196" s="39">
        <v>201748</v>
      </c>
      <c r="Q196" s="39">
        <v>201752</v>
      </c>
      <c r="R196" s="39">
        <v>1</v>
      </c>
      <c r="S196" s="39">
        <v>201744</v>
      </c>
      <c r="T196" s="39">
        <v>201748</v>
      </c>
    </row>
    <row r="197" spans="14:24" outlineLevel="1">
      <c r="N197" s="52">
        <v>201746</v>
      </c>
      <c r="O197" s="52" t="s">
        <v>57</v>
      </c>
      <c r="P197" s="39">
        <v>201748</v>
      </c>
      <c r="Q197" s="39">
        <v>201752</v>
      </c>
      <c r="R197" s="39">
        <v>1</v>
      </c>
      <c r="S197" s="39">
        <v>201744</v>
      </c>
      <c r="T197" s="39">
        <v>201748</v>
      </c>
    </row>
    <row r="198" spans="14:24" outlineLevel="1">
      <c r="N198" s="52">
        <v>201746</v>
      </c>
      <c r="O198" s="52" t="s">
        <v>57</v>
      </c>
      <c r="P198" s="39">
        <v>201748</v>
      </c>
      <c r="Q198" s="39">
        <v>201752</v>
      </c>
      <c r="R198" s="39">
        <v>1</v>
      </c>
      <c r="S198" s="39">
        <v>201744</v>
      </c>
      <c r="T198" s="39">
        <v>201748</v>
      </c>
    </row>
    <row r="199" spans="14:24" outlineLevel="1">
      <c r="N199" s="52">
        <v>201746</v>
      </c>
      <c r="O199" s="52" t="s">
        <v>57</v>
      </c>
      <c r="P199" s="39">
        <v>201748</v>
      </c>
      <c r="Q199" s="39">
        <v>201752</v>
      </c>
      <c r="R199" s="39">
        <v>1</v>
      </c>
      <c r="S199" s="39">
        <v>201744</v>
      </c>
      <c r="T199" s="39">
        <v>201748</v>
      </c>
    </row>
    <row r="200" spans="14:24" outlineLevel="1">
      <c r="N200" s="52">
        <v>201746</v>
      </c>
      <c r="O200" s="52" t="s">
        <v>34</v>
      </c>
      <c r="P200" s="39">
        <v>201748</v>
      </c>
      <c r="Q200" s="39">
        <v>201752</v>
      </c>
      <c r="R200" s="39">
        <v>1</v>
      </c>
      <c r="S200" s="39">
        <v>201744</v>
      </c>
      <c r="T200" s="39">
        <v>201748</v>
      </c>
    </row>
    <row r="201" spans="14:24" outlineLevel="1">
      <c r="N201" s="52">
        <v>201746</v>
      </c>
      <c r="O201" s="52" t="s">
        <v>34</v>
      </c>
      <c r="P201" s="39">
        <v>201748</v>
      </c>
      <c r="Q201" s="39">
        <v>201752</v>
      </c>
      <c r="R201" s="39"/>
      <c r="S201" s="39">
        <v>201744</v>
      </c>
      <c r="T201" s="39">
        <v>201748</v>
      </c>
    </row>
    <row r="202" spans="14:24" outlineLevel="1">
      <c r="N202" s="52">
        <v>201746</v>
      </c>
      <c r="O202" s="52" t="s">
        <v>34</v>
      </c>
      <c r="P202" s="39">
        <v>201748</v>
      </c>
      <c r="Q202" s="39">
        <v>201752</v>
      </c>
      <c r="R202" s="39">
        <v>1</v>
      </c>
      <c r="S202" s="39">
        <v>201744</v>
      </c>
      <c r="T202" s="39">
        <v>201748</v>
      </c>
    </row>
    <row r="203" spans="14:24" outlineLevel="1">
      <c r="N203" s="52">
        <v>201746</v>
      </c>
      <c r="O203" s="52" t="s">
        <v>35</v>
      </c>
      <c r="P203" s="39">
        <v>201748</v>
      </c>
      <c r="Q203" s="39">
        <v>201752</v>
      </c>
      <c r="R203" s="39">
        <v>1</v>
      </c>
      <c r="S203" s="39">
        <v>201744</v>
      </c>
      <c r="T203" s="39">
        <v>201748</v>
      </c>
    </row>
    <row r="204" spans="14:24" outlineLevel="1">
      <c r="N204" s="52">
        <v>201746</v>
      </c>
      <c r="O204" s="52" t="s">
        <v>35</v>
      </c>
      <c r="P204" s="39">
        <v>201748</v>
      </c>
      <c r="Q204" s="39">
        <v>201752</v>
      </c>
      <c r="R204" s="39">
        <v>1</v>
      </c>
      <c r="S204" s="39">
        <v>201744</v>
      </c>
      <c r="T204" s="39">
        <v>201748</v>
      </c>
    </row>
    <row r="205" spans="14:24" outlineLevel="1">
      <c r="N205" s="52">
        <v>201746</v>
      </c>
      <c r="O205" s="52" t="s">
        <v>36</v>
      </c>
      <c r="P205" s="39">
        <v>201748</v>
      </c>
      <c r="Q205" s="39">
        <v>201752</v>
      </c>
      <c r="R205" s="39">
        <v>1</v>
      </c>
      <c r="S205" s="39">
        <v>201744</v>
      </c>
      <c r="T205" s="39">
        <v>201748</v>
      </c>
    </row>
    <row r="206" spans="14:24" outlineLevel="1">
      <c r="N206" s="52">
        <v>201746</v>
      </c>
      <c r="O206" s="52" t="s">
        <v>36</v>
      </c>
      <c r="P206" s="39">
        <v>201748</v>
      </c>
      <c r="Q206" s="39">
        <v>201752</v>
      </c>
      <c r="R206" s="39">
        <v>1</v>
      </c>
      <c r="S206" s="39">
        <v>201744</v>
      </c>
      <c r="T206" s="39">
        <v>201748</v>
      </c>
    </row>
    <row r="207" spans="14:24" outlineLevel="1">
      <c r="N207" s="52">
        <v>201746</v>
      </c>
      <c r="O207" s="52" t="s">
        <v>37</v>
      </c>
      <c r="P207" s="39">
        <v>201748</v>
      </c>
      <c r="Q207" s="39">
        <v>201752</v>
      </c>
      <c r="R207" s="39">
        <v>1</v>
      </c>
      <c r="S207" s="39">
        <v>201744</v>
      </c>
      <c r="T207" s="39">
        <v>201748</v>
      </c>
    </row>
    <row r="208" spans="14:24" outlineLevel="1">
      <c r="N208" s="52">
        <v>201746</v>
      </c>
      <c r="O208" s="52" t="s">
        <v>37</v>
      </c>
      <c r="P208" s="39">
        <v>201748</v>
      </c>
      <c r="Q208" s="39">
        <v>201752</v>
      </c>
      <c r="R208" s="39">
        <v>0.9</v>
      </c>
      <c r="S208" s="39">
        <v>201744</v>
      </c>
      <c r="T208" s="39">
        <v>201748</v>
      </c>
    </row>
    <row r="209" spans="14:20" outlineLevel="1">
      <c r="N209" s="52">
        <v>201746</v>
      </c>
      <c r="O209" s="52" t="s">
        <v>37</v>
      </c>
      <c r="P209" s="39">
        <v>201748</v>
      </c>
      <c r="Q209" s="39">
        <v>201752</v>
      </c>
      <c r="R209" s="39">
        <v>1</v>
      </c>
      <c r="S209" s="39">
        <v>201744</v>
      </c>
      <c r="T209" s="39">
        <v>201748</v>
      </c>
    </row>
    <row r="210" spans="14:20" outlineLevel="1">
      <c r="N210" s="52">
        <v>201746</v>
      </c>
      <c r="O210" s="52" t="s">
        <v>37</v>
      </c>
      <c r="P210" s="39">
        <v>201748</v>
      </c>
      <c r="Q210" s="39">
        <v>201752</v>
      </c>
      <c r="R210" s="39">
        <v>1</v>
      </c>
      <c r="S210" s="39">
        <v>201744</v>
      </c>
      <c r="T210" s="39">
        <v>201748</v>
      </c>
    </row>
    <row r="211" spans="14:20" outlineLevel="1">
      <c r="N211" s="52">
        <v>201746</v>
      </c>
      <c r="O211" s="52" t="s">
        <v>37</v>
      </c>
      <c r="P211" s="39">
        <v>201748</v>
      </c>
      <c r="Q211" s="39">
        <v>201752</v>
      </c>
      <c r="R211" s="39">
        <v>1</v>
      </c>
      <c r="S211" s="39">
        <v>201744</v>
      </c>
      <c r="T211" s="39">
        <v>201748</v>
      </c>
    </row>
    <row r="212" spans="14:20" outlineLevel="1">
      <c r="N212" s="52">
        <v>201746</v>
      </c>
      <c r="O212" s="52" t="s">
        <v>37</v>
      </c>
      <c r="P212" s="39">
        <v>201748</v>
      </c>
      <c r="Q212" s="39">
        <v>201752</v>
      </c>
      <c r="R212" s="39"/>
      <c r="S212" s="39">
        <v>201744</v>
      </c>
      <c r="T212" s="39">
        <v>201748</v>
      </c>
    </row>
    <row r="213" spans="14:20" outlineLevel="1">
      <c r="N213" s="52">
        <v>201746</v>
      </c>
      <c r="O213" s="52" t="s">
        <v>38</v>
      </c>
      <c r="P213" s="39">
        <v>201748</v>
      </c>
      <c r="Q213" s="39">
        <v>201752</v>
      </c>
      <c r="R213" s="39">
        <v>0.9</v>
      </c>
      <c r="S213" s="39">
        <v>201744</v>
      </c>
      <c r="T213" s="39">
        <v>201748</v>
      </c>
    </row>
    <row r="214" spans="14:20" outlineLevel="1">
      <c r="N214" s="52">
        <v>201746</v>
      </c>
      <c r="O214" s="52" t="s">
        <v>38</v>
      </c>
      <c r="P214" s="39">
        <v>201748</v>
      </c>
      <c r="Q214" s="39">
        <v>201752</v>
      </c>
      <c r="R214" s="39">
        <v>0.9</v>
      </c>
      <c r="S214" s="39">
        <v>201744</v>
      </c>
      <c r="T214" s="39">
        <v>201748</v>
      </c>
    </row>
    <row r="215" spans="14:20" outlineLevel="1">
      <c r="N215" s="52">
        <v>201746</v>
      </c>
      <c r="O215" s="52" t="s">
        <v>38</v>
      </c>
      <c r="P215" s="39">
        <v>201748</v>
      </c>
      <c r="Q215" s="39">
        <v>201752</v>
      </c>
      <c r="R215" s="39">
        <v>0.9</v>
      </c>
      <c r="S215" s="39">
        <v>201744</v>
      </c>
      <c r="T215" s="39">
        <v>201748</v>
      </c>
    </row>
    <row r="216" spans="14:20" outlineLevel="1">
      <c r="N216" s="52">
        <v>201746</v>
      </c>
      <c r="O216" s="52" t="s">
        <v>38</v>
      </c>
      <c r="P216" s="39">
        <v>201748</v>
      </c>
      <c r="Q216" s="39">
        <v>201752</v>
      </c>
      <c r="R216" s="39">
        <v>1</v>
      </c>
      <c r="S216" s="39">
        <v>201744</v>
      </c>
      <c r="T216" s="39">
        <v>201748</v>
      </c>
    </row>
    <row r="217" spans="14:20" outlineLevel="1">
      <c r="N217" s="52">
        <v>201746</v>
      </c>
      <c r="O217" s="52" t="s">
        <v>38</v>
      </c>
      <c r="P217" s="39">
        <v>201748</v>
      </c>
      <c r="Q217" s="39">
        <v>201752</v>
      </c>
      <c r="R217" s="39">
        <v>1</v>
      </c>
      <c r="S217" s="39">
        <v>201744</v>
      </c>
      <c r="T217" s="39">
        <v>201748</v>
      </c>
    </row>
    <row r="218" spans="14:20" outlineLevel="1">
      <c r="N218" s="52">
        <v>201746</v>
      </c>
      <c r="O218" s="52" t="s">
        <v>38</v>
      </c>
      <c r="P218" s="39">
        <v>201748</v>
      </c>
      <c r="Q218" s="39">
        <v>201752</v>
      </c>
      <c r="R218" s="39">
        <v>1</v>
      </c>
      <c r="S218" s="39">
        <v>201744</v>
      </c>
      <c r="T218" s="39">
        <v>201748</v>
      </c>
    </row>
    <row r="219" spans="14:20" outlineLevel="1">
      <c r="N219" s="52">
        <v>201746</v>
      </c>
      <c r="O219" s="52" t="s">
        <v>38</v>
      </c>
      <c r="P219" s="39">
        <v>201748</v>
      </c>
      <c r="Q219" s="39">
        <v>201752</v>
      </c>
      <c r="R219" s="39">
        <v>0.9</v>
      </c>
      <c r="S219" s="39">
        <v>201744</v>
      </c>
      <c r="T219" s="39">
        <v>201748</v>
      </c>
    </row>
    <row r="220" spans="14:20" outlineLevel="1">
      <c r="N220" s="52">
        <v>201746</v>
      </c>
      <c r="O220" s="52" t="s">
        <v>38</v>
      </c>
      <c r="P220" s="39">
        <v>201748</v>
      </c>
      <c r="Q220" s="39">
        <v>201752</v>
      </c>
      <c r="R220" s="39"/>
      <c r="S220" s="39">
        <v>201744</v>
      </c>
      <c r="T220" s="39">
        <v>201748</v>
      </c>
    </row>
    <row r="221" spans="14:20" outlineLevel="1">
      <c r="N221" s="70">
        <v>201746</v>
      </c>
      <c r="O221" s="70" t="s">
        <v>38</v>
      </c>
      <c r="P221" s="39">
        <v>201748</v>
      </c>
      <c r="Q221" s="39">
        <v>201752</v>
      </c>
      <c r="R221" s="39">
        <v>0.9</v>
      </c>
      <c r="S221" s="39">
        <v>201744</v>
      </c>
      <c r="T221" s="39">
        <v>201748</v>
      </c>
    </row>
    <row r="222" spans="14:20" outlineLevel="1">
      <c r="N222" s="70">
        <v>201747</v>
      </c>
      <c r="O222" s="70" t="s">
        <v>44</v>
      </c>
      <c r="P222" s="39">
        <v>201748</v>
      </c>
      <c r="Q222" s="39">
        <v>201752</v>
      </c>
      <c r="R222" s="39">
        <v>0.9</v>
      </c>
      <c r="S222" s="39">
        <v>201744</v>
      </c>
      <c r="T222" s="39">
        <v>201748</v>
      </c>
    </row>
    <row r="223" spans="14:20" outlineLevel="1">
      <c r="N223" s="70">
        <v>201747</v>
      </c>
      <c r="O223" s="70" t="s">
        <v>44</v>
      </c>
      <c r="P223" s="39">
        <v>201748</v>
      </c>
      <c r="Q223" s="39">
        <v>201752</v>
      </c>
      <c r="R223" s="39">
        <v>0.7</v>
      </c>
      <c r="S223" s="39">
        <v>201744</v>
      </c>
      <c r="T223" s="39">
        <v>201748</v>
      </c>
    </row>
    <row r="224" spans="14:20" outlineLevel="1">
      <c r="N224" s="70">
        <v>201747</v>
      </c>
      <c r="O224" s="70" t="s">
        <v>44</v>
      </c>
      <c r="P224" s="39">
        <v>201748</v>
      </c>
      <c r="Q224" s="39">
        <v>201752</v>
      </c>
      <c r="R224" s="39">
        <v>0.9</v>
      </c>
      <c r="S224" s="39">
        <v>201744</v>
      </c>
      <c r="T224" s="39">
        <v>201748</v>
      </c>
    </row>
    <row r="225" spans="14:20" outlineLevel="1">
      <c r="N225" s="70">
        <v>201747</v>
      </c>
      <c r="O225" s="70" t="s">
        <v>44</v>
      </c>
      <c r="P225" s="39">
        <v>201748</v>
      </c>
      <c r="Q225" s="39">
        <v>201752</v>
      </c>
      <c r="R225" s="39">
        <v>0.9</v>
      </c>
      <c r="S225" s="39">
        <v>201744</v>
      </c>
      <c r="T225" s="39">
        <v>201748</v>
      </c>
    </row>
    <row r="226" spans="14:20" outlineLevel="1">
      <c r="N226" s="70">
        <v>201747</v>
      </c>
      <c r="O226" s="70" t="s">
        <v>44</v>
      </c>
      <c r="P226" s="39">
        <v>201748</v>
      </c>
      <c r="Q226" s="39">
        <v>201752</v>
      </c>
      <c r="R226" s="39">
        <v>1</v>
      </c>
      <c r="S226" s="39">
        <v>201744</v>
      </c>
      <c r="T226" s="39">
        <v>201748</v>
      </c>
    </row>
    <row r="227" spans="14:20" outlineLevel="1">
      <c r="N227" s="70">
        <v>201747</v>
      </c>
      <c r="O227" s="70" t="s">
        <v>44</v>
      </c>
      <c r="P227" s="39">
        <v>201748</v>
      </c>
      <c r="Q227" s="39">
        <v>201752</v>
      </c>
      <c r="R227" s="39">
        <v>1</v>
      </c>
      <c r="S227" s="39">
        <v>201744</v>
      </c>
      <c r="T227" s="39">
        <v>201748</v>
      </c>
    </row>
    <row r="228" spans="14:20" outlineLevel="1">
      <c r="N228" s="70">
        <v>201747</v>
      </c>
      <c r="O228" s="70" t="s">
        <v>44</v>
      </c>
      <c r="P228" s="39">
        <v>201748</v>
      </c>
      <c r="Q228" s="39">
        <v>201752</v>
      </c>
      <c r="R228" s="39">
        <v>0.8</v>
      </c>
      <c r="S228" s="39">
        <v>201744</v>
      </c>
      <c r="T228" s="39">
        <v>201748</v>
      </c>
    </row>
    <row r="229" spans="14:20" outlineLevel="1">
      <c r="N229" s="70">
        <v>201747</v>
      </c>
      <c r="O229" s="70" t="s">
        <v>44</v>
      </c>
      <c r="P229" s="39">
        <v>201748</v>
      </c>
      <c r="Q229" s="39">
        <v>201752</v>
      </c>
      <c r="R229" s="39">
        <v>0.8</v>
      </c>
      <c r="S229" s="39">
        <v>201744</v>
      </c>
      <c r="T229" s="39">
        <v>201748</v>
      </c>
    </row>
    <row r="230" spans="14:20" outlineLevel="1">
      <c r="N230" s="70">
        <v>201747</v>
      </c>
      <c r="O230" s="70" t="s">
        <v>44</v>
      </c>
      <c r="P230" s="39">
        <v>201748</v>
      </c>
      <c r="Q230" s="39">
        <v>201752</v>
      </c>
      <c r="R230" s="39">
        <v>0.8</v>
      </c>
      <c r="S230" s="39">
        <v>201744</v>
      </c>
      <c r="T230" s="39">
        <v>201748</v>
      </c>
    </row>
    <row r="231" spans="14:20" outlineLevel="1">
      <c r="N231" s="70">
        <v>201747</v>
      </c>
      <c r="O231" s="70" t="s">
        <v>44</v>
      </c>
      <c r="P231" s="39">
        <v>201748</v>
      </c>
      <c r="Q231" s="39">
        <v>201752</v>
      </c>
      <c r="R231" s="39">
        <v>1</v>
      </c>
      <c r="S231" s="39">
        <v>201744</v>
      </c>
      <c r="T231" s="39">
        <v>201748</v>
      </c>
    </row>
    <row r="232" spans="14:20" outlineLevel="1">
      <c r="N232" s="70">
        <v>201747</v>
      </c>
      <c r="O232" s="70" t="s">
        <v>44</v>
      </c>
      <c r="P232" s="39">
        <v>201748</v>
      </c>
      <c r="Q232" s="39">
        <v>201752</v>
      </c>
      <c r="R232" s="39">
        <v>0.8</v>
      </c>
      <c r="S232" s="39">
        <v>201744</v>
      </c>
      <c r="T232" s="39">
        <v>201748</v>
      </c>
    </row>
    <row r="233" spans="14:20" outlineLevel="1">
      <c r="N233" s="70">
        <v>201747</v>
      </c>
      <c r="O233" s="70" t="s">
        <v>44</v>
      </c>
      <c r="P233" s="39">
        <v>201748</v>
      </c>
      <c r="Q233" s="39">
        <v>201752</v>
      </c>
      <c r="R233" s="39">
        <v>0.9</v>
      </c>
      <c r="S233" s="39">
        <v>201744</v>
      </c>
      <c r="T233" s="39">
        <v>201748</v>
      </c>
    </row>
    <row r="234" spans="14:20" outlineLevel="1">
      <c r="N234" s="70">
        <v>201747</v>
      </c>
      <c r="O234" s="70" t="s">
        <v>44</v>
      </c>
      <c r="P234" s="39">
        <v>201748</v>
      </c>
      <c r="Q234" s="39">
        <v>201752</v>
      </c>
      <c r="R234" s="39">
        <v>0.9</v>
      </c>
      <c r="S234" s="39">
        <v>201744</v>
      </c>
      <c r="T234" s="39">
        <v>201748</v>
      </c>
    </row>
    <row r="235" spans="14:20" outlineLevel="1">
      <c r="N235" s="70">
        <v>201747</v>
      </c>
      <c r="O235" s="70" t="s">
        <v>44</v>
      </c>
      <c r="P235" s="39">
        <v>201748</v>
      </c>
      <c r="Q235" s="39">
        <v>201752</v>
      </c>
      <c r="R235" s="39">
        <v>0.7</v>
      </c>
      <c r="S235" s="39">
        <v>201744</v>
      </c>
      <c r="T235" s="39">
        <v>201748</v>
      </c>
    </row>
    <row r="236" spans="14:20" outlineLevel="1">
      <c r="N236" s="70">
        <v>201747</v>
      </c>
      <c r="O236" s="70" t="s">
        <v>44</v>
      </c>
      <c r="P236" s="39">
        <v>201748</v>
      </c>
      <c r="Q236" s="39">
        <v>201752</v>
      </c>
      <c r="R236" s="39">
        <v>0.7</v>
      </c>
      <c r="S236" s="39">
        <v>201744</v>
      </c>
      <c r="T236" s="39">
        <v>201748</v>
      </c>
    </row>
    <row r="237" spans="14:20" outlineLevel="1">
      <c r="N237" s="70">
        <v>201747</v>
      </c>
      <c r="O237" s="70" t="s">
        <v>44</v>
      </c>
      <c r="P237" s="39">
        <v>201748</v>
      </c>
      <c r="Q237" s="39">
        <v>201752</v>
      </c>
      <c r="R237" s="39">
        <v>0.9</v>
      </c>
      <c r="S237" s="39">
        <v>201744</v>
      </c>
      <c r="T237" s="39">
        <v>201748</v>
      </c>
    </row>
    <row r="238" spans="14:20" outlineLevel="1">
      <c r="N238" s="70">
        <v>201747</v>
      </c>
      <c r="O238" s="70" t="s">
        <v>44</v>
      </c>
      <c r="P238" s="39">
        <v>201748</v>
      </c>
      <c r="Q238" s="39">
        <v>201752</v>
      </c>
      <c r="R238" s="39">
        <v>0.9</v>
      </c>
      <c r="S238" s="39">
        <v>201744</v>
      </c>
      <c r="T238" s="39">
        <v>201748</v>
      </c>
    </row>
    <row r="239" spans="14:20" outlineLevel="1">
      <c r="N239" s="70">
        <v>201747</v>
      </c>
      <c r="O239" s="70" t="s">
        <v>44</v>
      </c>
      <c r="P239" s="39">
        <v>201748</v>
      </c>
      <c r="Q239" s="39">
        <v>201752</v>
      </c>
      <c r="R239" s="39">
        <v>0.7</v>
      </c>
      <c r="S239" s="39">
        <v>201744</v>
      </c>
      <c r="T239" s="39">
        <v>201748</v>
      </c>
    </row>
    <row r="240" spans="14:20" outlineLevel="1">
      <c r="N240" s="70">
        <v>201747</v>
      </c>
      <c r="O240" s="70" t="s">
        <v>44</v>
      </c>
      <c r="P240" s="39">
        <v>201748</v>
      </c>
      <c r="Q240" s="39">
        <v>201752</v>
      </c>
      <c r="R240" s="39"/>
      <c r="S240" s="39">
        <v>201744</v>
      </c>
      <c r="T240" s="39">
        <v>201748</v>
      </c>
    </row>
    <row r="241" spans="14:20" outlineLevel="1">
      <c r="N241" s="70">
        <v>201747</v>
      </c>
      <c r="O241" s="70" t="s">
        <v>44</v>
      </c>
      <c r="P241" s="39">
        <v>201748</v>
      </c>
      <c r="Q241" s="39">
        <v>201752</v>
      </c>
      <c r="R241" s="39">
        <v>1</v>
      </c>
      <c r="S241" s="39">
        <v>201744</v>
      </c>
      <c r="T241" s="39">
        <v>201748</v>
      </c>
    </row>
    <row r="242" spans="14:20" outlineLevel="1">
      <c r="N242" s="70">
        <v>201747</v>
      </c>
      <c r="O242" s="70" t="s">
        <v>44</v>
      </c>
      <c r="P242" s="39">
        <v>201748</v>
      </c>
      <c r="Q242" s="39">
        <v>201752</v>
      </c>
      <c r="R242" s="39">
        <v>0.9</v>
      </c>
      <c r="S242" s="39">
        <v>201744</v>
      </c>
      <c r="T242" s="39">
        <v>201748</v>
      </c>
    </row>
    <row r="243" spans="14:20" outlineLevel="1">
      <c r="N243" s="70">
        <v>201747</v>
      </c>
      <c r="O243" s="70" t="s">
        <v>44</v>
      </c>
      <c r="P243" s="39">
        <v>201748</v>
      </c>
      <c r="Q243" s="39">
        <v>201752</v>
      </c>
      <c r="R243" s="39">
        <v>1</v>
      </c>
      <c r="S243" s="39">
        <v>201744</v>
      </c>
      <c r="T243" s="39">
        <v>201748</v>
      </c>
    </row>
    <row r="244" spans="14:20" outlineLevel="1">
      <c r="N244" s="70">
        <v>201747</v>
      </c>
      <c r="O244" s="70" t="s">
        <v>44</v>
      </c>
      <c r="P244" s="39">
        <v>201748</v>
      </c>
      <c r="Q244" s="39">
        <v>201752</v>
      </c>
      <c r="R244" s="39">
        <v>1</v>
      </c>
      <c r="S244" s="39">
        <v>201744</v>
      </c>
      <c r="T244" s="39">
        <v>201748</v>
      </c>
    </row>
    <row r="245" spans="14:20" outlineLevel="1">
      <c r="N245" s="70">
        <v>201747</v>
      </c>
      <c r="O245" s="70" t="s">
        <v>44</v>
      </c>
      <c r="P245" s="39">
        <v>201748</v>
      </c>
      <c r="Q245" s="39">
        <v>201752</v>
      </c>
      <c r="R245" s="39">
        <v>0.9</v>
      </c>
      <c r="S245" s="39">
        <v>201744</v>
      </c>
      <c r="T245" s="39">
        <v>201748</v>
      </c>
    </row>
    <row r="246" spans="14:20" outlineLevel="1">
      <c r="N246" s="70">
        <v>201747</v>
      </c>
      <c r="O246" s="70" t="s">
        <v>57</v>
      </c>
      <c r="P246" s="39">
        <v>201748</v>
      </c>
      <c r="Q246" s="39">
        <v>201752</v>
      </c>
      <c r="R246" s="39"/>
      <c r="S246" s="39">
        <v>201744</v>
      </c>
      <c r="T246" s="39">
        <v>201748</v>
      </c>
    </row>
    <row r="247" spans="14:20" outlineLevel="1">
      <c r="N247" s="70">
        <v>201747</v>
      </c>
      <c r="O247" s="70" t="s">
        <v>57</v>
      </c>
      <c r="P247" s="39">
        <v>201748</v>
      </c>
      <c r="Q247" s="39">
        <v>201752</v>
      </c>
      <c r="R247" s="39">
        <v>1</v>
      </c>
      <c r="S247" s="39">
        <v>201744</v>
      </c>
      <c r="T247" s="39">
        <v>201748</v>
      </c>
    </row>
    <row r="248" spans="14:20" outlineLevel="1">
      <c r="N248" s="70">
        <v>201747</v>
      </c>
      <c r="O248" s="70" t="s">
        <v>57</v>
      </c>
      <c r="P248" s="39">
        <v>201748</v>
      </c>
      <c r="Q248" s="39">
        <v>201752</v>
      </c>
      <c r="R248" s="39">
        <v>1</v>
      </c>
      <c r="S248" s="39">
        <v>201744</v>
      </c>
      <c r="T248" s="39">
        <v>201748</v>
      </c>
    </row>
    <row r="249" spans="14:20" outlineLevel="1">
      <c r="N249" s="70">
        <v>201747</v>
      </c>
      <c r="O249" s="70" t="s">
        <v>34</v>
      </c>
      <c r="P249" s="39">
        <v>201748</v>
      </c>
      <c r="Q249" s="39">
        <v>201752</v>
      </c>
      <c r="R249" s="39">
        <v>1</v>
      </c>
      <c r="S249" s="39">
        <v>201744</v>
      </c>
      <c r="T249" s="39">
        <v>201748</v>
      </c>
    </row>
    <row r="250" spans="14:20" outlineLevel="1">
      <c r="N250" s="70">
        <v>201747</v>
      </c>
      <c r="O250" s="70" t="s">
        <v>34</v>
      </c>
      <c r="P250" s="39">
        <v>201748</v>
      </c>
      <c r="Q250" s="39">
        <v>201752</v>
      </c>
      <c r="R250" s="39">
        <v>1</v>
      </c>
      <c r="S250" s="39">
        <v>201744</v>
      </c>
      <c r="T250" s="39">
        <v>201748</v>
      </c>
    </row>
    <row r="251" spans="14:20" outlineLevel="1">
      <c r="N251" s="70">
        <v>201747</v>
      </c>
      <c r="O251" s="70" t="s">
        <v>34</v>
      </c>
      <c r="P251" s="39">
        <v>201748</v>
      </c>
      <c r="Q251" s="39">
        <v>201752</v>
      </c>
      <c r="R251" s="39">
        <v>0.9</v>
      </c>
      <c r="S251" s="39">
        <v>201744</v>
      </c>
      <c r="T251" s="39">
        <v>201748</v>
      </c>
    </row>
    <row r="252" spans="14:20" outlineLevel="1">
      <c r="N252" s="70">
        <v>201747</v>
      </c>
      <c r="O252" s="70" t="s">
        <v>35</v>
      </c>
      <c r="P252" s="39">
        <v>201748</v>
      </c>
      <c r="Q252" s="39">
        <v>201752</v>
      </c>
      <c r="R252" s="39">
        <v>1</v>
      </c>
      <c r="S252" s="39">
        <v>201744</v>
      </c>
      <c r="T252" s="39">
        <v>201748</v>
      </c>
    </row>
    <row r="253" spans="14:20" outlineLevel="1">
      <c r="N253" s="70">
        <v>201747</v>
      </c>
      <c r="O253" s="70" t="s">
        <v>35</v>
      </c>
      <c r="P253" s="39">
        <v>201748</v>
      </c>
      <c r="Q253" s="39">
        <v>201752</v>
      </c>
      <c r="R253" s="39">
        <v>1</v>
      </c>
      <c r="S253" s="39">
        <v>201744</v>
      </c>
      <c r="T253" s="39">
        <v>201748</v>
      </c>
    </row>
    <row r="254" spans="14:20" outlineLevel="1">
      <c r="N254" s="70">
        <v>201747</v>
      </c>
      <c r="O254" s="70" t="s">
        <v>36</v>
      </c>
      <c r="P254" s="39">
        <v>201748</v>
      </c>
      <c r="Q254" s="39">
        <v>201752</v>
      </c>
      <c r="R254" s="39"/>
      <c r="S254" s="39">
        <v>201744</v>
      </c>
      <c r="T254" s="39">
        <v>201748</v>
      </c>
    </row>
    <row r="255" spans="14:20" outlineLevel="1">
      <c r="N255" s="70">
        <v>201747</v>
      </c>
      <c r="O255" s="70" t="s">
        <v>36</v>
      </c>
      <c r="P255" s="39">
        <v>201748</v>
      </c>
      <c r="Q255" s="39">
        <v>201752</v>
      </c>
      <c r="R255" s="39">
        <v>1</v>
      </c>
      <c r="S255" s="39">
        <v>201744</v>
      </c>
      <c r="T255" s="39">
        <v>201748</v>
      </c>
    </row>
    <row r="256" spans="14:20" outlineLevel="1">
      <c r="N256" s="70">
        <v>201747</v>
      </c>
      <c r="O256" s="70" t="s">
        <v>37</v>
      </c>
      <c r="P256" s="39">
        <v>201748</v>
      </c>
      <c r="Q256" s="39">
        <v>201752</v>
      </c>
      <c r="R256" s="39">
        <v>1</v>
      </c>
      <c r="S256" s="39">
        <v>201744</v>
      </c>
      <c r="T256" s="39">
        <v>201748</v>
      </c>
    </row>
    <row r="257" spans="14:20" outlineLevel="1">
      <c r="N257" s="70">
        <v>201747</v>
      </c>
      <c r="O257" s="70" t="s">
        <v>37</v>
      </c>
      <c r="P257" s="39">
        <v>201748</v>
      </c>
      <c r="Q257" s="39">
        <v>201752</v>
      </c>
      <c r="R257" s="39">
        <v>1</v>
      </c>
      <c r="S257" s="39">
        <v>201744</v>
      </c>
      <c r="T257" s="39">
        <v>201748</v>
      </c>
    </row>
    <row r="258" spans="14:20" outlineLevel="1">
      <c r="N258" s="70">
        <v>201747</v>
      </c>
      <c r="O258" s="70" t="s">
        <v>37</v>
      </c>
      <c r="P258" s="39">
        <v>201748</v>
      </c>
      <c r="Q258" s="39">
        <v>201752</v>
      </c>
      <c r="R258" s="39">
        <v>0.7</v>
      </c>
      <c r="S258" s="39">
        <v>201744</v>
      </c>
      <c r="T258" s="39">
        <v>201748</v>
      </c>
    </row>
    <row r="259" spans="14:20" outlineLevel="1">
      <c r="N259" s="70">
        <v>201747</v>
      </c>
      <c r="O259" s="70" t="s">
        <v>37</v>
      </c>
      <c r="P259" s="39">
        <v>201748</v>
      </c>
      <c r="Q259" s="39">
        <v>201752</v>
      </c>
      <c r="R259" s="39">
        <v>1</v>
      </c>
      <c r="S259" s="39">
        <v>201744</v>
      </c>
      <c r="T259" s="39">
        <v>201748</v>
      </c>
    </row>
    <row r="260" spans="14:20" outlineLevel="1">
      <c r="N260" s="70">
        <v>201747</v>
      </c>
      <c r="O260" s="70" t="s">
        <v>37</v>
      </c>
      <c r="P260" s="39">
        <v>201748</v>
      </c>
      <c r="Q260" s="39">
        <v>201752</v>
      </c>
      <c r="R260" s="39">
        <v>1</v>
      </c>
      <c r="S260" s="39">
        <v>201744</v>
      </c>
      <c r="T260" s="39">
        <v>201748</v>
      </c>
    </row>
    <row r="261" spans="14:20" outlineLevel="1">
      <c r="N261" s="70">
        <v>201747</v>
      </c>
      <c r="O261" s="70" t="s">
        <v>37</v>
      </c>
      <c r="P261" s="39">
        <v>201748</v>
      </c>
      <c r="Q261" s="39">
        <v>201752</v>
      </c>
      <c r="R261" s="39">
        <v>0.6</v>
      </c>
      <c r="S261" s="39">
        <v>201744</v>
      </c>
      <c r="T261" s="39">
        <v>201748</v>
      </c>
    </row>
    <row r="262" spans="14:20" outlineLevel="1">
      <c r="N262" s="70">
        <v>201747</v>
      </c>
      <c r="O262" s="70" t="s">
        <v>38</v>
      </c>
      <c r="P262" s="39">
        <v>201748</v>
      </c>
      <c r="Q262" s="39">
        <v>201752</v>
      </c>
      <c r="R262" s="39">
        <v>1</v>
      </c>
      <c r="S262" s="39">
        <v>201744</v>
      </c>
      <c r="T262" s="39">
        <v>201748</v>
      </c>
    </row>
    <row r="263" spans="14:20" outlineLevel="1">
      <c r="N263" s="70">
        <v>201747</v>
      </c>
      <c r="O263" s="70" t="s">
        <v>38</v>
      </c>
      <c r="P263" s="39">
        <v>201748</v>
      </c>
      <c r="Q263" s="39">
        <v>201752</v>
      </c>
      <c r="R263" s="39">
        <v>1</v>
      </c>
      <c r="S263" s="39">
        <v>201744</v>
      </c>
      <c r="T263" s="39">
        <v>201748</v>
      </c>
    </row>
    <row r="264" spans="14:20" outlineLevel="1">
      <c r="N264" s="70">
        <v>201747</v>
      </c>
      <c r="O264" s="70" t="s">
        <v>38</v>
      </c>
      <c r="P264" s="39">
        <v>201748</v>
      </c>
      <c r="Q264" s="39">
        <v>201752</v>
      </c>
      <c r="R264" s="39">
        <v>0.9</v>
      </c>
      <c r="S264" s="39">
        <v>201744</v>
      </c>
      <c r="T264" s="39">
        <v>201748</v>
      </c>
    </row>
    <row r="265" spans="14:20" outlineLevel="1">
      <c r="N265" s="70">
        <v>201747</v>
      </c>
      <c r="O265" s="70" t="s">
        <v>38</v>
      </c>
      <c r="P265" s="39">
        <v>201748</v>
      </c>
      <c r="Q265" s="39">
        <v>201752</v>
      </c>
      <c r="R265" s="39">
        <v>1</v>
      </c>
      <c r="S265" s="39">
        <v>201744</v>
      </c>
      <c r="T265" s="39">
        <v>201748</v>
      </c>
    </row>
    <row r="266" spans="14:20" outlineLevel="1">
      <c r="N266" s="70">
        <v>201747</v>
      </c>
      <c r="O266" s="70" t="s">
        <v>38</v>
      </c>
      <c r="P266" s="39">
        <v>201748</v>
      </c>
      <c r="Q266" s="39">
        <v>201752</v>
      </c>
      <c r="R266" s="39">
        <v>1</v>
      </c>
      <c r="S266" s="39">
        <v>201744</v>
      </c>
      <c r="T266" s="39">
        <v>201748</v>
      </c>
    </row>
    <row r="267" spans="14:20" outlineLevel="1">
      <c r="N267" s="70">
        <v>201747</v>
      </c>
      <c r="O267" s="70" t="s">
        <v>38</v>
      </c>
      <c r="P267" s="39">
        <v>201748</v>
      </c>
      <c r="Q267" s="39">
        <v>201752</v>
      </c>
      <c r="R267" s="39">
        <v>1</v>
      </c>
      <c r="S267" s="39">
        <v>201744</v>
      </c>
      <c r="T267" s="39">
        <v>201748</v>
      </c>
    </row>
    <row r="268" spans="14:20" outlineLevel="1">
      <c r="N268" s="70">
        <v>201747</v>
      </c>
      <c r="O268" s="70" t="s">
        <v>38</v>
      </c>
      <c r="P268" s="39">
        <v>201748</v>
      </c>
      <c r="Q268" s="39">
        <v>201752</v>
      </c>
      <c r="R268" s="39">
        <v>1</v>
      </c>
      <c r="S268" s="39">
        <v>201744</v>
      </c>
      <c r="T268" s="39">
        <v>201748</v>
      </c>
    </row>
    <row r="269" spans="14:20" outlineLevel="1">
      <c r="N269" s="70">
        <v>201747</v>
      </c>
      <c r="O269" s="70" t="s">
        <v>38</v>
      </c>
      <c r="P269" s="39">
        <v>201748</v>
      </c>
      <c r="Q269" s="39">
        <v>201752</v>
      </c>
      <c r="R269" s="39">
        <v>0.9</v>
      </c>
      <c r="S269" s="39">
        <v>201744</v>
      </c>
      <c r="T269" s="39">
        <v>201748</v>
      </c>
    </row>
    <row r="270" spans="14:20" outlineLevel="1">
      <c r="N270" s="119">
        <v>201747</v>
      </c>
      <c r="O270" s="119" t="s">
        <v>38</v>
      </c>
      <c r="P270" s="39">
        <v>201748</v>
      </c>
      <c r="Q270" s="39">
        <v>201752</v>
      </c>
      <c r="R270" s="39"/>
      <c r="S270" s="39">
        <v>201744</v>
      </c>
      <c r="T270" s="39">
        <v>201748</v>
      </c>
    </row>
    <row r="271" spans="14:20" outlineLevel="1">
      <c r="N271" s="119">
        <v>201748</v>
      </c>
      <c r="O271" s="119" t="s">
        <v>44</v>
      </c>
      <c r="P271" s="39">
        <v>201748</v>
      </c>
      <c r="Q271" s="39">
        <v>201752</v>
      </c>
      <c r="R271" s="39">
        <v>0.9</v>
      </c>
      <c r="S271" s="39">
        <v>201744</v>
      </c>
      <c r="T271" s="39">
        <v>201748</v>
      </c>
    </row>
    <row r="272" spans="14:20" outlineLevel="1">
      <c r="N272" s="119">
        <v>201748</v>
      </c>
      <c r="O272" s="119" t="s">
        <v>44</v>
      </c>
      <c r="P272" s="39">
        <v>201748</v>
      </c>
      <c r="Q272" s="39">
        <v>201752</v>
      </c>
      <c r="R272" s="39">
        <v>0.6</v>
      </c>
      <c r="S272" s="39">
        <v>201744</v>
      </c>
      <c r="T272" s="39">
        <v>201748</v>
      </c>
    </row>
    <row r="273" spans="14:20" outlineLevel="1">
      <c r="N273" s="119">
        <v>201748</v>
      </c>
      <c r="O273" s="119" t="s">
        <v>44</v>
      </c>
      <c r="P273" s="39">
        <v>201748</v>
      </c>
      <c r="Q273" s="39">
        <v>201752</v>
      </c>
      <c r="R273" s="39">
        <v>0.8</v>
      </c>
      <c r="S273" s="39">
        <v>201744</v>
      </c>
      <c r="T273" s="39">
        <v>201748</v>
      </c>
    </row>
    <row r="274" spans="14:20" outlineLevel="1">
      <c r="N274" s="119">
        <v>201748</v>
      </c>
      <c r="O274" s="119" t="s">
        <v>44</v>
      </c>
      <c r="P274" s="39">
        <v>201748</v>
      </c>
      <c r="Q274" s="39">
        <v>201752</v>
      </c>
      <c r="R274" s="39">
        <v>1</v>
      </c>
      <c r="S274" s="39">
        <v>201744</v>
      </c>
      <c r="T274" s="39">
        <v>201748</v>
      </c>
    </row>
    <row r="275" spans="14:20" outlineLevel="1">
      <c r="N275" s="119">
        <v>201748</v>
      </c>
      <c r="O275" s="119" t="s">
        <v>44</v>
      </c>
      <c r="P275" s="39">
        <v>201748</v>
      </c>
      <c r="Q275" s="39">
        <v>201752</v>
      </c>
      <c r="R275" s="39">
        <v>0.9</v>
      </c>
      <c r="S275" s="39">
        <v>201744</v>
      </c>
      <c r="T275" s="39">
        <v>201748</v>
      </c>
    </row>
    <row r="276" spans="14:20" outlineLevel="1">
      <c r="N276" s="119">
        <v>201748</v>
      </c>
      <c r="O276" s="119" t="s">
        <v>44</v>
      </c>
      <c r="P276" s="39">
        <v>201748</v>
      </c>
      <c r="Q276" s="39">
        <v>201752</v>
      </c>
      <c r="R276" s="39">
        <v>0.9</v>
      </c>
      <c r="S276" s="39">
        <v>201744</v>
      </c>
      <c r="T276" s="39">
        <v>201748</v>
      </c>
    </row>
    <row r="277" spans="14:20" outlineLevel="1">
      <c r="N277" s="119">
        <v>201748</v>
      </c>
      <c r="O277" s="119" t="s">
        <v>44</v>
      </c>
      <c r="P277" s="39">
        <v>201748</v>
      </c>
      <c r="Q277" s="39">
        <v>201752</v>
      </c>
      <c r="R277" s="39">
        <v>0.9</v>
      </c>
      <c r="S277" s="39">
        <v>201744</v>
      </c>
      <c r="T277" s="39">
        <v>201748</v>
      </c>
    </row>
    <row r="278" spans="14:20" outlineLevel="1">
      <c r="N278" s="119">
        <v>201748</v>
      </c>
      <c r="O278" s="119" t="s">
        <v>44</v>
      </c>
      <c r="P278" s="39">
        <v>201748</v>
      </c>
      <c r="Q278" s="39">
        <v>201752</v>
      </c>
      <c r="R278" s="39">
        <v>0.9</v>
      </c>
      <c r="S278" s="39">
        <v>201744</v>
      </c>
      <c r="T278" s="39">
        <v>201748</v>
      </c>
    </row>
    <row r="279" spans="14:20" outlineLevel="1">
      <c r="N279" s="119">
        <v>201748</v>
      </c>
      <c r="O279" s="119" t="s">
        <v>44</v>
      </c>
      <c r="P279" s="39">
        <v>201748</v>
      </c>
      <c r="Q279" s="39">
        <v>201752</v>
      </c>
      <c r="R279" s="39">
        <v>1</v>
      </c>
      <c r="S279" s="39">
        <v>201744</v>
      </c>
      <c r="T279" s="39">
        <v>201748</v>
      </c>
    </row>
    <row r="280" spans="14:20" outlineLevel="1">
      <c r="N280" s="119">
        <v>201748</v>
      </c>
      <c r="O280" s="119" t="s">
        <v>44</v>
      </c>
      <c r="P280" s="39">
        <v>201748</v>
      </c>
      <c r="Q280" s="39">
        <v>201752</v>
      </c>
      <c r="R280" s="39">
        <v>0.9</v>
      </c>
      <c r="S280" s="39">
        <v>201744</v>
      </c>
      <c r="T280" s="39">
        <v>201748</v>
      </c>
    </row>
    <row r="281" spans="14:20" outlineLevel="1">
      <c r="N281" s="119">
        <v>201748</v>
      </c>
      <c r="O281" s="119" t="s">
        <v>44</v>
      </c>
      <c r="P281" s="39">
        <v>201748</v>
      </c>
      <c r="Q281" s="39">
        <v>201752</v>
      </c>
      <c r="R281" s="39">
        <v>0.8</v>
      </c>
      <c r="S281" s="39">
        <v>201744</v>
      </c>
      <c r="T281" s="39">
        <v>201748</v>
      </c>
    </row>
    <row r="282" spans="14:20" outlineLevel="1">
      <c r="N282" s="119">
        <v>201748</v>
      </c>
      <c r="O282" s="119" t="s">
        <v>44</v>
      </c>
      <c r="P282" s="39">
        <v>201748</v>
      </c>
      <c r="Q282" s="39">
        <v>201752</v>
      </c>
      <c r="R282" s="39">
        <v>1</v>
      </c>
      <c r="S282" s="39">
        <v>201744</v>
      </c>
      <c r="T282" s="39">
        <v>201748</v>
      </c>
    </row>
    <row r="283" spans="14:20" outlineLevel="1">
      <c r="N283" s="119">
        <v>201748</v>
      </c>
      <c r="O283" s="119" t="s">
        <v>44</v>
      </c>
      <c r="P283" s="39">
        <v>201748</v>
      </c>
      <c r="Q283" s="39">
        <v>201752</v>
      </c>
      <c r="R283" s="39">
        <v>1</v>
      </c>
      <c r="S283" s="39">
        <v>201744</v>
      </c>
      <c r="T283" s="39">
        <v>201748</v>
      </c>
    </row>
    <row r="284" spans="14:20" outlineLevel="1">
      <c r="N284" s="119">
        <v>201748</v>
      </c>
      <c r="O284" s="119" t="s">
        <v>44</v>
      </c>
      <c r="P284" s="39">
        <v>201748</v>
      </c>
      <c r="Q284" s="39">
        <v>201752</v>
      </c>
      <c r="R284" s="39">
        <v>0.9</v>
      </c>
      <c r="S284" s="39">
        <v>201744</v>
      </c>
      <c r="T284" s="39">
        <v>201748</v>
      </c>
    </row>
    <row r="285" spans="14:20" outlineLevel="1">
      <c r="N285" s="119">
        <v>201748</v>
      </c>
      <c r="O285" s="119" t="s">
        <v>44</v>
      </c>
      <c r="P285" s="39">
        <v>201748</v>
      </c>
      <c r="Q285" s="39">
        <v>201752</v>
      </c>
      <c r="R285" s="39">
        <v>0.8</v>
      </c>
      <c r="S285" s="39">
        <v>201744</v>
      </c>
      <c r="T285" s="39">
        <v>201748</v>
      </c>
    </row>
    <row r="286" spans="14:20" outlineLevel="1">
      <c r="N286" s="119">
        <v>201748</v>
      </c>
      <c r="O286" s="119" t="s">
        <v>44</v>
      </c>
      <c r="P286" s="39">
        <v>201748</v>
      </c>
      <c r="Q286" s="39">
        <v>201752</v>
      </c>
      <c r="R286" s="39">
        <v>0.9</v>
      </c>
      <c r="S286" s="39">
        <v>201744</v>
      </c>
      <c r="T286" s="39">
        <v>201748</v>
      </c>
    </row>
    <row r="287" spans="14:20" outlineLevel="1">
      <c r="N287" s="119">
        <v>201748</v>
      </c>
      <c r="O287" s="119" t="s">
        <v>44</v>
      </c>
      <c r="P287" s="39">
        <v>201748</v>
      </c>
      <c r="Q287" s="39">
        <v>201752</v>
      </c>
      <c r="R287" s="39">
        <v>0.9</v>
      </c>
      <c r="S287" s="39">
        <v>201744</v>
      </c>
      <c r="T287" s="39">
        <v>201748</v>
      </c>
    </row>
    <row r="288" spans="14:20" outlineLevel="1">
      <c r="N288" s="119">
        <v>201748</v>
      </c>
      <c r="O288" s="119" t="s">
        <v>44</v>
      </c>
      <c r="P288" s="39">
        <v>201748</v>
      </c>
      <c r="Q288" s="39">
        <v>201752</v>
      </c>
      <c r="R288" s="39">
        <v>0.6</v>
      </c>
      <c r="S288" s="39">
        <v>201744</v>
      </c>
      <c r="T288" s="39">
        <v>201748</v>
      </c>
    </row>
    <row r="289" spans="14:20" outlineLevel="1">
      <c r="N289" s="119">
        <v>201748</v>
      </c>
      <c r="O289" s="119" t="s">
        <v>44</v>
      </c>
      <c r="P289" s="39">
        <v>201748</v>
      </c>
      <c r="Q289" s="39">
        <v>201752</v>
      </c>
      <c r="R289" s="39">
        <v>0.8</v>
      </c>
      <c r="S289" s="39">
        <v>201744</v>
      </c>
      <c r="T289" s="39">
        <v>201748</v>
      </c>
    </row>
    <row r="290" spans="14:20" outlineLevel="1">
      <c r="N290" s="119">
        <v>201748</v>
      </c>
      <c r="O290" s="119" t="s">
        <v>44</v>
      </c>
      <c r="P290" s="39">
        <v>201748</v>
      </c>
      <c r="Q290" s="39">
        <v>201752</v>
      </c>
      <c r="R290" s="39">
        <v>0.9</v>
      </c>
      <c r="S290" s="39">
        <v>201744</v>
      </c>
      <c r="T290" s="39">
        <v>201748</v>
      </c>
    </row>
    <row r="291" spans="14:20" outlineLevel="1">
      <c r="N291" s="119">
        <v>201748</v>
      </c>
      <c r="O291" s="119" t="s">
        <v>44</v>
      </c>
      <c r="P291" s="39">
        <v>201748</v>
      </c>
      <c r="Q291" s="39">
        <v>201752</v>
      </c>
      <c r="R291" s="39">
        <v>0.9</v>
      </c>
      <c r="S291" s="39">
        <v>201744</v>
      </c>
      <c r="T291" s="39">
        <v>201748</v>
      </c>
    </row>
    <row r="292" spans="14:20" outlineLevel="1">
      <c r="N292" s="119">
        <v>201748</v>
      </c>
      <c r="O292" s="119" t="s">
        <v>44</v>
      </c>
      <c r="P292" s="39">
        <v>201748</v>
      </c>
      <c r="Q292" s="39">
        <v>201752</v>
      </c>
      <c r="R292" s="39">
        <v>1</v>
      </c>
      <c r="S292" s="39">
        <v>201744</v>
      </c>
      <c r="T292" s="39">
        <v>201748</v>
      </c>
    </row>
    <row r="293" spans="14:20" outlineLevel="1">
      <c r="N293" s="119">
        <v>201748</v>
      </c>
      <c r="O293" s="119" t="s">
        <v>44</v>
      </c>
      <c r="P293" s="39">
        <v>201748</v>
      </c>
      <c r="Q293" s="39">
        <v>201752</v>
      </c>
      <c r="R293" s="39">
        <v>1</v>
      </c>
      <c r="S293" s="39">
        <v>201744</v>
      </c>
      <c r="T293" s="39">
        <v>201748</v>
      </c>
    </row>
    <row r="294" spans="14:20" outlineLevel="1">
      <c r="N294" s="119">
        <v>201748</v>
      </c>
      <c r="O294" s="119" t="s">
        <v>44</v>
      </c>
      <c r="P294" s="39">
        <v>201748</v>
      </c>
      <c r="Q294" s="39">
        <v>201752</v>
      </c>
      <c r="R294" s="39">
        <v>1</v>
      </c>
      <c r="S294" s="39">
        <v>201744</v>
      </c>
      <c r="T294" s="39">
        <v>201748</v>
      </c>
    </row>
    <row r="295" spans="14:20" outlineLevel="1">
      <c r="N295" s="119">
        <v>201748</v>
      </c>
      <c r="O295" s="119" t="s">
        <v>57</v>
      </c>
      <c r="P295" s="39">
        <v>201748</v>
      </c>
      <c r="Q295" s="39">
        <v>201752</v>
      </c>
      <c r="R295" s="39">
        <v>1</v>
      </c>
      <c r="S295" s="39">
        <v>201744</v>
      </c>
      <c r="T295" s="39">
        <v>201748</v>
      </c>
    </row>
    <row r="296" spans="14:20" outlineLevel="1">
      <c r="N296" s="119">
        <v>201748</v>
      </c>
      <c r="O296" s="119" t="s">
        <v>57</v>
      </c>
      <c r="P296" s="39">
        <v>201748</v>
      </c>
      <c r="Q296" s="39">
        <v>201752</v>
      </c>
      <c r="R296" s="39">
        <v>1</v>
      </c>
      <c r="S296" s="39">
        <v>201744</v>
      </c>
      <c r="T296" s="39">
        <v>201748</v>
      </c>
    </row>
    <row r="297" spans="14:20" outlineLevel="1">
      <c r="N297" s="119">
        <v>201748</v>
      </c>
      <c r="O297" s="119" t="s">
        <v>57</v>
      </c>
      <c r="P297" s="39">
        <v>201748</v>
      </c>
      <c r="Q297" s="39">
        <v>201752</v>
      </c>
      <c r="R297" s="39">
        <v>1</v>
      </c>
      <c r="S297" s="39">
        <v>201744</v>
      </c>
      <c r="T297" s="39">
        <v>201748</v>
      </c>
    </row>
    <row r="298" spans="14:20" outlineLevel="1">
      <c r="N298" s="119">
        <v>201748</v>
      </c>
      <c r="O298" s="119" t="s">
        <v>34</v>
      </c>
      <c r="P298" s="39">
        <v>201748</v>
      </c>
      <c r="Q298" s="39">
        <v>201752</v>
      </c>
      <c r="R298" s="39">
        <v>1</v>
      </c>
      <c r="S298" s="39">
        <v>201744</v>
      </c>
      <c r="T298" s="39">
        <v>201748</v>
      </c>
    </row>
    <row r="299" spans="14:20" outlineLevel="1">
      <c r="N299" s="119">
        <v>201748</v>
      </c>
      <c r="O299" s="119" t="s">
        <v>34</v>
      </c>
      <c r="P299" s="39">
        <v>201748</v>
      </c>
      <c r="Q299" s="39">
        <v>201752</v>
      </c>
      <c r="R299" s="39">
        <v>1</v>
      </c>
      <c r="S299" s="39">
        <v>201744</v>
      </c>
      <c r="T299" s="39">
        <v>201748</v>
      </c>
    </row>
    <row r="300" spans="14:20" outlineLevel="1">
      <c r="N300" s="119">
        <v>201748</v>
      </c>
      <c r="O300" s="119" t="s">
        <v>34</v>
      </c>
      <c r="P300" s="39">
        <v>201748</v>
      </c>
      <c r="Q300" s="39">
        <v>201752</v>
      </c>
      <c r="R300" s="39"/>
      <c r="S300" s="39">
        <v>201744</v>
      </c>
      <c r="T300" s="39">
        <v>201748</v>
      </c>
    </row>
    <row r="301" spans="14:20" outlineLevel="1">
      <c r="N301" s="119">
        <v>201748</v>
      </c>
      <c r="O301" s="119" t="s">
        <v>35</v>
      </c>
      <c r="P301" s="39">
        <v>201748</v>
      </c>
      <c r="Q301" s="39">
        <v>201752</v>
      </c>
      <c r="R301" s="39">
        <v>1</v>
      </c>
      <c r="S301" s="39">
        <v>201744</v>
      </c>
      <c r="T301" s="39">
        <v>201748</v>
      </c>
    </row>
    <row r="302" spans="14:20" outlineLevel="1">
      <c r="N302" s="119">
        <v>201748</v>
      </c>
      <c r="O302" s="119" t="s">
        <v>35</v>
      </c>
      <c r="P302" s="39">
        <v>201748</v>
      </c>
      <c r="Q302" s="39">
        <v>201752</v>
      </c>
      <c r="R302" s="39"/>
      <c r="S302" s="39">
        <v>201744</v>
      </c>
      <c r="T302" s="39">
        <v>201748</v>
      </c>
    </row>
    <row r="303" spans="14:20" outlineLevel="1">
      <c r="N303" s="119">
        <v>201748</v>
      </c>
      <c r="O303" s="119" t="s">
        <v>36</v>
      </c>
      <c r="P303" s="39">
        <v>201748</v>
      </c>
      <c r="Q303" s="39">
        <v>201752</v>
      </c>
      <c r="R303" s="39">
        <v>1</v>
      </c>
      <c r="S303" s="39">
        <v>201744</v>
      </c>
      <c r="T303" s="39">
        <v>201748</v>
      </c>
    </row>
    <row r="304" spans="14:20" outlineLevel="1">
      <c r="N304" s="119">
        <v>201748</v>
      </c>
      <c r="O304" s="119" t="s">
        <v>36</v>
      </c>
      <c r="P304" s="39">
        <v>201748</v>
      </c>
      <c r="Q304" s="39">
        <v>201752</v>
      </c>
      <c r="R304" s="39"/>
      <c r="S304" s="39">
        <v>201744</v>
      </c>
      <c r="T304" s="39">
        <v>201748</v>
      </c>
    </row>
    <row r="305" spans="14:20" outlineLevel="1">
      <c r="N305" s="119">
        <v>201748</v>
      </c>
      <c r="O305" s="119" t="s">
        <v>37</v>
      </c>
      <c r="P305" s="39">
        <v>201748</v>
      </c>
      <c r="Q305" s="39">
        <v>201752</v>
      </c>
      <c r="R305" s="39">
        <v>1</v>
      </c>
      <c r="S305" s="39">
        <v>201744</v>
      </c>
      <c r="T305" s="39">
        <v>201748</v>
      </c>
    </row>
    <row r="306" spans="14:20" outlineLevel="1">
      <c r="N306" s="119">
        <v>201748</v>
      </c>
      <c r="O306" s="119" t="s">
        <v>37</v>
      </c>
      <c r="P306" s="39">
        <v>201748</v>
      </c>
      <c r="Q306" s="39">
        <v>201752</v>
      </c>
      <c r="R306" s="39">
        <v>1</v>
      </c>
      <c r="S306" s="39">
        <v>201744</v>
      </c>
      <c r="T306" s="39">
        <v>201748</v>
      </c>
    </row>
    <row r="307" spans="14:20" outlineLevel="1">
      <c r="N307" s="119">
        <v>201748</v>
      </c>
      <c r="O307" s="119" t="s">
        <v>37</v>
      </c>
      <c r="P307" s="39">
        <v>201748</v>
      </c>
      <c r="Q307" s="39">
        <v>201752</v>
      </c>
      <c r="R307" s="39">
        <v>1</v>
      </c>
      <c r="S307" s="39">
        <v>201744</v>
      </c>
      <c r="T307" s="39">
        <v>201748</v>
      </c>
    </row>
    <row r="308" spans="14:20" outlineLevel="1">
      <c r="N308" s="119">
        <v>201748</v>
      </c>
      <c r="O308" s="119" t="s">
        <v>37</v>
      </c>
      <c r="P308" s="39">
        <v>201748</v>
      </c>
      <c r="Q308" s="39">
        <v>201752</v>
      </c>
      <c r="R308" s="39">
        <v>1</v>
      </c>
      <c r="S308" s="39">
        <v>201744</v>
      </c>
      <c r="T308" s="39">
        <v>201748</v>
      </c>
    </row>
    <row r="309" spans="14:20" outlineLevel="1">
      <c r="N309" s="119">
        <v>201748</v>
      </c>
      <c r="O309" s="119" t="s">
        <v>37</v>
      </c>
      <c r="P309" s="39">
        <v>201748</v>
      </c>
      <c r="Q309" s="39">
        <v>201752</v>
      </c>
      <c r="R309" s="39">
        <v>1</v>
      </c>
      <c r="S309" s="39">
        <v>201744</v>
      </c>
      <c r="T309" s="39">
        <v>201748</v>
      </c>
    </row>
    <row r="310" spans="14:20" outlineLevel="1">
      <c r="N310" s="119">
        <v>201748</v>
      </c>
      <c r="O310" s="119" t="s">
        <v>37</v>
      </c>
      <c r="P310" s="39">
        <v>201748</v>
      </c>
      <c r="Q310" s="39">
        <v>201752</v>
      </c>
      <c r="R310" s="39">
        <v>1</v>
      </c>
      <c r="S310" s="39">
        <v>201744</v>
      </c>
      <c r="T310" s="39">
        <v>201748</v>
      </c>
    </row>
    <row r="311" spans="14:20" outlineLevel="1">
      <c r="N311" s="119">
        <v>201748</v>
      </c>
      <c r="O311" s="119" t="s">
        <v>38</v>
      </c>
      <c r="P311" s="39">
        <v>201748</v>
      </c>
      <c r="Q311" s="39">
        <v>201752</v>
      </c>
      <c r="R311" s="39"/>
      <c r="S311" s="39">
        <v>201744</v>
      </c>
      <c r="T311" s="39">
        <v>201748</v>
      </c>
    </row>
    <row r="312" spans="14:20" outlineLevel="1">
      <c r="N312" s="119">
        <v>201748</v>
      </c>
      <c r="O312" s="119" t="s">
        <v>38</v>
      </c>
      <c r="P312" s="39">
        <v>201748</v>
      </c>
      <c r="Q312" s="39">
        <v>201752</v>
      </c>
      <c r="R312" s="39">
        <v>0.9</v>
      </c>
      <c r="S312" s="39">
        <v>201744</v>
      </c>
      <c r="T312" s="39">
        <v>201748</v>
      </c>
    </row>
    <row r="313" spans="14:20" outlineLevel="1">
      <c r="N313" s="119">
        <v>201748</v>
      </c>
      <c r="O313" s="119" t="s">
        <v>38</v>
      </c>
      <c r="P313" s="39">
        <v>201748</v>
      </c>
      <c r="Q313" s="39">
        <v>201752</v>
      </c>
      <c r="R313" s="39">
        <v>0.9</v>
      </c>
      <c r="S313" s="39">
        <v>201744</v>
      </c>
      <c r="T313" s="39">
        <v>201748</v>
      </c>
    </row>
    <row r="314" spans="14:20" outlineLevel="1">
      <c r="N314" s="119">
        <v>201748</v>
      </c>
      <c r="O314" s="119" t="s">
        <v>38</v>
      </c>
      <c r="P314" s="39">
        <v>201748</v>
      </c>
      <c r="Q314" s="39">
        <v>201752</v>
      </c>
      <c r="R314" s="39">
        <v>1</v>
      </c>
      <c r="S314" s="39">
        <v>201744</v>
      </c>
      <c r="T314" s="39">
        <v>201748</v>
      </c>
    </row>
    <row r="315" spans="14:20" outlineLevel="1">
      <c r="N315" s="119">
        <v>201748</v>
      </c>
      <c r="O315" s="119" t="s">
        <v>38</v>
      </c>
      <c r="P315" s="39">
        <v>201748</v>
      </c>
      <c r="Q315" s="39">
        <v>201752</v>
      </c>
      <c r="R315" s="39"/>
      <c r="S315" s="39">
        <v>201744</v>
      </c>
      <c r="T315" s="39">
        <v>201748</v>
      </c>
    </row>
    <row r="316" spans="14:20" outlineLevel="1">
      <c r="N316" s="119">
        <v>201748</v>
      </c>
      <c r="O316" s="119" t="s">
        <v>38</v>
      </c>
      <c r="P316" s="39">
        <v>201748</v>
      </c>
      <c r="Q316" s="39">
        <v>201752</v>
      </c>
      <c r="R316" s="39">
        <v>1</v>
      </c>
      <c r="S316" s="39">
        <v>201744</v>
      </c>
      <c r="T316" s="39">
        <v>201748</v>
      </c>
    </row>
    <row r="317" spans="14:20" outlineLevel="1">
      <c r="N317" s="119">
        <v>201748</v>
      </c>
      <c r="O317" s="119" t="s">
        <v>38</v>
      </c>
      <c r="P317" s="39">
        <v>201748</v>
      </c>
      <c r="Q317" s="39">
        <v>201752</v>
      </c>
      <c r="R317" s="39">
        <v>1</v>
      </c>
      <c r="S317" s="39">
        <v>201744</v>
      </c>
      <c r="T317" s="39">
        <v>201748</v>
      </c>
    </row>
    <row r="318" spans="14:20" outlineLevel="1">
      <c r="N318" s="119">
        <v>201748</v>
      </c>
      <c r="O318" s="119" t="s">
        <v>38</v>
      </c>
      <c r="P318" s="39">
        <v>201748</v>
      </c>
      <c r="Q318" s="39">
        <v>201752</v>
      </c>
      <c r="R318" s="39"/>
      <c r="S318" s="39">
        <v>201744</v>
      </c>
      <c r="T318" s="39">
        <v>201748</v>
      </c>
    </row>
    <row r="319" spans="14:20" outlineLevel="1">
      <c r="N319" s="119">
        <v>201748</v>
      </c>
      <c r="O319" s="119" t="s">
        <v>38</v>
      </c>
      <c r="P319" s="39">
        <v>201748</v>
      </c>
      <c r="Q319" s="39">
        <v>201752</v>
      </c>
      <c r="R319" s="39">
        <v>0.9</v>
      </c>
      <c r="S319" s="39">
        <v>201744</v>
      </c>
      <c r="T319" s="39">
        <v>201748</v>
      </c>
    </row>
    <row r="320" spans="14:20" outlineLevel="1">
      <c r="N320" s="119">
        <v>201749</v>
      </c>
      <c r="O320" s="119" t="s">
        <v>44</v>
      </c>
      <c r="P320" s="39">
        <v>201748</v>
      </c>
      <c r="Q320" s="39">
        <v>201752</v>
      </c>
      <c r="R320" s="39">
        <v>0.9</v>
      </c>
      <c r="S320" s="39">
        <v>201744</v>
      </c>
      <c r="T320" s="39">
        <v>201748</v>
      </c>
    </row>
    <row r="321" spans="14:20" outlineLevel="1">
      <c r="N321" s="119">
        <v>201749</v>
      </c>
      <c r="O321" s="119" t="s">
        <v>44</v>
      </c>
      <c r="P321" s="39">
        <v>201748</v>
      </c>
      <c r="Q321" s="39">
        <v>201752</v>
      </c>
      <c r="R321" s="39">
        <v>0.6</v>
      </c>
      <c r="S321" s="39">
        <v>201744</v>
      </c>
      <c r="T321" s="39">
        <v>201748</v>
      </c>
    </row>
    <row r="322" spans="14:20" outlineLevel="1">
      <c r="N322" s="119">
        <v>201749</v>
      </c>
      <c r="O322" s="119" t="s">
        <v>44</v>
      </c>
      <c r="P322" s="39">
        <v>201748</v>
      </c>
      <c r="Q322" s="39">
        <v>201752</v>
      </c>
      <c r="R322" s="39">
        <v>1</v>
      </c>
      <c r="S322" s="39">
        <v>201744</v>
      </c>
      <c r="T322" s="39">
        <v>201748</v>
      </c>
    </row>
    <row r="323" spans="14:20" outlineLevel="1">
      <c r="N323" s="119">
        <v>201749</v>
      </c>
      <c r="O323" s="119" t="s">
        <v>44</v>
      </c>
      <c r="P323" s="39">
        <v>201748</v>
      </c>
      <c r="Q323" s="39">
        <v>201752</v>
      </c>
      <c r="R323" s="39">
        <v>0.9</v>
      </c>
      <c r="S323" s="39">
        <v>201744</v>
      </c>
      <c r="T323" s="39">
        <v>201748</v>
      </c>
    </row>
    <row r="324" spans="14:20" outlineLevel="1">
      <c r="N324" s="119">
        <v>201749</v>
      </c>
      <c r="O324" s="119" t="s">
        <v>44</v>
      </c>
      <c r="P324" s="39">
        <v>201748</v>
      </c>
      <c r="Q324" s="39">
        <v>201752</v>
      </c>
      <c r="R324" s="39">
        <v>0.8</v>
      </c>
      <c r="S324" s="39">
        <v>201744</v>
      </c>
      <c r="T324" s="39">
        <v>201748</v>
      </c>
    </row>
    <row r="325" spans="14:20" outlineLevel="1">
      <c r="N325" s="119">
        <v>201749</v>
      </c>
      <c r="O325" s="119" t="s">
        <v>44</v>
      </c>
      <c r="P325" s="39">
        <v>201748</v>
      </c>
      <c r="Q325" s="39">
        <v>201752</v>
      </c>
      <c r="R325" s="39">
        <v>1</v>
      </c>
      <c r="S325" s="39">
        <v>201744</v>
      </c>
      <c r="T325" s="39">
        <v>201748</v>
      </c>
    </row>
    <row r="326" spans="14:20" outlineLevel="1">
      <c r="N326" s="119">
        <v>201749</v>
      </c>
      <c r="O326" s="119" t="s">
        <v>44</v>
      </c>
      <c r="P326" s="39">
        <v>201748</v>
      </c>
      <c r="Q326" s="39">
        <v>201752</v>
      </c>
      <c r="R326" s="39">
        <v>1</v>
      </c>
      <c r="S326" s="39">
        <v>201744</v>
      </c>
      <c r="T326" s="39">
        <v>201748</v>
      </c>
    </row>
    <row r="327" spans="14:20" outlineLevel="1">
      <c r="N327" s="119">
        <v>201749</v>
      </c>
      <c r="O327" s="119" t="s">
        <v>44</v>
      </c>
      <c r="P327" s="39">
        <v>201748</v>
      </c>
      <c r="Q327" s="39">
        <v>201752</v>
      </c>
      <c r="R327" s="39">
        <v>0.7</v>
      </c>
      <c r="S327" s="39">
        <v>201744</v>
      </c>
      <c r="T327" s="39">
        <v>201748</v>
      </c>
    </row>
    <row r="328" spans="14:20" outlineLevel="1">
      <c r="N328" s="119">
        <v>201749</v>
      </c>
      <c r="O328" s="119" t="s">
        <v>44</v>
      </c>
      <c r="P328" s="39">
        <v>201748</v>
      </c>
      <c r="Q328" s="39">
        <v>201752</v>
      </c>
      <c r="R328" s="39"/>
      <c r="S328" s="39">
        <v>201744</v>
      </c>
      <c r="T328" s="39">
        <v>201748</v>
      </c>
    </row>
    <row r="329" spans="14:20" outlineLevel="1">
      <c r="N329" s="119">
        <v>201749</v>
      </c>
      <c r="O329" s="119" t="s">
        <v>44</v>
      </c>
      <c r="P329" s="39">
        <v>201748</v>
      </c>
      <c r="Q329" s="39">
        <v>201752</v>
      </c>
      <c r="R329" s="39">
        <v>1</v>
      </c>
      <c r="S329" s="39">
        <v>201744</v>
      </c>
      <c r="T329" s="39">
        <v>201748</v>
      </c>
    </row>
    <row r="330" spans="14:20" outlineLevel="1">
      <c r="N330" s="119">
        <v>201749</v>
      </c>
      <c r="O330" s="119" t="s">
        <v>44</v>
      </c>
      <c r="P330" s="39">
        <v>201748</v>
      </c>
      <c r="Q330" s="39">
        <v>201752</v>
      </c>
      <c r="R330" s="39">
        <v>0.8</v>
      </c>
      <c r="S330" s="39">
        <v>201744</v>
      </c>
      <c r="T330" s="39">
        <v>201748</v>
      </c>
    </row>
    <row r="331" spans="14:20" outlineLevel="1">
      <c r="N331" s="119">
        <v>201749</v>
      </c>
      <c r="O331" s="119" t="s">
        <v>44</v>
      </c>
      <c r="P331" s="39">
        <v>201748</v>
      </c>
      <c r="Q331" s="39">
        <v>201752</v>
      </c>
      <c r="R331" s="39">
        <v>0.8</v>
      </c>
      <c r="S331" s="39">
        <v>201744</v>
      </c>
      <c r="T331" s="39">
        <v>201748</v>
      </c>
    </row>
    <row r="332" spans="14:20" outlineLevel="1">
      <c r="N332" s="119">
        <v>201749</v>
      </c>
      <c r="O332" s="119" t="s">
        <v>44</v>
      </c>
      <c r="P332" s="39">
        <v>201748</v>
      </c>
      <c r="Q332" s="39">
        <v>201752</v>
      </c>
      <c r="R332" s="39">
        <v>0.8</v>
      </c>
      <c r="S332" s="39">
        <v>201744</v>
      </c>
      <c r="T332" s="39">
        <v>201748</v>
      </c>
    </row>
    <row r="333" spans="14:20" outlineLevel="1">
      <c r="N333" s="119">
        <v>201749</v>
      </c>
      <c r="O333" s="119" t="s">
        <v>44</v>
      </c>
      <c r="P333" s="39">
        <v>201748</v>
      </c>
      <c r="Q333" s="39">
        <v>201752</v>
      </c>
      <c r="R333" s="39">
        <v>0.8</v>
      </c>
      <c r="S333" s="39">
        <v>201744</v>
      </c>
      <c r="T333" s="39">
        <v>201748</v>
      </c>
    </row>
    <row r="334" spans="14:20" outlineLevel="1">
      <c r="N334" s="119">
        <v>201749</v>
      </c>
      <c r="O334" s="119" t="s">
        <v>44</v>
      </c>
      <c r="P334" s="39">
        <v>201748</v>
      </c>
      <c r="Q334" s="39">
        <v>201752</v>
      </c>
      <c r="R334" s="39">
        <v>0.8</v>
      </c>
      <c r="S334" s="39">
        <v>201744</v>
      </c>
      <c r="T334" s="39">
        <v>201748</v>
      </c>
    </row>
    <row r="335" spans="14:20" outlineLevel="1">
      <c r="N335" s="119">
        <v>201749</v>
      </c>
      <c r="O335" s="119" t="s">
        <v>44</v>
      </c>
      <c r="P335" s="39">
        <v>201748</v>
      </c>
      <c r="Q335" s="39">
        <v>201752</v>
      </c>
      <c r="R335" s="39">
        <v>1</v>
      </c>
      <c r="S335" s="39">
        <v>201744</v>
      </c>
      <c r="T335" s="39">
        <v>201748</v>
      </c>
    </row>
    <row r="336" spans="14:20" outlineLevel="1">
      <c r="N336" s="119">
        <v>201749</v>
      </c>
      <c r="O336" s="119" t="s">
        <v>44</v>
      </c>
      <c r="P336" s="39">
        <v>201748</v>
      </c>
      <c r="Q336" s="39">
        <v>201752</v>
      </c>
      <c r="R336" s="39">
        <v>0.9</v>
      </c>
      <c r="S336" s="39">
        <v>201744</v>
      </c>
      <c r="T336" s="39">
        <v>201748</v>
      </c>
    </row>
    <row r="337" spans="14:20" outlineLevel="1">
      <c r="N337" s="119">
        <v>201749</v>
      </c>
      <c r="O337" s="119" t="s">
        <v>44</v>
      </c>
      <c r="P337" s="39">
        <v>201748</v>
      </c>
      <c r="Q337" s="39">
        <v>201752</v>
      </c>
      <c r="R337" s="39">
        <v>0.8</v>
      </c>
      <c r="S337" s="39">
        <v>201744</v>
      </c>
      <c r="T337" s="39">
        <v>201748</v>
      </c>
    </row>
    <row r="338" spans="14:20" outlineLevel="1">
      <c r="N338" s="119">
        <v>201749</v>
      </c>
      <c r="O338" s="119" t="s">
        <v>44</v>
      </c>
      <c r="P338" s="39">
        <v>201748</v>
      </c>
      <c r="Q338" s="39">
        <v>201752</v>
      </c>
      <c r="R338" s="39">
        <v>1</v>
      </c>
      <c r="S338" s="39">
        <v>201744</v>
      </c>
      <c r="T338" s="39">
        <v>201748</v>
      </c>
    </row>
    <row r="339" spans="14:20" outlineLevel="1">
      <c r="N339" s="119">
        <v>201749</v>
      </c>
      <c r="O339" s="119" t="s">
        <v>44</v>
      </c>
      <c r="P339" s="39">
        <v>201748</v>
      </c>
      <c r="Q339" s="39">
        <v>201752</v>
      </c>
      <c r="R339" s="39">
        <v>1</v>
      </c>
      <c r="S339" s="39">
        <v>201744</v>
      </c>
      <c r="T339" s="39">
        <v>201748</v>
      </c>
    </row>
    <row r="340" spans="14:20" outlineLevel="1">
      <c r="N340" s="119">
        <v>201749</v>
      </c>
      <c r="O340" s="119" t="s">
        <v>44</v>
      </c>
      <c r="P340" s="39">
        <v>201748</v>
      </c>
      <c r="Q340" s="39">
        <v>201752</v>
      </c>
      <c r="R340" s="39">
        <v>0.9</v>
      </c>
      <c r="S340" s="39">
        <v>201744</v>
      </c>
      <c r="T340" s="39">
        <v>201748</v>
      </c>
    </row>
    <row r="341" spans="14:20" outlineLevel="1">
      <c r="N341" s="119">
        <v>201749</v>
      </c>
      <c r="O341" s="119" t="s">
        <v>44</v>
      </c>
      <c r="P341" s="39">
        <v>201748</v>
      </c>
      <c r="Q341" s="39">
        <v>201752</v>
      </c>
      <c r="R341" s="39">
        <v>1</v>
      </c>
      <c r="S341" s="39">
        <v>201744</v>
      </c>
      <c r="T341" s="39">
        <v>201748</v>
      </c>
    </row>
    <row r="342" spans="14:20" outlineLevel="1">
      <c r="N342" s="119">
        <v>201749</v>
      </c>
      <c r="O342" s="119" t="s">
        <v>44</v>
      </c>
      <c r="P342" s="39">
        <v>201748</v>
      </c>
      <c r="Q342" s="39">
        <v>201752</v>
      </c>
      <c r="R342" s="39">
        <v>0.9</v>
      </c>
      <c r="S342" s="39">
        <v>201744</v>
      </c>
      <c r="T342" s="39">
        <v>201748</v>
      </c>
    </row>
    <row r="343" spans="14:20" outlineLevel="1">
      <c r="N343" s="119">
        <v>201749</v>
      </c>
      <c r="O343" s="119" t="s">
        <v>44</v>
      </c>
      <c r="P343" s="39">
        <v>201748</v>
      </c>
      <c r="Q343" s="39">
        <v>201752</v>
      </c>
      <c r="R343" s="39">
        <v>0.8</v>
      </c>
      <c r="S343" s="39">
        <v>201744</v>
      </c>
      <c r="T343" s="39">
        <v>201748</v>
      </c>
    </row>
    <row r="344" spans="14:20" outlineLevel="1">
      <c r="N344" s="119">
        <v>201749</v>
      </c>
      <c r="O344" s="119" t="s">
        <v>57</v>
      </c>
      <c r="P344" s="39">
        <v>201748</v>
      </c>
      <c r="Q344" s="39">
        <v>201752</v>
      </c>
      <c r="R344" s="39"/>
      <c r="S344" s="39">
        <v>201744</v>
      </c>
      <c r="T344" s="39">
        <v>201748</v>
      </c>
    </row>
    <row r="345" spans="14:20" outlineLevel="1">
      <c r="N345" s="119">
        <v>201749</v>
      </c>
      <c r="O345" s="119" t="s">
        <v>57</v>
      </c>
      <c r="P345" s="39">
        <v>201748</v>
      </c>
      <c r="Q345" s="39">
        <v>201752</v>
      </c>
      <c r="R345" s="39">
        <v>0.9</v>
      </c>
      <c r="S345" s="39">
        <v>201744</v>
      </c>
      <c r="T345" s="39">
        <v>201748</v>
      </c>
    </row>
    <row r="346" spans="14:20" outlineLevel="1">
      <c r="N346" s="119">
        <v>201749</v>
      </c>
      <c r="O346" s="119" t="s">
        <v>57</v>
      </c>
      <c r="P346" s="39">
        <v>201748</v>
      </c>
      <c r="Q346" s="39">
        <v>201752</v>
      </c>
      <c r="R346" s="39">
        <v>1</v>
      </c>
      <c r="S346" s="39">
        <v>201744</v>
      </c>
      <c r="T346" s="39">
        <v>201748</v>
      </c>
    </row>
    <row r="347" spans="14:20" outlineLevel="1">
      <c r="N347" s="119">
        <v>201749</v>
      </c>
      <c r="O347" s="119" t="s">
        <v>34</v>
      </c>
      <c r="P347" s="39">
        <v>201748</v>
      </c>
      <c r="Q347" s="39">
        <v>201752</v>
      </c>
      <c r="R347" s="39">
        <v>1</v>
      </c>
      <c r="S347" s="39">
        <v>201744</v>
      </c>
      <c r="T347" s="39">
        <v>201748</v>
      </c>
    </row>
    <row r="348" spans="14:20" outlineLevel="1">
      <c r="N348" s="119">
        <v>201749</v>
      </c>
      <c r="O348" s="119" t="s">
        <v>34</v>
      </c>
      <c r="P348" s="39">
        <v>201748</v>
      </c>
      <c r="Q348" s="39">
        <v>201752</v>
      </c>
      <c r="R348" s="39">
        <v>1</v>
      </c>
      <c r="S348" s="39">
        <v>201744</v>
      </c>
      <c r="T348" s="39">
        <v>201748</v>
      </c>
    </row>
    <row r="349" spans="14:20" outlineLevel="1">
      <c r="N349" s="119">
        <v>201749</v>
      </c>
      <c r="O349" s="119" t="s">
        <v>34</v>
      </c>
      <c r="P349" s="39">
        <v>201748</v>
      </c>
      <c r="Q349" s="39">
        <v>201752</v>
      </c>
      <c r="R349" s="39"/>
      <c r="S349" s="39">
        <v>201744</v>
      </c>
      <c r="T349" s="39">
        <v>201748</v>
      </c>
    </row>
    <row r="350" spans="14:20" outlineLevel="1">
      <c r="N350" s="119">
        <v>201749</v>
      </c>
      <c r="O350" s="119" t="s">
        <v>35</v>
      </c>
      <c r="P350" s="39">
        <v>201748</v>
      </c>
      <c r="Q350" s="39">
        <v>201752</v>
      </c>
      <c r="R350" s="39">
        <v>1</v>
      </c>
      <c r="S350" s="39">
        <v>201744</v>
      </c>
      <c r="T350" s="39">
        <v>201748</v>
      </c>
    </row>
    <row r="351" spans="14:20" outlineLevel="1">
      <c r="N351" s="119">
        <v>201749</v>
      </c>
      <c r="O351" s="119" t="s">
        <v>35</v>
      </c>
      <c r="P351" s="39">
        <v>201748</v>
      </c>
      <c r="Q351" s="39">
        <v>201752</v>
      </c>
      <c r="R351" s="39">
        <v>1</v>
      </c>
      <c r="S351" s="39">
        <v>201744</v>
      </c>
      <c r="T351" s="39">
        <v>201748</v>
      </c>
    </row>
    <row r="352" spans="14:20" outlineLevel="1">
      <c r="N352" s="119">
        <v>201749</v>
      </c>
      <c r="O352" s="119" t="s">
        <v>36</v>
      </c>
      <c r="P352" s="39">
        <v>201748</v>
      </c>
      <c r="Q352" s="39">
        <v>201752</v>
      </c>
      <c r="R352" s="39">
        <v>1</v>
      </c>
      <c r="S352" s="39">
        <v>201744</v>
      </c>
      <c r="T352" s="39">
        <v>201748</v>
      </c>
    </row>
    <row r="353" spans="14:20" outlineLevel="1">
      <c r="N353" s="119">
        <v>201749</v>
      </c>
      <c r="O353" s="119" t="s">
        <v>36</v>
      </c>
      <c r="P353" s="39">
        <v>201748</v>
      </c>
      <c r="Q353" s="39">
        <v>201752</v>
      </c>
      <c r="R353" s="39">
        <v>1</v>
      </c>
      <c r="S353" s="39">
        <v>201744</v>
      </c>
      <c r="T353" s="39">
        <v>201748</v>
      </c>
    </row>
    <row r="354" spans="14:20" outlineLevel="1">
      <c r="N354" s="119">
        <v>201749</v>
      </c>
      <c r="O354" s="119" t="s">
        <v>37</v>
      </c>
      <c r="P354" s="39">
        <v>201748</v>
      </c>
      <c r="Q354" s="39">
        <v>201752</v>
      </c>
      <c r="R354" s="39">
        <v>1</v>
      </c>
      <c r="S354" s="39">
        <v>201744</v>
      </c>
      <c r="T354" s="39">
        <v>201748</v>
      </c>
    </row>
    <row r="355" spans="14:20" outlineLevel="1">
      <c r="N355" s="119">
        <v>201749</v>
      </c>
      <c r="O355" s="119" t="s">
        <v>37</v>
      </c>
      <c r="P355" s="39">
        <v>201748</v>
      </c>
      <c r="Q355" s="39">
        <v>201752</v>
      </c>
      <c r="R355" s="39">
        <v>1</v>
      </c>
      <c r="S355" s="39">
        <v>201744</v>
      </c>
      <c r="T355" s="39">
        <v>201748</v>
      </c>
    </row>
    <row r="356" spans="14:20" outlineLevel="1">
      <c r="N356" s="119">
        <v>201749</v>
      </c>
      <c r="O356" s="119" t="s">
        <v>37</v>
      </c>
      <c r="P356" s="39">
        <v>201748</v>
      </c>
      <c r="Q356" s="39">
        <v>201752</v>
      </c>
      <c r="R356" s="39">
        <v>1</v>
      </c>
      <c r="S356" s="39">
        <v>201744</v>
      </c>
      <c r="T356" s="39">
        <v>201748</v>
      </c>
    </row>
    <row r="357" spans="14:20" outlineLevel="1">
      <c r="N357" s="119">
        <v>201749</v>
      </c>
      <c r="O357" s="119" t="s">
        <v>37</v>
      </c>
      <c r="P357" s="39">
        <v>201748</v>
      </c>
      <c r="Q357" s="39">
        <v>201752</v>
      </c>
      <c r="R357" s="39">
        <v>1</v>
      </c>
      <c r="S357" s="39">
        <v>201744</v>
      </c>
      <c r="T357" s="39">
        <v>201748</v>
      </c>
    </row>
    <row r="358" spans="14:20" outlineLevel="1">
      <c r="N358" s="119">
        <v>201749</v>
      </c>
      <c r="O358" s="119" t="s">
        <v>37</v>
      </c>
      <c r="P358" s="39">
        <v>201748</v>
      </c>
      <c r="Q358" s="39">
        <v>201752</v>
      </c>
      <c r="R358" s="39">
        <v>1</v>
      </c>
      <c r="S358" s="39">
        <v>201744</v>
      </c>
      <c r="T358" s="39">
        <v>201748</v>
      </c>
    </row>
    <row r="359" spans="14:20" outlineLevel="1">
      <c r="N359" s="119">
        <v>201749</v>
      </c>
      <c r="O359" s="119" t="s">
        <v>37</v>
      </c>
      <c r="P359" s="39">
        <v>201748</v>
      </c>
      <c r="Q359" s="39">
        <v>201752</v>
      </c>
      <c r="R359" s="39">
        <v>1</v>
      </c>
      <c r="S359" s="39">
        <v>201744</v>
      </c>
      <c r="T359" s="39">
        <v>201748</v>
      </c>
    </row>
    <row r="360" spans="14:20" outlineLevel="1">
      <c r="N360" s="119">
        <v>201749</v>
      </c>
      <c r="O360" s="119" t="s">
        <v>38</v>
      </c>
      <c r="P360" s="39">
        <v>201748</v>
      </c>
      <c r="Q360" s="39">
        <v>201752</v>
      </c>
      <c r="R360" s="39">
        <v>1</v>
      </c>
      <c r="S360" s="39">
        <v>201744</v>
      </c>
      <c r="T360" s="39">
        <v>201748</v>
      </c>
    </row>
    <row r="361" spans="14:20" outlineLevel="1">
      <c r="N361" s="119">
        <v>201749</v>
      </c>
      <c r="O361" s="119" t="s">
        <v>38</v>
      </c>
      <c r="P361" s="39">
        <v>201748</v>
      </c>
      <c r="Q361" s="39">
        <v>201752</v>
      </c>
      <c r="R361" s="39"/>
      <c r="S361" s="39">
        <v>201744</v>
      </c>
      <c r="T361" s="39">
        <v>201748</v>
      </c>
    </row>
    <row r="362" spans="14:20" outlineLevel="1">
      <c r="N362" s="119">
        <v>201749</v>
      </c>
      <c r="O362" s="119" t="s">
        <v>38</v>
      </c>
      <c r="P362" s="39">
        <v>201748</v>
      </c>
      <c r="Q362" s="39">
        <v>201752</v>
      </c>
      <c r="R362" s="39">
        <v>0.9</v>
      </c>
      <c r="S362" s="39">
        <v>201744</v>
      </c>
      <c r="T362" s="39">
        <v>201748</v>
      </c>
    </row>
    <row r="363" spans="14:20" outlineLevel="1">
      <c r="N363" s="119">
        <v>201749</v>
      </c>
      <c r="O363" s="119" t="s">
        <v>38</v>
      </c>
      <c r="P363" s="39">
        <v>201748</v>
      </c>
      <c r="Q363" s="39">
        <v>201752</v>
      </c>
      <c r="R363" s="39">
        <v>1</v>
      </c>
      <c r="S363" s="39">
        <v>201744</v>
      </c>
      <c r="T363" s="39">
        <v>201748</v>
      </c>
    </row>
    <row r="364" spans="14:20" outlineLevel="1">
      <c r="N364" s="119">
        <v>201749</v>
      </c>
      <c r="O364" s="119" t="s">
        <v>38</v>
      </c>
      <c r="P364" s="39">
        <v>201748</v>
      </c>
      <c r="Q364" s="39">
        <v>201752</v>
      </c>
      <c r="R364" s="39">
        <v>1</v>
      </c>
      <c r="S364" s="39">
        <v>201744</v>
      </c>
      <c r="T364" s="39">
        <v>201748</v>
      </c>
    </row>
    <row r="365" spans="14:20" outlineLevel="1">
      <c r="N365" s="119">
        <v>201749</v>
      </c>
      <c r="O365" s="119" t="s">
        <v>38</v>
      </c>
      <c r="P365" s="39">
        <v>201748</v>
      </c>
      <c r="Q365" s="39">
        <v>201752</v>
      </c>
      <c r="R365" s="39">
        <v>1</v>
      </c>
      <c r="S365" s="39">
        <v>201744</v>
      </c>
      <c r="T365" s="39">
        <v>201748</v>
      </c>
    </row>
    <row r="366" spans="14:20" outlineLevel="1">
      <c r="N366" s="119">
        <v>201749</v>
      </c>
      <c r="O366" s="119" t="s">
        <v>38</v>
      </c>
      <c r="P366" s="39">
        <v>201748</v>
      </c>
      <c r="Q366" s="39">
        <v>201752</v>
      </c>
      <c r="R366" s="39">
        <v>0.9</v>
      </c>
      <c r="S366" s="39">
        <v>201744</v>
      </c>
      <c r="T366" s="39">
        <v>201748</v>
      </c>
    </row>
    <row r="367" spans="14:20" outlineLevel="1">
      <c r="N367" s="119">
        <v>201749</v>
      </c>
      <c r="O367" s="119" t="s">
        <v>38</v>
      </c>
      <c r="P367" s="39">
        <v>201748</v>
      </c>
      <c r="Q367" s="39">
        <v>201752</v>
      </c>
      <c r="R367" s="39">
        <v>1</v>
      </c>
      <c r="S367" s="39">
        <v>201744</v>
      </c>
      <c r="T367" s="39">
        <v>201748</v>
      </c>
    </row>
    <row r="368" spans="14:20" outlineLevel="1">
      <c r="N368" s="119">
        <v>201749</v>
      </c>
      <c r="O368" s="119" t="s">
        <v>38</v>
      </c>
      <c r="P368" s="39">
        <v>201748</v>
      </c>
      <c r="Q368" s="39">
        <v>201752</v>
      </c>
      <c r="R368" s="39">
        <v>0.9</v>
      </c>
      <c r="S368" s="39">
        <v>201744</v>
      </c>
      <c r="T368" s="39">
        <v>201748</v>
      </c>
    </row>
    <row r="369" spans="14:20" outlineLevel="1">
      <c r="N369" s="119">
        <v>201750</v>
      </c>
      <c r="O369" s="119" t="s">
        <v>44</v>
      </c>
      <c r="P369" s="39">
        <v>201748</v>
      </c>
      <c r="Q369" s="39">
        <v>201752</v>
      </c>
      <c r="R369" s="39">
        <v>0.9</v>
      </c>
      <c r="S369" s="39">
        <v>201744</v>
      </c>
      <c r="T369" s="39">
        <v>201748</v>
      </c>
    </row>
    <row r="370" spans="14:20" outlineLevel="1">
      <c r="N370" s="119">
        <v>201750</v>
      </c>
      <c r="O370" s="119" t="s">
        <v>44</v>
      </c>
      <c r="P370" s="39">
        <v>201748</v>
      </c>
      <c r="Q370" s="39">
        <v>201752</v>
      </c>
      <c r="R370" s="39">
        <v>0.7</v>
      </c>
      <c r="S370" s="39">
        <v>201744</v>
      </c>
      <c r="T370" s="39">
        <v>201748</v>
      </c>
    </row>
    <row r="371" spans="14:20" outlineLevel="1">
      <c r="N371" s="119">
        <v>201750</v>
      </c>
      <c r="O371" s="119" t="s">
        <v>44</v>
      </c>
      <c r="P371" s="39">
        <v>201748</v>
      </c>
      <c r="Q371" s="39">
        <v>201752</v>
      </c>
      <c r="R371" s="39">
        <v>1</v>
      </c>
      <c r="S371" s="39">
        <v>201744</v>
      </c>
      <c r="T371" s="39">
        <v>201748</v>
      </c>
    </row>
    <row r="372" spans="14:20" outlineLevel="1">
      <c r="N372" s="119">
        <v>201750</v>
      </c>
      <c r="O372" s="119" t="s">
        <v>44</v>
      </c>
      <c r="P372" s="39">
        <v>201748</v>
      </c>
      <c r="Q372" s="39">
        <v>201752</v>
      </c>
      <c r="R372" s="39">
        <v>1</v>
      </c>
      <c r="S372" s="39">
        <v>201744</v>
      </c>
      <c r="T372" s="39">
        <v>201748</v>
      </c>
    </row>
    <row r="373" spans="14:20" outlineLevel="1">
      <c r="N373" s="119">
        <v>201750</v>
      </c>
      <c r="O373" s="119" t="s">
        <v>44</v>
      </c>
      <c r="P373" s="39">
        <v>201748</v>
      </c>
      <c r="Q373" s="39">
        <v>201752</v>
      </c>
      <c r="R373" s="39">
        <v>1</v>
      </c>
      <c r="S373" s="39">
        <v>201744</v>
      </c>
      <c r="T373" s="39">
        <v>201748</v>
      </c>
    </row>
    <row r="374" spans="14:20" outlineLevel="1">
      <c r="N374" s="119">
        <v>201750</v>
      </c>
      <c r="O374" s="119" t="s">
        <v>44</v>
      </c>
      <c r="P374" s="39">
        <v>201748</v>
      </c>
      <c r="Q374" s="39">
        <v>201752</v>
      </c>
      <c r="R374" s="39">
        <v>1</v>
      </c>
      <c r="S374" s="39">
        <v>201744</v>
      </c>
      <c r="T374" s="39">
        <v>201748</v>
      </c>
    </row>
    <row r="375" spans="14:20" outlineLevel="1">
      <c r="N375" s="119">
        <v>201750</v>
      </c>
      <c r="O375" s="119" t="s">
        <v>44</v>
      </c>
      <c r="P375" s="39">
        <v>201748</v>
      </c>
      <c r="Q375" s="39">
        <v>201752</v>
      </c>
      <c r="R375" s="39">
        <v>0.9</v>
      </c>
      <c r="S375" s="39">
        <v>201744</v>
      </c>
      <c r="T375" s="39">
        <v>201748</v>
      </c>
    </row>
    <row r="376" spans="14:20" outlineLevel="1">
      <c r="N376" s="119">
        <v>201750</v>
      </c>
      <c r="O376" s="119" t="s">
        <v>44</v>
      </c>
      <c r="P376" s="39">
        <v>201748</v>
      </c>
      <c r="Q376" s="39">
        <v>201752</v>
      </c>
      <c r="R376" s="39">
        <v>0.9</v>
      </c>
      <c r="S376" s="39">
        <v>201744</v>
      </c>
      <c r="T376" s="39">
        <v>201748</v>
      </c>
    </row>
    <row r="377" spans="14:20" outlineLevel="1">
      <c r="N377" s="119">
        <v>201750</v>
      </c>
      <c r="O377" s="119" t="s">
        <v>44</v>
      </c>
      <c r="P377" s="39">
        <v>201748</v>
      </c>
      <c r="Q377" s="39">
        <v>201752</v>
      </c>
      <c r="R377" s="39">
        <v>0.9</v>
      </c>
      <c r="S377" s="39">
        <v>201744</v>
      </c>
      <c r="T377" s="39">
        <v>201748</v>
      </c>
    </row>
    <row r="378" spans="14:20" outlineLevel="1">
      <c r="N378" s="119">
        <v>201750</v>
      </c>
      <c r="O378" s="119" t="s">
        <v>44</v>
      </c>
      <c r="P378" s="39">
        <v>201748</v>
      </c>
      <c r="Q378" s="39">
        <v>201752</v>
      </c>
      <c r="R378" s="39">
        <v>1</v>
      </c>
      <c r="S378" s="39">
        <v>201744</v>
      </c>
      <c r="T378" s="39">
        <v>201748</v>
      </c>
    </row>
    <row r="379" spans="14:20" outlineLevel="1">
      <c r="N379" s="119">
        <v>201750</v>
      </c>
      <c r="O379" s="119" t="s">
        <v>44</v>
      </c>
      <c r="P379" s="39">
        <v>201748</v>
      </c>
      <c r="Q379" s="39">
        <v>201752</v>
      </c>
      <c r="R379" s="39">
        <v>1</v>
      </c>
      <c r="S379" s="39">
        <v>201744</v>
      </c>
      <c r="T379" s="39">
        <v>201748</v>
      </c>
    </row>
    <row r="380" spans="14:20" outlineLevel="1">
      <c r="N380" s="119">
        <v>201750</v>
      </c>
      <c r="O380" s="119" t="s">
        <v>44</v>
      </c>
      <c r="P380" s="39">
        <v>201748</v>
      </c>
      <c r="Q380" s="39">
        <v>201752</v>
      </c>
      <c r="R380" s="39">
        <v>1</v>
      </c>
      <c r="S380" s="39">
        <v>201744</v>
      </c>
      <c r="T380" s="39">
        <v>201748</v>
      </c>
    </row>
    <row r="381" spans="14:20" outlineLevel="1">
      <c r="N381" s="119">
        <v>201750</v>
      </c>
      <c r="O381" s="119" t="s">
        <v>44</v>
      </c>
      <c r="P381" s="39">
        <v>201748</v>
      </c>
      <c r="Q381" s="39">
        <v>201752</v>
      </c>
      <c r="R381" s="39">
        <v>0.8</v>
      </c>
      <c r="S381" s="39">
        <v>201744</v>
      </c>
      <c r="T381" s="39">
        <v>201748</v>
      </c>
    </row>
    <row r="382" spans="14:20" outlineLevel="1">
      <c r="N382" s="119">
        <v>201750</v>
      </c>
      <c r="O382" s="119" t="s">
        <v>44</v>
      </c>
      <c r="P382" s="39">
        <v>201748</v>
      </c>
      <c r="Q382" s="39">
        <v>201752</v>
      </c>
      <c r="R382" s="39">
        <v>0.9</v>
      </c>
      <c r="S382" s="39">
        <v>201744</v>
      </c>
      <c r="T382" s="39">
        <v>201748</v>
      </c>
    </row>
    <row r="383" spans="14:20" outlineLevel="1">
      <c r="N383" s="119">
        <v>201750</v>
      </c>
      <c r="O383" s="119" t="s">
        <v>44</v>
      </c>
      <c r="P383" s="39">
        <v>201748</v>
      </c>
      <c r="Q383" s="39">
        <v>201752</v>
      </c>
      <c r="R383" s="39">
        <v>0.7</v>
      </c>
      <c r="S383" s="39">
        <v>201744</v>
      </c>
      <c r="T383" s="39">
        <v>201748</v>
      </c>
    </row>
    <row r="384" spans="14:20" outlineLevel="1">
      <c r="N384" s="119">
        <v>201750</v>
      </c>
      <c r="O384" s="119" t="s">
        <v>44</v>
      </c>
      <c r="P384" s="39">
        <v>201748</v>
      </c>
      <c r="Q384" s="39">
        <v>201752</v>
      </c>
      <c r="R384" s="39">
        <v>1</v>
      </c>
      <c r="S384" s="39">
        <v>201744</v>
      </c>
      <c r="T384" s="39">
        <v>201748</v>
      </c>
    </row>
    <row r="385" spans="14:20" outlineLevel="1">
      <c r="N385" s="119">
        <v>201750</v>
      </c>
      <c r="O385" s="119" t="s">
        <v>44</v>
      </c>
      <c r="P385" s="39">
        <v>201748</v>
      </c>
      <c r="Q385" s="39">
        <v>201752</v>
      </c>
      <c r="R385" s="39">
        <v>0.9</v>
      </c>
      <c r="S385" s="39">
        <v>201744</v>
      </c>
      <c r="T385" s="39">
        <v>201748</v>
      </c>
    </row>
    <row r="386" spans="14:20" outlineLevel="1">
      <c r="N386" s="119">
        <v>201750</v>
      </c>
      <c r="O386" s="119" t="s">
        <v>44</v>
      </c>
      <c r="P386" s="39">
        <v>201748</v>
      </c>
      <c r="Q386" s="39">
        <v>201752</v>
      </c>
      <c r="R386" s="39">
        <v>0.7</v>
      </c>
      <c r="S386" s="39">
        <v>201744</v>
      </c>
      <c r="T386" s="39">
        <v>201748</v>
      </c>
    </row>
    <row r="387" spans="14:20" outlineLevel="1">
      <c r="N387" s="119">
        <v>201750</v>
      </c>
      <c r="O387" s="119" t="s">
        <v>44</v>
      </c>
      <c r="P387" s="39">
        <v>201748</v>
      </c>
      <c r="Q387" s="39">
        <v>201752</v>
      </c>
      <c r="R387" s="39">
        <v>1</v>
      </c>
      <c r="S387" s="39">
        <v>201744</v>
      </c>
      <c r="T387" s="39">
        <v>201748</v>
      </c>
    </row>
    <row r="388" spans="14:20" outlineLevel="1">
      <c r="N388" s="119">
        <v>201750</v>
      </c>
      <c r="O388" s="119" t="s">
        <v>44</v>
      </c>
      <c r="P388" s="39">
        <v>201748</v>
      </c>
      <c r="Q388" s="39">
        <v>201752</v>
      </c>
      <c r="R388" s="39">
        <v>1</v>
      </c>
      <c r="S388" s="39">
        <v>201744</v>
      </c>
      <c r="T388" s="39">
        <v>201748</v>
      </c>
    </row>
    <row r="389" spans="14:20" outlineLevel="1">
      <c r="N389" s="119">
        <v>201750</v>
      </c>
      <c r="O389" s="119" t="s">
        <v>44</v>
      </c>
      <c r="P389" s="39">
        <v>201748</v>
      </c>
      <c r="Q389" s="39">
        <v>201752</v>
      </c>
      <c r="R389" s="39">
        <v>0.8</v>
      </c>
      <c r="S389" s="39">
        <v>201744</v>
      </c>
      <c r="T389" s="39">
        <v>201748</v>
      </c>
    </row>
    <row r="390" spans="14:20" outlineLevel="1">
      <c r="N390" s="119">
        <v>201750</v>
      </c>
      <c r="O390" s="119" t="s">
        <v>44</v>
      </c>
      <c r="P390" s="39">
        <v>201748</v>
      </c>
      <c r="Q390" s="39">
        <v>201752</v>
      </c>
      <c r="R390" s="39">
        <v>1</v>
      </c>
      <c r="S390" s="39">
        <v>201744</v>
      </c>
      <c r="T390" s="39">
        <v>201748</v>
      </c>
    </row>
    <row r="391" spans="14:20" outlineLevel="1">
      <c r="N391" s="119">
        <v>201750</v>
      </c>
      <c r="O391" s="119" t="s">
        <v>44</v>
      </c>
      <c r="P391" s="39">
        <v>201748</v>
      </c>
      <c r="Q391" s="39">
        <v>201752</v>
      </c>
      <c r="R391" s="39">
        <v>1</v>
      </c>
      <c r="S391" s="39">
        <v>201744</v>
      </c>
      <c r="T391" s="39">
        <v>201748</v>
      </c>
    </row>
    <row r="392" spans="14:20" outlineLevel="1">
      <c r="N392" s="119">
        <v>201750</v>
      </c>
      <c r="O392" s="119" t="s">
        <v>44</v>
      </c>
      <c r="P392" s="39">
        <v>201748</v>
      </c>
      <c r="Q392" s="39">
        <v>201752</v>
      </c>
      <c r="R392" s="39">
        <v>1</v>
      </c>
      <c r="S392" s="39">
        <v>201744</v>
      </c>
      <c r="T392" s="39">
        <v>201748</v>
      </c>
    </row>
    <row r="393" spans="14:20" outlineLevel="1">
      <c r="N393" s="119">
        <v>201750</v>
      </c>
      <c r="O393" s="119" t="s">
        <v>57</v>
      </c>
      <c r="P393" s="39">
        <v>201748</v>
      </c>
      <c r="Q393" s="39">
        <v>201752</v>
      </c>
      <c r="R393" s="39">
        <v>1</v>
      </c>
      <c r="S393" s="39">
        <v>201744</v>
      </c>
      <c r="T393" s="39">
        <v>201748</v>
      </c>
    </row>
    <row r="394" spans="14:20" outlineLevel="1">
      <c r="N394" s="119">
        <v>201750</v>
      </c>
      <c r="O394" s="119" t="s">
        <v>57</v>
      </c>
      <c r="P394" s="39">
        <v>201748</v>
      </c>
      <c r="Q394" s="39">
        <v>201752</v>
      </c>
      <c r="R394" s="39">
        <v>1</v>
      </c>
      <c r="S394" s="39">
        <v>201744</v>
      </c>
      <c r="T394" s="39">
        <v>201748</v>
      </c>
    </row>
    <row r="395" spans="14:20" outlineLevel="1">
      <c r="N395" s="119">
        <v>201750</v>
      </c>
      <c r="O395" s="119" t="s">
        <v>57</v>
      </c>
      <c r="P395" s="39">
        <v>201748</v>
      </c>
      <c r="Q395" s="39">
        <v>201752</v>
      </c>
      <c r="R395" s="39">
        <v>1</v>
      </c>
      <c r="S395" s="39">
        <v>201744</v>
      </c>
      <c r="T395" s="39">
        <v>201748</v>
      </c>
    </row>
    <row r="396" spans="14:20" outlineLevel="1">
      <c r="N396" s="119">
        <v>201750</v>
      </c>
      <c r="O396" s="119" t="s">
        <v>34</v>
      </c>
      <c r="P396" s="39">
        <v>201748</v>
      </c>
      <c r="Q396" s="39">
        <v>201752</v>
      </c>
      <c r="R396" s="39">
        <v>1</v>
      </c>
      <c r="S396" s="39">
        <v>201744</v>
      </c>
      <c r="T396" s="39">
        <v>201748</v>
      </c>
    </row>
    <row r="397" spans="14:20" outlineLevel="1">
      <c r="N397" s="119">
        <v>201750</v>
      </c>
      <c r="O397" s="119" t="s">
        <v>34</v>
      </c>
      <c r="P397" s="39">
        <v>201748</v>
      </c>
      <c r="Q397" s="39">
        <v>201752</v>
      </c>
      <c r="R397" s="39">
        <v>1</v>
      </c>
      <c r="S397" s="39">
        <v>201744</v>
      </c>
      <c r="T397" s="39">
        <v>201748</v>
      </c>
    </row>
    <row r="398" spans="14:20" outlineLevel="1">
      <c r="N398" s="119">
        <v>201750</v>
      </c>
      <c r="O398" s="119" t="s">
        <v>34</v>
      </c>
      <c r="P398" s="39">
        <v>201748</v>
      </c>
      <c r="Q398" s="39">
        <v>201752</v>
      </c>
      <c r="R398" s="39">
        <v>1</v>
      </c>
      <c r="S398" s="39">
        <v>201744</v>
      </c>
      <c r="T398" s="39">
        <v>201748</v>
      </c>
    </row>
    <row r="399" spans="14:20" outlineLevel="1">
      <c r="N399" s="119">
        <v>201750</v>
      </c>
      <c r="O399" s="119" t="s">
        <v>35</v>
      </c>
      <c r="P399" s="39">
        <v>201748</v>
      </c>
      <c r="Q399" s="39">
        <v>201752</v>
      </c>
      <c r="R399" s="39">
        <v>1</v>
      </c>
      <c r="S399" s="39">
        <v>201744</v>
      </c>
      <c r="T399" s="39">
        <v>201748</v>
      </c>
    </row>
    <row r="400" spans="14:20" outlineLevel="1">
      <c r="N400" s="119">
        <v>201750</v>
      </c>
      <c r="O400" s="119" t="s">
        <v>35</v>
      </c>
      <c r="P400" s="39">
        <v>201748</v>
      </c>
      <c r="Q400" s="39">
        <v>201752</v>
      </c>
      <c r="R400" s="39">
        <v>1</v>
      </c>
      <c r="S400" s="39">
        <v>201744</v>
      </c>
      <c r="T400" s="39">
        <v>201748</v>
      </c>
    </row>
    <row r="401" spans="14:20" outlineLevel="1">
      <c r="N401" s="119">
        <v>201750</v>
      </c>
      <c r="O401" s="119" t="s">
        <v>36</v>
      </c>
      <c r="P401" s="39">
        <v>201748</v>
      </c>
      <c r="Q401" s="39">
        <v>201752</v>
      </c>
      <c r="R401" s="39">
        <v>1</v>
      </c>
      <c r="S401" s="39">
        <v>201744</v>
      </c>
      <c r="T401" s="39">
        <v>201748</v>
      </c>
    </row>
    <row r="402" spans="14:20" outlineLevel="1">
      <c r="N402" s="119">
        <v>201750</v>
      </c>
      <c r="O402" s="119" t="s">
        <v>36</v>
      </c>
      <c r="P402" s="39">
        <v>201748</v>
      </c>
      <c r="Q402" s="39">
        <v>201752</v>
      </c>
      <c r="R402" s="39">
        <v>1</v>
      </c>
      <c r="S402" s="39">
        <v>201744</v>
      </c>
      <c r="T402" s="39">
        <v>201748</v>
      </c>
    </row>
    <row r="403" spans="14:20" outlineLevel="1">
      <c r="N403" s="119">
        <v>201750</v>
      </c>
      <c r="O403" s="119" t="s">
        <v>37</v>
      </c>
      <c r="P403" s="39">
        <v>201748</v>
      </c>
      <c r="Q403" s="39">
        <v>201752</v>
      </c>
      <c r="R403" s="39">
        <v>1</v>
      </c>
      <c r="S403" s="39">
        <v>201744</v>
      </c>
      <c r="T403" s="39">
        <v>201748</v>
      </c>
    </row>
    <row r="404" spans="14:20" outlineLevel="1">
      <c r="N404" s="119">
        <v>201750</v>
      </c>
      <c r="O404" s="119" t="s">
        <v>37</v>
      </c>
      <c r="P404" s="39">
        <v>201748</v>
      </c>
      <c r="Q404" s="39">
        <v>201752</v>
      </c>
      <c r="R404" s="39">
        <v>1</v>
      </c>
      <c r="S404" s="39">
        <v>201744</v>
      </c>
      <c r="T404" s="39">
        <v>201748</v>
      </c>
    </row>
    <row r="405" spans="14:20" outlineLevel="1">
      <c r="N405" s="119">
        <v>201750</v>
      </c>
      <c r="O405" s="119" t="s">
        <v>37</v>
      </c>
      <c r="P405" s="39">
        <v>201748</v>
      </c>
      <c r="Q405" s="39">
        <v>201752</v>
      </c>
      <c r="R405" s="39">
        <v>1</v>
      </c>
      <c r="S405" s="39">
        <v>201744</v>
      </c>
      <c r="T405" s="39">
        <v>201748</v>
      </c>
    </row>
    <row r="406" spans="14:20" outlineLevel="1">
      <c r="N406" s="119">
        <v>201750</v>
      </c>
      <c r="O406" s="119" t="s">
        <v>37</v>
      </c>
      <c r="P406" s="39">
        <v>201748</v>
      </c>
      <c r="Q406" s="39">
        <v>201752</v>
      </c>
      <c r="R406" s="39">
        <v>1</v>
      </c>
      <c r="S406" s="39">
        <v>201744</v>
      </c>
      <c r="T406" s="39">
        <v>201748</v>
      </c>
    </row>
    <row r="407" spans="14:20" outlineLevel="1">
      <c r="N407" s="119">
        <v>201750</v>
      </c>
      <c r="O407" s="119" t="s">
        <v>37</v>
      </c>
      <c r="P407" s="39">
        <v>201748</v>
      </c>
      <c r="Q407" s="39">
        <v>201752</v>
      </c>
      <c r="R407" s="39">
        <v>1</v>
      </c>
      <c r="S407" s="39">
        <v>201744</v>
      </c>
      <c r="T407" s="39">
        <v>201748</v>
      </c>
    </row>
    <row r="408" spans="14:20" outlineLevel="1">
      <c r="N408" s="119">
        <v>201750</v>
      </c>
      <c r="O408" s="119" t="s">
        <v>37</v>
      </c>
      <c r="P408" s="39">
        <v>201748</v>
      </c>
      <c r="Q408" s="39">
        <v>201752</v>
      </c>
      <c r="R408" s="39">
        <v>1</v>
      </c>
      <c r="S408" s="39">
        <v>201744</v>
      </c>
      <c r="T408" s="39">
        <v>201748</v>
      </c>
    </row>
    <row r="409" spans="14:20" outlineLevel="1">
      <c r="N409" s="119">
        <v>201750</v>
      </c>
      <c r="O409" s="119" t="s">
        <v>38</v>
      </c>
      <c r="P409" s="39">
        <v>201748</v>
      </c>
      <c r="Q409" s="39">
        <v>201752</v>
      </c>
      <c r="R409" s="39"/>
      <c r="S409" s="39">
        <v>201744</v>
      </c>
      <c r="T409" s="39">
        <v>201748</v>
      </c>
    </row>
    <row r="410" spans="14:20" outlineLevel="1">
      <c r="N410" s="119">
        <v>201750</v>
      </c>
      <c r="O410" s="119" t="s">
        <v>38</v>
      </c>
      <c r="P410" s="39">
        <v>201748</v>
      </c>
      <c r="Q410" s="39">
        <v>201752</v>
      </c>
      <c r="R410" s="39">
        <v>1</v>
      </c>
      <c r="S410" s="39">
        <v>201744</v>
      </c>
      <c r="T410" s="39">
        <v>201748</v>
      </c>
    </row>
    <row r="411" spans="14:20" outlineLevel="1">
      <c r="N411" s="119">
        <v>201750</v>
      </c>
      <c r="O411" s="119" t="s">
        <v>38</v>
      </c>
      <c r="P411" s="39">
        <v>201748</v>
      </c>
      <c r="Q411" s="39">
        <v>201752</v>
      </c>
      <c r="R411" s="39">
        <v>0.9</v>
      </c>
      <c r="S411" s="39">
        <v>201744</v>
      </c>
      <c r="T411" s="39">
        <v>201748</v>
      </c>
    </row>
    <row r="412" spans="14:20" outlineLevel="1">
      <c r="N412" s="119">
        <v>201750</v>
      </c>
      <c r="O412" s="119" t="s">
        <v>38</v>
      </c>
      <c r="P412" s="39">
        <v>201748</v>
      </c>
      <c r="Q412" s="39">
        <v>201752</v>
      </c>
      <c r="R412" s="39">
        <v>1</v>
      </c>
      <c r="S412" s="39">
        <v>201744</v>
      </c>
      <c r="T412" s="39">
        <v>201748</v>
      </c>
    </row>
    <row r="413" spans="14:20" outlineLevel="1">
      <c r="N413" s="119">
        <v>201750</v>
      </c>
      <c r="O413" s="119" t="s">
        <v>38</v>
      </c>
      <c r="P413" s="39">
        <v>201748</v>
      </c>
      <c r="Q413" s="39">
        <v>201752</v>
      </c>
      <c r="R413" s="39">
        <v>1</v>
      </c>
      <c r="S413" s="39">
        <v>201744</v>
      </c>
      <c r="T413" s="39">
        <v>201748</v>
      </c>
    </row>
    <row r="414" spans="14:20" outlineLevel="1">
      <c r="N414" s="119">
        <v>201750</v>
      </c>
      <c r="O414" s="119" t="s">
        <v>38</v>
      </c>
      <c r="P414" s="39">
        <v>201748</v>
      </c>
      <c r="Q414" s="39">
        <v>201752</v>
      </c>
      <c r="R414" s="39">
        <v>1</v>
      </c>
      <c r="S414" s="39">
        <v>201744</v>
      </c>
      <c r="T414" s="39">
        <v>201748</v>
      </c>
    </row>
    <row r="415" spans="14:20" outlineLevel="1">
      <c r="N415" s="119">
        <v>201750</v>
      </c>
      <c r="O415" s="119" t="s">
        <v>38</v>
      </c>
      <c r="P415" s="39">
        <v>201748</v>
      </c>
      <c r="Q415" s="39">
        <v>201752</v>
      </c>
      <c r="R415" s="39">
        <v>0.9</v>
      </c>
      <c r="S415" s="39">
        <v>201744</v>
      </c>
      <c r="T415" s="39">
        <v>201748</v>
      </c>
    </row>
    <row r="416" spans="14:20" outlineLevel="1">
      <c r="N416" s="119">
        <v>201750</v>
      </c>
      <c r="O416" s="119" t="s">
        <v>38</v>
      </c>
      <c r="P416" s="39">
        <v>201748</v>
      </c>
      <c r="Q416" s="39">
        <v>201752</v>
      </c>
      <c r="R416" s="39">
        <v>0.9</v>
      </c>
      <c r="S416" s="39">
        <v>201744</v>
      </c>
      <c r="T416" s="39">
        <v>201748</v>
      </c>
    </row>
    <row r="417" spans="14:20" outlineLevel="1">
      <c r="N417" s="119">
        <v>201750</v>
      </c>
      <c r="O417" s="119" t="s">
        <v>38</v>
      </c>
      <c r="P417" s="39">
        <v>201748</v>
      </c>
      <c r="Q417" s="39">
        <v>201752</v>
      </c>
      <c r="R417" s="39">
        <v>0.9</v>
      </c>
      <c r="S417" s="39">
        <v>201744</v>
      </c>
      <c r="T417" s="39">
        <v>201748</v>
      </c>
    </row>
    <row r="418" spans="14:20" outlineLevel="1"/>
    <row r="419" spans="14:20" outlineLevel="1"/>
    <row r="420" spans="14:20" outlineLevel="1"/>
    <row r="421" spans="14:20" outlineLevel="1"/>
    <row r="422" spans="14:20" outlineLevel="1"/>
    <row r="423" spans="14:20" outlineLevel="1"/>
    <row r="424" spans="14:20" outlineLevel="1"/>
    <row r="425" spans="14:20" outlineLevel="1"/>
    <row r="426" spans="14:20" outlineLevel="1"/>
    <row r="427" spans="14:20" outlineLevel="1"/>
    <row r="428" spans="14:20" outlineLevel="1"/>
    <row r="429" spans="14:20" outlineLevel="1"/>
    <row r="430" spans="14:20" outlineLevel="1"/>
    <row r="431" spans="14:20" outlineLevel="1"/>
    <row r="432" spans="14:20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0">
    <mergeCell ref="K2:L3"/>
    <mergeCell ref="K4:L4"/>
    <mergeCell ref="B1:H1"/>
    <mergeCell ref="B2:B3"/>
    <mergeCell ref="C2:C3"/>
    <mergeCell ref="F2:F3"/>
    <mergeCell ref="H2:H3"/>
    <mergeCell ref="D2:D3"/>
    <mergeCell ref="E2:E3"/>
    <mergeCell ref="G2:G3"/>
  </mergeCells>
  <conditionalFormatting sqref="B4:B12">
    <cfRule type="colorScale" priority="15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H4:H12">
    <cfRule type="colorScale" priority="14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2">
    <cfRule type="cellIs" dxfId="133" priority="7" operator="lessThanOrEqual">
      <formula>$C$16</formula>
    </cfRule>
  </conditionalFormatting>
  <conditionalFormatting sqref="E4:E12">
    <cfRule type="cellIs" dxfId="132" priority="6" operator="greaterThanOrEqual">
      <formula>$E$16</formula>
    </cfRule>
  </conditionalFormatting>
  <conditionalFormatting sqref="G4:G12">
    <cfRule type="cellIs" dxfId="131" priority="4" operator="greaterThanOrEqual">
      <formula>$G$16</formula>
    </cfRule>
  </conditionalFormatting>
  <conditionalFormatting sqref="D6:D11">
    <cfRule type="cellIs" dxfId="130" priority="2" operator="lessThanOrEqual">
      <formula>$D$16</formula>
    </cfRule>
  </conditionalFormatting>
  <conditionalFormatting sqref="F6:F11">
    <cfRule type="cellIs" dxfId="129" priority="1" operator="lessThanOrEqual">
      <formula>$F$16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2"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32">
    <tabColor theme="7" tint="0.59999389629810485"/>
    <pageSetUpPr fitToPage="1"/>
  </sheetPr>
  <dimension ref="B1:AA500"/>
  <sheetViews>
    <sheetView workbookViewId="0">
      <selection activeCell="A6" sqref="A6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17.125" style="70" customWidth="1"/>
    <col min="6" max="6" width="20.625" style="52" customWidth="1"/>
    <col min="7" max="7" width="11.875" style="52" customWidth="1"/>
    <col min="8" max="8" width="19.875" style="52" customWidth="1"/>
    <col min="9" max="9" width="24.625" style="52" customWidth="1"/>
    <col min="10" max="10" width="14.125" style="52" customWidth="1"/>
    <col min="11" max="11" width="23.625" style="52" customWidth="1"/>
    <col min="12" max="12" width="20.125" style="52" customWidth="1"/>
    <col min="13" max="13" width="9.25" style="52" hidden="1" customWidth="1" outlineLevel="1"/>
    <col min="14" max="14" width="28.75" style="52" hidden="1" customWidth="1" outlineLevel="1"/>
    <col min="15" max="15" width="10.625" style="52" hidden="1" customWidth="1" outlineLevel="1"/>
    <col min="16" max="16" width="10.625" style="52" customWidth="1" collapsed="1"/>
    <col min="17" max="17" width="8" style="52" customWidth="1"/>
    <col min="18" max="19" width="10.625" style="52" customWidth="1"/>
    <col min="20" max="20" width="6.875" style="52" customWidth="1"/>
    <col min="21" max="21" width="10" style="52" customWidth="1"/>
    <col min="22" max="22" width="12.125" style="52" customWidth="1"/>
    <col min="23" max="23" width="9.25" style="52" customWidth="1"/>
    <col min="24" max="24" width="7" style="52" customWidth="1"/>
    <col min="25" max="25" width="9.25" style="52" customWidth="1"/>
    <col min="26" max="26" width="26.125" style="52" bestFit="1" customWidth="1"/>
    <col min="27" max="27" width="8.5" style="52" customWidth="1"/>
    <col min="28" max="16384" width="9" style="52"/>
  </cols>
  <sheetData>
    <row r="1" spans="2:21" ht="57.75" customHeight="1" thickBot="1">
      <c r="B1" s="162" t="s">
        <v>72</v>
      </c>
      <c r="C1" s="162"/>
      <c r="D1" s="162"/>
      <c r="E1" s="162"/>
      <c r="F1" s="162"/>
      <c r="H1" s="163" t="s">
        <v>73</v>
      </c>
      <c r="I1" s="163"/>
      <c r="J1" s="163"/>
      <c r="M1" s="40"/>
      <c r="N1" s="101"/>
      <c r="O1" s="101"/>
      <c r="P1" s="63"/>
      <c r="Q1" s="20"/>
      <c r="R1" s="40"/>
      <c r="S1" s="40"/>
      <c r="T1" s="40"/>
    </row>
    <row r="2" spans="2:21" ht="18" customHeight="1">
      <c r="B2" s="160" t="s">
        <v>0</v>
      </c>
      <c r="C2" s="158" t="s">
        <v>1</v>
      </c>
      <c r="D2" s="158" t="s">
        <v>43</v>
      </c>
      <c r="E2" s="158" t="s">
        <v>978</v>
      </c>
      <c r="F2" s="158" t="s">
        <v>2</v>
      </c>
      <c r="H2" s="164" t="s">
        <v>17</v>
      </c>
      <c r="I2" s="166" t="s">
        <v>18</v>
      </c>
      <c r="J2" s="168" t="s">
        <v>19</v>
      </c>
      <c r="M2" s="40"/>
      <c r="N2" s="101"/>
      <c r="O2" s="101"/>
      <c r="P2" s="63"/>
      <c r="Q2" s="20"/>
      <c r="R2" s="40"/>
      <c r="S2" s="40"/>
      <c r="T2" s="40"/>
    </row>
    <row r="3" spans="2:21" ht="31.5" customHeight="1" thickBot="1">
      <c r="B3" s="161"/>
      <c r="C3" s="159"/>
      <c r="D3" s="175"/>
      <c r="E3" s="159"/>
      <c r="F3" s="176"/>
      <c r="H3" s="165"/>
      <c r="I3" s="167"/>
      <c r="J3" s="169"/>
      <c r="M3" s="40"/>
      <c r="N3" s="101"/>
      <c r="O3" s="101"/>
      <c r="P3" s="63"/>
      <c r="Q3" s="20"/>
      <c r="R3" s="40"/>
      <c r="S3" s="40"/>
      <c r="T3" s="40"/>
    </row>
    <row r="4" spans="2:21" ht="21.75" customHeight="1" thickBot="1">
      <c r="B4" s="27">
        <v>8</v>
      </c>
      <c r="C4" s="17">
        <v>0.99</v>
      </c>
      <c r="D4" s="120"/>
      <c r="E4" s="126">
        <v>0</v>
      </c>
      <c r="F4" s="48">
        <v>2</v>
      </c>
      <c r="G4" s="20">
        <v>5</v>
      </c>
      <c r="H4" s="25" t="str">
        <f>"+50"</f>
        <v>+50</v>
      </c>
      <c r="I4" s="34">
        <v>1.1000000000000001</v>
      </c>
      <c r="J4" s="21">
        <f>IFERROR(GETPIVOTDATA("Numer Pracownika",$Z$145,"Próg",G4),0)</f>
        <v>0</v>
      </c>
      <c r="M4" s="40"/>
      <c r="N4" s="101">
        <f t="shared" ref="N4:N10" si="0">IF(C4&lt;=$C$16,1,0)</f>
        <v>0</v>
      </c>
      <c r="O4" s="101"/>
      <c r="P4" s="63">
        <f>IF(E4&gt;=$E$16,1,0)</f>
        <v>0</v>
      </c>
      <c r="Q4" s="20"/>
      <c r="R4" s="40"/>
      <c r="S4" s="40"/>
      <c r="T4" s="40"/>
      <c r="U4" s="20"/>
    </row>
    <row r="5" spans="2:21" ht="21.75" customHeight="1" thickBot="1">
      <c r="B5" s="27">
        <v>7</v>
      </c>
      <c r="C5" s="17">
        <v>0.93</v>
      </c>
      <c r="D5" s="120"/>
      <c r="E5" s="126">
        <v>0.50600000000000001</v>
      </c>
      <c r="F5" s="48">
        <v>1.7</v>
      </c>
      <c r="G5" s="20">
        <v>4</v>
      </c>
      <c r="H5" s="26" t="s">
        <v>20</v>
      </c>
      <c r="I5" s="31">
        <v>1.05</v>
      </c>
      <c r="J5" s="21">
        <f t="shared" ref="J5:J9" si="1">IFERROR(GETPIVOTDATA("Numer Pracownika",$Z$145,"Próg",G5),0)</f>
        <v>0</v>
      </c>
      <c r="M5" s="40"/>
      <c r="N5" s="101">
        <f t="shared" si="0"/>
        <v>0</v>
      </c>
      <c r="O5" s="101"/>
      <c r="P5" s="63">
        <f t="shared" ref="P5:P11" si="2">IF(E5&gt;=$E$16,1,0)</f>
        <v>0</v>
      </c>
      <c r="Q5" s="20"/>
      <c r="R5" s="40"/>
      <c r="S5" s="40"/>
      <c r="T5" s="40"/>
      <c r="U5" s="20"/>
    </row>
    <row r="6" spans="2:21" ht="21.75" customHeight="1" thickBot="1">
      <c r="B6" s="27">
        <v>6</v>
      </c>
      <c r="C6" s="17">
        <v>0.87</v>
      </c>
      <c r="D6" s="121">
        <v>1</v>
      </c>
      <c r="E6" s="126">
        <v>0.67500000000000004</v>
      </c>
      <c r="F6" s="48">
        <v>1.45</v>
      </c>
      <c r="G6" s="20">
        <v>3</v>
      </c>
      <c r="H6" s="24" t="s">
        <v>21</v>
      </c>
      <c r="I6" s="31">
        <v>1</v>
      </c>
      <c r="J6" s="21">
        <f t="shared" si="1"/>
        <v>24</v>
      </c>
      <c r="M6" s="40"/>
      <c r="N6" s="101">
        <f t="shared" si="0"/>
        <v>1</v>
      </c>
      <c r="O6" s="101">
        <f t="shared" ref="O6:O10" si="3">IF(D6&lt;=$D$16,1,0)</f>
        <v>1</v>
      </c>
      <c r="P6" s="63">
        <f t="shared" si="2"/>
        <v>0</v>
      </c>
      <c r="Q6" s="20"/>
      <c r="R6" s="40"/>
      <c r="S6" s="40"/>
      <c r="T6" s="40"/>
      <c r="U6" s="20"/>
    </row>
    <row r="7" spans="2:21" ht="21.75" customHeight="1" thickBot="1">
      <c r="B7" s="18">
        <v>5</v>
      </c>
      <c r="C7" s="5">
        <v>0.82</v>
      </c>
      <c r="D7" s="122">
        <v>0.97</v>
      </c>
      <c r="E7" s="126">
        <v>0.9</v>
      </c>
      <c r="F7" s="49">
        <v>1.25</v>
      </c>
      <c r="G7" s="20">
        <v>2</v>
      </c>
      <c r="H7" s="23" t="s">
        <v>22</v>
      </c>
      <c r="I7" s="34">
        <v>0.8</v>
      </c>
      <c r="J7" s="21">
        <f t="shared" si="1"/>
        <v>0</v>
      </c>
      <c r="M7" s="40"/>
      <c r="N7" s="101">
        <f t="shared" si="0"/>
        <v>1</v>
      </c>
      <c r="O7" s="101">
        <f t="shared" si="3"/>
        <v>1</v>
      </c>
      <c r="P7" s="63">
        <f t="shared" si="2"/>
        <v>0</v>
      </c>
      <c r="Q7" s="20"/>
      <c r="R7" s="40"/>
      <c r="S7" s="40"/>
      <c r="T7" s="40"/>
      <c r="U7" s="20"/>
    </row>
    <row r="8" spans="2:21" ht="21.75" customHeight="1" thickBot="1">
      <c r="B8" s="18">
        <v>4</v>
      </c>
      <c r="C8" s="5">
        <v>0.78</v>
      </c>
      <c r="D8" s="122">
        <v>0.93</v>
      </c>
      <c r="E8" s="126">
        <v>1.2</v>
      </c>
      <c r="F8" s="49">
        <v>1.1000000000000001</v>
      </c>
      <c r="G8" s="20">
        <v>1</v>
      </c>
      <c r="H8" s="22" t="s">
        <v>23</v>
      </c>
      <c r="I8" s="32" t="s">
        <v>24</v>
      </c>
      <c r="J8" s="21">
        <f t="shared" si="1"/>
        <v>0</v>
      </c>
      <c r="M8" s="40"/>
      <c r="N8" s="101">
        <f t="shared" si="0"/>
        <v>1</v>
      </c>
      <c r="O8" s="101">
        <f t="shared" si="3"/>
        <v>1</v>
      </c>
      <c r="P8" s="63">
        <f t="shared" si="2"/>
        <v>1</v>
      </c>
      <c r="Q8" s="20"/>
      <c r="R8" s="40"/>
      <c r="S8" s="40"/>
      <c r="T8" s="40"/>
      <c r="U8" s="20"/>
    </row>
    <row r="9" spans="2:21" ht="21.75" customHeight="1" thickBot="1">
      <c r="B9" s="18">
        <v>3</v>
      </c>
      <c r="C9" s="5">
        <v>0.74</v>
      </c>
      <c r="D9" s="122">
        <v>0.9</v>
      </c>
      <c r="E9" s="126">
        <v>1.6</v>
      </c>
      <c r="F9" s="49">
        <v>1</v>
      </c>
      <c r="G9" s="20">
        <v>0</v>
      </c>
      <c r="H9" s="29">
        <v>-30</v>
      </c>
      <c r="I9" s="33">
        <v>0</v>
      </c>
      <c r="J9" s="21">
        <f t="shared" si="1"/>
        <v>0</v>
      </c>
      <c r="M9" s="40"/>
      <c r="N9" s="101">
        <f t="shared" si="0"/>
        <v>1</v>
      </c>
      <c r="O9" s="101">
        <f t="shared" si="3"/>
        <v>1</v>
      </c>
      <c r="P9" s="63">
        <f t="shared" si="2"/>
        <v>1</v>
      </c>
      <c r="Q9" s="20"/>
      <c r="R9" s="40"/>
      <c r="S9" s="40"/>
      <c r="T9" s="40"/>
      <c r="U9" s="20"/>
    </row>
    <row r="10" spans="2:21" ht="21.75" customHeight="1" thickBot="1">
      <c r="B10" s="18">
        <v>2</v>
      </c>
      <c r="C10" s="5">
        <v>0.71</v>
      </c>
      <c r="D10" s="122">
        <v>0.85</v>
      </c>
      <c r="E10" s="126">
        <v>2.4</v>
      </c>
      <c r="F10" s="49">
        <v>0.8</v>
      </c>
      <c r="H10" s="170" t="s">
        <v>30</v>
      </c>
      <c r="I10" s="170"/>
      <c r="J10" s="170"/>
      <c r="M10" s="40"/>
      <c r="N10" s="101">
        <f t="shared" si="0"/>
        <v>1</v>
      </c>
      <c r="O10" s="101">
        <f t="shared" si="3"/>
        <v>1</v>
      </c>
      <c r="P10" s="63">
        <f t="shared" si="2"/>
        <v>1</v>
      </c>
      <c r="Q10" s="20"/>
      <c r="R10" s="40"/>
      <c r="S10" s="40"/>
      <c r="T10" s="40"/>
      <c r="U10" s="20"/>
    </row>
    <row r="11" spans="2:21" ht="21.75" customHeight="1" thickBot="1">
      <c r="B11" s="27">
        <v>1</v>
      </c>
      <c r="C11" s="5">
        <v>0.68</v>
      </c>
      <c r="D11" s="123">
        <v>0.8</v>
      </c>
      <c r="E11" s="126">
        <v>3.2</v>
      </c>
      <c r="F11" s="48">
        <v>0.5</v>
      </c>
      <c r="H11" s="171" t="s">
        <v>31</v>
      </c>
      <c r="I11" s="171"/>
      <c r="J11" s="171"/>
      <c r="M11" s="40"/>
      <c r="N11" s="101">
        <f>IF(C11&lt;=$C$16,1,0)</f>
        <v>1</v>
      </c>
      <c r="O11" s="101">
        <f>IF(D11&lt;=$D$16,1,0)</f>
        <v>1</v>
      </c>
      <c r="P11" s="63">
        <f t="shared" si="2"/>
        <v>1</v>
      </c>
      <c r="Q11" s="20"/>
      <c r="R11" s="40"/>
      <c r="S11" s="40"/>
      <c r="T11" s="40"/>
      <c r="U11" s="20"/>
    </row>
    <row r="12" spans="2:21" ht="21.75" customHeight="1" thickBot="1">
      <c r="B12" s="27">
        <v>0</v>
      </c>
      <c r="C12" s="4" t="s">
        <v>80</v>
      </c>
      <c r="D12" s="124" t="s">
        <v>5</v>
      </c>
      <c r="E12" s="130" t="s">
        <v>988</v>
      </c>
      <c r="F12" s="48">
        <v>0</v>
      </c>
      <c r="H12" s="171" t="s">
        <v>32</v>
      </c>
      <c r="I12" s="171"/>
      <c r="J12" s="171"/>
      <c r="M12" s="40"/>
      <c r="N12" s="101">
        <f>IF(AND(C11&lt;$C$16,N11&lt;&gt;1),1,0)</f>
        <v>0</v>
      </c>
      <c r="O12" s="101">
        <f>IF(AND(D11&lt;$D$16,O11&lt;&gt;1),1,0)</f>
        <v>0</v>
      </c>
      <c r="P12" s="63">
        <f>IF(AND(E11&gt;$E$16,P11&lt;&gt;1),1,0)</f>
        <v>0</v>
      </c>
      <c r="Q12" s="20"/>
      <c r="R12" s="40"/>
      <c r="S12" s="40"/>
      <c r="T12" s="40"/>
      <c r="U12" s="20"/>
    </row>
    <row r="13" spans="2:21" ht="21.75" customHeight="1" thickBot="1">
      <c r="B13" s="12" t="s">
        <v>3</v>
      </c>
      <c r="C13" s="11">
        <v>0.6</v>
      </c>
      <c r="D13" s="125">
        <v>0.25</v>
      </c>
      <c r="E13" s="127">
        <v>0.15</v>
      </c>
      <c r="F13" s="10"/>
      <c r="H13" s="171" t="s">
        <v>29</v>
      </c>
      <c r="I13" s="171"/>
      <c r="J13" s="171"/>
      <c r="M13" s="40"/>
      <c r="N13" s="101">
        <f>SUM(N4:N12)</f>
        <v>6</v>
      </c>
      <c r="O13" s="101">
        <f>SUM(O4:O12)</f>
        <v>6</v>
      </c>
      <c r="P13" s="63">
        <f>SUM(P4:P12)</f>
        <v>4</v>
      </c>
      <c r="Q13" s="20"/>
      <c r="R13" s="40"/>
      <c r="S13" s="40"/>
      <c r="T13" s="40"/>
      <c r="U13" s="20"/>
    </row>
    <row r="14" spans="2:21">
      <c r="M14" s="40"/>
      <c r="N14" s="101"/>
      <c r="O14" s="101"/>
      <c r="P14" s="63"/>
      <c r="Q14" s="20"/>
      <c r="R14" s="40"/>
      <c r="S14" s="40"/>
      <c r="T14" s="40"/>
      <c r="U14" s="20"/>
    </row>
    <row r="15" spans="2:21">
      <c r="M15" s="40"/>
      <c r="N15" s="101"/>
      <c r="O15" s="101"/>
      <c r="P15" s="63"/>
      <c r="Q15" s="20"/>
      <c r="R15" s="40"/>
      <c r="S15" s="40"/>
      <c r="T15" s="40"/>
    </row>
    <row r="16" spans="2:21" ht="60.75" customHeight="1">
      <c r="B16" s="9" t="str">
        <f ca="1">"Osiągnięty wynik za " &amp; TEXT(NOW()-IF(DAY(NOW())&lt;8,7,0),"mmmm")</f>
        <v>Osiągnięty wynik za grudzień</v>
      </c>
      <c r="C16" s="6">
        <f>GETPIVOTDATA("WYDBrutto",$H$115)</f>
        <v>0.87495511157958417</v>
      </c>
      <c r="D16" s="6">
        <f>GETPIVOTDATA("Wynik",$Z$123)</f>
        <v>1</v>
      </c>
      <c r="E16" s="129">
        <f>Tabela_DaneZewnętrzne_2[WSP_BRK]</f>
        <v>1.0819000000000001</v>
      </c>
      <c r="F16" s="128">
        <f>(VLOOKUP(N13,$B4:$F12,5,FALSE)*$C13)*IF(OR(O13=0,P13=0),0.5,1)+(VLOOKUP(O13,$B4:$F12,5,FALSE)*$D13)*IF(OR(N13=0,P13=0),0.5,1)+(VLOOKUP(P13,$B4:$F12,5,FALSE)*$E13)*IF(OR(N13=0,O13=0),0.5,1)</f>
        <v>1.3975</v>
      </c>
      <c r="H16" s="172" t="str">
        <f>"Wysokość premii = " &amp; VALUE(F16)*100 &amp; " %"</f>
        <v>Wysokość premii = 139,75 %</v>
      </c>
      <c r="I16" s="172"/>
      <c r="J16" s="172"/>
      <c r="K16" s="172"/>
      <c r="M16" s="40"/>
      <c r="N16" s="40"/>
      <c r="O16" s="40"/>
      <c r="P16" s="20"/>
      <c r="Q16" s="20"/>
      <c r="R16" s="40"/>
      <c r="S16" s="40"/>
      <c r="T16" s="40"/>
    </row>
    <row r="100" spans="8:9" outlineLevel="1"/>
    <row r="101" spans="8:9" outlineLevel="1"/>
    <row r="102" spans="8:9" outlineLevel="1"/>
    <row r="103" spans="8:9" outlineLevel="1"/>
    <row r="104" spans="8:9" outlineLevel="1"/>
    <row r="105" spans="8:9" outlineLevel="1"/>
    <row r="106" spans="8:9" outlineLevel="1"/>
    <row r="107" spans="8:9" outlineLevel="1"/>
    <row r="108" spans="8:9" outlineLevel="1"/>
    <row r="109" spans="8:9" outlineLevel="1"/>
    <row r="110" spans="8:9" outlineLevel="1"/>
    <row r="111" spans="8:9" outlineLevel="1"/>
    <row r="112" spans="8:9" outlineLevel="1">
      <c r="H112" s="71" t="s">
        <v>9</v>
      </c>
      <c r="I112" s="119" t="s">
        <v>16</v>
      </c>
    </row>
    <row r="113" spans="8:27" outlineLevel="1">
      <c r="H113" s="71" t="s">
        <v>11</v>
      </c>
      <c r="I113" s="119" t="s">
        <v>16</v>
      </c>
    </row>
    <row r="114" spans="8:27" outlineLevel="1"/>
    <row r="115" spans="8:27" outlineLevel="1">
      <c r="H115" s="71" t="s">
        <v>12</v>
      </c>
      <c r="I115"/>
      <c r="N115" s="53"/>
    </row>
    <row r="116" spans="8:27" outlineLevel="1">
      <c r="H116" s="71" t="s">
        <v>7</v>
      </c>
      <c r="I116" t="s">
        <v>6</v>
      </c>
      <c r="N116" s="53"/>
    </row>
    <row r="117" spans="8:27" outlineLevel="1">
      <c r="H117" s="119" t="s">
        <v>1851</v>
      </c>
      <c r="I117" s="7">
        <v>0.87495511157958417</v>
      </c>
      <c r="N117" s="53"/>
    </row>
    <row r="118" spans="8:27" outlineLevel="1">
      <c r="H118" s="119" t="s">
        <v>8</v>
      </c>
      <c r="I118" s="7">
        <v>0.87495511157958417</v>
      </c>
      <c r="N118" s="53"/>
    </row>
    <row r="119" spans="8:27" outlineLevel="1">
      <c r="I119" s="7"/>
      <c r="N119" s="53"/>
    </row>
    <row r="120" spans="8:27" outlineLevel="1">
      <c r="H120" s="71" t="s">
        <v>9</v>
      </c>
      <c r="I120" s="119" t="s">
        <v>16</v>
      </c>
    </row>
    <row r="121" spans="8:27" outlineLevel="1">
      <c r="H121" s="71" t="s">
        <v>11</v>
      </c>
      <c r="I121" s="119" t="s">
        <v>16</v>
      </c>
      <c r="U121" s="71" t="s">
        <v>15</v>
      </c>
      <c r="V121" s="119" t="s">
        <v>34</v>
      </c>
    </row>
    <row r="122" spans="8:27" outlineLevel="1"/>
    <row r="123" spans="8:27" outlineLevel="1">
      <c r="H123" s="71" t="s">
        <v>26</v>
      </c>
      <c r="I123"/>
      <c r="J123"/>
      <c r="K123"/>
      <c r="M123" s="52" t="s">
        <v>33</v>
      </c>
      <c r="N123" s="52" t="s">
        <v>15</v>
      </c>
      <c r="O123" s="52" t="s">
        <v>39</v>
      </c>
      <c r="P123" s="52" t="s">
        <v>40</v>
      </c>
      <c r="Q123" s="52" t="s">
        <v>41</v>
      </c>
      <c r="R123" s="52" t="s">
        <v>78</v>
      </c>
      <c r="S123" s="52" t="s">
        <v>79</v>
      </c>
      <c r="U123" s="71" t="s">
        <v>42</v>
      </c>
      <c r="V123"/>
      <c r="W123"/>
      <c r="Z123" s="71" t="s">
        <v>42</v>
      </c>
      <c r="AA123"/>
    </row>
    <row r="124" spans="8:27" outlineLevel="1">
      <c r="H124" s="71" t="s">
        <v>7</v>
      </c>
      <c r="I124" s="71" t="s">
        <v>13</v>
      </c>
      <c r="J124" s="71" t="s">
        <v>10</v>
      </c>
      <c r="K124" t="s">
        <v>6</v>
      </c>
      <c r="M124" s="52">
        <v>201745</v>
      </c>
      <c r="N124" s="52" t="s">
        <v>44</v>
      </c>
      <c r="O124" s="37">
        <v>201748</v>
      </c>
      <c r="P124" s="37">
        <v>201752</v>
      </c>
      <c r="Q124" s="37">
        <v>0.8</v>
      </c>
      <c r="R124" s="37">
        <v>201744</v>
      </c>
      <c r="S124" s="37">
        <v>201748</v>
      </c>
      <c r="U124" s="71" t="s">
        <v>33</v>
      </c>
      <c r="V124" t="s">
        <v>6</v>
      </c>
      <c r="W124"/>
      <c r="Z124" s="71" t="s">
        <v>15</v>
      </c>
      <c r="AA124" t="s">
        <v>6</v>
      </c>
    </row>
    <row r="125" spans="8:27" outlineLevel="1">
      <c r="H125" s="119" t="s">
        <v>1767</v>
      </c>
      <c r="I125" s="119" t="s">
        <v>1804</v>
      </c>
      <c r="J125" s="8">
        <v>43055</v>
      </c>
      <c r="K125" s="30">
        <v>0.84244352315080695</v>
      </c>
      <c r="M125" s="52">
        <v>201745</v>
      </c>
      <c r="N125" s="52" t="s">
        <v>44</v>
      </c>
      <c r="O125" s="37">
        <v>201748</v>
      </c>
      <c r="P125" s="37">
        <v>201752</v>
      </c>
      <c r="Q125" s="37">
        <v>0.8</v>
      </c>
      <c r="R125" s="37">
        <v>201744</v>
      </c>
      <c r="S125" s="37">
        <v>201748</v>
      </c>
      <c r="U125" s="119">
        <v>201745</v>
      </c>
      <c r="V125" s="7">
        <v>0.9</v>
      </c>
      <c r="W125"/>
      <c r="Z125" s="119" t="s">
        <v>34</v>
      </c>
      <c r="AA125" s="7">
        <v>1</v>
      </c>
    </row>
    <row r="126" spans="8:27" outlineLevel="1">
      <c r="H126"/>
      <c r="I126"/>
      <c r="J126" s="8">
        <v>43056</v>
      </c>
      <c r="K126" s="30">
        <v>0.90206438915815168</v>
      </c>
      <c r="M126" s="52">
        <v>201745</v>
      </c>
      <c r="N126" s="52" t="s">
        <v>44</v>
      </c>
      <c r="O126" s="37">
        <v>201748</v>
      </c>
      <c r="P126" s="37">
        <v>201752</v>
      </c>
      <c r="Q126" s="37">
        <v>0.8</v>
      </c>
      <c r="R126" s="37">
        <v>201744</v>
      </c>
      <c r="S126" s="37">
        <v>201748</v>
      </c>
      <c r="U126" s="119">
        <v>201746</v>
      </c>
      <c r="V126" s="7">
        <v>1</v>
      </c>
      <c r="W126"/>
      <c r="Z126" s="119" t="s">
        <v>8</v>
      </c>
      <c r="AA126" s="7">
        <v>1</v>
      </c>
    </row>
    <row r="127" spans="8:27" outlineLevel="1">
      <c r="H127"/>
      <c r="I127"/>
      <c r="J127" s="8">
        <v>43057</v>
      </c>
      <c r="K127" s="30">
        <v>0.92581328763120829</v>
      </c>
      <c r="M127" s="52">
        <v>201745</v>
      </c>
      <c r="N127" s="52" t="s">
        <v>44</v>
      </c>
      <c r="O127" s="37">
        <v>201748</v>
      </c>
      <c r="P127" s="37">
        <v>201752</v>
      </c>
      <c r="Q127" s="37">
        <v>1</v>
      </c>
      <c r="R127" s="37">
        <v>201744</v>
      </c>
      <c r="S127" s="37">
        <v>201748</v>
      </c>
      <c r="U127" s="119">
        <v>201747</v>
      </c>
      <c r="V127" s="7">
        <v>0.96666666666666667</v>
      </c>
      <c r="W127"/>
      <c r="Z127"/>
      <c r="AA127"/>
    </row>
    <row r="128" spans="8:27" outlineLevel="1">
      <c r="H128"/>
      <c r="I128" s="119" t="s">
        <v>1837</v>
      </c>
      <c r="J128" s="8">
        <v>43059</v>
      </c>
      <c r="K128" s="30">
        <v>0.83651366880185807</v>
      </c>
      <c r="M128" s="52">
        <v>201745</v>
      </c>
      <c r="N128" s="52" t="s">
        <v>44</v>
      </c>
      <c r="O128" s="37">
        <v>201748</v>
      </c>
      <c r="P128" s="37">
        <v>201752</v>
      </c>
      <c r="Q128" s="37">
        <v>0.9</v>
      </c>
      <c r="R128" s="37">
        <v>201744</v>
      </c>
      <c r="S128" s="37">
        <v>201748</v>
      </c>
      <c r="U128" s="119">
        <v>201748</v>
      </c>
      <c r="V128" s="7">
        <v>1</v>
      </c>
      <c r="W128"/>
      <c r="Z128"/>
      <c r="AA128"/>
    </row>
    <row r="129" spans="8:27" outlineLevel="1">
      <c r="H129"/>
      <c r="I129"/>
      <c r="J129" s="8">
        <v>43060</v>
      </c>
      <c r="K129" s="30">
        <v>0.8774293342093813</v>
      </c>
      <c r="M129" s="52">
        <v>201745</v>
      </c>
      <c r="N129" s="52" t="s">
        <v>44</v>
      </c>
      <c r="O129" s="37">
        <v>201748</v>
      </c>
      <c r="P129" s="37">
        <v>201752</v>
      </c>
      <c r="Q129" s="37">
        <v>1</v>
      </c>
      <c r="R129" s="37">
        <v>201744</v>
      </c>
      <c r="S129" s="37">
        <v>201748</v>
      </c>
      <c r="U129" s="119">
        <v>201749</v>
      </c>
      <c r="V129" s="7">
        <v>1</v>
      </c>
      <c r="W129"/>
      <c r="Z129"/>
      <c r="AA129"/>
    </row>
    <row r="130" spans="8:27" outlineLevel="1">
      <c r="H130"/>
      <c r="I130"/>
      <c r="J130" s="8">
        <v>43061</v>
      </c>
      <c r="K130" s="30">
        <v>0.86362004930761993</v>
      </c>
      <c r="M130" s="52">
        <v>201745</v>
      </c>
      <c r="N130" s="52" t="s">
        <v>44</v>
      </c>
      <c r="O130" s="37">
        <v>201748</v>
      </c>
      <c r="P130" s="37">
        <v>201752</v>
      </c>
      <c r="Q130" s="37">
        <v>0.8</v>
      </c>
      <c r="R130" s="37">
        <v>201744</v>
      </c>
      <c r="S130" s="37">
        <v>201748</v>
      </c>
      <c r="U130" s="119">
        <v>201750</v>
      </c>
      <c r="V130" s="7">
        <v>1</v>
      </c>
      <c r="W130"/>
    </row>
    <row r="131" spans="8:27" outlineLevel="1">
      <c r="H131"/>
      <c r="I131"/>
      <c r="J131" s="8">
        <v>43062</v>
      </c>
      <c r="K131" s="30">
        <v>0.91841138485330687</v>
      </c>
      <c r="M131" s="52">
        <v>201745</v>
      </c>
      <c r="N131" s="52" t="s">
        <v>44</v>
      </c>
      <c r="O131" s="37">
        <v>201748</v>
      </c>
      <c r="P131" s="37">
        <v>201752</v>
      </c>
      <c r="Q131" s="37">
        <v>0.8</v>
      </c>
      <c r="R131" s="37">
        <v>201744</v>
      </c>
      <c r="S131" s="37">
        <v>201748</v>
      </c>
      <c r="U131"/>
      <c r="V131"/>
      <c r="W131"/>
    </row>
    <row r="132" spans="8:27" outlineLevel="1">
      <c r="H132"/>
      <c r="I132"/>
      <c r="J132" s="8">
        <v>43063</v>
      </c>
      <c r="K132" s="30">
        <v>0.9326599772164299</v>
      </c>
      <c r="M132" s="52">
        <v>201745</v>
      </c>
      <c r="N132" s="52" t="s">
        <v>44</v>
      </c>
      <c r="O132" s="37">
        <v>201748</v>
      </c>
      <c r="P132" s="37">
        <v>201752</v>
      </c>
      <c r="Q132" s="37">
        <v>0.9</v>
      </c>
      <c r="R132" s="37">
        <v>201744</v>
      </c>
      <c r="S132" s="37">
        <v>201748</v>
      </c>
      <c r="U132"/>
    </row>
    <row r="133" spans="8:27" outlineLevel="1">
      <c r="H133"/>
      <c r="I133"/>
      <c r="J133" s="8">
        <v>43064</v>
      </c>
      <c r="K133" s="30">
        <v>0.93915439327795514</v>
      </c>
      <c r="M133" s="52">
        <v>201745</v>
      </c>
      <c r="N133" s="52" t="s">
        <v>44</v>
      </c>
      <c r="O133" s="37">
        <v>201748</v>
      </c>
      <c r="P133" s="37">
        <v>201752</v>
      </c>
      <c r="Q133" s="37">
        <v>1</v>
      </c>
      <c r="R133" s="37">
        <v>201744</v>
      </c>
      <c r="S133" s="37">
        <v>201748</v>
      </c>
      <c r="U133"/>
    </row>
    <row r="134" spans="8:27" outlineLevel="1">
      <c r="H134"/>
      <c r="I134" s="119" t="s">
        <v>1847</v>
      </c>
      <c r="J134" s="8">
        <v>43066</v>
      </c>
      <c r="K134" s="30">
        <v>0.83030390209084859</v>
      </c>
      <c r="M134" s="52">
        <v>201745</v>
      </c>
      <c r="N134" s="52" t="s">
        <v>44</v>
      </c>
      <c r="O134" s="37">
        <v>201748</v>
      </c>
      <c r="P134" s="37">
        <v>201752</v>
      </c>
      <c r="Q134" s="37">
        <v>1</v>
      </c>
      <c r="R134" s="37">
        <v>201744</v>
      </c>
      <c r="S134" s="37">
        <v>201748</v>
      </c>
      <c r="U134" s="119" t="s">
        <v>7</v>
      </c>
      <c r="V134" s="52" t="s">
        <v>979</v>
      </c>
    </row>
    <row r="135" spans="8:27" outlineLevel="1">
      <c r="H135"/>
      <c r="I135"/>
      <c r="J135" s="8">
        <v>43067</v>
      </c>
      <c r="K135" s="30">
        <v>0.86931219888747246</v>
      </c>
      <c r="M135" s="52">
        <v>201745</v>
      </c>
      <c r="N135" s="52" t="s">
        <v>44</v>
      </c>
      <c r="O135" s="37">
        <v>201748</v>
      </c>
      <c r="P135" s="37">
        <v>201752</v>
      </c>
      <c r="Q135" s="37">
        <v>1</v>
      </c>
      <c r="R135" s="37">
        <v>201744</v>
      </c>
      <c r="S135" s="37">
        <v>201748</v>
      </c>
      <c r="U135" s="119" t="s">
        <v>1851</v>
      </c>
      <c r="V135" s="119">
        <v>1.0819000000000001</v>
      </c>
    </row>
    <row r="136" spans="8:27" outlineLevel="1">
      <c r="H136"/>
      <c r="I136"/>
      <c r="J136" s="8">
        <v>43068</v>
      </c>
      <c r="K136" s="30">
        <v>0.91031286347419826</v>
      </c>
      <c r="M136" s="52">
        <v>201745</v>
      </c>
      <c r="N136" s="52" t="s">
        <v>44</v>
      </c>
      <c r="O136" s="37">
        <v>201748</v>
      </c>
      <c r="P136" s="37">
        <v>201752</v>
      </c>
      <c r="Q136" s="37">
        <v>0.9</v>
      </c>
      <c r="R136" s="37">
        <v>201744</v>
      </c>
      <c r="S136" s="37">
        <v>201748</v>
      </c>
      <c r="U136"/>
      <c r="V136"/>
      <c r="W136"/>
    </row>
    <row r="137" spans="8:27" outlineLevel="1">
      <c r="H137"/>
      <c r="I137"/>
      <c r="J137" s="8">
        <v>43069</v>
      </c>
      <c r="K137" s="30">
        <v>0.89324877750950049</v>
      </c>
      <c r="M137" s="52">
        <v>201745</v>
      </c>
      <c r="N137" s="52" t="s">
        <v>44</v>
      </c>
      <c r="O137" s="37">
        <v>201748</v>
      </c>
      <c r="P137" s="37">
        <v>201752</v>
      </c>
      <c r="Q137" s="37">
        <v>0.9</v>
      </c>
      <c r="R137" s="37">
        <v>201744</v>
      </c>
      <c r="S137" s="37">
        <v>201748</v>
      </c>
      <c r="U137"/>
      <c r="V137"/>
      <c r="W137"/>
    </row>
    <row r="138" spans="8:27" outlineLevel="1">
      <c r="H138" s="119" t="s">
        <v>1851</v>
      </c>
      <c r="I138" s="119" t="s">
        <v>1847</v>
      </c>
      <c r="J138" s="8">
        <v>43070</v>
      </c>
      <c r="K138" s="30">
        <v>0.91713530053503334</v>
      </c>
      <c r="M138" s="52">
        <v>201745</v>
      </c>
      <c r="N138" s="52" t="s">
        <v>44</v>
      </c>
      <c r="O138" s="37">
        <v>201748</v>
      </c>
      <c r="P138" s="37">
        <v>201752</v>
      </c>
      <c r="Q138" s="37">
        <v>0.7</v>
      </c>
      <c r="R138" s="37">
        <v>201744</v>
      </c>
      <c r="S138" s="37">
        <v>201748</v>
      </c>
      <c r="U138"/>
      <c r="V138"/>
      <c r="W138"/>
    </row>
    <row r="139" spans="8:27" outlineLevel="1">
      <c r="H139"/>
      <c r="I139"/>
      <c r="J139" s="8">
        <v>43071</v>
      </c>
      <c r="K139" s="30">
        <v>0.93329477287070395</v>
      </c>
      <c r="M139" s="52">
        <v>201745</v>
      </c>
      <c r="N139" s="52" t="s">
        <v>44</v>
      </c>
      <c r="O139" s="37">
        <v>201748</v>
      </c>
      <c r="P139" s="37">
        <v>201752</v>
      </c>
      <c r="Q139" s="37">
        <v>0.8</v>
      </c>
      <c r="R139" s="37">
        <v>201744</v>
      </c>
      <c r="S139" s="37">
        <v>201748</v>
      </c>
      <c r="U139"/>
      <c r="V139"/>
      <c r="W139"/>
    </row>
    <row r="140" spans="8:27" outlineLevel="1">
      <c r="H140"/>
      <c r="I140" s="119" t="s">
        <v>1853</v>
      </c>
      <c r="J140" s="8">
        <v>43073</v>
      </c>
      <c r="K140" s="30">
        <v>0.88182459693040527</v>
      </c>
      <c r="M140" s="52">
        <v>201745</v>
      </c>
      <c r="N140" s="52" t="s">
        <v>44</v>
      </c>
      <c r="O140" s="37">
        <v>201748</v>
      </c>
      <c r="P140" s="37">
        <v>201752</v>
      </c>
      <c r="Q140" s="37">
        <v>0.8</v>
      </c>
      <c r="R140" s="37">
        <v>201744</v>
      </c>
      <c r="S140" s="37">
        <v>201748</v>
      </c>
      <c r="U140"/>
      <c r="V140"/>
      <c r="W140"/>
    </row>
    <row r="141" spans="8:27" outlineLevel="1">
      <c r="H141"/>
      <c r="I141"/>
      <c r="J141" s="8">
        <v>43074</v>
      </c>
      <c r="K141" s="30">
        <v>0.86551596951948107</v>
      </c>
      <c r="M141" s="52">
        <v>201745</v>
      </c>
      <c r="N141" s="52" t="s">
        <v>44</v>
      </c>
      <c r="O141" s="37">
        <v>201748</v>
      </c>
      <c r="P141" s="37">
        <v>201752</v>
      </c>
      <c r="Q141" s="37">
        <v>0.7</v>
      </c>
      <c r="R141" s="37">
        <v>201744</v>
      </c>
      <c r="S141" s="37">
        <v>201748</v>
      </c>
      <c r="U141"/>
      <c r="V141"/>
      <c r="W141"/>
    </row>
    <row r="142" spans="8:27" outlineLevel="1">
      <c r="H142"/>
      <c r="I142"/>
      <c r="J142" s="8">
        <v>43075</v>
      </c>
      <c r="K142" s="30">
        <v>0.85138123553626321</v>
      </c>
      <c r="M142" s="52">
        <v>201745</v>
      </c>
      <c r="N142" s="52" t="s">
        <v>44</v>
      </c>
      <c r="O142" s="39">
        <v>201748</v>
      </c>
      <c r="P142" s="39">
        <v>201752</v>
      </c>
      <c r="Q142" s="39">
        <v>0.9</v>
      </c>
      <c r="R142" s="39">
        <v>201744</v>
      </c>
      <c r="S142" s="39">
        <v>201748</v>
      </c>
      <c r="U142"/>
      <c r="V142"/>
      <c r="W142"/>
    </row>
    <row r="143" spans="8:27" outlineLevel="1">
      <c r="H143"/>
      <c r="I143"/>
      <c r="J143" s="8">
        <v>43076</v>
      </c>
      <c r="K143" s="30">
        <v>0.88259540961758176</v>
      </c>
      <c r="M143" s="52">
        <v>201745</v>
      </c>
      <c r="N143" s="52" t="s">
        <v>44</v>
      </c>
      <c r="O143" s="39">
        <v>201748</v>
      </c>
      <c r="P143" s="39">
        <v>201752</v>
      </c>
      <c r="Q143" s="39">
        <v>1</v>
      </c>
      <c r="R143" s="39">
        <v>201744</v>
      </c>
      <c r="S143" s="39">
        <v>201748</v>
      </c>
      <c r="U143"/>
      <c r="V143"/>
      <c r="W143"/>
      <c r="Z143" s="71" t="s">
        <v>15</v>
      </c>
      <c r="AA143" s="119" t="s">
        <v>34</v>
      </c>
    </row>
    <row r="144" spans="8:27" outlineLevel="1">
      <c r="H144"/>
      <c r="I144"/>
      <c r="J144" s="8">
        <v>43077</v>
      </c>
      <c r="K144" s="30">
        <v>0.89564905064365585</v>
      </c>
      <c r="M144" s="52">
        <v>201745</v>
      </c>
      <c r="N144" s="52" t="s">
        <v>44</v>
      </c>
      <c r="O144" s="39">
        <v>201748</v>
      </c>
      <c r="P144" s="39">
        <v>201752</v>
      </c>
      <c r="Q144" s="39"/>
      <c r="R144" s="39">
        <v>201744</v>
      </c>
      <c r="S144" s="39">
        <v>201748</v>
      </c>
      <c r="U144"/>
      <c r="V144"/>
    </row>
    <row r="145" spans="8:27" outlineLevel="1">
      <c r="H145"/>
      <c r="I145"/>
      <c r="J145" s="8">
        <v>43078</v>
      </c>
      <c r="K145" s="30">
        <v>0.89469063093870937</v>
      </c>
      <c r="M145" s="52">
        <v>201745</v>
      </c>
      <c r="N145" s="52" t="s">
        <v>44</v>
      </c>
      <c r="O145" s="39">
        <v>201748</v>
      </c>
      <c r="P145" s="39">
        <v>201752</v>
      </c>
      <c r="Q145" s="39">
        <v>0.8</v>
      </c>
      <c r="R145" s="39">
        <v>201744</v>
      </c>
      <c r="S145" s="39">
        <v>201748</v>
      </c>
      <c r="U145"/>
      <c r="V145"/>
      <c r="Z145" s="71" t="s">
        <v>67</v>
      </c>
      <c r="AA145"/>
    </row>
    <row r="146" spans="8:27" outlineLevel="1">
      <c r="H146"/>
      <c r="I146" s="119" t="s">
        <v>1917</v>
      </c>
      <c r="J146" s="8">
        <v>43080</v>
      </c>
      <c r="K146" s="30">
        <v>0.85368509987247421</v>
      </c>
      <c r="M146" s="52">
        <v>201745</v>
      </c>
      <c r="N146" s="52" t="s">
        <v>44</v>
      </c>
      <c r="O146" s="39">
        <v>201748</v>
      </c>
      <c r="P146" s="39">
        <v>201752</v>
      </c>
      <c r="Q146" s="39">
        <v>1</v>
      </c>
      <c r="R146" s="39">
        <v>201744</v>
      </c>
      <c r="S146" s="39">
        <v>201748</v>
      </c>
      <c r="Z146" s="71" t="s">
        <v>66</v>
      </c>
      <c r="AA146" t="s">
        <v>6</v>
      </c>
    </row>
    <row r="147" spans="8:27" outlineLevel="1">
      <c r="H147"/>
      <c r="I147"/>
      <c r="J147" s="8">
        <v>43081</v>
      </c>
      <c r="K147" s="30">
        <v>0.86439131069453667</v>
      </c>
      <c r="M147" s="52">
        <v>201745</v>
      </c>
      <c r="N147" s="52" t="s">
        <v>44</v>
      </c>
      <c r="O147" s="39">
        <v>201748</v>
      </c>
      <c r="P147" s="39">
        <v>201752</v>
      </c>
      <c r="Q147" s="39">
        <v>1</v>
      </c>
      <c r="R147" s="39">
        <v>201744</v>
      </c>
      <c r="S147" s="39">
        <v>201748</v>
      </c>
      <c r="Z147" s="119">
        <v>3</v>
      </c>
      <c r="AA147" s="72">
        <v>24</v>
      </c>
    </row>
    <row r="148" spans="8:27" outlineLevel="1">
      <c r="H148"/>
      <c r="I148"/>
      <c r="J148" s="8">
        <v>43082</v>
      </c>
      <c r="K148" s="30">
        <v>0.89766147827531906</v>
      </c>
      <c r="M148" s="52">
        <v>201745</v>
      </c>
      <c r="N148" s="52" t="s">
        <v>57</v>
      </c>
      <c r="O148" s="39">
        <v>201748</v>
      </c>
      <c r="P148" s="39">
        <v>201752</v>
      </c>
      <c r="Q148" s="39">
        <v>0.9</v>
      </c>
      <c r="R148" s="39">
        <v>201744</v>
      </c>
      <c r="S148" s="39">
        <v>201748</v>
      </c>
      <c r="Z148" s="119" t="s">
        <v>8</v>
      </c>
      <c r="AA148" s="72">
        <v>24</v>
      </c>
    </row>
    <row r="149" spans="8:27" outlineLevel="1">
      <c r="H149"/>
      <c r="I149"/>
      <c r="J149" s="8">
        <v>43083</v>
      </c>
      <c r="K149" s="30">
        <v>0.82259538730664761</v>
      </c>
      <c r="M149" s="52">
        <v>201745</v>
      </c>
      <c r="N149" s="52" t="s">
        <v>57</v>
      </c>
      <c r="O149" s="39">
        <v>201748</v>
      </c>
      <c r="P149" s="39">
        <v>201752</v>
      </c>
      <c r="Q149" s="39">
        <v>1</v>
      </c>
      <c r="R149" s="39">
        <v>201744</v>
      </c>
      <c r="S149" s="39">
        <v>201748</v>
      </c>
      <c r="Z149"/>
      <c r="AA149"/>
    </row>
    <row r="150" spans="8:27" outlineLevel="1">
      <c r="H150"/>
      <c r="I150"/>
      <c r="J150" s="8">
        <v>43084</v>
      </c>
      <c r="K150" s="30">
        <v>0.86630386502447576</v>
      </c>
      <c r="M150" s="52">
        <v>201745</v>
      </c>
      <c r="N150" s="52" t="s">
        <v>57</v>
      </c>
      <c r="O150" s="39">
        <v>201748</v>
      </c>
      <c r="P150" s="39">
        <v>201752</v>
      </c>
      <c r="Q150" s="39">
        <v>1</v>
      </c>
      <c r="R150" s="39">
        <v>201744</v>
      </c>
      <c r="S150" s="39">
        <v>201748</v>
      </c>
      <c r="Z150"/>
      <c r="AA150"/>
    </row>
    <row r="151" spans="8:27" outlineLevel="1">
      <c r="H151"/>
      <c r="I151"/>
      <c r="J151" s="8">
        <v>43085</v>
      </c>
      <c r="K151" s="30">
        <v>0.89266496936652207</v>
      </c>
      <c r="M151" s="52">
        <v>201745</v>
      </c>
      <c r="N151" s="52" t="s">
        <v>34</v>
      </c>
      <c r="O151" s="39">
        <v>201748</v>
      </c>
      <c r="P151" s="39">
        <v>201752</v>
      </c>
      <c r="Q151" s="39"/>
      <c r="R151" s="39">
        <v>201744</v>
      </c>
      <c r="S151" s="39">
        <v>201748</v>
      </c>
      <c r="Z151"/>
      <c r="AA151"/>
    </row>
    <row r="152" spans="8:27" outlineLevel="1">
      <c r="H152"/>
      <c r="I152" s="119" t="s">
        <v>1957</v>
      </c>
      <c r="J152" s="8">
        <v>43087</v>
      </c>
      <c r="K152" s="30">
        <v>0.87254059830036346</v>
      </c>
      <c r="M152" s="52">
        <v>201745</v>
      </c>
      <c r="N152" s="52" t="s">
        <v>34</v>
      </c>
      <c r="O152" s="39">
        <v>201748</v>
      </c>
      <c r="P152" s="39">
        <v>201752</v>
      </c>
      <c r="Q152" s="39"/>
      <c r="R152" s="39">
        <v>201744</v>
      </c>
      <c r="S152" s="39">
        <v>201748</v>
      </c>
      <c r="Z152"/>
      <c r="AA152"/>
    </row>
    <row r="153" spans="8:27" outlineLevel="1">
      <c r="H153"/>
      <c r="I153"/>
      <c r="J153" s="8">
        <v>43088</v>
      </c>
      <c r="K153" s="30">
        <v>0.85207965809347985</v>
      </c>
      <c r="M153" s="52">
        <v>201745</v>
      </c>
      <c r="N153" s="52" t="s">
        <v>34</v>
      </c>
      <c r="O153" s="39">
        <v>201748</v>
      </c>
      <c r="P153" s="39">
        <v>201752</v>
      </c>
      <c r="Q153" s="39">
        <v>0.9</v>
      </c>
      <c r="R153" s="39">
        <v>201744</v>
      </c>
      <c r="S153" s="39">
        <v>201748</v>
      </c>
    </row>
    <row r="154" spans="8:27" outlineLevel="1">
      <c r="H154" s="119" t="s">
        <v>8</v>
      </c>
      <c r="I154"/>
      <c r="J154"/>
      <c r="K154" s="30">
        <v>0.87959116755245703</v>
      </c>
      <c r="M154" s="52">
        <v>201745</v>
      </c>
      <c r="N154" s="52" t="s">
        <v>35</v>
      </c>
      <c r="O154" s="39">
        <v>201748</v>
      </c>
      <c r="P154" s="39">
        <v>201752</v>
      </c>
      <c r="Q154" s="39"/>
      <c r="R154" s="39">
        <v>201744</v>
      </c>
      <c r="S154" s="39">
        <v>201748</v>
      </c>
    </row>
    <row r="155" spans="8:27" outlineLevel="1">
      <c r="H155"/>
      <c r="I155"/>
      <c r="J155"/>
      <c r="K155"/>
      <c r="M155" s="52">
        <v>201745</v>
      </c>
      <c r="N155" s="52" t="s">
        <v>35</v>
      </c>
      <c r="O155" s="39">
        <v>201748</v>
      </c>
      <c r="P155" s="39">
        <v>201752</v>
      </c>
      <c r="Q155" s="39">
        <v>1</v>
      </c>
      <c r="R155" s="39">
        <v>201744</v>
      </c>
      <c r="S155" s="39">
        <v>201748</v>
      </c>
    </row>
    <row r="156" spans="8:27" outlineLevel="1">
      <c r="H156"/>
      <c r="I156"/>
      <c r="J156"/>
      <c r="K156"/>
      <c r="M156" s="52">
        <v>201745</v>
      </c>
      <c r="N156" s="52" t="s">
        <v>36</v>
      </c>
      <c r="O156" s="39">
        <v>201748</v>
      </c>
      <c r="P156" s="39">
        <v>201752</v>
      </c>
      <c r="Q156" s="39">
        <v>1</v>
      </c>
      <c r="R156" s="39">
        <v>201744</v>
      </c>
      <c r="S156" s="39">
        <v>201748</v>
      </c>
    </row>
    <row r="157" spans="8:27" outlineLevel="1">
      <c r="H157"/>
      <c r="I157"/>
      <c r="J157"/>
      <c r="K157"/>
      <c r="M157" s="52">
        <v>201745</v>
      </c>
      <c r="N157" s="52" t="s">
        <v>36</v>
      </c>
      <c r="O157" s="39">
        <v>201748</v>
      </c>
      <c r="P157" s="39">
        <v>201752</v>
      </c>
      <c r="Q157" s="39">
        <v>1</v>
      </c>
      <c r="R157" s="39">
        <v>201744</v>
      </c>
      <c r="S157" s="39">
        <v>201748</v>
      </c>
    </row>
    <row r="158" spans="8:27" outlineLevel="1">
      <c r="H158"/>
      <c r="I158"/>
      <c r="J158"/>
      <c r="K158"/>
      <c r="M158" s="52">
        <v>201745</v>
      </c>
      <c r="N158" s="52" t="s">
        <v>37</v>
      </c>
      <c r="O158" s="39">
        <v>201748</v>
      </c>
      <c r="P158" s="39">
        <v>201752</v>
      </c>
      <c r="Q158" s="39">
        <v>1</v>
      </c>
      <c r="R158" s="39">
        <v>201744</v>
      </c>
      <c r="S158" s="39">
        <v>201748</v>
      </c>
    </row>
    <row r="159" spans="8:27" outlineLevel="1">
      <c r="H159"/>
      <c r="I159"/>
      <c r="J159"/>
      <c r="K159"/>
      <c r="M159" s="52">
        <v>201745</v>
      </c>
      <c r="N159" s="52" t="s">
        <v>37</v>
      </c>
      <c r="O159" s="39">
        <v>201748</v>
      </c>
      <c r="P159" s="39">
        <v>201752</v>
      </c>
      <c r="Q159" s="39">
        <v>0.8</v>
      </c>
      <c r="R159" s="39">
        <v>201744</v>
      </c>
      <c r="S159" s="39">
        <v>201748</v>
      </c>
    </row>
    <row r="160" spans="8:27" outlineLevel="1">
      <c r="H160"/>
      <c r="I160"/>
      <c r="J160"/>
      <c r="K160"/>
      <c r="M160" s="52">
        <v>201745</v>
      </c>
      <c r="N160" s="52" t="s">
        <v>37</v>
      </c>
      <c r="O160" s="39">
        <v>201748</v>
      </c>
      <c r="P160" s="39">
        <v>201752</v>
      </c>
      <c r="Q160" s="39">
        <v>0.9</v>
      </c>
      <c r="R160" s="39">
        <v>201744</v>
      </c>
      <c r="S160" s="39">
        <v>201748</v>
      </c>
    </row>
    <row r="161" spans="13:19" outlineLevel="1">
      <c r="M161" s="52">
        <v>201745</v>
      </c>
      <c r="N161" s="52" t="s">
        <v>37</v>
      </c>
      <c r="O161" s="39">
        <v>201748</v>
      </c>
      <c r="P161" s="39">
        <v>201752</v>
      </c>
      <c r="Q161" s="39">
        <v>0.9</v>
      </c>
      <c r="R161" s="39">
        <v>201744</v>
      </c>
      <c r="S161" s="39">
        <v>201748</v>
      </c>
    </row>
    <row r="162" spans="13:19" outlineLevel="1">
      <c r="M162" s="52">
        <v>201745</v>
      </c>
      <c r="N162" s="52" t="s">
        <v>37</v>
      </c>
      <c r="O162" s="39">
        <v>201748</v>
      </c>
      <c r="P162" s="39">
        <v>201752</v>
      </c>
      <c r="Q162" s="39">
        <v>0.9</v>
      </c>
      <c r="R162" s="39">
        <v>201744</v>
      </c>
      <c r="S162" s="39">
        <v>201748</v>
      </c>
    </row>
    <row r="163" spans="13:19" outlineLevel="1">
      <c r="M163" s="52">
        <v>201745</v>
      </c>
      <c r="N163" s="52" t="s">
        <v>37</v>
      </c>
      <c r="O163" s="39">
        <v>201748</v>
      </c>
      <c r="P163" s="39">
        <v>201752</v>
      </c>
      <c r="Q163" s="39">
        <v>0.9</v>
      </c>
      <c r="R163" s="39">
        <v>201744</v>
      </c>
      <c r="S163" s="39">
        <v>201748</v>
      </c>
    </row>
    <row r="164" spans="13:19" outlineLevel="1">
      <c r="M164" s="52">
        <v>201745</v>
      </c>
      <c r="N164" s="52" t="s">
        <v>38</v>
      </c>
      <c r="O164" s="39">
        <v>201748</v>
      </c>
      <c r="P164" s="39">
        <v>201752</v>
      </c>
      <c r="Q164" s="39"/>
      <c r="R164" s="39">
        <v>201744</v>
      </c>
      <c r="S164" s="39">
        <v>201748</v>
      </c>
    </row>
    <row r="165" spans="13:19" outlineLevel="1">
      <c r="M165" s="52">
        <v>201745</v>
      </c>
      <c r="N165" s="52" t="s">
        <v>38</v>
      </c>
      <c r="O165" s="39">
        <v>201748</v>
      </c>
      <c r="P165" s="39">
        <v>201752</v>
      </c>
      <c r="Q165" s="39">
        <v>0.9</v>
      </c>
      <c r="R165" s="39">
        <v>201744</v>
      </c>
      <c r="S165" s="39">
        <v>201748</v>
      </c>
    </row>
    <row r="166" spans="13:19" outlineLevel="1">
      <c r="M166" s="52">
        <v>201745</v>
      </c>
      <c r="N166" s="52" t="s">
        <v>38</v>
      </c>
      <c r="O166" s="39">
        <v>201748</v>
      </c>
      <c r="P166" s="39">
        <v>201752</v>
      </c>
      <c r="Q166" s="39">
        <v>0.9</v>
      </c>
      <c r="R166" s="39">
        <v>201744</v>
      </c>
      <c r="S166" s="39">
        <v>201748</v>
      </c>
    </row>
    <row r="167" spans="13:19" outlineLevel="1">
      <c r="M167" s="52">
        <v>201745</v>
      </c>
      <c r="N167" s="52" t="s">
        <v>38</v>
      </c>
      <c r="O167" s="39">
        <v>201748</v>
      </c>
      <c r="P167" s="39">
        <v>201752</v>
      </c>
      <c r="Q167" s="39"/>
      <c r="R167" s="39">
        <v>201744</v>
      </c>
      <c r="S167" s="39">
        <v>201748</v>
      </c>
    </row>
    <row r="168" spans="13:19" outlineLevel="1">
      <c r="M168" s="52">
        <v>201745</v>
      </c>
      <c r="N168" s="52" t="s">
        <v>38</v>
      </c>
      <c r="O168" s="39">
        <v>201748</v>
      </c>
      <c r="P168" s="39">
        <v>201752</v>
      </c>
      <c r="Q168" s="39">
        <v>1</v>
      </c>
      <c r="R168" s="39">
        <v>201744</v>
      </c>
      <c r="S168" s="39">
        <v>201748</v>
      </c>
    </row>
    <row r="169" spans="13:19" outlineLevel="1">
      <c r="M169" s="52">
        <v>201745</v>
      </c>
      <c r="N169" s="52" t="s">
        <v>38</v>
      </c>
      <c r="O169" s="39">
        <v>201748</v>
      </c>
      <c r="P169" s="39">
        <v>201752</v>
      </c>
      <c r="Q169" s="39">
        <v>1</v>
      </c>
      <c r="R169" s="39">
        <v>201744</v>
      </c>
      <c r="S169" s="39">
        <v>201748</v>
      </c>
    </row>
    <row r="170" spans="13:19" outlineLevel="1">
      <c r="M170" s="52">
        <v>201745</v>
      </c>
      <c r="N170" s="52" t="s">
        <v>38</v>
      </c>
      <c r="O170" s="39">
        <v>201748</v>
      </c>
      <c r="P170" s="39">
        <v>201752</v>
      </c>
      <c r="Q170" s="39"/>
      <c r="R170" s="39">
        <v>201744</v>
      </c>
      <c r="S170" s="39">
        <v>201748</v>
      </c>
    </row>
    <row r="171" spans="13:19" outlineLevel="1">
      <c r="M171" s="52">
        <v>201745</v>
      </c>
      <c r="N171" s="52" t="s">
        <v>38</v>
      </c>
      <c r="O171" s="39">
        <v>201748</v>
      </c>
      <c r="P171" s="39">
        <v>201752</v>
      </c>
      <c r="Q171" s="39">
        <v>1</v>
      </c>
      <c r="R171" s="39">
        <v>201744</v>
      </c>
      <c r="S171" s="39">
        <v>201748</v>
      </c>
    </row>
    <row r="172" spans="13:19" outlineLevel="1">
      <c r="M172" s="52">
        <v>201745</v>
      </c>
      <c r="N172" s="52" t="s">
        <v>38</v>
      </c>
      <c r="O172" s="39">
        <v>201748</v>
      </c>
      <c r="P172" s="39">
        <v>201752</v>
      </c>
      <c r="Q172" s="39">
        <v>0.9</v>
      </c>
      <c r="R172" s="39">
        <v>201744</v>
      </c>
      <c r="S172" s="39">
        <v>201748</v>
      </c>
    </row>
    <row r="173" spans="13:19" outlineLevel="1">
      <c r="M173" s="52">
        <v>201746</v>
      </c>
      <c r="N173" s="52" t="s">
        <v>44</v>
      </c>
      <c r="O173" s="39">
        <v>201748</v>
      </c>
      <c r="P173" s="39">
        <v>201752</v>
      </c>
      <c r="Q173" s="39">
        <v>0.7</v>
      </c>
      <c r="R173" s="39">
        <v>201744</v>
      </c>
      <c r="S173" s="39">
        <v>201748</v>
      </c>
    </row>
    <row r="174" spans="13:19" outlineLevel="1">
      <c r="M174" s="52">
        <v>201746</v>
      </c>
      <c r="N174" s="52" t="s">
        <v>44</v>
      </c>
      <c r="O174" s="39">
        <v>201748</v>
      </c>
      <c r="P174" s="39">
        <v>201752</v>
      </c>
      <c r="Q174" s="39">
        <v>0.7</v>
      </c>
      <c r="R174" s="39">
        <v>201744</v>
      </c>
      <c r="S174" s="39">
        <v>201748</v>
      </c>
    </row>
    <row r="175" spans="13:19" outlineLevel="1">
      <c r="M175" s="52">
        <v>201746</v>
      </c>
      <c r="N175" s="52" t="s">
        <v>44</v>
      </c>
      <c r="O175" s="39">
        <v>201748</v>
      </c>
      <c r="P175" s="39">
        <v>201752</v>
      </c>
      <c r="Q175" s="39">
        <v>0.9</v>
      </c>
      <c r="R175" s="39">
        <v>201744</v>
      </c>
      <c r="S175" s="39">
        <v>201748</v>
      </c>
    </row>
    <row r="176" spans="13:19" outlineLevel="1">
      <c r="M176" s="52">
        <v>201746</v>
      </c>
      <c r="N176" s="52" t="s">
        <v>44</v>
      </c>
      <c r="O176" s="39">
        <v>201748</v>
      </c>
      <c r="P176" s="39">
        <v>201752</v>
      </c>
      <c r="Q176" s="39">
        <v>0.9</v>
      </c>
      <c r="R176" s="39">
        <v>201744</v>
      </c>
      <c r="S176" s="39">
        <v>201748</v>
      </c>
    </row>
    <row r="177" spans="13:19" outlineLevel="1">
      <c r="M177" s="52">
        <v>201746</v>
      </c>
      <c r="N177" s="52" t="s">
        <v>44</v>
      </c>
      <c r="O177" s="39">
        <v>201748</v>
      </c>
      <c r="P177" s="39">
        <v>201752</v>
      </c>
      <c r="Q177" s="39">
        <v>1</v>
      </c>
      <c r="R177" s="39">
        <v>201744</v>
      </c>
      <c r="S177" s="39">
        <v>201748</v>
      </c>
    </row>
    <row r="178" spans="13:19" outlineLevel="1">
      <c r="M178" s="52">
        <v>201746</v>
      </c>
      <c r="N178" s="52" t="s">
        <v>44</v>
      </c>
      <c r="O178" s="39">
        <v>201748</v>
      </c>
      <c r="P178" s="39">
        <v>201752</v>
      </c>
      <c r="Q178" s="39">
        <v>1</v>
      </c>
      <c r="R178" s="39">
        <v>201744</v>
      </c>
      <c r="S178" s="39">
        <v>201748</v>
      </c>
    </row>
    <row r="179" spans="13:19" outlineLevel="1">
      <c r="M179" s="52">
        <v>201746</v>
      </c>
      <c r="N179" s="52" t="s">
        <v>44</v>
      </c>
      <c r="O179" s="39">
        <v>201748</v>
      </c>
      <c r="P179" s="39">
        <v>201752</v>
      </c>
      <c r="Q179" s="39">
        <v>0.8</v>
      </c>
      <c r="R179" s="39">
        <v>201744</v>
      </c>
      <c r="S179" s="39">
        <v>201748</v>
      </c>
    </row>
    <row r="180" spans="13:19" outlineLevel="1">
      <c r="M180" s="52">
        <v>201746</v>
      </c>
      <c r="N180" s="52" t="s">
        <v>44</v>
      </c>
      <c r="O180" s="39">
        <v>201748</v>
      </c>
      <c r="P180" s="39">
        <v>201752</v>
      </c>
      <c r="Q180" s="39">
        <v>0.8</v>
      </c>
      <c r="R180" s="39">
        <v>201744</v>
      </c>
      <c r="S180" s="39">
        <v>201748</v>
      </c>
    </row>
    <row r="181" spans="13:19" outlineLevel="1">
      <c r="M181" s="52">
        <v>201746</v>
      </c>
      <c r="N181" s="52" t="s">
        <v>44</v>
      </c>
      <c r="O181" s="39">
        <v>201748</v>
      </c>
      <c r="P181" s="39">
        <v>201752</v>
      </c>
      <c r="Q181" s="39">
        <v>0.8</v>
      </c>
      <c r="R181" s="39">
        <v>201744</v>
      </c>
      <c r="S181" s="39">
        <v>201748</v>
      </c>
    </row>
    <row r="182" spans="13:19" outlineLevel="1">
      <c r="M182" s="52">
        <v>201746</v>
      </c>
      <c r="N182" s="52" t="s">
        <v>44</v>
      </c>
      <c r="O182" s="39">
        <v>201748</v>
      </c>
      <c r="P182" s="39">
        <v>201752</v>
      </c>
      <c r="Q182" s="39">
        <v>0.9</v>
      </c>
      <c r="R182" s="39">
        <v>201744</v>
      </c>
      <c r="S182" s="39">
        <v>201748</v>
      </c>
    </row>
    <row r="183" spans="13:19" outlineLevel="1">
      <c r="M183" s="52">
        <v>201746</v>
      </c>
      <c r="N183" s="52" t="s">
        <v>44</v>
      </c>
      <c r="O183" s="39">
        <v>201748</v>
      </c>
      <c r="P183" s="39">
        <v>201752</v>
      </c>
      <c r="Q183" s="39">
        <v>0.8</v>
      </c>
      <c r="R183" s="39">
        <v>201744</v>
      </c>
      <c r="S183" s="39">
        <v>201748</v>
      </c>
    </row>
    <row r="184" spans="13:19" outlineLevel="1">
      <c r="M184" s="52">
        <v>201746</v>
      </c>
      <c r="N184" s="52" t="s">
        <v>44</v>
      </c>
      <c r="O184" s="39">
        <v>201748</v>
      </c>
      <c r="P184" s="39">
        <v>201752</v>
      </c>
      <c r="Q184" s="39">
        <v>1</v>
      </c>
      <c r="R184" s="39">
        <v>201744</v>
      </c>
      <c r="S184" s="39">
        <v>201748</v>
      </c>
    </row>
    <row r="185" spans="13:19" outlineLevel="1">
      <c r="M185" s="52">
        <v>201746</v>
      </c>
      <c r="N185" s="52" t="s">
        <v>44</v>
      </c>
      <c r="O185" s="39">
        <v>201748</v>
      </c>
      <c r="P185" s="39">
        <v>201752</v>
      </c>
      <c r="Q185" s="39">
        <v>0.9</v>
      </c>
      <c r="R185" s="39">
        <v>201744</v>
      </c>
      <c r="S185" s="39">
        <v>201748</v>
      </c>
    </row>
    <row r="186" spans="13:19" outlineLevel="1">
      <c r="M186" s="52">
        <v>201746</v>
      </c>
      <c r="N186" s="52" t="s">
        <v>44</v>
      </c>
      <c r="O186" s="39">
        <v>201748</v>
      </c>
      <c r="P186" s="39">
        <v>201752</v>
      </c>
      <c r="Q186" s="39">
        <v>0.8</v>
      </c>
      <c r="R186" s="39">
        <v>201744</v>
      </c>
      <c r="S186" s="39">
        <v>201748</v>
      </c>
    </row>
    <row r="187" spans="13:19" outlineLevel="1">
      <c r="M187" s="52">
        <v>201746</v>
      </c>
      <c r="N187" s="52" t="s">
        <v>44</v>
      </c>
      <c r="O187" s="39">
        <v>201748</v>
      </c>
      <c r="P187" s="39">
        <v>201752</v>
      </c>
      <c r="Q187" s="39">
        <v>0.7</v>
      </c>
      <c r="R187" s="39">
        <v>201744</v>
      </c>
      <c r="S187" s="39">
        <v>201748</v>
      </c>
    </row>
    <row r="188" spans="13:19" outlineLevel="1">
      <c r="M188" s="52">
        <v>201746</v>
      </c>
      <c r="N188" s="52" t="s">
        <v>44</v>
      </c>
      <c r="O188" s="39">
        <v>201748</v>
      </c>
      <c r="P188" s="39">
        <v>201752</v>
      </c>
      <c r="Q188" s="39">
        <v>0.9</v>
      </c>
      <c r="R188" s="39">
        <v>201744</v>
      </c>
      <c r="S188" s="39">
        <v>201748</v>
      </c>
    </row>
    <row r="189" spans="13:19" outlineLevel="1">
      <c r="M189" s="52">
        <v>201746</v>
      </c>
      <c r="N189" s="52" t="s">
        <v>44</v>
      </c>
      <c r="O189" s="39">
        <v>201748</v>
      </c>
      <c r="P189" s="39">
        <v>201752</v>
      </c>
      <c r="Q189" s="39">
        <v>0.9</v>
      </c>
      <c r="R189" s="39">
        <v>201744</v>
      </c>
      <c r="S189" s="39">
        <v>201748</v>
      </c>
    </row>
    <row r="190" spans="13:19" outlineLevel="1">
      <c r="M190" s="52">
        <v>201746</v>
      </c>
      <c r="N190" s="52" t="s">
        <v>44</v>
      </c>
      <c r="O190" s="39">
        <v>201748</v>
      </c>
      <c r="P190" s="39">
        <v>201752</v>
      </c>
      <c r="Q190" s="39">
        <v>0.7</v>
      </c>
      <c r="R190" s="39">
        <v>201744</v>
      </c>
      <c r="S190" s="39">
        <v>201748</v>
      </c>
    </row>
    <row r="191" spans="13:19" outlineLevel="1">
      <c r="M191" s="52">
        <v>201746</v>
      </c>
      <c r="N191" s="52" t="s">
        <v>44</v>
      </c>
      <c r="O191" s="39">
        <v>201748</v>
      </c>
      <c r="P191" s="39">
        <v>201752</v>
      </c>
      <c r="Q191" s="39"/>
      <c r="R191" s="39">
        <v>201744</v>
      </c>
      <c r="S191" s="39">
        <v>201748</v>
      </c>
    </row>
    <row r="192" spans="13:19" outlineLevel="1">
      <c r="M192" s="52">
        <v>201746</v>
      </c>
      <c r="N192" s="52" t="s">
        <v>44</v>
      </c>
      <c r="O192" s="39">
        <v>201748</v>
      </c>
      <c r="P192" s="39">
        <v>201752</v>
      </c>
      <c r="Q192" s="39">
        <v>1</v>
      </c>
      <c r="R192" s="39">
        <v>201744</v>
      </c>
      <c r="S192" s="39">
        <v>201748</v>
      </c>
    </row>
    <row r="193" spans="13:19" outlineLevel="1">
      <c r="M193" s="52">
        <v>201746</v>
      </c>
      <c r="N193" s="52" t="s">
        <v>44</v>
      </c>
      <c r="O193" s="39">
        <v>201748</v>
      </c>
      <c r="P193" s="39">
        <v>201752</v>
      </c>
      <c r="Q193" s="39">
        <v>1</v>
      </c>
      <c r="R193" s="39">
        <v>201744</v>
      </c>
      <c r="S193" s="39">
        <v>201748</v>
      </c>
    </row>
    <row r="194" spans="13:19" outlineLevel="1">
      <c r="M194" s="52">
        <v>201746</v>
      </c>
      <c r="N194" s="52" t="s">
        <v>44</v>
      </c>
      <c r="O194" s="39">
        <v>201748</v>
      </c>
      <c r="P194" s="39">
        <v>201752</v>
      </c>
      <c r="Q194" s="39"/>
      <c r="R194" s="39">
        <v>201744</v>
      </c>
      <c r="S194" s="39">
        <v>201748</v>
      </c>
    </row>
    <row r="195" spans="13:19" outlineLevel="1">
      <c r="M195" s="52">
        <v>201746</v>
      </c>
      <c r="N195" s="52" t="s">
        <v>44</v>
      </c>
      <c r="O195" s="39">
        <v>201748</v>
      </c>
      <c r="P195" s="39">
        <v>201752</v>
      </c>
      <c r="Q195" s="39">
        <v>1</v>
      </c>
      <c r="R195" s="39">
        <v>201744</v>
      </c>
      <c r="S195" s="39">
        <v>201748</v>
      </c>
    </row>
    <row r="196" spans="13:19" outlineLevel="1">
      <c r="M196" s="52">
        <v>201746</v>
      </c>
      <c r="N196" s="52" t="s">
        <v>44</v>
      </c>
      <c r="O196" s="39">
        <v>201748</v>
      </c>
      <c r="P196" s="39">
        <v>201752</v>
      </c>
      <c r="Q196" s="39">
        <v>1</v>
      </c>
      <c r="R196" s="39">
        <v>201744</v>
      </c>
      <c r="S196" s="39">
        <v>201748</v>
      </c>
    </row>
    <row r="197" spans="13:19" outlineLevel="1">
      <c r="M197" s="52">
        <v>201746</v>
      </c>
      <c r="N197" s="52" t="s">
        <v>57</v>
      </c>
      <c r="O197" s="39">
        <v>201748</v>
      </c>
      <c r="P197" s="39">
        <v>201752</v>
      </c>
      <c r="Q197" s="39">
        <v>1</v>
      </c>
      <c r="R197" s="39">
        <v>201744</v>
      </c>
      <c r="S197" s="39">
        <v>201748</v>
      </c>
    </row>
    <row r="198" spans="13:19" outlineLevel="1">
      <c r="M198" s="52">
        <v>201746</v>
      </c>
      <c r="N198" s="52" t="s">
        <v>57</v>
      </c>
      <c r="O198" s="39">
        <v>201748</v>
      </c>
      <c r="P198" s="39">
        <v>201752</v>
      </c>
      <c r="Q198" s="39">
        <v>1</v>
      </c>
      <c r="R198" s="39">
        <v>201744</v>
      </c>
      <c r="S198" s="39">
        <v>201748</v>
      </c>
    </row>
    <row r="199" spans="13:19" outlineLevel="1">
      <c r="M199" s="52">
        <v>201746</v>
      </c>
      <c r="N199" s="52" t="s">
        <v>57</v>
      </c>
      <c r="O199" s="39">
        <v>201748</v>
      </c>
      <c r="P199" s="39">
        <v>201752</v>
      </c>
      <c r="Q199" s="39">
        <v>1</v>
      </c>
      <c r="R199" s="39">
        <v>201744</v>
      </c>
      <c r="S199" s="39">
        <v>201748</v>
      </c>
    </row>
    <row r="200" spans="13:19" outlineLevel="1">
      <c r="M200" s="52">
        <v>201746</v>
      </c>
      <c r="N200" s="52" t="s">
        <v>34</v>
      </c>
      <c r="O200" s="39">
        <v>201748</v>
      </c>
      <c r="P200" s="39">
        <v>201752</v>
      </c>
      <c r="Q200" s="39">
        <v>1</v>
      </c>
      <c r="R200" s="39">
        <v>201744</v>
      </c>
      <c r="S200" s="39">
        <v>201748</v>
      </c>
    </row>
    <row r="201" spans="13:19" outlineLevel="1">
      <c r="M201" s="52">
        <v>201746</v>
      </c>
      <c r="N201" s="52" t="s">
        <v>34</v>
      </c>
      <c r="O201" s="39">
        <v>201748</v>
      </c>
      <c r="P201" s="39">
        <v>201752</v>
      </c>
      <c r="Q201" s="39"/>
      <c r="R201" s="39">
        <v>201744</v>
      </c>
      <c r="S201" s="39">
        <v>201748</v>
      </c>
    </row>
    <row r="202" spans="13:19" outlineLevel="1">
      <c r="M202" s="52">
        <v>201746</v>
      </c>
      <c r="N202" s="52" t="s">
        <v>34</v>
      </c>
      <c r="O202" s="39">
        <v>201748</v>
      </c>
      <c r="P202" s="39">
        <v>201752</v>
      </c>
      <c r="Q202" s="39">
        <v>1</v>
      </c>
      <c r="R202" s="39">
        <v>201744</v>
      </c>
      <c r="S202" s="39">
        <v>201748</v>
      </c>
    </row>
    <row r="203" spans="13:19" outlineLevel="1">
      <c r="M203" s="52">
        <v>201746</v>
      </c>
      <c r="N203" s="52" t="s">
        <v>35</v>
      </c>
      <c r="O203" s="39">
        <v>201748</v>
      </c>
      <c r="P203" s="39">
        <v>201752</v>
      </c>
      <c r="Q203" s="39">
        <v>1</v>
      </c>
      <c r="R203" s="39">
        <v>201744</v>
      </c>
      <c r="S203" s="39">
        <v>201748</v>
      </c>
    </row>
    <row r="204" spans="13:19" outlineLevel="1">
      <c r="M204" s="52">
        <v>201746</v>
      </c>
      <c r="N204" s="52" t="s">
        <v>35</v>
      </c>
      <c r="O204" s="39">
        <v>201748</v>
      </c>
      <c r="P204" s="39">
        <v>201752</v>
      </c>
      <c r="Q204" s="39">
        <v>1</v>
      </c>
      <c r="R204" s="39">
        <v>201744</v>
      </c>
      <c r="S204" s="39">
        <v>201748</v>
      </c>
    </row>
    <row r="205" spans="13:19" outlineLevel="1">
      <c r="M205" s="52">
        <v>201746</v>
      </c>
      <c r="N205" s="52" t="s">
        <v>36</v>
      </c>
      <c r="O205" s="39">
        <v>201748</v>
      </c>
      <c r="P205" s="39">
        <v>201752</v>
      </c>
      <c r="Q205" s="39">
        <v>1</v>
      </c>
      <c r="R205" s="39">
        <v>201744</v>
      </c>
      <c r="S205" s="39">
        <v>201748</v>
      </c>
    </row>
    <row r="206" spans="13:19" outlineLevel="1">
      <c r="M206" s="52">
        <v>201746</v>
      </c>
      <c r="N206" s="52" t="s">
        <v>36</v>
      </c>
      <c r="O206" s="39">
        <v>201748</v>
      </c>
      <c r="P206" s="39">
        <v>201752</v>
      </c>
      <c r="Q206" s="39">
        <v>1</v>
      </c>
      <c r="R206" s="39">
        <v>201744</v>
      </c>
      <c r="S206" s="39">
        <v>201748</v>
      </c>
    </row>
    <row r="207" spans="13:19" outlineLevel="1">
      <c r="M207" s="52">
        <v>201746</v>
      </c>
      <c r="N207" s="52" t="s">
        <v>37</v>
      </c>
      <c r="O207" s="39">
        <v>201748</v>
      </c>
      <c r="P207" s="39">
        <v>201752</v>
      </c>
      <c r="Q207" s="39">
        <v>1</v>
      </c>
      <c r="R207" s="39">
        <v>201744</v>
      </c>
      <c r="S207" s="39">
        <v>201748</v>
      </c>
    </row>
    <row r="208" spans="13:19" outlineLevel="1">
      <c r="M208" s="52">
        <v>201746</v>
      </c>
      <c r="N208" s="52" t="s">
        <v>37</v>
      </c>
      <c r="O208" s="39">
        <v>201748</v>
      </c>
      <c r="P208" s="39">
        <v>201752</v>
      </c>
      <c r="Q208" s="39">
        <v>0.9</v>
      </c>
      <c r="R208" s="39">
        <v>201744</v>
      </c>
      <c r="S208" s="39">
        <v>201748</v>
      </c>
    </row>
    <row r="209" spans="13:19" outlineLevel="1">
      <c r="M209" s="52">
        <v>201746</v>
      </c>
      <c r="N209" s="52" t="s">
        <v>37</v>
      </c>
      <c r="O209" s="39">
        <v>201748</v>
      </c>
      <c r="P209" s="39">
        <v>201752</v>
      </c>
      <c r="Q209" s="39">
        <v>1</v>
      </c>
      <c r="R209" s="39">
        <v>201744</v>
      </c>
      <c r="S209" s="39">
        <v>201748</v>
      </c>
    </row>
    <row r="210" spans="13:19" outlineLevel="1">
      <c r="M210" s="52">
        <v>201746</v>
      </c>
      <c r="N210" s="52" t="s">
        <v>37</v>
      </c>
      <c r="O210" s="39">
        <v>201748</v>
      </c>
      <c r="P210" s="39">
        <v>201752</v>
      </c>
      <c r="Q210" s="39">
        <v>1</v>
      </c>
      <c r="R210" s="39">
        <v>201744</v>
      </c>
      <c r="S210" s="39">
        <v>201748</v>
      </c>
    </row>
    <row r="211" spans="13:19" outlineLevel="1">
      <c r="M211" s="52">
        <v>201746</v>
      </c>
      <c r="N211" s="52" t="s">
        <v>37</v>
      </c>
      <c r="O211" s="39">
        <v>201748</v>
      </c>
      <c r="P211" s="39">
        <v>201752</v>
      </c>
      <c r="Q211" s="39">
        <v>1</v>
      </c>
      <c r="R211" s="39">
        <v>201744</v>
      </c>
      <c r="S211" s="39">
        <v>201748</v>
      </c>
    </row>
    <row r="212" spans="13:19" outlineLevel="1">
      <c r="M212" s="52">
        <v>201746</v>
      </c>
      <c r="N212" s="52" t="s">
        <v>37</v>
      </c>
      <c r="O212" s="39">
        <v>201748</v>
      </c>
      <c r="P212" s="39">
        <v>201752</v>
      </c>
      <c r="Q212" s="39"/>
      <c r="R212" s="39">
        <v>201744</v>
      </c>
      <c r="S212" s="39">
        <v>201748</v>
      </c>
    </row>
    <row r="213" spans="13:19" outlineLevel="1">
      <c r="M213" s="52">
        <v>201746</v>
      </c>
      <c r="N213" s="52" t="s">
        <v>38</v>
      </c>
      <c r="O213" s="39">
        <v>201748</v>
      </c>
      <c r="P213" s="39">
        <v>201752</v>
      </c>
      <c r="Q213" s="39">
        <v>0.9</v>
      </c>
      <c r="R213" s="39">
        <v>201744</v>
      </c>
      <c r="S213" s="39">
        <v>201748</v>
      </c>
    </row>
    <row r="214" spans="13:19" outlineLevel="1">
      <c r="M214" s="52">
        <v>201746</v>
      </c>
      <c r="N214" s="52" t="s">
        <v>38</v>
      </c>
      <c r="O214" s="39">
        <v>201748</v>
      </c>
      <c r="P214" s="39">
        <v>201752</v>
      </c>
      <c r="Q214" s="39">
        <v>0.9</v>
      </c>
      <c r="R214" s="39">
        <v>201744</v>
      </c>
      <c r="S214" s="39">
        <v>201748</v>
      </c>
    </row>
    <row r="215" spans="13:19" outlineLevel="1">
      <c r="M215" s="52">
        <v>201746</v>
      </c>
      <c r="N215" s="52" t="s">
        <v>38</v>
      </c>
      <c r="O215" s="39">
        <v>201748</v>
      </c>
      <c r="P215" s="39">
        <v>201752</v>
      </c>
      <c r="Q215" s="39">
        <v>0.9</v>
      </c>
      <c r="R215" s="39">
        <v>201744</v>
      </c>
      <c r="S215" s="39">
        <v>201748</v>
      </c>
    </row>
    <row r="216" spans="13:19" outlineLevel="1">
      <c r="M216" s="52">
        <v>201746</v>
      </c>
      <c r="N216" s="52" t="s">
        <v>38</v>
      </c>
      <c r="O216" s="39">
        <v>201748</v>
      </c>
      <c r="P216" s="39">
        <v>201752</v>
      </c>
      <c r="Q216" s="39">
        <v>1</v>
      </c>
      <c r="R216" s="39">
        <v>201744</v>
      </c>
      <c r="S216" s="39">
        <v>201748</v>
      </c>
    </row>
    <row r="217" spans="13:19" outlineLevel="1">
      <c r="M217" s="52">
        <v>201746</v>
      </c>
      <c r="N217" s="52" t="s">
        <v>38</v>
      </c>
      <c r="O217" s="39">
        <v>201748</v>
      </c>
      <c r="P217" s="39">
        <v>201752</v>
      </c>
      <c r="Q217" s="39">
        <v>1</v>
      </c>
      <c r="R217" s="39">
        <v>201744</v>
      </c>
      <c r="S217" s="39">
        <v>201748</v>
      </c>
    </row>
    <row r="218" spans="13:19" outlineLevel="1">
      <c r="M218" s="52">
        <v>201746</v>
      </c>
      <c r="N218" s="52" t="s">
        <v>38</v>
      </c>
      <c r="O218" s="39">
        <v>201748</v>
      </c>
      <c r="P218" s="39">
        <v>201752</v>
      </c>
      <c r="Q218" s="39">
        <v>1</v>
      </c>
      <c r="R218" s="39">
        <v>201744</v>
      </c>
      <c r="S218" s="39">
        <v>201748</v>
      </c>
    </row>
    <row r="219" spans="13:19" outlineLevel="1">
      <c r="M219" s="52">
        <v>201746</v>
      </c>
      <c r="N219" s="52" t="s">
        <v>38</v>
      </c>
      <c r="O219" s="39">
        <v>201748</v>
      </c>
      <c r="P219" s="39">
        <v>201752</v>
      </c>
      <c r="Q219" s="39">
        <v>0.9</v>
      </c>
      <c r="R219" s="39">
        <v>201744</v>
      </c>
      <c r="S219" s="39">
        <v>201748</v>
      </c>
    </row>
    <row r="220" spans="13:19" outlineLevel="1">
      <c r="M220" s="52">
        <v>201746</v>
      </c>
      <c r="N220" s="52" t="s">
        <v>38</v>
      </c>
      <c r="O220" s="39">
        <v>201748</v>
      </c>
      <c r="P220" s="39">
        <v>201752</v>
      </c>
      <c r="Q220" s="39"/>
      <c r="R220" s="39">
        <v>201744</v>
      </c>
      <c r="S220" s="39">
        <v>201748</v>
      </c>
    </row>
    <row r="221" spans="13:19" outlineLevel="1">
      <c r="M221" s="70">
        <v>201746</v>
      </c>
      <c r="N221" s="70" t="s">
        <v>38</v>
      </c>
      <c r="O221" s="39">
        <v>201748</v>
      </c>
      <c r="P221" s="39">
        <v>201752</v>
      </c>
      <c r="Q221" s="39">
        <v>0.9</v>
      </c>
      <c r="R221" s="39">
        <v>201744</v>
      </c>
      <c r="S221" s="39">
        <v>201748</v>
      </c>
    </row>
    <row r="222" spans="13:19" outlineLevel="1">
      <c r="M222" s="70">
        <v>201747</v>
      </c>
      <c r="N222" s="70" t="s">
        <v>44</v>
      </c>
      <c r="O222" s="39">
        <v>201748</v>
      </c>
      <c r="P222" s="39">
        <v>201752</v>
      </c>
      <c r="Q222" s="39">
        <v>0.9</v>
      </c>
      <c r="R222" s="39">
        <v>201744</v>
      </c>
      <c r="S222" s="39">
        <v>201748</v>
      </c>
    </row>
    <row r="223" spans="13:19" outlineLevel="1">
      <c r="M223" s="70">
        <v>201747</v>
      </c>
      <c r="N223" s="70" t="s">
        <v>44</v>
      </c>
      <c r="O223" s="39">
        <v>201748</v>
      </c>
      <c r="P223" s="39">
        <v>201752</v>
      </c>
      <c r="Q223" s="39">
        <v>0.7</v>
      </c>
      <c r="R223" s="39">
        <v>201744</v>
      </c>
      <c r="S223" s="39">
        <v>201748</v>
      </c>
    </row>
    <row r="224" spans="13:19" outlineLevel="1">
      <c r="M224" s="70">
        <v>201747</v>
      </c>
      <c r="N224" s="70" t="s">
        <v>44</v>
      </c>
      <c r="O224" s="39">
        <v>201748</v>
      </c>
      <c r="P224" s="39">
        <v>201752</v>
      </c>
      <c r="Q224" s="39">
        <v>0.9</v>
      </c>
      <c r="R224" s="39">
        <v>201744</v>
      </c>
      <c r="S224" s="39">
        <v>201748</v>
      </c>
    </row>
    <row r="225" spans="13:19" outlineLevel="1">
      <c r="M225" s="70">
        <v>201747</v>
      </c>
      <c r="N225" s="70" t="s">
        <v>44</v>
      </c>
      <c r="O225" s="39">
        <v>201748</v>
      </c>
      <c r="P225" s="39">
        <v>201752</v>
      </c>
      <c r="Q225" s="39">
        <v>0.9</v>
      </c>
      <c r="R225" s="39">
        <v>201744</v>
      </c>
      <c r="S225" s="39">
        <v>201748</v>
      </c>
    </row>
    <row r="226" spans="13:19" outlineLevel="1">
      <c r="M226" s="70">
        <v>201747</v>
      </c>
      <c r="N226" s="70" t="s">
        <v>44</v>
      </c>
      <c r="O226" s="39">
        <v>201748</v>
      </c>
      <c r="P226" s="39">
        <v>201752</v>
      </c>
      <c r="Q226" s="39">
        <v>1</v>
      </c>
      <c r="R226" s="39">
        <v>201744</v>
      </c>
      <c r="S226" s="39">
        <v>201748</v>
      </c>
    </row>
    <row r="227" spans="13:19" outlineLevel="1">
      <c r="M227" s="70">
        <v>201747</v>
      </c>
      <c r="N227" s="70" t="s">
        <v>44</v>
      </c>
      <c r="O227" s="39">
        <v>201748</v>
      </c>
      <c r="P227" s="39">
        <v>201752</v>
      </c>
      <c r="Q227" s="39">
        <v>1</v>
      </c>
      <c r="R227" s="39">
        <v>201744</v>
      </c>
      <c r="S227" s="39">
        <v>201748</v>
      </c>
    </row>
    <row r="228" spans="13:19" outlineLevel="1">
      <c r="M228" s="70">
        <v>201747</v>
      </c>
      <c r="N228" s="70" t="s">
        <v>44</v>
      </c>
      <c r="O228" s="39">
        <v>201748</v>
      </c>
      <c r="P228" s="39">
        <v>201752</v>
      </c>
      <c r="Q228" s="39">
        <v>0.8</v>
      </c>
      <c r="R228" s="39">
        <v>201744</v>
      </c>
      <c r="S228" s="39">
        <v>201748</v>
      </c>
    </row>
    <row r="229" spans="13:19" outlineLevel="1">
      <c r="M229" s="70">
        <v>201747</v>
      </c>
      <c r="N229" s="70" t="s">
        <v>44</v>
      </c>
      <c r="O229" s="39">
        <v>201748</v>
      </c>
      <c r="P229" s="39">
        <v>201752</v>
      </c>
      <c r="Q229" s="39">
        <v>0.8</v>
      </c>
      <c r="R229" s="39">
        <v>201744</v>
      </c>
      <c r="S229" s="39">
        <v>201748</v>
      </c>
    </row>
    <row r="230" spans="13:19" outlineLevel="1">
      <c r="M230" s="70">
        <v>201747</v>
      </c>
      <c r="N230" s="70" t="s">
        <v>44</v>
      </c>
      <c r="O230" s="39">
        <v>201748</v>
      </c>
      <c r="P230" s="39">
        <v>201752</v>
      </c>
      <c r="Q230" s="39">
        <v>0.8</v>
      </c>
      <c r="R230" s="39">
        <v>201744</v>
      </c>
      <c r="S230" s="39">
        <v>201748</v>
      </c>
    </row>
    <row r="231" spans="13:19" outlineLevel="1">
      <c r="M231" s="70">
        <v>201747</v>
      </c>
      <c r="N231" s="70" t="s">
        <v>44</v>
      </c>
      <c r="O231" s="39">
        <v>201748</v>
      </c>
      <c r="P231" s="39">
        <v>201752</v>
      </c>
      <c r="Q231" s="39">
        <v>1</v>
      </c>
      <c r="R231" s="39">
        <v>201744</v>
      </c>
      <c r="S231" s="39">
        <v>201748</v>
      </c>
    </row>
    <row r="232" spans="13:19" outlineLevel="1">
      <c r="M232" s="70">
        <v>201747</v>
      </c>
      <c r="N232" s="70" t="s">
        <v>44</v>
      </c>
      <c r="O232" s="39">
        <v>201748</v>
      </c>
      <c r="P232" s="39">
        <v>201752</v>
      </c>
      <c r="Q232" s="39">
        <v>0.8</v>
      </c>
      <c r="R232" s="39">
        <v>201744</v>
      </c>
      <c r="S232" s="39">
        <v>201748</v>
      </c>
    </row>
    <row r="233" spans="13:19" outlineLevel="1">
      <c r="M233" s="70">
        <v>201747</v>
      </c>
      <c r="N233" s="70" t="s">
        <v>44</v>
      </c>
      <c r="O233" s="39">
        <v>201748</v>
      </c>
      <c r="P233" s="39">
        <v>201752</v>
      </c>
      <c r="Q233" s="39">
        <v>0.9</v>
      </c>
      <c r="R233" s="39">
        <v>201744</v>
      </c>
      <c r="S233" s="39">
        <v>201748</v>
      </c>
    </row>
    <row r="234" spans="13:19" outlineLevel="1">
      <c r="M234" s="70">
        <v>201747</v>
      </c>
      <c r="N234" s="70" t="s">
        <v>44</v>
      </c>
      <c r="O234" s="39">
        <v>201748</v>
      </c>
      <c r="P234" s="39">
        <v>201752</v>
      </c>
      <c r="Q234" s="39">
        <v>0.9</v>
      </c>
      <c r="R234" s="39">
        <v>201744</v>
      </c>
      <c r="S234" s="39">
        <v>201748</v>
      </c>
    </row>
    <row r="235" spans="13:19" outlineLevel="1">
      <c r="M235" s="70">
        <v>201747</v>
      </c>
      <c r="N235" s="70" t="s">
        <v>44</v>
      </c>
      <c r="O235" s="39">
        <v>201748</v>
      </c>
      <c r="P235" s="39">
        <v>201752</v>
      </c>
      <c r="Q235" s="39">
        <v>0.7</v>
      </c>
      <c r="R235" s="39">
        <v>201744</v>
      </c>
      <c r="S235" s="39">
        <v>201748</v>
      </c>
    </row>
    <row r="236" spans="13:19" outlineLevel="1">
      <c r="M236" s="70">
        <v>201747</v>
      </c>
      <c r="N236" s="70" t="s">
        <v>44</v>
      </c>
      <c r="O236" s="39">
        <v>201748</v>
      </c>
      <c r="P236" s="39">
        <v>201752</v>
      </c>
      <c r="Q236" s="39">
        <v>0.7</v>
      </c>
      <c r="R236" s="39">
        <v>201744</v>
      </c>
      <c r="S236" s="39">
        <v>201748</v>
      </c>
    </row>
    <row r="237" spans="13:19" outlineLevel="1">
      <c r="M237" s="70">
        <v>201747</v>
      </c>
      <c r="N237" s="70" t="s">
        <v>44</v>
      </c>
      <c r="O237" s="39">
        <v>201748</v>
      </c>
      <c r="P237" s="39">
        <v>201752</v>
      </c>
      <c r="Q237" s="39">
        <v>0.9</v>
      </c>
      <c r="R237" s="39">
        <v>201744</v>
      </c>
      <c r="S237" s="39">
        <v>201748</v>
      </c>
    </row>
    <row r="238" spans="13:19" outlineLevel="1">
      <c r="M238" s="70">
        <v>201747</v>
      </c>
      <c r="N238" s="70" t="s">
        <v>44</v>
      </c>
      <c r="O238" s="39">
        <v>201748</v>
      </c>
      <c r="P238" s="39">
        <v>201752</v>
      </c>
      <c r="Q238" s="39">
        <v>0.9</v>
      </c>
      <c r="R238" s="39">
        <v>201744</v>
      </c>
      <c r="S238" s="39">
        <v>201748</v>
      </c>
    </row>
    <row r="239" spans="13:19" outlineLevel="1">
      <c r="M239" s="70">
        <v>201747</v>
      </c>
      <c r="N239" s="70" t="s">
        <v>44</v>
      </c>
      <c r="O239" s="39">
        <v>201748</v>
      </c>
      <c r="P239" s="39">
        <v>201752</v>
      </c>
      <c r="Q239" s="39">
        <v>0.7</v>
      </c>
      <c r="R239" s="39">
        <v>201744</v>
      </c>
      <c r="S239" s="39">
        <v>201748</v>
      </c>
    </row>
    <row r="240" spans="13:19" outlineLevel="1">
      <c r="M240" s="70">
        <v>201747</v>
      </c>
      <c r="N240" s="70" t="s">
        <v>44</v>
      </c>
      <c r="O240" s="39">
        <v>201748</v>
      </c>
      <c r="P240" s="39">
        <v>201752</v>
      </c>
      <c r="Q240" s="39"/>
      <c r="R240" s="39">
        <v>201744</v>
      </c>
      <c r="S240" s="39">
        <v>201748</v>
      </c>
    </row>
    <row r="241" spans="13:19" outlineLevel="1">
      <c r="M241" s="70">
        <v>201747</v>
      </c>
      <c r="N241" s="70" t="s">
        <v>44</v>
      </c>
      <c r="O241" s="39">
        <v>201748</v>
      </c>
      <c r="P241" s="39">
        <v>201752</v>
      </c>
      <c r="Q241" s="39">
        <v>1</v>
      </c>
      <c r="R241" s="39">
        <v>201744</v>
      </c>
      <c r="S241" s="39">
        <v>201748</v>
      </c>
    </row>
    <row r="242" spans="13:19" outlineLevel="1">
      <c r="M242" s="70">
        <v>201747</v>
      </c>
      <c r="N242" s="70" t="s">
        <v>44</v>
      </c>
      <c r="O242" s="39">
        <v>201748</v>
      </c>
      <c r="P242" s="39">
        <v>201752</v>
      </c>
      <c r="Q242" s="39">
        <v>0.9</v>
      </c>
      <c r="R242" s="39">
        <v>201744</v>
      </c>
      <c r="S242" s="39">
        <v>201748</v>
      </c>
    </row>
    <row r="243" spans="13:19" outlineLevel="1">
      <c r="M243" s="70">
        <v>201747</v>
      </c>
      <c r="N243" s="70" t="s">
        <v>44</v>
      </c>
      <c r="O243" s="39">
        <v>201748</v>
      </c>
      <c r="P243" s="39">
        <v>201752</v>
      </c>
      <c r="Q243" s="39">
        <v>1</v>
      </c>
      <c r="R243" s="39">
        <v>201744</v>
      </c>
      <c r="S243" s="39">
        <v>201748</v>
      </c>
    </row>
    <row r="244" spans="13:19" outlineLevel="1">
      <c r="M244" s="70">
        <v>201747</v>
      </c>
      <c r="N244" s="70" t="s">
        <v>44</v>
      </c>
      <c r="O244" s="39">
        <v>201748</v>
      </c>
      <c r="P244" s="39">
        <v>201752</v>
      </c>
      <c r="Q244" s="39">
        <v>1</v>
      </c>
      <c r="R244" s="39">
        <v>201744</v>
      </c>
      <c r="S244" s="39">
        <v>201748</v>
      </c>
    </row>
    <row r="245" spans="13:19" outlineLevel="1">
      <c r="M245" s="70">
        <v>201747</v>
      </c>
      <c r="N245" s="70" t="s">
        <v>44</v>
      </c>
      <c r="O245" s="39">
        <v>201748</v>
      </c>
      <c r="P245" s="39">
        <v>201752</v>
      </c>
      <c r="Q245" s="39">
        <v>0.9</v>
      </c>
      <c r="R245" s="39">
        <v>201744</v>
      </c>
      <c r="S245" s="39">
        <v>201748</v>
      </c>
    </row>
    <row r="246" spans="13:19" outlineLevel="1">
      <c r="M246" s="70">
        <v>201747</v>
      </c>
      <c r="N246" s="70" t="s">
        <v>57</v>
      </c>
      <c r="O246" s="39">
        <v>201748</v>
      </c>
      <c r="P246" s="39">
        <v>201752</v>
      </c>
      <c r="Q246" s="39"/>
      <c r="R246" s="39">
        <v>201744</v>
      </c>
      <c r="S246" s="39">
        <v>201748</v>
      </c>
    </row>
    <row r="247" spans="13:19" outlineLevel="1">
      <c r="M247" s="70">
        <v>201747</v>
      </c>
      <c r="N247" s="70" t="s">
        <v>57</v>
      </c>
      <c r="O247" s="39">
        <v>201748</v>
      </c>
      <c r="P247" s="39">
        <v>201752</v>
      </c>
      <c r="Q247" s="39">
        <v>1</v>
      </c>
      <c r="R247" s="39">
        <v>201744</v>
      </c>
      <c r="S247" s="39">
        <v>201748</v>
      </c>
    </row>
    <row r="248" spans="13:19" outlineLevel="1">
      <c r="M248" s="70">
        <v>201747</v>
      </c>
      <c r="N248" s="70" t="s">
        <v>57</v>
      </c>
      <c r="O248" s="39">
        <v>201748</v>
      </c>
      <c r="P248" s="39">
        <v>201752</v>
      </c>
      <c r="Q248" s="39">
        <v>1</v>
      </c>
      <c r="R248" s="39">
        <v>201744</v>
      </c>
      <c r="S248" s="39">
        <v>201748</v>
      </c>
    </row>
    <row r="249" spans="13:19" outlineLevel="1">
      <c r="M249" s="70">
        <v>201747</v>
      </c>
      <c r="N249" s="70" t="s">
        <v>34</v>
      </c>
      <c r="O249" s="39">
        <v>201748</v>
      </c>
      <c r="P249" s="39">
        <v>201752</v>
      </c>
      <c r="Q249" s="39">
        <v>1</v>
      </c>
      <c r="R249" s="39">
        <v>201744</v>
      </c>
      <c r="S249" s="39">
        <v>201748</v>
      </c>
    </row>
    <row r="250" spans="13:19" outlineLevel="1">
      <c r="M250" s="70">
        <v>201747</v>
      </c>
      <c r="N250" s="70" t="s">
        <v>34</v>
      </c>
      <c r="O250" s="39">
        <v>201748</v>
      </c>
      <c r="P250" s="39">
        <v>201752</v>
      </c>
      <c r="Q250" s="39">
        <v>1</v>
      </c>
      <c r="R250" s="39">
        <v>201744</v>
      </c>
      <c r="S250" s="39">
        <v>201748</v>
      </c>
    </row>
    <row r="251" spans="13:19" outlineLevel="1">
      <c r="M251" s="70">
        <v>201747</v>
      </c>
      <c r="N251" s="70" t="s">
        <v>34</v>
      </c>
      <c r="O251" s="39">
        <v>201748</v>
      </c>
      <c r="P251" s="39">
        <v>201752</v>
      </c>
      <c r="Q251" s="39">
        <v>0.9</v>
      </c>
      <c r="R251" s="39">
        <v>201744</v>
      </c>
      <c r="S251" s="39">
        <v>201748</v>
      </c>
    </row>
    <row r="252" spans="13:19" outlineLevel="1">
      <c r="M252" s="70">
        <v>201747</v>
      </c>
      <c r="N252" s="70" t="s">
        <v>35</v>
      </c>
      <c r="O252" s="39">
        <v>201748</v>
      </c>
      <c r="P252" s="39">
        <v>201752</v>
      </c>
      <c r="Q252" s="39">
        <v>1</v>
      </c>
      <c r="R252" s="39">
        <v>201744</v>
      </c>
      <c r="S252" s="39">
        <v>201748</v>
      </c>
    </row>
    <row r="253" spans="13:19" outlineLevel="1">
      <c r="M253" s="70">
        <v>201747</v>
      </c>
      <c r="N253" s="70" t="s">
        <v>35</v>
      </c>
      <c r="O253" s="39">
        <v>201748</v>
      </c>
      <c r="P253" s="39">
        <v>201752</v>
      </c>
      <c r="Q253" s="39">
        <v>1</v>
      </c>
      <c r="R253" s="39">
        <v>201744</v>
      </c>
      <c r="S253" s="39">
        <v>201748</v>
      </c>
    </row>
    <row r="254" spans="13:19" outlineLevel="1">
      <c r="M254" s="70">
        <v>201747</v>
      </c>
      <c r="N254" s="70" t="s">
        <v>36</v>
      </c>
      <c r="O254" s="39">
        <v>201748</v>
      </c>
      <c r="P254" s="39">
        <v>201752</v>
      </c>
      <c r="Q254" s="39"/>
      <c r="R254" s="39">
        <v>201744</v>
      </c>
      <c r="S254" s="39">
        <v>201748</v>
      </c>
    </row>
    <row r="255" spans="13:19" outlineLevel="1">
      <c r="M255" s="70">
        <v>201747</v>
      </c>
      <c r="N255" s="70" t="s">
        <v>36</v>
      </c>
      <c r="O255" s="39">
        <v>201748</v>
      </c>
      <c r="P255" s="39">
        <v>201752</v>
      </c>
      <c r="Q255" s="39">
        <v>1</v>
      </c>
      <c r="R255" s="39">
        <v>201744</v>
      </c>
      <c r="S255" s="39">
        <v>201748</v>
      </c>
    </row>
    <row r="256" spans="13:19" outlineLevel="1">
      <c r="M256" s="70">
        <v>201747</v>
      </c>
      <c r="N256" s="70" t="s">
        <v>37</v>
      </c>
      <c r="O256" s="39">
        <v>201748</v>
      </c>
      <c r="P256" s="39">
        <v>201752</v>
      </c>
      <c r="Q256" s="39">
        <v>1</v>
      </c>
      <c r="R256" s="39">
        <v>201744</v>
      </c>
      <c r="S256" s="39">
        <v>201748</v>
      </c>
    </row>
    <row r="257" spans="13:19" outlineLevel="1">
      <c r="M257" s="70">
        <v>201747</v>
      </c>
      <c r="N257" s="70" t="s">
        <v>37</v>
      </c>
      <c r="O257" s="39">
        <v>201748</v>
      </c>
      <c r="P257" s="39">
        <v>201752</v>
      </c>
      <c r="Q257" s="39">
        <v>1</v>
      </c>
      <c r="R257" s="39">
        <v>201744</v>
      </c>
      <c r="S257" s="39">
        <v>201748</v>
      </c>
    </row>
    <row r="258" spans="13:19" outlineLevel="1">
      <c r="M258" s="70">
        <v>201747</v>
      </c>
      <c r="N258" s="70" t="s">
        <v>37</v>
      </c>
      <c r="O258" s="39">
        <v>201748</v>
      </c>
      <c r="P258" s="39">
        <v>201752</v>
      </c>
      <c r="Q258" s="39">
        <v>0.7</v>
      </c>
      <c r="R258" s="39">
        <v>201744</v>
      </c>
      <c r="S258" s="39">
        <v>201748</v>
      </c>
    </row>
    <row r="259" spans="13:19" outlineLevel="1">
      <c r="M259" s="70">
        <v>201747</v>
      </c>
      <c r="N259" s="70" t="s">
        <v>37</v>
      </c>
      <c r="O259" s="39">
        <v>201748</v>
      </c>
      <c r="P259" s="39">
        <v>201752</v>
      </c>
      <c r="Q259" s="39">
        <v>1</v>
      </c>
      <c r="R259" s="39">
        <v>201744</v>
      </c>
      <c r="S259" s="39">
        <v>201748</v>
      </c>
    </row>
    <row r="260" spans="13:19" outlineLevel="1">
      <c r="M260" s="70">
        <v>201747</v>
      </c>
      <c r="N260" s="70" t="s">
        <v>37</v>
      </c>
      <c r="O260" s="39">
        <v>201748</v>
      </c>
      <c r="P260" s="39">
        <v>201752</v>
      </c>
      <c r="Q260" s="39">
        <v>1</v>
      </c>
      <c r="R260" s="39">
        <v>201744</v>
      </c>
      <c r="S260" s="39">
        <v>201748</v>
      </c>
    </row>
    <row r="261" spans="13:19" outlineLevel="1">
      <c r="M261" s="70">
        <v>201747</v>
      </c>
      <c r="N261" s="70" t="s">
        <v>37</v>
      </c>
      <c r="O261" s="39">
        <v>201748</v>
      </c>
      <c r="P261" s="39">
        <v>201752</v>
      </c>
      <c r="Q261" s="39">
        <v>0.6</v>
      </c>
      <c r="R261" s="39">
        <v>201744</v>
      </c>
      <c r="S261" s="39">
        <v>201748</v>
      </c>
    </row>
    <row r="262" spans="13:19" outlineLevel="1">
      <c r="M262" s="70">
        <v>201747</v>
      </c>
      <c r="N262" s="70" t="s">
        <v>38</v>
      </c>
      <c r="O262" s="39">
        <v>201748</v>
      </c>
      <c r="P262" s="39">
        <v>201752</v>
      </c>
      <c r="Q262" s="39">
        <v>1</v>
      </c>
      <c r="R262" s="39">
        <v>201744</v>
      </c>
      <c r="S262" s="39">
        <v>201748</v>
      </c>
    </row>
    <row r="263" spans="13:19" outlineLevel="1">
      <c r="M263" s="70">
        <v>201747</v>
      </c>
      <c r="N263" s="70" t="s">
        <v>38</v>
      </c>
      <c r="O263" s="39">
        <v>201748</v>
      </c>
      <c r="P263" s="39">
        <v>201752</v>
      </c>
      <c r="Q263" s="39">
        <v>1</v>
      </c>
      <c r="R263" s="39">
        <v>201744</v>
      </c>
      <c r="S263" s="39">
        <v>201748</v>
      </c>
    </row>
    <row r="264" spans="13:19" outlineLevel="1">
      <c r="M264" s="70">
        <v>201747</v>
      </c>
      <c r="N264" s="70" t="s">
        <v>38</v>
      </c>
      <c r="O264" s="39">
        <v>201748</v>
      </c>
      <c r="P264" s="39">
        <v>201752</v>
      </c>
      <c r="Q264" s="39">
        <v>0.9</v>
      </c>
      <c r="R264" s="39">
        <v>201744</v>
      </c>
      <c r="S264" s="39">
        <v>201748</v>
      </c>
    </row>
    <row r="265" spans="13:19" outlineLevel="1">
      <c r="M265" s="70">
        <v>201747</v>
      </c>
      <c r="N265" s="70" t="s">
        <v>38</v>
      </c>
      <c r="O265" s="39">
        <v>201748</v>
      </c>
      <c r="P265" s="39">
        <v>201752</v>
      </c>
      <c r="Q265" s="39">
        <v>1</v>
      </c>
      <c r="R265" s="39">
        <v>201744</v>
      </c>
      <c r="S265" s="39">
        <v>201748</v>
      </c>
    </row>
    <row r="266" spans="13:19" outlineLevel="1">
      <c r="M266" s="70">
        <v>201747</v>
      </c>
      <c r="N266" s="70" t="s">
        <v>38</v>
      </c>
      <c r="O266" s="39">
        <v>201748</v>
      </c>
      <c r="P266" s="39">
        <v>201752</v>
      </c>
      <c r="Q266" s="39">
        <v>1</v>
      </c>
      <c r="R266" s="39">
        <v>201744</v>
      </c>
      <c r="S266" s="39">
        <v>201748</v>
      </c>
    </row>
    <row r="267" spans="13:19" outlineLevel="1">
      <c r="M267" s="70">
        <v>201747</v>
      </c>
      <c r="N267" s="70" t="s">
        <v>38</v>
      </c>
      <c r="O267" s="39">
        <v>201748</v>
      </c>
      <c r="P267" s="39">
        <v>201752</v>
      </c>
      <c r="Q267" s="39">
        <v>1</v>
      </c>
      <c r="R267" s="39">
        <v>201744</v>
      </c>
      <c r="S267" s="39">
        <v>201748</v>
      </c>
    </row>
    <row r="268" spans="13:19" outlineLevel="1">
      <c r="M268" s="70">
        <v>201747</v>
      </c>
      <c r="N268" s="70" t="s">
        <v>38</v>
      </c>
      <c r="O268" s="39">
        <v>201748</v>
      </c>
      <c r="P268" s="39">
        <v>201752</v>
      </c>
      <c r="Q268" s="39">
        <v>1</v>
      </c>
      <c r="R268" s="39">
        <v>201744</v>
      </c>
      <c r="S268" s="39">
        <v>201748</v>
      </c>
    </row>
    <row r="269" spans="13:19" outlineLevel="1">
      <c r="M269" s="70">
        <v>201747</v>
      </c>
      <c r="N269" s="70" t="s">
        <v>38</v>
      </c>
      <c r="O269" s="39">
        <v>201748</v>
      </c>
      <c r="P269" s="39">
        <v>201752</v>
      </c>
      <c r="Q269" s="39">
        <v>0.9</v>
      </c>
      <c r="R269" s="39">
        <v>201744</v>
      </c>
      <c r="S269" s="39">
        <v>201748</v>
      </c>
    </row>
    <row r="270" spans="13:19" outlineLevel="1">
      <c r="M270" s="119">
        <v>201747</v>
      </c>
      <c r="N270" s="119" t="s">
        <v>38</v>
      </c>
      <c r="O270" s="39">
        <v>201748</v>
      </c>
      <c r="P270" s="39">
        <v>201752</v>
      </c>
      <c r="Q270" s="39"/>
      <c r="R270" s="39">
        <v>201744</v>
      </c>
      <c r="S270" s="39">
        <v>201748</v>
      </c>
    </row>
    <row r="271" spans="13:19" outlineLevel="1">
      <c r="M271" s="119">
        <v>201748</v>
      </c>
      <c r="N271" s="119" t="s">
        <v>44</v>
      </c>
      <c r="O271" s="39">
        <v>201748</v>
      </c>
      <c r="P271" s="39">
        <v>201752</v>
      </c>
      <c r="Q271" s="39">
        <v>0.9</v>
      </c>
      <c r="R271" s="39">
        <v>201744</v>
      </c>
      <c r="S271" s="39">
        <v>201748</v>
      </c>
    </row>
    <row r="272" spans="13:19" outlineLevel="1">
      <c r="M272" s="119">
        <v>201748</v>
      </c>
      <c r="N272" s="119" t="s">
        <v>44</v>
      </c>
      <c r="O272" s="39">
        <v>201748</v>
      </c>
      <c r="P272" s="39">
        <v>201752</v>
      </c>
      <c r="Q272" s="39">
        <v>0.6</v>
      </c>
      <c r="R272" s="39">
        <v>201744</v>
      </c>
      <c r="S272" s="39">
        <v>201748</v>
      </c>
    </row>
    <row r="273" spans="13:19" outlineLevel="1">
      <c r="M273" s="119">
        <v>201748</v>
      </c>
      <c r="N273" s="119" t="s">
        <v>44</v>
      </c>
      <c r="O273" s="39">
        <v>201748</v>
      </c>
      <c r="P273" s="39">
        <v>201752</v>
      </c>
      <c r="Q273" s="39">
        <v>0.8</v>
      </c>
      <c r="R273" s="39">
        <v>201744</v>
      </c>
      <c r="S273" s="39">
        <v>201748</v>
      </c>
    </row>
    <row r="274" spans="13:19" outlineLevel="1">
      <c r="M274" s="119">
        <v>201748</v>
      </c>
      <c r="N274" s="119" t="s">
        <v>44</v>
      </c>
      <c r="O274" s="39">
        <v>201748</v>
      </c>
      <c r="P274" s="39">
        <v>201752</v>
      </c>
      <c r="Q274" s="39">
        <v>1</v>
      </c>
      <c r="R274" s="39">
        <v>201744</v>
      </c>
      <c r="S274" s="39">
        <v>201748</v>
      </c>
    </row>
    <row r="275" spans="13:19" outlineLevel="1">
      <c r="M275" s="119">
        <v>201748</v>
      </c>
      <c r="N275" s="119" t="s">
        <v>44</v>
      </c>
      <c r="O275" s="39">
        <v>201748</v>
      </c>
      <c r="P275" s="39">
        <v>201752</v>
      </c>
      <c r="Q275" s="39">
        <v>0.9</v>
      </c>
      <c r="R275" s="39">
        <v>201744</v>
      </c>
      <c r="S275" s="39">
        <v>201748</v>
      </c>
    </row>
    <row r="276" spans="13:19" outlineLevel="1">
      <c r="M276" s="119">
        <v>201748</v>
      </c>
      <c r="N276" s="119" t="s">
        <v>44</v>
      </c>
      <c r="O276" s="39">
        <v>201748</v>
      </c>
      <c r="P276" s="39">
        <v>201752</v>
      </c>
      <c r="Q276" s="39">
        <v>0.9</v>
      </c>
      <c r="R276" s="39">
        <v>201744</v>
      </c>
      <c r="S276" s="39">
        <v>201748</v>
      </c>
    </row>
    <row r="277" spans="13:19" outlineLevel="1">
      <c r="M277" s="119">
        <v>201748</v>
      </c>
      <c r="N277" s="119" t="s">
        <v>44</v>
      </c>
      <c r="O277" s="39">
        <v>201748</v>
      </c>
      <c r="P277" s="39">
        <v>201752</v>
      </c>
      <c r="Q277" s="39">
        <v>0.9</v>
      </c>
      <c r="R277" s="39">
        <v>201744</v>
      </c>
      <c r="S277" s="39">
        <v>201748</v>
      </c>
    </row>
    <row r="278" spans="13:19" outlineLevel="1">
      <c r="M278" s="119">
        <v>201748</v>
      </c>
      <c r="N278" s="119" t="s">
        <v>44</v>
      </c>
      <c r="O278" s="39">
        <v>201748</v>
      </c>
      <c r="P278" s="39">
        <v>201752</v>
      </c>
      <c r="Q278" s="39">
        <v>0.9</v>
      </c>
      <c r="R278" s="39">
        <v>201744</v>
      </c>
      <c r="S278" s="39">
        <v>201748</v>
      </c>
    </row>
    <row r="279" spans="13:19" outlineLevel="1">
      <c r="M279" s="119">
        <v>201748</v>
      </c>
      <c r="N279" s="119" t="s">
        <v>44</v>
      </c>
      <c r="O279" s="39">
        <v>201748</v>
      </c>
      <c r="P279" s="39">
        <v>201752</v>
      </c>
      <c r="Q279" s="39">
        <v>1</v>
      </c>
      <c r="R279" s="39">
        <v>201744</v>
      </c>
      <c r="S279" s="39">
        <v>201748</v>
      </c>
    </row>
    <row r="280" spans="13:19" outlineLevel="1">
      <c r="M280" s="119">
        <v>201748</v>
      </c>
      <c r="N280" s="119" t="s">
        <v>44</v>
      </c>
      <c r="O280" s="39">
        <v>201748</v>
      </c>
      <c r="P280" s="39">
        <v>201752</v>
      </c>
      <c r="Q280" s="39">
        <v>0.9</v>
      </c>
      <c r="R280" s="39">
        <v>201744</v>
      </c>
      <c r="S280" s="39">
        <v>201748</v>
      </c>
    </row>
    <row r="281" spans="13:19" outlineLevel="1">
      <c r="M281" s="119">
        <v>201748</v>
      </c>
      <c r="N281" s="119" t="s">
        <v>44</v>
      </c>
      <c r="O281" s="39">
        <v>201748</v>
      </c>
      <c r="P281" s="39">
        <v>201752</v>
      </c>
      <c r="Q281" s="39">
        <v>0.8</v>
      </c>
      <c r="R281" s="39">
        <v>201744</v>
      </c>
      <c r="S281" s="39">
        <v>201748</v>
      </c>
    </row>
    <row r="282" spans="13:19" outlineLevel="1">
      <c r="M282" s="119">
        <v>201748</v>
      </c>
      <c r="N282" s="119" t="s">
        <v>44</v>
      </c>
      <c r="O282" s="39">
        <v>201748</v>
      </c>
      <c r="P282" s="39">
        <v>201752</v>
      </c>
      <c r="Q282" s="39">
        <v>1</v>
      </c>
      <c r="R282" s="39">
        <v>201744</v>
      </c>
      <c r="S282" s="39">
        <v>201748</v>
      </c>
    </row>
    <row r="283" spans="13:19" outlineLevel="1">
      <c r="M283" s="119">
        <v>201748</v>
      </c>
      <c r="N283" s="119" t="s">
        <v>44</v>
      </c>
      <c r="O283" s="39">
        <v>201748</v>
      </c>
      <c r="P283" s="39">
        <v>201752</v>
      </c>
      <c r="Q283" s="39">
        <v>1</v>
      </c>
      <c r="R283" s="39">
        <v>201744</v>
      </c>
      <c r="S283" s="39">
        <v>201748</v>
      </c>
    </row>
    <row r="284" spans="13:19" outlineLevel="1">
      <c r="M284" s="119">
        <v>201748</v>
      </c>
      <c r="N284" s="119" t="s">
        <v>44</v>
      </c>
      <c r="O284" s="39">
        <v>201748</v>
      </c>
      <c r="P284" s="39">
        <v>201752</v>
      </c>
      <c r="Q284" s="39">
        <v>0.9</v>
      </c>
      <c r="R284" s="39">
        <v>201744</v>
      </c>
      <c r="S284" s="39">
        <v>201748</v>
      </c>
    </row>
    <row r="285" spans="13:19" outlineLevel="1">
      <c r="M285" s="119">
        <v>201748</v>
      </c>
      <c r="N285" s="119" t="s">
        <v>44</v>
      </c>
      <c r="O285" s="39">
        <v>201748</v>
      </c>
      <c r="P285" s="39">
        <v>201752</v>
      </c>
      <c r="Q285" s="39">
        <v>0.8</v>
      </c>
      <c r="R285" s="39">
        <v>201744</v>
      </c>
      <c r="S285" s="39">
        <v>201748</v>
      </c>
    </row>
    <row r="286" spans="13:19" outlineLevel="1">
      <c r="M286" s="119">
        <v>201748</v>
      </c>
      <c r="N286" s="119" t="s">
        <v>44</v>
      </c>
      <c r="O286" s="39">
        <v>201748</v>
      </c>
      <c r="P286" s="39">
        <v>201752</v>
      </c>
      <c r="Q286" s="39">
        <v>0.9</v>
      </c>
      <c r="R286" s="39">
        <v>201744</v>
      </c>
      <c r="S286" s="39">
        <v>201748</v>
      </c>
    </row>
    <row r="287" spans="13:19" outlineLevel="1">
      <c r="M287" s="119">
        <v>201748</v>
      </c>
      <c r="N287" s="119" t="s">
        <v>44</v>
      </c>
      <c r="O287" s="39">
        <v>201748</v>
      </c>
      <c r="P287" s="39">
        <v>201752</v>
      </c>
      <c r="Q287" s="39">
        <v>0.9</v>
      </c>
      <c r="R287" s="39">
        <v>201744</v>
      </c>
      <c r="S287" s="39">
        <v>201748</v>
      </c>
    </row>
    <row r="288" spans="13:19" outlineLevel="1">
      <c r="M288" s="119">
        <v>201748</v>
      </c>
      <c r="N288" s="119" t="s">
        <v>44</v>
      </c>
      <c r="O288" s="39">
        <v>201748</v>
      </c>
      <c r="P288" s="39">
        <v>201752</v>
      </c>
      <c r="Q288" s="39">
        <v>0.6</v>
      </c>
      <c r="R288" s="39">
        <v>201744</v>
      </c>
      <c r="S288" s="39">
        <v>201748</v>
      </c>
    </row>
    <row r="289" spans="13:19" outlineLevel="1">
      <c r="M289" s="119">
        <v>201748</v>
      </c>
      <c r="N289" s="119" t="s">
        <v>44</v>
      </c>
      <c r="O289" s="39">
        <v>201748</v>
      </c>
      <c r="P289" s="39">
        <v>201752</v>
      </c>
      <c r="Q289" s="39">
        <v>0.8</v>
      </c>
      <c r="R289" s="39">
        <v>201744</v>
      </c>
      <c r="S289" s="39">
        <v>201748</v>
      </c>
    </row>
    <row r="290" spans="13:19" outlineLevel="1">
      <c r="M290" s="119">
        <v>201748</v>
      </c>
      <c r="N290" s="119" t="s">
        <v>44</v>
      </c>
      <c r="O290" s="39">
        <v>201748</v>
      </c>
      <c r="P290" s="39">
        <v>201752</v>
      </c>
      <c r="Q290" s="39">
        <v>0.9</v>
      </c>
      <c r="R290" s="39">
        <v>201744</v>
      </c>
      <c r="S290" s="39">
        <v>201748</v>
      </c>
    </row>
    <row r="291" spans="13:19" outlineLevel="1">
      <c r="M291" s="119">
        <v>201748</v>
      </c>
      <c r="N291" s="119" t="s">
        <v>44</v>
      </c>
      <c r="O291" s="39">
        <v>201748</v>
      </c>
      <c r="P291" s="39">
        <v>201752</v>
      </c>
      <c r="Q291" s="39">
        <v>0.9</v>
      </c>
      <c r="R291" s="39">
        <v>201744</v>
      </c>
      <c r="S291" s="39">
        <v>201748</v>
      </c>
    </row>
    <row r="292" spans="13:19" outlineLevel="1">
      <c r="M292" s="119">
        <v>201748</v>
      </c>
      <c r="N292" s="119" t="s">
        <v>44</v>
      </c>
      <c r="O292" s="39">
        <v>201748</v>
      </c>
      <c r="P292" s="39">
        <v>201752</v>
      </c>
      <c r="Q292" s="39">
        <v>1</v>
      </c>
      <c r="R292" s="39">
        <v>201744</v>
      </c>
      <c r="S292" s="39">
        <v>201748</v>
      </c>
    </row>
    <row r="293" spans="13:19" outlineLevel="1">
      <c r="M293" s="119">
        <v>201748</v>
      </c>
      <c r="N293" s="119" t="s">
        <v>44</v>
      </c>
      <c r="O293" s="39">
        <v>201748</v>
      </c>
      <c r="P293" s="39">
        <v>201752</v>
      </c>
      <c r="Q293" s="39">
        <v>1</v>
      </c>
      <c r="R293" s="39">
        <v>201744</v>
      </c>
      <c r="S293" s="39">
        <v>201748</v>
      </c>
    </row>
    <row r="294" spans="13:19" outlineLevel="1">
      <c r="M294" s="119">
        <v>201748</v>
      </c>
      <c r="N294" s="119" t="s">
        <v>44</v>
      </c>
      <c r="O294" s="39">
        <v>201748</v>
      </c>
      <c r="P294" s="39">
        <v>201752</v>
      </c>
      <c r="Q294" s="39">
        <v>1</v>
      </c>
      <c r="R294" s="39">
        <v>201744</v>
      </c>
      <c r="S294" s="39">
        <v>201748</v>
      </c>
    </row>
    <row r="295" spans="13:19" outlineLevel="1">
      <c r="M295" s="119">
        <v>201748</v>
      </c>
      <c r="N295" s="119" t="s">
        <v>57</v>
      </c>
      <c r="O295" s="39">
        <v>201748</v>
      </c>
      <c r="P295" s="39">
        <v>201752</v>
      </c>
      <c r="Q295" s="39">
        <v>1</v>
      </c>
      <c r="R295" s="39">
        <v>201744</v>
      </c>
      <c r="S295" s="39">
        <v>201748</v>
      </c>
    </row>
    <row r="296" spans="13:19" outlineLevel="1">
      <c r="M296" s="119">
        <v>201748</v>
      </c>
      <c r="N296" s="119" t="s">
        <v>57</v>
      </c>
      <c r="O296" s="39">
        <v>201748</v>
      </c>
      <c r="P296" s="39">
        <v>201752</v>
      </c>
      <c r="Q296" s="39">
        <v>1</v>
      </c>
      <c r="R296" s="39">
        <v>201744</v>
      </c>
      <c r="S296" s="39">
        <v>201748</v>
      </c>
    </row>
    <row r="297" spans="13:19" outlineLevel="1">
      <c r="M297" s="119">
        <v>201748</v>
      </c>
      <c r="N297" s="119" t="s">
        <v>57</v>
      </c>
      <c r="O297" s="39">
        <v>201748</v>
      </c>
      <c r="P297" s="39">
        <v>201752</v>
      </c>
      <c r="Q297" s="39">
        <v>1</v>
      </c>
      <c r="R297" s="39">
        <v>201744</v>
      </c>
      <c r="S297" s="39">
        <v>201748</v>
      </c>
    </row>
    <row r="298" spans="13:19" outlineLevel="1">
      <c r="M298" s="119">
        <v>201748</v>
      </c>
      <c r="N298" s="119" t="s">
        <v>34</v>
      </c>
      <c r="O298" s="39">
        <v>201748</v>
      </c>
      <c r="P298" s="39">
        <v>201752</v>
      </c>
      <c r="Q298" s="39">
        <v>1</v>
      </c>
      <c r="R298" s="39">
        <v>201744</v>
      </c>
      <c r="S298" s="39">
        <v>201748</v>
      </c>
    </row>
    <row r="299" spans="13:19" outlineLevel="1">
      <c r="M299" s="119">
        <v>201748</v>
      </c>
      <c r="N299" s="119" t="s">
        <v>34</v>
      </c>
      <c r="O299" s="39">
        <v>201748</v>
      </c>
      <c r="P299" s="39">
        <v>201752</v>
      </c>
      <c r="Q299" s="39">
        <v>1</v>
      </c>
      <c r="R299" s="39">
        <v>201744</v>
      </c>
      <c r="S299" s="39">
        <v>201748</v>
      </c>
    </row>
    <row r="300" spans="13:19" outlineLevel="1">
      <c r="M300" s="119">
        <v>201748</v>
      </c>
      <c r="N300" s="119" t="s">
        <v>34</v>
      </c>
      <c r="O300" s="39">
        <v>201748</v>
      </c>
      <c r="P300" s="39">
        <v>201752</v>
      </c>
      <c r="Q300" s="39"/>
      <c r="R300" s="39">
        <v>201744</v>
      </c>
      <c r="S300" s="39">
        <v>201748</v>
      </c>
    </row>
    <row r="301" spans="13:19" outlineLevel="1">
      <c r="M301" s="119">
        <v>201748</v>
      </c>
      <c r="N301" s="119" t="s">
        <v>35</v>
      </c>
      <c r="O301" s="39">
        <v>201748</v>
      </c>
      <c r="P301" s="39">
        <v>201752</v>
      </c>
      <c r="Q301" s="39">
        <v>1</v>
      </c>
      <c r="R301" s="39">
        <v>201744</v>
      </c>
      <c r="S301" s="39">
        <v>201748</v>
      </c>
    </row>
    <row r="302" spans="13:19" outlineLevel="1">
      <c r="M302" s="119">
        <v>201748</v>
      </c>
      <c r="N302" s="119" t="s">
        <v>35</v>
      </c>
      <c r="O302" s="39">
        <v>201748</v>
      </c>
      <c r="P302" s="39">
        <v>201752</v>
      </c>
      <c r="Q302" s="39"/>
      <c r="R302" s="39">
        <v>201744</v>
      </c>
      <c r="S302" s="39">
        <v>201748</v>
      </c>
    </row>
    <row r="303" spans="13:19" outlineLevel="1">
      <c r="M303" s="119">
        <v>201748</v>
      </c>
      <c r="N303" s="119" t="s">
        <v>36</v>
      </c>
      <c r="O303" s="39">
        <v>201748</v>
      </c>
      <c r="P303" s="39">
        <v>201752</v>
      </c>
      <c r="Q303" s="39">
        <v>1</v>
      </c>
      <c r="R303" s="39">
        <v>201744</v>
      </c>
      <c r="S303" s="39">
        <v>201748</v>
      </c>
    </row>
    <row r="304" spans="13:19" outlineLevel="1">
      <c r="M304" s="119">
        <v>201748</v>
      </c>
      <c r="N304" s="119" t="s">
        <v>36</v>
      </c>
      <c r="O304" s="39">
        <v>201748</v>
      </c>
      <c r="P304" s="39">
        <v>201752</v>
      </c>
      <c r="Q304" s="39"/>
      <c r="R304" s="39">
        <v>201744</v>
      </c>
      <c r="S304" s="39">
        <v>201748</v>
      </c>
    </row>
    <row r="305" spans="13:19" outlineLevel="1">
      <c r="M305" s="119">
        <v>201748</v>
      </c>
      <c r="N305" s="119" t="s">
        <v>37</v>
      </c>
      <c r="O305" s="39">
        <v>201748</v>
      </c>
      <c r="P305" s="39">
        <v>201752</v>
      </c>
      <c r="Q305" s="39">
        <v>1</v>
      </c>
      <c r="R305" s="39">
        <v>201744</v>
      </c>
      <c r="S305" s="39">
        <v>201748</v>
      </c>
    </row>
    <row r="306" spans="13:19" outlineLevel="1">
      <c r="M306" s="119">
        <v>201748</v>
      </c>
      <c r="N306" s="119" t="s">
        <v>37</v>
      </c>
      <c r="O306" s="39">
        <v>201748</v>
      </c>
      <c r="P306" s="39">
        <v>201752</v>
      </c>
      <c r="Q306" s="39">
        <v>1</v>
      </c>
      <c r="R306" s="39">
        <v>201744</v>
      </c>
      <c r="S306" s="39">
        <v>201748</v>
      </c>
    </row>
    <row r="307" spans="13:19" outlineLevel="1">
      <c r="M307" s="119">
        <v>201748</v>
      </c>
      <c r="N307" s="119" t="s">
        <v>37</v>
      </c>
      <c r="O307" s="39">
        <v>201748</v>
      </c>
      <c r="P307" s="39">
        <v>201752</v>
      </c>
      <c r="Q307" s="39">
        <v>1</v>
      </c>
      <c r="R307" s="39">
        <v>201744</v>
      </c>
      <c r="S307" s="39">
        <v>201748</v>
      </c>
    </row>
    <row r="308" spans="13:19" outlineLevel="1">
      <c r="M308" s="119">
        <v>201748</v>
      </c>
      <c r="N308" s="119" t="s">
        <v>37</v>
      </c>
      <c r="O308" s="39">
        <v>201748</v>
      </c>
      <c r="P308" s="39">
        <v>201752</v>
      </c>
      <c r="Q308" s="39">
        <v>1</v>
      </c>
      <c r="R308" s="39">
        <v>201744</v>
      </c>
      <c r="S308" s="39">
        <v>201748</v>
      </c>
    </row>
    <row r="309" spans="13:19" outlineLevel="1">
      <c r="M309" s="119">
        <v>201748</v>
      </c>
      <c r="N309" s="119" t="s">
        <v>37</v>
      </c>
      <c r="O309" s="39">
        <v>201748</v>
      </c>
      <c r="P309" s="39">
        <v>201752</v>
      </c>
      <c r="Q309" s="39">
        <v>1</v>
      </c>
      <c r="R309" s="39">
        <v>201744</v>
      </c>
      <c r="S309" s="39">
        <v>201748</v>
      </c>
    </row>
    <row r="310" spans="13:19" outlineLevel="1">
      <c r="M310" s="119">
        <v>201748</v>
      </c>
      <c r="N310" s="119" t="s">
        <v>37</v>
      </c>
      <c r="O310" s="39">
        <v>201748</v>
      </c>
      <c r="P310" s="39">
        <v>201752</v>
      </c>
      <c r="Q310" s="39">
        <v>1</v>
      </c>
      <c r="R310" s="39">
        <v>201744</v>
      </c>
      <c r="S310" s="39">
        <v>201748</v>
      </c>
    </row>
    <row r="311" spans="13:19" outlineLevel="1">
      <c r="M311" s="119">
        <v>201748</v>
      </c>
      <c r="N311" s="119" t="s">
        <v>38</v>
      </c>
      <c r="O311" s="39">
        <v>201748</v>
      </c>
      <c r="P311" s="39">
        <v>201752</v>
      </c>
      <c r="Q311" s="39"/>
      <c r="R311" s="39">
        <v>201744</v>
      </c>
      <c r="S311" s="39">
        <v>201748</v>
      </c>
    </row>
    <row r="312" spans="13:19" outlineLevel="1">
      <c r="M312" s="119">
        <v>201748</v>
      </c>
      <c r="N312" s="119" t="s">
        <v>38</v>
      </c>
      <c r="O312" s="39">
        <v>201748</v>
      </c>
      <c r="P312" s="39">
        <v>201752</v>
      </c>
      <c r="Q312" s="39">
        <v>0.9</v>
      </c>
      <c r="R312" s="39">
        <v>201744</v>
      </c>
      <c r="S312" s="39">
        <v>201748</v>
      </c>
    </row>
    <row r="313" spans="13:19" outlineLevel="1">
      <c r="M313" s="119">
        <v>201748</v>
      </c>
      <c r="N313" s="119" t="s">
        <v>38</v>
      </c>
      <c r="O313" s="39">
        <v>201748</v>
      </c>
      <c r="P313" s="39">
        <v>201752</v>
      </c>
      <c r="Q313" s="39">
        <v>0.9</v>
      </c>
      <c r="R313" s="39">
        <v>201744</v>
      </c>
      <c r="S313" s="39">
        <v>201748</v>
      </c>
    </row>
    <row r="314" spans="13:19" outlineLevel="1">
      <c r="M314" s="119">
        <v>201748</v>
      </c>
      <c r="N314" s="119" t="s">
        <v>38</v>
      </c>
      <c r="O314" s="39">
        <v>201748</v>
      </c>
      <c r="P314" s="39">
        <v>201752</v>
      </c>
      <c r="Q314" s="39">
        <v>1</v>
      </c>
      <c r="R314" s="39">
        <v>201744</v>
      </c>
      <c r="S314" s="39">
        <v>201748</v>
      </c>
    </row>
    <row r="315" spans="13:19" outlineLevel="1">
      <c r="M315" s="119">
        <v>201748</v>
      </c>
      <c r="N315" s="119" t="s">
        <v>38</v>
      </c>
      <c r="O315" s="39">
        <v>201748</v>
      </c>
      <c r="P315" s="39">
        <v>201752</v>
      </c>
      <c r="Q315" s="39"/>
      <c r="R315" s="39">
        <v>201744</v>
      </c>
      <c r="S315" s="39">
        <v>201748</v>
      </c>
    </row>
    <row r="316" spans="13:19" outlineLevel="1">
      <c r="M316" s="119">
        <v>201748</v>
      </c>
      <c r="N316" s="119" t="s">
        <v>38</v>
      </c>
      <c r="O316" s="39">
        <v>201748</v>
      </c>
      <c r="P316" s="39">
        <v>201752</v>
      </c>
      <c r="Q316" s="39">
        <v>1</v>
      </c>
      <c r="R316" s="39">
        <v>201744</v>
      </c>
      <c r="S316" s="39">
        <v>201748</v>
      </c>
    </row>
    <row r="317" spans="13:19" outlineLevel="1">
      <c r="M317" s="119">
        <v>201748</v>
      </c>
      <c r="N317" s="119" t="s">
        <v>38</v>
      </c>
      <c r="O317" s="39">
        <v>201748</v>
      </c>
      <c r="P317" s="39">
        <v>201752</v>
      </c>
      <c r="Q317" s="39">
        <v>1</v>
      </c>
      <c r="R317" s="39">
        <v>201744</v>
      </c>
      <c r="S317" s="39">
        <v>201748</v>
      </c>
    </row>
    <row r="318" spans="13:19" outlineLevel="1">
      <c r="M318" s="119">
        <v>201748</v>
      </c>
      <c r="N318" s="119" t="s">
        <v>38</v>
      </c>
      <c r="O318" s="39">
        <v>201748</v>
      </c>
      <c r="P318" s="39">
        <v>201752</v>
      </c>
      <c r="Q318" s="39"/>
      <c r="R318" s="39">
        <v>201744</v>
      </c>
      <c r="S318" s="39">
        <v>201748</v>
      </c>
    </row>
    <row r="319" spans="13:19" outlineLevel="1">
      <c r="M319" s="119">
        <v>201748</v>
      </c>
      <c r="N319" s="119" t="s">
        <v>38</v>
      </c>
      <c r="O319" s="39">
        <v>201748</v>
      </c>
      <c r="P319" s="39">
        <v>201752</v>
      </c>
      <c r="Q319" s="39">
        <v>0.9</v>
      </c>
      <c r="R319" s="39">
        <v>201744</v>
      </c>
      <c r="S319" s="39">
        <v>201748</v>
      </c>
    </row>
    <row r="320" spans="13:19" outlineLevel="1">
      <c r="M320" s="119">
        <v>201749</v>
      </c>
      <c r="N320" s="119" t="s">
        <v>44</v>
      </c>
      <c r="O320" s="39">
        <v>201748</v>
      </c>
      <c r="P320" s="39">
        <v>201752</v>
      </c>
      <c r="Q320" s="39">
        <v>0.9</v>
      </c>
      <c r="R320" s="39">
        <v>201744</v>
      </c>
      <c r="S320" s="39">
        <v>201748</v>
      </c>
    </row>
    <row r="321" spans="13:19" outlineLevel="1">
      <c r="M321" s="119">
        <v>201749</v>
      </c>
      <c r="N321" s="119" t="s">
        <v>44</v>
      </c>
      <c r="O321" s="39">
        <v>201748</v>
      </c>
      <c r="P321" s="39">
        <v>201752</v>
      </c>
      <c r="Q321" s="39">
        <v>0.6</v>
      </c>
      <c r="R321" s="39">
        <v>201744</v>
      </c>
      <c r="S321" s="39">
        <v>201748</v>
      </c>
    </row>
    <row r="322" spans="13:19" outlineLevel="1">
      <c r="M322" s="119">
        <v>201749</v>
      </c>
      <c r="N322" s="119" t="s">
        <v>44</v>
      </c>
      <c r="O322" s="39">
        <v>201748</v>
      </c>
      <c r="P322" s="39">
        <v>201752</v>
      </c>
      <c r="Q322" s="39">
        <v>1</v>
      </c>
      <c r="R322" s="39">
        <v>201744</v>
      </c>
      <c r="S322" s="39">
        <v>201748</v>
      </c>
    </row>
    <row r="323" spans="13:19" outlineLevel="1">
      <c r="M323" s="119">
        <v>201749</v>
      </c>
      <c r="N323" s="119" t="s">
        <v>44</v>
      </c>
      <c r="O323" s="39">
        <v>201748</v>
      </c>
      <c r="P323" s="39">
        <v>201752</v>
      </c>
      <c r="Q323" s="39">
        <v>0.9</v>
      </c>
      <c r="R323" s="39">
        <v>201744</v>
      </c>
      <c r="S323" s="39">
        <v>201748</v>
      </c>
    </row>
    <row r="324" spans="13:19" outlineLevel="1">
      <c r="M324" s="119">
        <v>201749</v>
      </c>
      <c r="N324" s="119" t="s">
        <v>44</v>
      </c>
      <c r="O324" s="39">
        <v>201748</v>
      </c>
      <c r="P324" s="39">
        <v>201752</v>
      </c>
      <c r="Q324" s="39">
        <v>0.8</v>
      </c>
      <c r="R324" s="39">
        <v>201744</v>
      </c>
      <c r="S324" s="39">
        <v>201748</v>
      </c>
    </row>
    <row r="325" spans="13:19" outlineLevel="1">
      <c r="M325" s="119">
        <v>201749</v>
      </c>
      <c r="N325" s="119" t="s">
        <v>44</v>
      </c>
      <c r="O325" s="39">
        <v>201748</v>
      </c>
      <c r="P325" s="39">
        <v>201752</v>
      </c>
      <c r="Q325" s="39">
        <v>1</v>
      </c>
      <c r="R325" s="39">
        <v>201744</v>
      </c>
      <c r="S325" s="39">
        <v>201748</v>
      </c>
    </row>
    <row r="326" spans="13:19" outlineLevel="1">
      <c r="M326" s="119">
        <v>201749</v>
      </c>
      <c r="N326" s="119" t="s">
        <v>44</v>
      </c>
      <c r="O326" s="39">
        <v>201748</v>
      </c>
      <c r="P326" s="39">
        <v>201752</v>
      </c>
      <c r="Q326" s="39">
        <v>1</v>
      </c>
      <c r="R326" s="39">
        <v>201744</v>
      </c>
      <c r="S326" s="39">
        <v>201748</v>
      </c>
    </row>
    <row r="327" spans="13:19" outlineLevel="1">
      <c r="M327" s="119">
        <v>201749</v>
      </c>
      <c r="N327" s="119" t="s">
        <v>44</v>
      </c>
      <c r="O327" s="39">
        <v>201748</v>
      </c>
      <c r="P327" s="39">
        <v>201752</v>
      </c>
      <c r="Q327" s="39">
        <v>0.7</v>
      </c>
      <c r="R327" s="39">
        <v>201744</v>
      </c>
      <c r="S327" s="39">
        <v>201748</v>
      </c>
    </row>
    <row r="328" spans="13:19" outlineLevel="1">
      <c r="M328" s="119">
        <v>201749</v>
      </c>
      <c r="N328" s="119" t="s">
        <v>44</v>
      </c>
      <c r="O328" s="39">
        <v>201748</v>
      </c>
      <c r="P328" s="39">
        <v>201752</v>
      </c>
      <c r="Q328" s="39"/>
      <c r="R328" s="39">
        <v>201744</v>
      </c>
      <c r="S328" s="39">
        <v>201748</v>
      </c>
    </row>
    <row r="329" spans="13:19" outlineLevel="1">
      <c r="M329" s="119">
        <v>201749</v>
      </c>
      <c r="N329" s="119" t="s">
        <v>44</v>
      </c>
      <c r="O329" s="39">
        <v>201748</v>
      </c>
      <c r="P329" s="39">
        <v>201752</v>
      </c>
      <c r="Q329" s="39">
        <v>1</v>
      </c>
      <c r="R329" s="39">
        <v>201744</v>
      </c>
      <c r="S329" s="39">
        <v>201748</v>
      </c>
    </row>
    <row r="330" spans="13:19" outlineLevel="1">
      <c r="M330" s="119">
        <v>201749</v>
      </c>
      <c r="N330" s="119" t="s">
        <v>44</v>
      </c>
      <c r="O330" s="39">
        <v>201748</v>
      </c>
      <c r="P330" s="39">
        <v>201752</v>
      </c>
      <c r="Q330" s="39">
        <v>0.8</v>
      </c>
      <c r="R330" s="39">
        <v>201744</v>
      </c>
      <c r="S330" s="39">
        <v>201748</v>
      </c>
    </row>
    <row r="331" spans="13:19" outlineLevel="1">
      <c r="M331" s="119">
        <v>201749</v>
      </c>
      <c r="N331" s="119" t="s">
        <v>44</v>
      </c>
      <c r="O331" s="39">
        <v>201748</v>
      </c>
      <c r="P331" s="39">
        <v>201752</v>
      </c>
      <c r="Q331" s="39">
        <v>0.8</v>
      </c>
      <c r="R331" s="39">
        <v>201744</v>
      </c>
      <c r="S331" s="39">
        <v>201748</v>
      </c>
    </row>
    <row r="332" spans="13:19" outlineLevel="1">
      <c r="M332" s="119">
        <v>201749</v>
      </c>
      <c r="N332" s="119" t="s">
        <v>44</v>
      </c>
      <c r="O332" s="39">
        <v>201748</v>
      </c>
      <c r="P332" s="39">
        <v>201752</v>
      </c>
      <c r="Q332" s="39">
        <v>0.8</v>
      </c>
      <c r="R332" s="39">
        <v>201744</v>
      </c>
      <c r="S332" s="39">
        <v>201748</v>
      </c>
    </row>
    <row r="333" spans="13:19" outlineLevel="1">
      <c r="M333" s="119">
        <v>201749</v>
      </c>
      <c r="N333" s="119" t="s">
        <v>44</v>
      </c>
      <c r="O333" s="39">
        <v>201748</v>
      </c>
      <c r="P333" s="39">
        <v>201752</v>
      </c>
      <c r="Q333" s="39">
        <v>0.8</v>
      </c>
      <c r="R333" s="39">
        <v>201744</v>
      </c>
      <c r="S333" s="39">
        <v>201748</v>
      </c>
    </row>
    <row r="334" spans="13:19" outlineLevel="1">
      <c r="M334" s="119">
        <v>201749</v>
      </c>
      <c r="N334" s="119" t="s">
        <v>44</v>
      </c>
      <c r="O334" s="39">
        <v>201748</v>
      </c>
      <c r="P334" s="39">
        <v>201752</v>
      </c>
      <c r="Q334" s="39">
        <v>0.8</v>
      </c>
      <c r="R334" s="39">
        <v>201744</v>
      </c>
      <c r="S334" s="39">
        <v>201748</v>
      </c>
    </row>
    <row r="335" spans="13:19" outlineLevel="1">
      <c r="M335" s="119">
        <v>201749</v>
      </c>
      <c r="N335" s="119" t="s">
        <v>44</v>
      </c>
      <c r="O335" s="39">
        <v>201748</v>
      </c>
      <c r="P335" s="39">
        <v>201752</v>
      </c>
      <c r="Q335" s="39">
        <v>1</v>
      </c>
      <c r="R335" s="39">
        <v>201744</v>
      </c>
      <c r="S335" s="39">
        <v>201748</v>
      </c>
    </row>
    <row r="336" spans="13:19" outlineLevel="1">
      <c r="M336" s="119">
        <v>201749</v>
      </c>
      <c r="N336" s="119" t="s">
        <v>44</v>
      </c>
      <c r="O336" s="39">
        <v>201748</v>
      </c>
      <c r="P336" s="39">
        <v>201752</v>
      </c>
      <c r="Q336" s="39">
        <v>0.9</v>
      </c>
      <c r="R336" s="39">
        <v>201744</v>
      </c>
      <c r="S336" s="39">
        <v>201748</v>
      </c>
    </row>
    <row r="337" spans="13:19" outlineLevel="1">
      <c r="M337" s="119">
        <v>201749</v>
      </c>
      <c r="N337" s="119" t="s">
        <v>44</v>
      </c>
      <c r="O337" s="39">
        <v>201748</v>
      </c>
      <c r="P337" s="39">
        <v>201752</v>
      </c>
      <c r="Q337" s="39">
        <v>0.8</v>
      </c>
      <c r="R337" s="39">
        <v>201744</v>
      </c>
      <c r="S337" s="39">
        <v>201748</v>
      </c>
    </row>
    <row r="338" spans="13:19" outlineLevel="1">
      <c r="M338" s="119">
        <v>201749</v>
      </c>
      <c r="N338" s="119" t="s">
        <v>44</v>
      </c>
      <c r="O338" s="39">
        <v>201748</v>
      </c>
      <c r="P338" s="39">
        <v>201752</v>
      </c>
      <c r="Q338" s="39">
        <v>1</v>
      </c>
      <c r="R338" s="39">
        <v>201744</v>
      </c>
      <c r="S338" s="39">
        <v>201748</v>
      </c>
    </row>
    <row r="339" spans="13:19" outlineLevel="1">
      <c r="M339" s="119">
        <v>201749</v>
      </c>
      <c r="N339" s="119" t="s">
        <v>44</v>
      </c>
      <c r="O339" s="39">
        <v>201748</v>
      </c>
      <c r="P339" s="39">
        <v>201752</v>
      </c>
      <c r="Q339" s="39">
        <v>1</v>
      </c>
      <c r="R339" s="39">
        <v>201744</v>
      </c>
      <c r="S339" s="39">
        <v>201748</v>
      </c>
    </row>
    <row r="340" spans="13:19" outlineLevel="1">
      <c r="M340" s="119">
        <v>201749</v>
      </c>
      <c r="N340" s="119" t="s">
        <v>44</v>
      </c>
      <c r="O340" s="39">
        <v>201748</v>
      </c>
      <c r="P340" s="39">
        <v>201752</v>
      </c>
      <c r="Q340" s="39">
        <v>0.9</v>
      </c>
      <c r="R340" s="39">
        <v>201744</v>
      </c>
      <c r="S340" s="39">
        <v>201748</v>
      </c>
    </row>
    <row r="341" spans="13:19" outlineLevel="1">
      <c r="M341" s="119">
        <v>201749</v>
      </c>
      <c r="N341" s="119" t="s">
        <v>44</v>
      </c>
      <c r="O341" s="39">
        <v>201748</v>
      </c>
      <c r="P341" s="39">
        <v>201752</v>
      </c>
      <c r="Q341" s="39">
        <v>1</v>
      </c>
      <c r="R341" s="39">
        <v>201744</v>
      </c>
      <c r="S341" s="39">
        <v>201748</v>
      </c>
    </row>
    <row r="342" spans="13:19" outlineLevel="1">
      <c r="M342" s="119">
        <v>201749</v>
      </c>
      <c r="N342" s="119" t="s">
        <v>44</v>
      </c>
      <c r="O342" s="39">
        <v>201748</v>
      </c>
      <c r="P342" s="39">
        <v>201752</v>
      </c>
      <c r="Q342" s="39">
        <v>0.9</v>
      </c>
      <c r="R342" s="39">
        <v>201744</v>
      </c>
      <c r="S342" s="39">
        <v>201748</v>
      </c>
    </row>
    <row r="343" spans="13:19" outlineLevel="1">
      <c r="M343" s="119">
        <v>201749</v>
      </c>
      <c r="N343" s="119" t="s">
        <v>44</v>
      </c>
      <c r="O343" s="39">
        <v>201748</v>
      </c>
      <c r="P343" s="39">
        <v>201752</v>
      </c>
      <c r="Q343" s="39">
        <v>0.8</v>
      </c>
      <c r="R343" s="39">
        <v>201744</v>
      </c>
      <c r="S343" s="39">
        <v>201748</v>
      </c>
    </row>
    <row r="344" spans="13:19" outlineLevel="1">
      <c r="M344" s="119">
        <v>201749</v>
      </c>
      <c r="N344" s="119" t="s">
        <v>57</v>
      </c>
      <c r="O344" s="39">
        <v>201748</v>
      </c>
      <c r="P344" s="39">
        <v>201752</v>
      </c>
      <c r="Q344" s="39"/>
      <c r="R344" s="39">
        <v>201744</v>
      </c>
      <c r="S344" s="39">
        <v>201748</v>
      </c>
    </row>
    <row r="345" spans="13:19" outlineLevel="1">
      <c r="M345" s="119">
        <v>201749</v>
      </c>
      <c r="N345" s="119" t="s">
        <v>57</v>
      </c>
      <c r="O345" s="39">
        <v>201748</v>
      </c>
      <c r="P345" s="39">
        <v>201752</v>
      </c>
      <c r="Q345" s="39">
        <v>0.9</v>
      </c>
      <c r="R345" s="39">
        <v>201744</v>
      </c>
      <c r="S345" s="39">
        <v>201748</v>
      </c>
    </row>
    <row r="346" spans="13:19" outlineLevel="1">
      <c r="M346" s="119">
        <v>201749</v>
      </c>
      <c r="N346" s="119" t="s">
        <v>57</v>
      </c>
      <c r="O346" s="39">
        <v>201748</v>
      </c>
      <c r="P346" s="39">
        <v>201752</v>
      </c>
      <c r="Q346" s="39">
        <v>1</v>
      </c>
      <c r="R346" s="39">
        <v>201744</v>
      </c>
      <c r="S346" s="39">
        <v>201748</v>
      </c>
    </row>
    <row r="347" spans="13:19" outlineLevel="1">
      <c r="M347" s="119">
        <v>201749</v>
      </c>
      <c r="N347" s="119" t="s">
        <v>34</v>
      </c>
      <c r="O347" s="39">
        <v>201748</v>
      </c>
      <c r="P347" s="39">
        <v>201752</v>
      </c>
      <c r="Q347" s="39">
        <v>1</v>
      </c>
      <c r="R347" s="39">
        <v>201744</v>
      </c>
      <c r="S347" s="39">
        <v>201748</v>
      </c>
    </row>
    <row r="348" spans="13:19" outlineLevel="1">
      <c r="M348" s="119">
        <v>201749</v>
      </c>
      <c r="N348" s="119" t="s">
        <v>34</v>
      </c>
      <c r="O348" s="39">
        <v>201748</v>
      </c>
      <c r="P348" s="39">
        <v>201752</v>
      </c>
      <c r="Q348" s="39">
        <v>1</v>
      </c>
      <c r="R348" s="39">
        <v>201744</v>
      </c>
      <c r="S348" s="39">
        <v>201748</v>
      </c>
    </row>
    <row r="349" spans="13:19" outlineLevel="1">
      <c r="M349" s="119">
        <v>201749</v>
      </c>
      <c r="N349" s="119" t="s">
        <v>34</v>
      </c>
      <c r="O349" s="39">
        <v>201748</v>
      </c>
      <c r="P349" s="39">
        <v>201752</v>
      </c>
      <c r="Q349" s="39"/>
      <c r="R349" s="39">
        <v>201744</v>
      </c>
      <c r="S349" s="39">
        <v>201748</v>
      </c>
    </row>
    <row r="350" spans="13:19" outlineLevel="1">
      <c r="M350" s="119">
        <v>201749</v>
      </c>
      <c r="N350" s="119" t="s">
        <v>35</v>
      </c>
      <c r="O350" s="39">
        <v>201748</v>
      </c>
      <c r="P350" s="39">
        <v>201752</v>
      </c>
      <c r="Q350" s="39">
        <v>1</v>
      </c>
      <c r="R350" s="39">
        <v>201744</v>
      </c>
      <c r="S350" s="39">
        <v>201748</v>
      </c>
    </row>
    <row r="351" spans="13:19" outlineLevel="1">
      <c r="M351" s="119">
        <v>201749</v>
      </c>
      <c r="N351" s="119" t="s">
        <v>35</v>
      </c>
      <c r="O351" s="39">
        <v>201748</v>
      </c>
      <c r="P351" s="39">
        <v>201752</v>
      </c>
      <c r="Q351" s="39">
        <v>1</v>
      </c>
      <c r="R351" s="39">
        <v>201744</v>
      </c>
      <c r="S351" s="39">
        <v>201748</v>
      </c>
    </row>
    <row r="352" spans="13:19" outlineLevel="1">
      <c r="M352" s="119">
        <v>201749</v>
      </c>
      <c r="N352" s="119" t="s">
        <v>36</v>
      </c>
      <c r="O352" s="39">
        <v>201748</v>
      </c>
      <c r="P352" s="39">
        <v>201752</v>
      </c>
      <c r="Q352" s="39">
        <v>1</v>
      </c>
      <c r="R352" s="39">
        <v>201744</v>
      </c>
      <c r="S352" s="39">
        <v>201748</v>
      </c>
    </row>
    <row r="353" spans="13:19" outlineLevel="1">
      <c r="M353" s="119">
        <v>201749</v>
      </c>
      <c r="N353" s="119" t="s">
        <v>36</v>
      </c>
      <c r="O353" s="39">
        <v>201748</v>
      </c>
      <c r="P353" s="39">
        <v>201752</v>
      </c>
      <c r="Q353" s="39">
        <v>1</v>
      </c>
      <c r="R353" s="39">
        <v>201744</v>
      </c>
      <c r="S353" s="39">
        <v>201748</v>
      </c>
    </row>
    <row r="354" spans="13:19" outlineLevel="1">
      <c r="M354" s="119">
        <v>201749</v>
      </c>
      <c r="N354" s="119" t="s">
        <v>37</v>
      </c>
      <c r="O354" s="39">
        <v>201748</v>
      </c>
      <c r="P354" s="39">
        <v>201752</v>
      </c>
      <c r="Q354" s="39">
        <v>1</v>
      </c>
      <c r="R354" s="39">
        <v>201744</v>
      </c>
      <c r="S354" s="39">
        <v>201748</v>
      </c>
    </row>
    <row r="355" spans="13:19" outlineLevel="1">
      <c r="M355" s="119">
        <v>201749</v>
      </c>
      <c r="N355" s="119" t="s">
        <v>37</v>
      </c>
      <c r="O355" s="39">
        <v>201748</v>
      </c>
      <c r="P355" s="39">
        <v>201752</v>
      </c>
      <c r="Q355" s="39">
        <v>1</v>
      </c>
      <c r="R355" s="39">
        <v>201744</v>
      </c>
      <c r="S355" s="39">
        <v>201748</v>
      </c>
    </row>
    <row r="356" spans="13:19" outlineLevel="1">
      <c r="M356" s="119">
        <v>201749</v>
      </c>
      <c r="N356" s="119" t="s">
        <v>37</v>
      </c>
      <c r="O356" s="39">
        <v>201748</v>
      </c>
      <c r="P356" s="39">
        <v>201752</v>
      </c>
      <c r="Q356" s="39">
        <v>1</v>
      </c>
      <c r="R356" s="39">
        <v>201744</v>
      </c>
      <c r="S356" s="39">
        <v>201748</v>
      </c>
    </row>
    <row r="357" spans="13:19" outlineLevel="1">
      <c r="M357" s="119">
        <v>201749</v>
      </c>
      <c r="N357" s="119" t="s">
        <v>37</v>
      </c>
      <c r="O357" s="39">
        <v>201748</v>
      </c>
      <c r="P357" s="39">
        <v>201752</v>
      </c>
      <c r="Q357" s="39">
        <v>1</v>
      </c>
      <c r="R357" s="39">
        <v>201744</v>
      </c>
      <c r="S357" s="39">
        <v>201748</v>
      </c>
    </row>
    <row r="358" spans="13:19" outlineLevel="1">
      <c r="M358" s="119">
        <v>201749</v>
      </c>
      <c r="N358" s="119" t="s">
        <v>37</v>
      </c>
      <c r="O358" s="39">
        <v>201748</v>
      </c>
      <c r="P358" s="39">
        <v>201752</v>
      </c>
      <c r="Q358" s="39">
        <v>1</v>
      </c>
      <c r="R358" s="39">
        <v>201744</v>
      </c>
      <c r="S358" s="39">
        <v>201748</v>
      </c>
    </row>
    <row r="359" spans="13:19" outlineLevel="1">
      <c r="M359" s="119">
        <v>201749</v>
      </c>
      <c r="N359" s="119" t="s">
        <v>37</v>
      </c>
      <c r="O359" s="39">
        <v>201748</v>
      </c>
      <c r="P359" s="39">
        <v>201752</v>
      </c>
      <c r="Q359" s="39">
        <v>1</v>
      </c>
      <c r="R359" s="39">
        <v>201744</v>
      </c>
      <c r="S359" s="39">
        <v>201748</v>
      </c>
    </row>
    <row r="360" spans="13:19" outlineLevel="1">
      <c r="M360" s="119">
        <v>201749</v>
      </c>
      <c r="N360" s="119" t="s">
        <v>38</v>
      </c>
      <c r="O360" s="39">
        <v>201748</v>
      </c>
      <c r="P360" s="39">
        <v>201752</v>
      </c>
      <c r="Q360" s="39">
        <v>1</v>
      </c>
      <c r="R360" s="39">
        <v>201744</v>
      </c>
      <c r="S360" s="39">
        <v>201748</v>
      </c>
    </row>
    <row r="361" spans="13:19" outlineLevel="1">
      <c r="M361" s="119">
        <v>201749</v>
      </c>
      <c r="N361" s="119" t="s">
        <v>38</v>
      </c>
      <c r="O361" s="39">
        <v>201748</v>
      </c>
      <c r="P361" s="39">
        <v>201752</v>
      </c>
      <c r="Q361" s="39"/>
      <c r="R361" s="39">
        <v>201744</v>
      </c>
      <c r="S361" s="39">
        <v>201748</v>
      </c>
    </row>
    <row r="362" spans="13:19" outlineLevel="1">
      <c r="M362" s="119">
        <v>201749</v>
      </c>
      <c r="N362" s="119" t="s">
        <v>38</v>
      </c>
      <c r="O362" s="39">
        <v>201748</v>
      </c>
      <c r="P362" s="39">
        <v>201752</v>
      </c>
      <c r="Q362" s="39">
        <v>0.9</v>
      </c>
      <c r="R362" s="39">
        <v>201744</v>
      </c>
      <c r="S362" s="39">
        <v>201748</v>
      </c>
    </row>
    <row r="363" spans="13:19" outlineLevel="1">
      <c r="M363" s="119">
        <v>201749</v>
      </c>
      <c r="N363" s="119" t="s">
        <v>38</v>
      </c>
      <c r="O363" s="39">
        <v>201748</v>
      </c>
      <c r="P363" s="39">
        <v>201752</v>
      </c>
      <c r="Q363" s="39">
        <v>1</v>
      </c>
      <c r="R363" s="39">
        <v>201744</v>
      </c>
      <c r="S363" s="39">
        <v>201748</v>
      </c>
    </row>
    <row r="364" spans="13:19" outlineLevel="1">
      <c r="M364" s="119">
        <v>201749</v>
      </c>
      <c r="N364" s="119" t="s">
        <v>38</v>
      </c>
      <c r="O364" s="39">
        <v>201748</v>
      </c>
      <c r="P364" s="39">
        <v>201752</v>
      </c>
      <c r="Q364" s="39">
        <v>1</v>
      </c>
      <c r="R364" s="39">
        <v>201744</v>
      </c>
      <c r="S364" s="39">
        <v>201748</v>
      </c>
    </row>
    <row r="365" spans="13:19" outlineLevel="1">
      <c r="M365" s="119">
        <v>201749</v>
      </c>
      <c r="N365" s="119" t="s">
        <v>38</v>
      </c>
      <c r="O365" s="39">
        <v>201748</v>
      </c>
      <c r="P365" s="39">
        <v>201752</v>
      </c>
      <c r="Q365" s="39">
        <v>1</v>
      </c>
      <c r="R365" s="39">
        <v>201744</v>
      </c>
      <c r="S365" s="39">
        <v>201748</v>
      </c>
    </row>
    <row r="366" spans="13:19" outlineLevel="1">
      <c r="M366" s="119">
        <v>201749</v>
      </c>
      <c r="N366" s="119" t="s">
        <v>38</v>
      </c>
      <c r="O366" s="39">
        <v>201748</v>
      </c>
      <c r="P366" s="39">
        <v>201752</v>
      </c>
      <c r="Q366" s="39">
        <v>0.9</v>
      </c>
      <c r="R366" s="39">
        <v>201744</v>
      </c>
      <c r="S366" s="39">
        <v>201748</v>
      </c>
    </row>
    <row r="367" spans="13:19" outlineLevel="1">
      <c r="M367" s="119">
        <v>201749</v>
      </c>
      <c r="N367" s="119" t="s">
        <v>38</v>
      </c>
      <c r="O367" s="39">
        <v>201748</v>
      </c>
      <c r="P367" s="39">
        <v>201752</v>
      </c>
      <c r="Q367" s="39">
        <v>1</v>
      </c>
      <c r="R367" s="39">
        <v>201744</v>
      </c>
      <c r="S367" s="39">
        <v>201748</v>
      </c>
    </row>
    <row r="368" spans="13:19" outlineLevel="1">
      <c r="M368" s="119">
        <v>201749</v>
      </c>
      <c r="N368" s="119" t="s">
        <v>38</v>
      </c>
      <c r="O368" s="39">
        <v>201748</v>
      </c>
      <c r="P368" s="39">
        <v>201752</v>
      </c>
      <c r="Q368" s="39">
        <v>0.9</v>
      </c>
      <c r="R368" s="39">
        <v>201744</v>
      </c>
      <c r="S368" s="39">
        <v>201748</v>
      </c>
    </row>
    <row r="369" spans="13:19" outlineLevel="1">
      <c r="M369" s="119">
        <v>201750</v>
      </c>
      <c r="N369" s="119" t="s">
        <v>44</v>
      </c>
      <c r="O369" s="39">
        <v>201748</v>
      </c>
      <c r="P369" s="39">
        <v>201752</v>
      </c>
      <c r="Q369" s="39">
        <v>0.9</v>
      </c>
      <c r="R369" s="39">
        <v>201744</v>
      </c>
      <c r="S369" s="39">
        <v>201748</v>
      </c>
    </row>
    <row r="370" spans="13:19" outlineLevel="1">
      <c r="M370" s="119">
        <v>201750</v>
      </c>
      <c r="N370" s="119" t="s">
        <v>44</v>
      </c>
      <c r="O370" s="39">
        <v>201748</v>
      </c>
      <c r="P370" s="39">
        <v>201752</v>
      </c>
      <c r="Q370" s="39">
        <v>0.7</v>
      </c>
      <c r="R370" s="39">
        <v>201744</v>
      </c>
      <c r="S370" s="39">
        <v>201748</v>
      </c>
    </row>
    <row r="371" spans="13:19" outlineLevel="1">
      <c r="M371" s="119">
        <v>201750</v>
      </c>
      <c r="N371" s="119" t="s">
        <v>44</v>
      </c>
      <c r="O371" s="39">
        <v>201748</v>
      </c>
      <c r="P371" s="39">
        <v>201752</v>
      </c>
      <c r="Q371" s="39">
        <v>1</v>
      </c>
      <c r="R371" s="39">
        <v>201744</v>
      </c>
      <c r="S371" s="39">
        <v>201748</v>
      </c>
    </row>
    <row r="372" spans="13:19" outlineLevel="1">
      <c r="M372" s="119">
        <v>201750</v>
      </c>
      <c r="N372" s="119" t="s">
        <v>44</v>
      </c>
      <c r="O372" s="39">
        <v>201748</v>
      </c>
      <c r="P372" s="39">
        <v>201752</v>
      </c>
      <c r="Q372" s="39">
        <v>1</v>
      </c>
      <c r="R372" s="39">
        <v>201744</v>
      </c>
      <c r="S372" s="39">
        <v>201748</v>
      </c>
    </row>
    <row r="373" spans="13:19" outlineLevel="1">
      <c r="M373" s="119">
        <v>201750</v>
      </c>
      <c r="N373" s="119" t="s">
        <v>44</v>
      </c>
      <c r="O373" s="39">
        <v>201748</v>
      </c>
      <c r="P373" s="39">
        <v>201752</v>
      </c>
      <c r="Q373" s="39">
        <v>1</v>
      </c>
      <c r="R373" s="39">
        <v>201744</v>
      </c>
      <c r="S373" s="39">
        <v>201748</v>
      </c>
    </row>
    <row r="374" spans="13:19" outlineLevel="1">
      <c r="M374" s="119">
        <v>201750</v>
      </c>
      <c r="N374" s="119" t="s">
        <v>44</v>
      </c>
      <c r="O374" s="39">
        <v>201748</v>
      </c>
      <c r="P374" s="39">
        <v>201752</v>
      </c>
      <c r="Q374" s="39">
        <v>1</v>
      </c>
      <c r="R374" s="39">
        <v>201744</v>
      </c>
      <c r="S374" s="39">
        <v>201748</v>
      </c>
    </row>
    <row r="375" spans="13:19" outlineLevel="1">
      <c r="M375" s="119">
        <v>201750</v>
      </c>
      <c r="N375" s="119" t="s">
        <v>44</v>
      </c>
      <c r="O375" s="39">
        <v>201748</v>
      </c>
      <c r="P375" s="39">
        <v>201752</v>
      </c>
      <c r="Q375" s="39">
        <v>0.9</v>
      </c>
      <c r="R375" s="39">
        <v>201744</v>
      </c>
      <c r="S375" s="39">
        <v>201748</v>
      </c>
    </row>
    <row r="376" spans="13:19" outlineLevel="1">
      <c r="M376" s="119">
        <v>201750</v>
      </c>
      <c r="N376" s="119" t="s">
        <v>44</v>
      </c>
      <c r="O376" s="39">
        <v>201748</v>
      </c>
      <c r="P376" s="39">
        <v>201752</v>
      </c>
      <c r="Q376" s="39">
        <v>0.9</v>
      </c>
      <c r="R376" s="39">
        <v>201744</v>
      </c>
      <c r="S376" s="39">
        <v>201748</v>
      </c>
    </row>
    <row r="377" spans="13:19" outlineLevel="1">
      <c r="M377" s="119">
        <v>201750</v>
      </c>
      <c r="N377" s="119" t="s">
        <v>44</v>
      </c>
      <c r="O377" s="39">
        <v>201748</v>
      </c>
      <c r="P377" s="39">
        <v>201752</v>
      </c>
      <c r="Q377" s="39">
        <v>0.9</v>
      </c>
      <c r="R377" s="39">
        <v>201744</v>
      </c>
      <c r="S377" s="39">
        <v>201748</v>
      </c>
    </row>
    <row r="378" spans="13:19" outlineLevel="1">
      <c r="M378" s="119">
        <v>201750</v>
      </c>
      <c r="N378" s="119" t="s">
        <v>44</v>
      </c>
      <c r="O378" s="39">
        <v>201748</v>
      </c>
      <c r="P378" s="39">
        <v>201752</v>
      </c>
      <c r="Q378" s="39">
        <v>1</v>
      </c>
      <c r="R378" s="39">
        <v>201744</v>
      </c>
      <c r="S378" s="39">
        <v>201748</v>
      </c>
    </row>
    <row r="379" spans="13:19" outlineLevel="1">
      <c r="M379" s="119">
        <v>201750</v>
      </c>
      <c r="N379" s="119" t="s">
        <v>44</v>
      </c>
      <c r="O379" s="39">
        <v>201748</v>
      </c>
      <c r="P379" s="39">
        <v>201752</v>
      </c>
      <c r="Q379" s="39">
        <v>1</v>
      </c>
      <c r="R379" s="39">
        <v>201744</v>
      </c>
      <c r="S379" s="39">
        <v>201748</v>
      </c>
    </row>
    <row r="380" spans="13:19" outlineLevel="1">
      <c r="M380" s="119">
        <v>201750</v>
      </c>
      <c r="N380" s="119" t="s">
        <v>44</v>
      </c>
      <c r="O380" s="39">
        <v>201748</v>
      </c>
      <c r="P380" s="39">
        <v>201752</v>
      </c>
      <c r="Q380" s="39">
        <v>1</v>
      </c>
      <c r="R380" s="39">
        <v>201744</v>
      </c>
      <c r="S380" s="39">
        <v>201748</v>
      </c>
    </row>
    <row r="381" spans="13:19" outlineLevel="1">
      <c r="M381" s="119">
        <v>201750</v>
      </c>
      <c r="N381" s="119" t="s">
        <v>44</v>
      </c>
      <c r="O381" s="39">
        <v>201748</v>
      </c>
      <c r="P381" s="39">
        <v>201752</v>
      </c>
      <c r="Q381" s="39">
        <v>0.8</v>
      </c>
      <c r="R381" s="39">
        <v>201744</v>
      </c>
      <c r="S381" s="39">
        <v>201748</v>
      </c>
    </row>
    <row r="382" spans="13:19" outlineLevel="1">
      <c r="M382" s="119">
        <v>201750</v>
      </c>
      <c r="N382" s="119" t="s">
        <v>44</v>
      </c>
      <c r="O382" s="39">
        <v>201748</v>
      </c>
      <c r="P382" s="39">
        <v>201752</v>
      </c>
      <c r="Q382" s="39">
        <v>0.9</v>
      </c>
      <c r="R382" s="39">
        <v>201744</v>
      </c>
      <c r="S382" s="39">
        <v>201748</v>
      </c>
    </row>
    <row r="383" spans="13:19" outlineLevel="1">
      <c r="M383" s="119">
        <v>201750</v>
      </c>
      <c r="N383" s="119" t="s">
        <v>44</v>
      </c>
      <c r="O383" s="39">
        <v>201748</v>
      </c>
      <c r="P383" s="39">
        <v>201752</v>
      </c>
      <c r="Q383" s="39">
        <v>0.7</v>
      </c>
      <c r="R383" s="39">
        <v>201744</v>
      </c>
      <c r="S383" s="39">
        <v>201748</v>
      </c>
    </row>
    <row r="384" spans="13:19" outlineLevel="1">
      <c r="M384" s="119">
        <v>201750</v>
      </c>
      <c r="N384" s="119" t="s">
        <v>44</v>
      </c>
      <c r="O384" s="39">
        <v>201748</v>
      </c>
      <c r="P384" s="39">
        <v>201752</v>
      </c>
      <c r="Q384" s="39">
        <v>1</v>
      </c>
      <c r="R384" s="39">
        <v>201744</v>
      </c>
      <c r="S384" s="39">
        <v>201748</v>
      </c>
    </row>
    <row r="385" spans="13:19" outlineLevel="1">
      <c r="M385" s="119">
        <v>201750</v>
      </c>
      <c r="N385" s="119" t="s">
        <v>44</v>
      </c>
      <c r="O385" s="39">
        <v>201748</v>
      </c>
      <c r="P385" s="39">
        <v>201752</v>
      </c>
      <c r="Q385" s="39">
        <v>0.9</v>
      </c>
      <c r="R385" s="39">
        <v>201744</v>
      </c>
      <c r="S385" s="39">
        <v>201748</v>
      </c>
    </row>
    <row r="386" spans="13:19" outlineLevel="1">
      <c r="M386" s="119">
        <v>201750</v>
      </c>
      <c r="N386" s="119" t="s">
        <v>44</v>
      </c>
      <c r="O386" s="39">
        <v>201748</v>
      </c>
      <c r="P386" s="39">
        <v>201752</v>
      </c>
      <c r="Q386" s="39">
        <v>0.7</v>
      </c>
      <c r="R386" s="39">
        <v>201744</v>
      </c>
      <c r="S386" s="39">
        <v>201748</v>
      </c>
    </row>
    <row r="387" spans="13:19" outlineLevel="1">
      <c r="M387" s="119">
        <v>201750</v>
      </c>
      <c r="N387" s="119" t="s">
        <v>44</v>
      </c>
      <c r="O387" s="39">
        <v>201748</v>
      </c>
      <c r="P387" s="39">
        <v>201752</v>
      </c>
      <c r="Q387" s="39">
        <v>1</v>
      </c>
      <c r="R387" s="39">
        <v>201744</v>
      </c>
      <c r="S387" s="39">
        <v>201748</v>
      </c>
    </row>
    <row r="388" spans="13:19" outlineLevel="1">
      <c r="M388" s="119">
        <v>201750</v>
      </c>
      <c r="N388" s="119" t="s">
        <v>44</v>
      </c>
      <c r="O388" s="39">
        <v>201748</v>
      </c>
      <c r="P388" s="39">
        <v>201752</v>
      </c>
      <c r="Q388" s="39">
        <v>1</v>
      </c>
      <c r="R388" s="39">
        <v>201744</v>
      </c>
      <c r="S388" s="39">
        <v>201748</v>
      </c>
    </row>
    <row r="389" spans="13:19" outlineLevel="1">
      <c r="M389" s="119">
        <v>201750</v>
      </c>
      <c r="N389" s="119" t="s">
        <v>44</v>
      </c>
      <c r="O389" s="39">
        <v>201748</v>
      </c>
      <c r="P389" s="39">
        <v>201752</v>
      </c>
      <c r="Q389" s="39">
        <v>0.8</v>
      </c>
      <c r="R389" s="39">
        <v>201744</v>
      </c>
      <c r="S389" s="39">
        <v>201748</v>
      </c>
    </row>
    <row r="390" spans="13:19" outlineLevel="1">
      <c r="M390" s="119">
        <v>201750</v>
      </c>
      <c r="N390" s="119" t="s">
        <v>44</v>
      </c>
      <c r="O390" s="39">
        <v>201748</v>
      </c>
      <c r="P390" s="39">
        <v>201752</v>
      </c>
      <c r="Q390" s="39">
        <v>1</v>
      </c>
      <c r="R390" s="39">
        <v>201744</v>
      </c>
      <c r="S390" s="39">
        <v>201748</v>
      </c>
    </row>
    <row r="391" spans="13:19" outlineLevel="1">
      <c r="M391" s="119">
        <v>201750</v>
      </c>
      <c r="N391" s="119" t="s">
        <v>44</v>
      </c>
      <c r="O391" s="39">
        <v>201748</v>
      </c>
      <c r="P391" s="39">
        <v>201752</v>
      </c>
      <c r="Q391" s="39">
        <v>1</v>
      </c>
      <c r="R391" s="39">
        <v>201744</v>
      </c>
      <c r="S391" s="39">
        <v>201748</v>
      </c>
    </row>
    <row r="392" spans="13:19" outlineLevel="1">
      <c r="M392" s="119">
        <v>201750</v>
      </c>
      <c r="N392" s="119" t="s">
        <v>44</v>
      </c>
      <c r="O392" s="39">
        <v>201748</v>
      </c>
      <c r="P392" s="39">
        <v>201752</v>
      </c>
      <c r="Q392" s="39">
        <v>1</v>
      </c>
      <c r="R392" s="39">
        <v>201744</v>
      </c>
      <c r="S392" s="39">
        <v>201748</v>
      </c>
    </row>
    <row r="393" spans="13:19" outlineLevel="1">
      <c r="M393" s="119">
        <v>201750</v>
      </c>
      <c r="N393" s="119" t="s">
        <v>57</v>
      </c>
      <c r="O393" s="39">
        <v>201748</v>
      </c>
      <c r="P393" s="39">
        <v>201752</v>
      </c>
      <c r="Q393" s="39">
        <v>1</v>
      </c>
      <c r="R393" s="39">
        <v>201744</v>
      </c>
      <c r="S393" s="39">
        <v>201748</v>
      </c>
    </row>
    <row r="394" spans="13:19" outlineLevel="1">
      <c r="M394" s="119">
        <v>201750</v>
      </c>
      <c r="N394" s="119" t="s">
        <v>57</v>
      </c>
      <c r="O394" s="39">
        <v>201748</v>
      </c>
      <c r="P394" s="39">
        <v>201752</v>
      </c>
      <c r="Q394" s="39">
        <v>1</v>
      </c>
      <c r="R394" s="39">
        <v>201744</v>
      </c>
      <c r="S394" s="39">
        <v>201748</v>
      </c>
    </row>
    <row r="395" spans="13:19" outlineLevel="1">
      <c r="M395" s="119">
        <v>201750</v>
      </c>
      <c r="N395" s="119" t="s">
        <v>57</v>
      </c>
      <c r="O395" s="39">
        <v>201748</v>
      </c>
      <c r="P395" s="39">
        <v>201752</v>
      </c>
      <c r="Q395" s="39">
        <v>1</v>
      </c>
      <c r="R395" s="39">
        <v>201744</v>
      </c>
      <c r="S395" s="39">
        <v>201748</v>
      </c>
    </row>
    <row r="396" spans="13:19" outlineLevel="1">
      <c r="M396" s="119">
        <v>201750</v>
      </c>
      <c r="N396" s="119" t="s">
        <v>34</v>
      </c>
      <c r="O396" s="39">
        <v>201748</v>
      </c>
      <c r="P396" s="39">
        <v>201752</v>
      </c>
      <c r="Q396" s="39">
        <v>1</v>
      </c>
      <c r="R396" s="39">
        <v>201744</v>
      </c>
      <c r="S396" s="39">
        <v>201748</v>
      </c>
    </row>
    <row r="397" spans="13:19" outlineLevel="1">
      <c r="M397" s="119">
        <v>201750</v>
      </c>
      <c r="N397" s="119" t="s">
        <v>34</v>
      </c>
      <c r="O397" s="39">
        <v>201748</v>
      </c>
      <c r="P397" s="39">
        <v>201752</v>
      </c>
      <c r="Q397" s="39">
        <v>1</v>
      </c>
      <c r="R397" s="39">
        <v>201744</v>
      </c>
      <c r="S397" s="39">
        <v>201748</v>
      </c>
    </row>
    <row r="398" spans="13:19" outlineLevel="1">
      <c r="M398" s="119">
        <v>201750</v>
      </c>
      <c r="N398" s="119" t="s">
        <v>34</v>
      </c>
      <c r="O398" s="39">
        <v>201748</v>
      </c>
      <c r="P398" s="39">
        <v>201752</v>
      </c>
      <c r="Q398" s="39">
        <v>1</v>
      </c>
      <c r="R398" s="39">
        <v>201744</v>
      </c>
      <c r="S398" s="39">
        <v>201748</v>
      </c>
    </row>
    <row r="399" spans="13:19" outlineLevel="1">
      <c r="M399" s="119">
        <v>201750</v>
      </c>
      <c r="N399" s="119" t="s">
        <v>35</v>
      </c>
      <c r="O399" s="39">
        <v>201748</v>
      </c>
      <c r="P399" s="39">
        <v>201752</v>
      </c>
      <c r="Q399" s="39">
        <v>1</v>
      </c>
      <c r="R399" s="39">
        <v>201744</v>
      </c>
      <c r="S399" s="39">
        <v>201748</v>
      </c>
    </row>
    <row r="400" spans="13:19" outlineLevel="1">
      <c r="M400" s="119">
        <v>201750</v>
      </c>
      <c r="N400" s="119" t="s">
        <v>35</v>
      </c>
      <c r="O400" s="39">
        <v>201748</v>
      </c>
      <c r="P400" s="39">
        <v>201752</v>
      </c>
      <c r="Q400" s="39">
        <v>1</v>
      </c>
      <c r="R400" s="39">
        <v>201744</v>
      </c>
      <c r="S400" s="39">
        <v>201748</v>
      </c>
    </row>
    <row r="401" spans="13:19" outlineLevel="1">
      <c r="M401" s="119">
        <v>201750</v>
      </c>
      <c r="N401" s="119" t="s">
        <v>36</v>
      </c>
      <c r="O401" s="39">
        <v>201748</v>
      </c>
      <c r="P401" s="39">
        <v>201752</v>
      </c>
      <c r="Q401" s="39">
        <v>1</v>
      </c>
      <c r="R401" s="39">
        <v>201744</v>
      </c>
      <c r="S401" s="39">
        <v>201748</v>
      </c>
    </row>
    <row r="402" spans="13:19" outlineLevel="1">
      <c r="M402" s="119">
        <v>201750</v>
      </c>
      <c r="N402" s="119" t="s">
        <v>36</v>
      </c>
      <c r="O402" s="39">
        <v>201748</v>
      </c>
      <c r="P402" s="39">
        <v>201752</v>
      </c>
      <c r="Q402" s="39">
        <v>1</v>
      </c>
      <c r="R402" s="39">
        <v>201744</v>
      </c>
      <c r="S402" s="39">
        <v>201748</v>
      </c>
    </row>
    <row r="403" spans="13:19" outlineLevel="1">
      <c r="M403" s="119">
        <v>201750</v>
      </c>
      <c r="N403" s="119" t="s">
        <v>37</v>
      </c>
      <c r="O403" s="39">
        <v>201748</v>
      </c>
      <c r="P403" s="39">
        <v>201752</v>
      </c>
      <c r="Q403" s="39">
        <v>1</v>
      </c>
      <c r="R403" s="39">
        <v>201744</v>
      </c>
      <c r="S403" s="39">
        <v>201748</v>
      </c>
    </row>
    <row r="404" spans="13:19" outlineLevel="1">
      <c r="M404" s="119">
        <v>201750</v>
      </c>
      <c r="N404" s="119" t="s">
        <v>37</v>
      </c>
      <c r="O404" s="39">
        <v>201748</v>
      </c>
      <c r="P404" s="39">
        <v>201752</v>
      </c>
      <c r="Q404" s="39">
        <v>1</v>
      </c>
      <c r="R404" s="39">
        <v>201744</v>
      </c>
      <c r="S404" s="39">
        <v>201748</v>
      </c>
    </row>
    <row r="405" spans="13:19" outlineLevel="1">
      <c r="M405" s="119">
        <v>201750</v>
      </c>
      <c r="N405" s="119" t="s">
        <v>37</v>
      </c>
      <c r="O405" s="39">
        <v>201748</v>
      </c>
      <c r="P405" s="39">
        <v>201752</v>
      </c>
      <c r="Q405" s="39">
        <v>1</v>
      </c>
      <c r="R405" s="39">
        <v>201744</v>
      </c>
      <c r="S405" s="39">
        <v>201748</v>
      </c>
    </row>
    <row r="406" spans="13:19" outlineLevel="1">
      <c r="M406" s="119">
        <v>201750</v>
      </c>
      <c r="N406" s="119" t="s">
        <v>37</v>
      </c>
      <c r="O406" s="39">
        <v>201748</v>
      </c>
      <c r="P406" s="39">
        <v>201752</v>
      </c>
      <c r="Q406" s="39">
        <v>1</v>
      </c>
      <c r="R406" s="39">
        <v>201744</v>
      </c>
      <c r="S406" s="39">
        <v>201748</v>
      </c>
    </row>
    <row r="407" spans="13:19" outlineLevel="1">
      <c r="M407" s="119">
        <v>201750</v>
      </c>
      <c r="N407" s="119" t="s">
        <v>37</v>
      </c>
      <c r="O407" s="39">
        <v>201748</v>
      </c>
      <c r="P407" s="39">
        <v>201752</v>
      </c>
      <c r="Q407" s="39">
        <v>1</v>
      </c>
      <c r="R407" s="39">
        <v>201744</v>
      </c>
      <c r="S407" s="39">
        <v>201748</v>
      </c>
    </row>
    <row r="408" spans="13:19" outlineLevel="1">
      <c r="M408" s="119">
        <v>201750</v>
      </c>
      <c r="N408" s="119" t="s">
        <v>37</v>
      </c>
      <c r="O408" s="39">
        <v>201748</v>
      </c>
      <c r="P408" s="39">
        <v>201752</v>
      </c>
      <c r="Q408" s="39">
        <v>1</v>
      </c>
      <c r="R408" s="39">
        <v>201744</v>
      </c>
      <c r="S408" s="39">
        <v>201748</v>
      </c>
    </row>
    <row r="409" spans="13:19" outlineLevel="1">
      <c r="M409" s="119">
        <v>201750</v>
      </c>
      <c r="N409" s="119" t="s">
        <v>38</v>
      </c>
      <c r="O409" s="39">
        <v>201748</v>
      </c>
      <c r="P409" s="39">
        <v>201752</v>
      </c>
      <c r="Q409" s="39"/>
      <c r="R409" s="39">
        <v>201744</v>
      </c>
      <c r="S409" s="39">
        <v>201748</v>
      </c>
    </row>
    <row r="410" spans="13:19" outlineLevel="1">
      <c r="M410" s="119">
        <v>201750</v>
      </c>
      <c r="N410" s="119" t="s">
        <v>38</v>
      </c>
      <c r="O410" s="39">
        <v>201748</v>
      </c>
      <c r="P410" s="39">
        <v>201752</v>
      </c>
      <c r="Q410" s="39">
        <v>1</v>
      </c>
      <c r="R410" s="39">
        <v>201744</v>
      </c>
      <c r="S410" s="39">
        <v>201748</v>
      </c>
    </row>
    <row r="411" spans="13:19" outlineLevel="1">
      <c r="M411" s="119">
        <v>201750</v>
      </c>
      <c r="N411" s="119" t="s">
        <v>38</v>
      </c>
      <c r="O411" s="39">
        <v>201748</v>
      </c>
      <c r="P411" s="39">
        <v>201752</v>
      </c>
      <c r="Q411" s="39">
        <v>0.9</v>
      </c>
      <c r="R411" s="39">
        <v>201744</v>
      </c>
      <c r="S411" s="39">
        <v>201748</v>
      </c>
    </row>
    <row r="412" spans="13:19" outlineLevel="1">
      <c r="M412" s="119">
        <v>201750</v>
      </c>
      <c r="N412" s="119" t="s">
        <v>38</v>
      </c>
      <c r="O412" s="39">
        <v>201748</v>
      </c>
      <c r="P412" s="39">
        <v>201752</v>
      </c>
      <c r="Q412" s="39">
        <v>1</v>
      </c>
      <c r="R412" s="39">
        <v>201744</v>
      </c>
      <c r="S412" s="39">
        <v>201748</v>
      </c>
    </row>
    <row r="413" spans="13:19" outlineLevel="1">
      <c r="M413" s="119">
        <v>201750</v>
      </c>
      <c r="N413" s="119" t="s">
        <v>38</v>
      </c>
      <c r="O413" s="39">
        <v>201748</v>
      </c>
      <c r="P413" s="39">
        <v>201752</v>
      </c>
      <c r="Q413" s="39">
        <v>1</v>
      </c>
      <c r="R413" s="39">
        <v>201744</v>
      </c>
      <c r="S413" s="39">
        <v>201748</v>
      </c>
    </row>
    <row r="414" spans="13:19" outlineLevel="1">
      <c r="M414" s="119">
        <v>201750</v>
      </c>
      <c r="N414" s="119" t="s">
        <v>38</v>
      </c>
      <c r="O414" s="39">
        <v>201748</v>
      </c>
      <c r="P414" s="39">
        <v>201752</v>
      </c>
      <c r="Q414" s="39">
        <v>1</v>
      </c>
      <c r="R414" s="39">
        <v>201744</v>
      </c>
      <c r="S414" s="39">
        <v>201748</v>
      </c>
    </row>
    <row r="415" spans="13:19" outlineLevel="1">
      <c r="M415" s="119">
        <v>201750</v>
      </c>
      <c r="N415" s="119" t="s">
        <v>38</v>
      </c>
      <c r="O415" s="39">
        <v>201748</v>
      </c>
      <c r="P415" s="39">
        <v>201752</v>
      </c>
      <c r="Q415" s="39">
        <v>0.9</v>
      </c>
      <c r="R415" s="39">
        <v>201744</v>
      </c>
      <c r="S415" s="39">
        <v>201748</v>
      </c>
    </row>
    <row r="416" spans="13:19" outlineLevel="1">
      <c r="M416" s="119">
        <v>201750</v>
      </c>
      <c r="N416" s="119" t="s">
        <v>38</v>
      </c>
      <c r="O416" s="39">
        <v>201748</v>
      </c>
      <c r="P416" s="39">
        <v>201752</v>
      </c>
      <c r="Q416" s="39">
        <v>0.9</v>
      </c>
      <c r="R416" s="39">
        <v>201744</v>
      </c>
      <c r="S416" s="39">
        <v>201748</v>
      </c>
    </row>
    <row r="417" spans="13:19" outlineLevel="1">
      <c r="M417" s="119">
        <v>201750</v>
      </c>
      <c r="N417" s="119" t="s">
        <v>38</v>
      </c>
      <c r="O417" s="39">
        <v>201748</v>
      </c>
      <c r="P417" s="39">
        <v>201752</v>
      </c>
      <c r="Q417" s="39">
        <v>0.9</v>
      </c>
      <c r="R417" s="39">
        <v>201744</v>
      </c>
      <c r="S417" s="39">
        <v>201748</v>
      </c>
    </row>
    <row r="418" spans="13:19" outlineLevel="1"/>
    <row r="419" spans="13:19" outlineLevel="1"/>
    <row r="420" spans="13:19" outlineLevel="1"/>
    <row r="421" spans="13:19" outlineLevel="1"/>
    <row r="422" spans="13:19" outlineLevel="1"/>
    <row r="423" spans="13:19" outlineLevel="1"/>
    <row r="424" spans="13:19" outlineLevel="1"/>
    <row r="425" spans="13:19" outlineLevel="1"/>
    <row r="426" spans="13:19" outlineLevel="1"/>
    <row r="427" spans="13:19" outlineLevel="1"/>
    <row r="428" spans="13:19" outlineLevel="1"/>
    <row r="429" spans="13:19" outlineLevel="1"/>
    <row r="430" spans="13:19" outlineLevel="1"/>
    <row r="431" spans="13:19" outlineLevel="1"/>
    <row r="432" spans="13:19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5">
    <mergeCell ref="H10:J10"/>
    <mergeCell ref="H11:J11"/>
    <mergeCell ref="H12:J12"/>
    <mergeCell ref="H13:J13"/>
    <mergeCell ref="H16:K16"/>
    <mergeCell ref="B1:F1"/>
    <mergeCell ref="H1:J1"/>
    <mergeCell ref="B2:B3"/>
    <mergeCell ref="C2:C3"/>
    <mergeCell ref="D2:D3"/>
    <mergeCell ref="F2:F3"/>
    <mergeCell ref="H2:H3"/>
    <mergeCell ref="I2:I3"/>
    <mergeCell ref="J2:J3"/>
    <mergeCell ref="E2:E3"/>
  </mergeCells>
  <conditionalFormatting sqref="B4:B12">
    <cfRule type="colorScale" priority="1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F4:F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23" priority="8" operator="lessThanOrEqual">
      <formula>$C$16</formula>
    </cfRule>
  </conditionalFormatting>
  <conditionalFormatting sqref="E4:E12">
    <cfRule type="cellIs" dxfId="122" priority="7" operator="greaterThanOrEqual">
      <formula>$E$16</formula>
    </cfRule>
  </conditionalFormatting>
  <conditionalFormatting sqref="J4:J9">
    <cfRule type="colorScale" priority="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I4:I7">
    <cfRule type="colorScale" priority="4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D6:D11">
    <cfRule type="cellIs" dxfId="121" priority="1" operator="lessThanOrEqual">
      <formula>$D$16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2"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8">
    <tabColor theme="6" tint="0.59999389629810485"/>
    <pageSetUpPr fitToPage="1"/>
  </sheetPr>
  <dimension ref="A1:Z500"/>
  <sheetViews>
    <sheetView tabSelected="1" workbookViewId="0">
      <selection activeCell="K9" sqref="K9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11.875" style="52" customWidth="1"/>
    <col min="7" max="7" width="19.875" style="52" customWidth="1"/>
    <col min="8" max="8" width="24.625" style="52" customWidth="1"/>
    <col min="9" max="9" width="14.125" style="52" customWidth="1"/>
    <col min="10" max="10" width="22.625" style="52" customWidth="1"/>
    <col min="11" max="11" width="20.125" style="52" customWidth="1"/>
    <col min="12" max="12" width="7.25" style="52" hidden="1" customWidth="1" outlineLevel="1"/>
    <col min="13" max="13" width="28.625" style="52" hidden="1" customWidth="1" outlineLevel="1"/>
    <col min="14" max="15" width="8.125" style="52" hidden="1" customWidth="1" outlineLevel="1"/>
    <col min="16" max="16" width="6" style="52" customWidth="1" collapsed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customWidth="1"/>
    <col min="27" max="16384" width="9" style="52"/>
  </cols>
  <sheetData>
    <row r="1" spans="1:20" ht="57.75" customHeight="1" thickBot="1">
      <c r="B1" s="162" t="s">
        <v>1704</v>
      </c>
      <c r="C1" s="162"/>
      <c r="D1" s="162"/>
      <c r="E1" s="162"/>
      <c r="G1" s="163" t="s">
        <v>81</v>
      </c>
      <c r="H1" s="163"/>
      <c r="I1" s="163"/>
      <c r="L1" s="40"/>
      <c r="M1" s="20"/>
      <c r="N1" s="20"/>
      <c r="O1" s="40"/>
      <c r="P1" s="40"/>
    </row>
    <row r="2" spans="1:20" ht="18" customHeight="1">
      <c r="B2" s="160" t="s">
        <v>0</v>
      </c>
      <c r="C2" s="158" t="s">
        <v>1705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L2" s="40"/>
      <c r="M2" s="20"/>
      <c r="N2" s="20"/>
      <c r="O2" s="40"/>
      <c r="P2" s="40"/>
    </row>
    <row r="3" spans="1:20" ht="31.5" customHeight="1" thickBot="1">
      <c r="B3" s="161"/>
      <c r="C3" s="159"/>
      <c r="D3" s="159"/>
      <c r="E3" s="159"/>
      <c r="G3" s="165"/>
      <c r="H3" s="167"/>
      <c r="I3" s="169"/>
      <c r="L3" s="40"/>
      <c r="M3" s="20"/>
      <c r="N3" s="20"/>
      <c r="O3" s="40"/>
      <c r="P3" s="40"/>
    </row>
    <row r="4" spans="1:20" ht="21.75" customHeight="1" thickBot="1">
      <c r="B4" s="27">
        <v>8</v>
      </c>
      <c r="C4" s="43">
        <v>0.95</v>
      </c>
      <c r="D4" s="41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Pracownika",$Y$138,"Próg",F4),0)</f>
        <v>4</v>
      </c>
      <c r="L4" s="40"/>
      <c r="M4" s="20">
        <f t="shared" ref="M4:M10" si="0">IF(C4&lt;=$C$16,1,0)</f>
        <v>0</v>
      </c>
      <c r="N4" s="20"/>
      <c r="O4" s="40"/>
      <c r="P4" s="40"/>
      <c r="Q4" s="40"/>
      <c r="R4" s="40"/>
      <c r="S4" s="20"/>
      <c r="T4" s="20"/>
    </row>
    <row r="5" spans="1:20" ht="21.75" customHeight="1" thickBot="1">
      <c r="B5" s="27">
        <v>7</v>
      </c>
      <c r="C5" s="43">
        <v>0.9</v>
      </c>
      <c r="D5" s="41"/>
      <c r="E5" s="149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Pracownika",$Y$138,"Próg",F5),0)</f>
        <v>40</v>
      </c>
      <c r="L5" s="40"/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1:20" ht="21.75" customHeight="1" thickBot="1">
      <c r="B6" s="27">
        <v>6</v>
      </c>
      <c r="C6" s="43">
        <v>0.85</v>
      </c>
      <c r="D6" s="1">
        <v>1</v>
      </c>
      <c r="E6" s="149">
        <v>1.45</v>
      </c>
      <c r="F6" s="20">
        <v>3</v>
      </c>
      <c r="G6" s="24" t="s">
        <v>21</v>
      </c>
      <c r="H6" s="31">
        <v>1</v>
      </c>
      <c r="I6" s="21">
        <f t="shared" si="1"/>
        <v>94</v>
      </c>
      <c r="L6" s="40"/>
      <c r="M6" s="20">
        <f t="shared" si="0"/>
        <v>0</v>
      </c>
      <c r="N6" s="20">
        <f t="shared" ref="N6:N10" si="2">IF(D6&lt;=$D$16,1,0)</f>
        <v>1</v>
      </c>
      <c r="O6" s="40"/>
      <c r="P6" s="40"/>
      <c r="Q6" s="40"/>
      <c r="R6" s="40"/>
      <c r="S6" s="20"/>
      <c r="T6" s="20"/>
    </row>
    <row r="7" spans="1:20" ht="21.75" customHeight="1" thickBot="1">
      <c r="B7" s="18">
        <v>5</v>
      </c>
      <c r="C7" s="2">
        <v>0.8</v>
      </c>
      <c r="D7" s="2">
        <v>0.97</v>
      </c>
      <c r="E7" s="150">
        <v>1.25</v>
      </c>
      <c r="F7" s="20">
        <v>2</v>
      </c>
      <c r="G7" s="23" t="s">
        <v>22</v>
      </c>
      <c r="H7" s="34">
        <v>0.8</v>
      </c>
      <c r="I7" s="21">
        <f t="shared" si="1"/>
        <v>0</v>
      </c>
      <c r="L7" s="40"/>
      <c r="M7" s="20">
        <f t="shared" si="0"/>
        <v>0</v>
      </c>
      <c r="N7" s="20">
        <f t="shared" si="2"/>
        <v>1</v>
      </c>
      <c r="O7" s="40"/>
      <c r="P7" s="40"/>
      <c r="Q7" s="40"/>
      <c r="R7" s="40"/>
      <c r="S7" s="20"/>
      <c r="T7" s="20"/>
    </row>
    <row r="8" spans="1:20" ht="21.75" customHeight="1" thickBot="1">
      <c r="B8" s="18">
        <v>4</v>
      </c>
      <c r="C8" s="2">
        <v>0.75</v>
      </c>
      <c r="D8" s="2">
        <v>0.93</v>
      </c>
      <c r="E8" s="150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L8" s="40"/>
      <c r="M8" s="20">
        <f t="shared" si="0"/>
        <v>0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1:20" ht="21.75" customHeight="1" thickBot="1">
      <c r="B9" s="18">
        <v>3</v>
      </c>
      <c r="C9" s="2">
        <v>0.7</v>
      </c>
      <c r="D9" s="2">
        <v>0.9</v>
      </c>
      <c r="E9" s="150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L9" s="40"/>
      <c r="M9" s="20">
        <f t="shared" si="0"/>
        <v>0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1:20" ht="21.75" customHeight="1" thickBot="1">
      <c r="A10" s="64"/>
      <c r="B10" s="18">
        <v>2</v>
      </c>
      <c r="C10" s="2">
        <v>0.6</v>
      </c>
      <c r="D10" s="2">
        <v>0.85</v>
      </c>
      <c r="E10" s="150">
        <v>0.8</v>
      </c>
      <c r="G10" s="170" t="s">
        <v>30</v>
      </c>
      <c r="H10" s="170"/>
      <c r="I10" s="170"/>
      <c r="L10" s="40"/>
      <c r="M10" s="20">
        <f t="shared" si="0"/>
        <v>0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1:20" ht="21.75" customHeight="1" thickBot="1">
      <c r="B11" s="27">
        <v>1</v>
      </c>
      <c r="C11" s="2">
        <v>0.5</v>
      </c>
      <c r="D11" s="2">
        <v>0.8</v>
      </c>
      <c r="E11" s="149">
        <v>0.5</v>
      </c>
      <c r="G11" s="171" t="s">
        <v>31</v>
      </c>
      <c r="H11" s="171"/>
      <c r="I11" s="171"/>
      <c r="L11" s="40"/>
      <c r="M11" s="20">
        <f>IF(C11&lt;=$C$16,1,0)</f>
        <v>1</v>
      </c>
      <c r="N11" s="20">
        <f>IF(D11&lt;=$D$16,1,0)</f>
        <v>1</v>
      </c>
      <c r="O11" s="40"/>
      <c r="P11" s="40"/>
      <c r="Q11" s="40"/>
      <c r="R11" s="40"/>
      <c r="S11" s="20"/>
      <c r="T11" s="20"/>
    </row>
    <row r="12" spans="1:20" ht="21.75" customHeight="1" thickBot="1">
      <c r="B12" s="27">
        <v>0</v>
      </c>
      <c r="C12" s="42" t="s">
        <v>1102</v>
      </c>
      <c r="D12" s="42" t="s">
        <v>5</v>
      </c>
      <c r="E12" s="149">
        <v>0</v>
      </c>
      <c r="G12" s="171" t="s">
        <v>32</v>
      </c>
      <c r="H12" s="171"/>
      <c r="I12" s="171"/>
      <c r="L12" s="40"/>
      <c r="M12" s="20">
        <f>IF(AND(C11&lt;$C$16,M11&lt;&gt;1),1,0)</f>
        <v>0</v>
      </c>
      <c r="N12" s="20">
        <f>IF(AND(D11&lt;$D$16,N11&lt;&gt;1),1,0)</f>
        <v>0</v>
      </c>
      <c r="O12" s="40"/>
      <c r="P12" s="40"/>
      <c r="Q12" s="40"/>
      <c r="R12" s="40"/>
      <c r="S12" s="20"/>
      <c r="T12" s="20"/>
    </row>
    <row r="13" spans="1:20" ht="21.75" customHeight="1" thickBot="1">
      <c r="B13" s="12" t="s">
        <v>3</v>
      </c>
      <c r="C13" s="11">
        <v>0.7</v>
      </c>
      <c r="D13" s="11">
        <v>0.3</v>
      </c>
      <c r="E13" s="10"/>
      <c r="G13" s="171" t="s">
        <v>29</v>
      </c>
      <c r="H13" s="171"/>
      <c r="I13" s="171"/>
      <c r="L13" s="40"/>
      <c r="M13" s="20">
        <f>SUM(M4:M12)</f>
        <v>1</v>
      </c>
      <c r="N13" s="20">
        <f>SUM(N4:N12)</f>
        <v>6</v>
      </c>
      <c r="O13" s="40"/>
      <c r="P13" s="40"/>
      <c r="Q13" s="40"/>
      <c r="R13" s="40"/>
      <c r="S13" s="20"/>
      <c r="T13" s="20"/>
    </row>
    <row r="14" spans="1:20">
      <c r="L14" s="40"/>
      <c r="M14" s="20"/>
      <c r="N14" s="20"/>
      <c r="O14" s="40"/>
      <c r="P14" s="40"/>
      <c r="Q14" s="40"/>
      <c r="R14" s="40"/>
      <c r="S14" s="20"/>
      <c r="T14" s="20"/>
    </row>
    <row r="15" spans="1:20">
      <c r="L15" s="40"/>
      <c r="M15" s="20"/>
      <c r="N15" s="20"/>
      <c r="O15" s="40"/>
      <c r="P15" s="40"/>
      <c r="Q15" s="40"/>
      <c r="R15" s="40"/>
    </row>
    <row r="16" spans="1:20" ht="57" customHeight="1">
      <c r="B16" s="9" t="str">
        <f ca="1">"Osiągnięty wynik za " &amp; TEXT(NOW()-IF(DAY(NOW())&lt;8,7,0),"mmmm")</f>
        <v>Osiągnięty wynik za grudzień</v>
      </c>
      <c r="C16" s="6">
        <f>VLOOKUP("400ST",Tabela_DaneZewnętrzne_121[#All],4,FALSE)/100</f>
        <v>0.55345252451108895</v>
      </c>
      <c r="D16" s="6">
        <f>GETPIVOTDATA("Wynik",$Y$123)</f>
        <v>1</v>
      </c>
      <c r="E16" s="151" t="str">
        <f>((VLOOKUP(M13,B4:E12,4,FALSE)*C13)*IF(N13=0,0.5,1)+(VLOOKUP(N13,B4:E12,4,FALSE)*D13)*IF(M13=0,0.5,1))*100&amp;"%"</f>
        <v>78,5%</v>
      </c>
      <c r="G16" s="172" t="str">
        <f>"Wysokość premii = "&amp;VALUE(E16)&amp;"zł"</f>
        <v>Wysokość premii = 0,785zł</v>
      </c>
      <c r="H16" s="172"/>
      <c r="I16" s="172"/>
      <c r="J16" s="172"/>
      <c r="M16" s="40"/>
      <c r="N16" s="40"/>
      <c r="O16" s="40"/>
      <c r="P16" s="40"/>
      <c r="Q16" s="40"/>
      <c r="R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48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1851</v>
      </c>
      <c r="H117" s="7">
        <v>0.8604791292470173</v>
      </c>
      <c r="M117" s="53"/>
    </row>
    <row r="118" spans="7:26" outlineLevel="1">
      <c r="G118" s="119" t="s">
        <v>8</v>
      </c>
      <c r="H118" s="7">
        <v>0.8604791292470173</v>
      </c>
    </row>
    <row r="119" spans="7:26" outlineLevel="1">
      <c r="H119" s="7"/>
    </row>
    <row r="120" spans="7:26" outlineLevel="1">
      <c r="G120" s="71" t="s">
        <v>9</v>
      </c>
      <c r="H120" s="119" t="s">
        <v>48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201745</v>
      </c>
      <c r="M124" s="52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0.89559793300883317</v>
      </c>
      <c r="L125" s="52">
        <v>201745</v>
      </c>
      <c r="M125" s="52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37</v>
      </c>
      <c r="U125" s="119">
        <v>201745</v>
      </c>
      <c r="V125" s="7">
        <v>0.9</v>
      </c>
      <c r="Y125" s="119" t="s">
        <v>37</v>
      </c>
      <c r="Z125" s="7">
        <v>1</v>
      </c>
    </row>
    <row r="126" spans="7:26" outlineLevel="1">
      <c r="G126"/>
      <c r="H126"/>
      <c r="I126" s="8">
        <v>43056</v>
      </c>
      <c r="J126" s="30">
        <v>0.86113454736660267</v>
      </c>
      <c r="L126" s="52">
        <v>201745</v>
      </c>
      <c r="M126" s="52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0.98000000000000009</v>
      </c>
      <c r="Y126" s="119" t="s">
        <v>8</v>
      </c>
      <c r="Z126" s="7">
        <v>1</v>
      </c>
    </row>
    <row r="127" spans="7:26" outlineLevel="1">
      <c r="G127"/>
      <c r="H127"/>
      <c r="I127" s="8">
        <v>43057</v>
      </c>
      <c r="J127" s="30">
        <v>0.87721683703703679</v>
      </c>
      <c r="L127" s="52">
        <v>201745</v>
      </c>
      <c r="M127" s="52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0.8833333333333333</v>
      </c>
    </row>
    <row r="128" spans="7:26" outlineLevel="1">
      <c r="G128"/>
      <c r="H128" s="119" t="s">
        <v>1837</v>
      </c>
      <c r="I128" s="8">
        <v>43059</v>
      </c>
      <c r="J128" s="30">
        <v>0.85904935045339148</v>
      </c>
      <c r="L128" s="52">
        <v>201745</v>
      </c>
      <c r="M128" s="52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1</v>
      </c>
    </row>
    <row r="129" spans="7:26" outlineLevel="1">
      <c r="G129"/>
      <c r="H129"/>
      <c r="I129" s="8">
        <v>43060</v>
      </c>
      <c r="J129" s="30">
        <v>0.88114663092677847</v>
      </c>
      <c r="L129" s="52">
        <v>201745</v>
      </c>
      <c r="M129" s="52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1</v>
      </c>
    </row>
    <row r="130" spans="7:26" outlineLevel="1">
      <c r="G130"/>
      <c r="H130"/>
      <c r="I130" s="8">
        <v>43061</v>
      </c>
      <c r="J130" s="30">
        <v>0.86035360601709399</v>
      </c>
      <c r="L130" s="52">
        <v>201745</v>
      </c>
      <c r="M130" s="52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1</v>
      </c>
    </row>
    <row r="131" spans="7:26" outlineLevel="1">
      <c r="G131"/>
      <c r="H131"/>
      <c r="I131" s="8">
        <v>43062</v>
      </c>
      <c r="J131" s="30">
        <v>0.85703729955977381</v>
      </c>
      <c r="L131" s="52">
        <v>201745</v>
      </c>
      <c r="M131" s="52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26" outlineLevel="1">
      <c r="G132"/>
      <c r="H132"/>
      <c r="I132" s="8">
        <v>43063</v>
      </c>
      <c r="J132" s="30">
        <v>0.87346733210478777</v>
      </c>
      <c r="L132" s="52">
        <v>201745</v>
      </c>
      <c r="M132" s="52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26" outlineLevel="1">
      <c r="G133"/>
      <c r="H133"/>
      <c r="I133" s="8">
        <v>43064</v>
      </c>
      <c r="J133" s="30">
        <v>0.88101850873581433</v>
      </c>
      <c r="L133" s="52">
        <v>201745</v>
      </c>
      <c r="M133" s="52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26" outlineLevel="1">
      <c r="G134"/>
      <c r="H134" s="119" t="s">
        <v>1847</v>
      </c>
      <c r="I134" s="8">
        <v>43066</v>
      </c>
      <c r="J134" s="30">
        <v>0.82618737777777795</v>
      </c>
      <c r="L134" s="52">
        <v>201745</v>
      </c>
      <c r="M134" s="52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26" outlineLevel="1">
      <c r="G135"/>
      <c r="H135"/>
      <c r="I135" s="8">
        <v>43067</v>
      </c>
      <c r="J135" s="30">
        <v>0.90154182826204698</v>
      </c>
      <c r="L135" s="52">
        <v>201745</v>
      </c>
      <c r="M135" s="52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26" outlineLevel="1">
      <c r="G136"/>
      <c r="H136"/>
      <c r="I136" s="8">
        <v>43068</v>
      </c>
      <c r="J136" s="30">
        <v>0.89312482653064817</v>
      </c>
      <c r="L136" s="52">
        <v>201745</v>
      </c>
      <c r="M136" s="52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  <c r="Y136" s="71" t="s">
        <v>15</v>
      </c>
      <c r="Z136" s="119" t="s">
        <v>16</v>
      </c>
    </row>
    <row r="137" spans="7:26" outlineLevel="1">
      <c r="G137"/>
      <c r="H137"/>
      <c r="I137" s="8">
        <v>43069</v>
      </c>
      <c r="J137" s="30">
        <v>0.8792620140875077</v>
      </c>
      <c r="L137" s="52">
        <v>201745</v>
      </c>
      <c r="M137" s="52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0.87313897745196811</v>
      </c>
      <c r="L138" s="52">
        <v>201745</v>
      </c>
      <c r="M138" s="52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  <c r="Y138" s="71" t="s">
        <v>67</v>
      </c>
      <c r="Z138"/>
    </row>
    <row r="139" spans="7:26" outlineLevel="1">
      <c r="G139"/>
      <c r="H139"/>
      <c r="I139" s="8">
        <v>43071</v>
      </c>
      <c r="J139" s="30">
        <v>0.8866274733431514</v>
      </c>
      <c r="L139" s="52">
        <v>201745</v>
      </c>
      <c r="M139" s="52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  <c r="Y139" s="71" t="s">
        <v>66</v>
      </c>
      <c r="Z139" t="s">
        <v>6</v>
      </c>
    </row>
    <row r="140" spans="7:26" outlineLevel="1">
      <c r="G140"/>
      <c r="H140" s="119" t="s">
        <v>1853</v>
      </c>
      <c r="I140" s="8">
        <v>43073</v>
      </c>
      <c r="J140" s="30">
        <v>0.88287250322113653</v>
      </c>
      <c r="L140" s="52">
        <v>201745</v>
      </c>
      <c r="M140" s="52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  <c r="Y140" s="119">
        <v>3</v>
      </c>
      <c r="Z140" s="72">
        <v>94</v>
      </c>
    </row>
    <row r="141" spans="7:26" outlineLevel="1">
      <c r="G141"/>
      <c r="H141"/>
      <c r="I141" s="8">
        <v>43074</v>
      </c>
      <c r="J141" s="30">
        <v>0.86627793664863284</v>
      </c>
      <c r="L141" s="52">
        <v>201745</v>
      </c>
      <c r="M141" s="52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  <c r="Y141" s="119">
        <v>4</v>
      </c>
      <c r="Z141" s="72">
        <v>40</v>
      </c>
    </row>
    <row r="142" spans="7:26" outlineLevel="1">
      <c r="G142"/>
      <c r="H142"/>
      <c r="I142" s="8">
        <v>43075</v>
      </c>
      <c r="J142" s="30">
        <v>0.86678280205945824</v>
      </c>
      <c r="L142" s="52">
        <v>201745</v>
      </c>
      <c r="M142" s="52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  <c r="Y142" s="119">
        <v>5</v>
      </c>
      <c r="Z142" s="72">
        <v>4</v>
      </c>
    </row>
    <row r="143" spans="7:26" outlineLevel="1">
      <c r="G143"/>
      <c r="H143"/>
      <c r="I143" s="8">
        <v>43076</v>
      </c>
      <c r="J143" s="30">
        <v>0.83694346847539092</v>
      </c>
      <c r="L143" s="52">
        <v>201745</v>
      </c>
      <c r="M143" s="52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119" t="s">
        <v>8</v>
      </c>
      <c r="Z143" s="72">
        <v>138</v>
      </c>
    </row>
    <row r="144" spans="7:26" outlineLevel="1">
      <c r="G144"/>
      <c r="H144"/>
      <c r="I144" s="8">
        <v>43077</v>
      </c>
      <c r="J144" s="30">
        <v>0.86982994546818737</v>
      </c>
      <c r="L144" s="52">
        <v>201745</v>
      </c>
      <c r="M144" s="52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  <c r="Y144"/>
      <c r="Z144"/>
    </row>
    <row r="145" spans="7:26" outlineLevel="1">
      <c r="G145"/>
      <c r="H145"/>
      <c r="I145" s="8">
        <v>43078</v>
      </c>
      <c r="J145" s="30">
        <v>0.85423136963113844</v>
      </c>
      <c r="L145" s="52">
        <v>201745</v>
      </c>
      <c r="M145" s="52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/>
      <c r="Z145"/>
    </row>
    <row r="146" spans="7:26" outlineLevel="1">
      <c r="G146"/>
      <c r="H146" s="119" t="s">
        <v>1917</v>
      </c>
      <c r="I146" s="8">
        <v>43080</v>
      </c>
      <c r="J146" s="30">
        <v>0.86427320620803694</v>
      </c>
      <c r="L146" s="52">
        <v>201745</v>
      </c>
      <c r="M146" s="52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</row>
    <row r="147" spans="7:26" outlineLevel="1">
      <c r="G147"/>
      <c r="H147"/>
      <c r="I147" s="8">
        <v>43081</v>
      </c>
      <c r="J147" s="30">
        <v>0.84769169662960986</v>
      </c>
      <c r="L147" s="52">
        <v>201745</v>
      </c>
      <c r="M147" s="52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</row>
    <row r="148" spans="7:26" outlineLevel="1">
      <c r="G148"/>
      <c r="H148"/>
      <c r="I148" s="8">
        <v>43082</v>
      </c>
      <c r="J148" s="30">
        <v>0.86514991425056731</v>
      </c>
      <c r="L148" s="52">
        <v>201745</v>
      </c>
      <c r="M148" s="52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</row>
    <row r="149" spans="7:26" outlineLevel="1">
      <c r="G149"/>
      <c r="H149"/>
      <c r="I149" s="8">
        <v>43083</v>
      </c>
      <c r="J149" s="30">
        <v>0.86014207832699885</v>
      </c>
      <c r="L149" s="52">
        <v>201745</v>
      </c>
      <c r="M149" s="52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</row>
    <row r="150" spans="7:26" outlineLevel="1">
      <c r="G150"/>
      <c r="H150"/>
      <c r="I150" s="8">
        <v>43084</v>
      </c>
      <c r="J150" s="30">
        <v>0.84118441343299721</v>
      </c>
      <c r="L150" s="52">
        <v>201745</v>
      </c>
      <c r="M150" s="52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</row>
    <row r="151" spans="7:26" outlineLevel="1">
      <c r="G151"/>
      <c r="H151"/>
      <c r="I151" s="8">
        <v>43085</v>
      </c>
      <c r="J151" s="30">
        <v>0.88705285796085331</v>
      </c>
      <c r="L151" s="52">
        <v>201745</v>
      </c>
      <c r="M151" s="52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</row>
    <row r="152" spans="7:26" outlineLevel="1">
      <c r="G152"/>
      <c r="H152" s="119" t="s">
        <v>1957</v>
      </c>
      <c r="I152" s="8">
        <v>43087</v>
      </c>
      <c r="J152" s="30">
        <v>0.84010519178775633</v>
      </c>
      <c r="L152" s="52">
        <v>201745</v>
      </c>
      <c r="M152" s="52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</row>
    <row r="153" spans="7:26" outlineLevel="1">
      <c r="G153"/>
      <c r="H153"/>
      <c r="I153" s="8">
        <v>43088</v>
      </c>
      <c r="J153" s="30">
        <v>0.83624615379639655</v>
      </c>
      <c r="L153" s="52">
        <v>201745</v>
      </c>
      <c r="M153" s="52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</row>
    <row r="154" spans="7:26" outlineLevel="1">
      <c r="G154" s="119" t="s">
        <v>8</v>
      </c>
      <c r="H154"/>
      <c r="I154"/>
      <c r="J154" s="30">
        <v>0.86606221788492932</v>
      </c>
      <c r="L154" s="52">
        <v>201745</v>
      </c>
      <c r="M154" s="52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</row>
    <row r="155" spans="7:26" outlineLevel="1">
      <c r="G155"/>
      <c r="H155"/>
      <c r="I155"/>
      <c r="J155"/>
      <c r="L155" s="52">
        <v>201745</v>
      </c>
      <c r="M155" s="52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</row>
    <row r="156" spans="7:26" outlineLevel="1">
      <c r="G156"/>
      <c r="H156"/>
      <c r="I156"/>
      <c r="J156"/>
      <c r="L156" s="52">
        <v>201745</v>
      </c>
      <c r="M156" s="52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</row>
    <row r="157" spans="7:26" outlineLevel="1">
      <c r="G157"/>
      <c r="H157"/>
      <c r="I157"/>
      <c r="J157"/>
      <c r="L157" s="52">
        <v>201745</v>
      </c>
      <c r="M157" s="52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</row>
    <row r="158" spans="7:26" outlineLevel="1">
      <c r="L158" s="52">
        <v>201745</v>
      </c>
      <c r="M158" s="52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</row>
    <row r="159" spans="7:26" outlineLevel="1">
      <c r="L159" s="52">
        <v>201745</v>
      </c>
      <c r="M159" s="52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</row>
    <row r="160" spans="7:26" outlineLevel="1">
      <c r="L160" s="52">
        <v>201745</v>
      </c>
      <c r="M160" s="52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</row>
    <row r="161" spans="12:18" outlineLevel="1">
      <c r="L161" s="52">
        <v>201745</v>
      </c>
      <c r="M161" s="52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</row>
    <row r="162" spans="12:18" outlineLevel="1">
      <c r="L162" s="52">
        <v>201745</v>
      </c>
      <c r="M162" s="52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</row>
    <row r="163" spans="12:18" outlineLevel="1">
      <c r="L163" s="52">
        <v>201745</v>
      </c>
      <c r="M163" s="52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18" outlineLevel="1">
      <c r="L164" s="52">
        <v>201745</v>
      </c>
      <c r="M164" s="52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18" outlineLevel="1">
      <c r="L165" s="52">
        <v>201745</v>
      </c>
      <c r="M165" s="52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18" outlineLevel="1">
      <c r="L166" s="52">
        <v>201745</v>
      </c>
      <c r="M166" s="52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18" outlineLevel="1">
      <c r="L167" s="52">
        <v>201745</v>
      </c>
      <c r="M167" s="52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18" outlineLevel="1">
      <c r="L168" s="52">
        <v>201745</v>
      </c>
      <c r="M168" s="52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18" outlineLevel="1">
      <c r="L169" s="52">
        <v>201745</v>
      </c>
      <c r="M169" s="52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18" outlineLevel="1">
      <c r="L170" s="52">
        <v>201745</v>
      </c>
      <c r="M170" s="52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18" outlineLevel="1">
      <c r="L171" s="52">
        <v>201745</v>
      </c>
      <c r="M171" s="52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18" outlineLevel="1">
      <c r="L172" s="52">
        <v>201745</v>
      </c>
      <c r="M172" s="52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18" outlineLevel="1">
      <c r="L173" s="52">
        <v>201746</v>
      </c>
      <c r="M173" s="52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18" outlineLevel="1">
      <c r="L174" s="52">
        <v>201746</v>
      </c>
      <c r="M174" s="52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18" outlineLevel="1">
      <c r="L175" s="52">
        <v>201746</v>
      </c>
      <c r="M175" s="52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18" outlineLevel="1">
      <c r="L176" s="52">
        <v>201746</v>
      </c>
      <c r="M176" s="52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 outlineLevel="1">
      <c r="L177" s="52">
        <v>201746</v>
      </c>
      <c r="M177" s="52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 outlineLevel="1">
      <c r="L178" s="52">
        <v>201746</v>
      </c>
      <c r="M178" s="52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 outlineLevel="1">
      <c r="L179" s="52">
        <v>201746</v>
      </c>
      <c r="M179" s="52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 outlineLevel="1">
      <c r="L180" s="52">
        <v>201746</v>
      </c>
      <c r="M180" s="52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 outlineLevel="1">
      <c r="L181" s="52">
        <v>201746</v>
      </c>
      <c r="M181" s="52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 outlineLevel="1">
      <c r="L182" s="52">
        <v>201746</v>
      </c>
      <c r="M182" s="52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 outlineLevel="1">
      <c r="L183" s="52">
        <v>201746</v>
      </c>
      <c r="M183" s="52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 outlineLevel="1">
      <c r="L184" s="52">
        <v>201746</v>
      </c>
      <c r="M184" s="52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 outlineLevel="1">
      <c r="L185" s="52">
        <v>201746</v>
      </c>
      <c r="M185" s="52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 outlineLevel="1">
      <c r="L186" s="52">
        <v>201746</v>
      </c>
      <c r="M186" s="52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 outlineLevel="1">
      <c r="L187" s="52">
        <v>201746</v>
      </c>
      <c r="M187" s="52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 outlineLevel="1">
      <c r="L188" s="52">
        <v>201746</v>
      </c>
      <c r="M188" s="52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 outlineLevel="1">
      <c r="L189" s="52">
        <v>201746</v>
      </c>
      <c r="M189" s="52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 outlineLevel="1">
      <c r="L190" s="52">
        <v>201746</v>
      </c>
      <c r="M190" s="52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 outlineLevel="1">
      <c r="L191" s="52">
        <v>201746</v>
      </c>
      <c r="M191" s="52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 outlineLevel="1">
      <c r="L192" s="52">
        <v>201746</v>
      </c>
      <c r="M192" s="52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 outlineLevel="1">
      <c r="L193" s="52">
        <v>201746</v>
      </c>
      <c r="M193" s="52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 outlineLevel="1">
      <c r="L194" s="52">
        <v>201746</v>
      </c>
      <c r="M194" s="52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 outlineLevel="1">
      <c r="L195" s="52">
        <v>201746</v>
      </c>
      <c r="M195" s="52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 outlineLevel="1">
      <c r="L196" s="52">
        <v>201746</v>
      </c>
      <c r="M196" s="52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 outlineLevel="1">
      <c r="L197" s="52">
        <v>201746</v>
      </c>
      <c r="M197" s="52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 outlineLevel="1">
      <c r="L198" s="52">
        <v>201746</v>
      </c>
      <c r="M198" s="52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 outlineLevel="1">
      <c r="L199" s="52">
        <v>201746</v>
      </c>
      <c r="M199" s="52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 outlineLevel="1">
      <c r="L200" s="52">
        <v>201746</v>
      </c>
      <c r="M200" s="52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 outlineLevel="1">
      <c r="L201" s="52">
        <v>201746</v>
      </c>
      <c r="M201" s="52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 outlineLevel="1">
      <c r="L202" s="52">
        <v>201746</v>
      </c>
      <c r="M202" s="52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 outlineLevel="1">
      <c r="L203" s="52">
        <v>201746</v>
      </c>
      <c r="M203" s="52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 outlineLevel="1">
      <c r="L204" s="52">
        <v>201746</v>
      </c>
      <c r="M204" s="52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 outlineLevel="1">
      <c r="L205" s="52">
        <v>201746</v>
      </c>
      <c r="M205" s="52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 outlineLevel="1">
      <c r="L206" s="52">
        <v>201746</v>
      </c>
      <c r="M206" s="52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 outlineLevel="1">
      <c r="L207" s="52">
        <v>201746</v>
      </c>
      <c r="M207" s="52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 outlineLevel="1">
      <c r="L208" s="52">
        <v>201746</v>
      </c>
      <c r="M208" s="52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 outlineLevel="1">
      <c r="L209" s="52">
        <v>201746</v>
      </c>
      <c r="M209" s="52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 outlineLevel="1">
      <c r="L210" s="52">
        <v>201746</v>
      </c>
      <c r="M210" s="52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 outlineLevel="1">
      <c r="L211" s="52">
        <v>201746</v>
      </c>
      <c r="M211" s="52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 outlineLevel="1">
      <c r="L212" s="52">
        <v>201746</v>
      </c>
      <c r="M212" s="52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 outlineLevel="1">
      <c r="L213" s="52">
        <v>201746</v>
      </c>
      <c r="M213" s="52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 outlineLevel="1">
      <c r="L214" s="52">
        <v>201746</v>
      </c>
      <c r="M214" s="52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 outlineLevel="1">
      <c r="L215" s="52">
        <v>201746</v>
      </c>
      <c r="M215" s="52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 outlineLevel="1">
      <c r="L216" s="52">
        <v>201746</v>
      </c>
      <c r="M216" s="52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 outlineLevel="1">
      <c r="L217" s="52">
        <v>201746</v>
      </c>
      <c r="M217" s="52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 outlineLevel="1">
      <c r="L218" s="52">
        <v>201746</v>
      </c>
      <c r="M218" s="52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 outlineLevel="1">
      <c r="L219" s="52">
        <v>201746</v>
      </c>
      <c r="M219" s="52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 outlineLevel="1">
      <c r="L220" s="52">
        <v>201746</v>
      </c>
      <c r="M220" s="52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15" priority="5" operator="lessThanOrEqual">
      <formula>$C$16</formula>
    </cfRule>
  </conditionalFormatting>
  <conditionalFormatting sqref="D6:D11">
    <cfRule type="cellIs" dxfId="114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9">
    <tabColor theme="6" tint="0.59999389629810485"/>
    <pageSetUpPr fitToPage="1"/>
  </sheetPr>
  <dimension ref="A1:Z500"/>
  <sheetViews>
    <sheetView topLeftCell="A13" workbookViewId="0">
      <selection activeCell="D43" sqref="D43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20.5" style="52" customWidth="1"/>
    <col min="7" max="7" width="23.75" style="52" customWidth="1"/>
    <col min="8" max="8" width="12.125" style="52" customWidth="1"/>
    <col min="9" max="9" width="14.125" style="52" customWidth="1"/>
    <col min="10" max="10" width="22.625" style="52" customWidth="1"/>
    <col min="11" max="11" width="20.125" style="52" customWidth="1"/>
    <col min="12" max="12" width="7.25" style="52" hidden="1" customWidth="1" outlineLevel="1"/>
    <col min="13" max="13" width="28.625" style="52" hidden="1" customWidth="1" outlineLevel="1"/>
    <col min="14" max="15" width="8.125" style="52" hidden="1" customWidth="1" outlineLevel="1"/>
    <col min="16" max="16" width="6" style="52" customWidth="1" collapsed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customWidth="1"/>
    <col min="27" max="16384" width="9" style="52"/>
  </cols>
  <sheetData>
    <row r="1" spans="1:19" ht="57.75" customHeight="1" thickBot="1">
      <c r="B1" s="162" t="s">
        <v>87</v>
      </c>
      <c r="C1" s="162"/>
      <c r="D1" s="162"/>
      <c r="E1" s="68"/>
      <c r="F1" s="163" t="s">
        <v>81</v>
      </c>
      <c r="G1" s="163"/>
      <c r="H1" s="163"/>
      <c r="I1" s="69"/>
      <c r="M1" s="20"/>
      <c r="N1" s="20"/>
    </row>
    <row r="2" spans="1:19" ht="18" customHeight="1">
      <c r="B2" s="160" t="s">
        <v>0</v>
      </c>
      <c r="C2" s="158" t="s">
        <v>1</v>
      </c>
      <c r="D2" s="158" t="s">
        <v>2</v>
      </c>
      <c r="F2" s="164" t="s">
        <v>17</v>
      </c>
      <c r="G2" s="166" t="s">
        <v>18</v>
      </c>
      <c r="H2" s="168" t="s">
        <v>19</v>
      </c>
      <c r="L2" s="20"/>
      <c r="M2" s="20"/>
    </row>
    <row r="3" spans="1:19" ht="31.5" customHeight="1" thickBot="1">
      <c r="B3" s="161"/>
      <c r="C3" s="159"/>
      <c r="D3" s="159"/>
      <c r="F3" s="165"/>
      <c r="G3" s="167"/>
      <c r="H3" s="169"/>
      <c r="L3" s="20"/>
      <c r="M3" s="20"/>
    </row>
    <row r="4" spans="1:19" ht="21.75" customHeight="1" thickBot="1">
      <c r="B4" s="27">
        <v>8</v>
      </c>
      <c r="C4" s="43">
        <v>1.04</v>
      </c>
      <c r="D4" s="58">
        <v>650</v>
      </c>
      <c r="E4" s="20">
        <v>5</v>
      </c>
      <c r="F4" s="25" t="str">
        <f>"+50"</f>
        <v>+50</v>
      </c>
      <c r="G4" s="34">
        <v>1.1000000000000001</v>
      </c>
      <c r="H4" s="21">
        <f>IFERROR(GETPIVOTDATA("Numer Pracownika",$Y$138,"Próg",E4),0)</f>
        <v>4</v>
      </c>
      <c r="L4" s="20">
        <f t="shared" ref="L4:L9" si="0">IF(C4&lt;=$C$16,1,0)</f>
        <v>0</v>
      </c>
      <c r="M4" s="20"/>
      <c r="N4" s="40"/>
      <c r="O4" s="40"/>
      <c r="P4" s="40"/>
      <c r="Q4" s="40"/>
      <c r="R4" s="20"/>
      <c r="S4" s="20"/>
    </row>
    <row r="5" spans="1:19" ht="21.75" customHeight="1" thickBot="1">
      <c r="B5" s="27">
        <v>7</v>
      </c>
      <c r="C5" s="43">
        <v>0.98</v>
      </c>
      <c r="D5" s="58">
        <v>570</v>
      </c>
      <c r="E5" s="20">
        <v>4</v>
      </c>
      <c r="F5" s="26" t="s">
        <v>20</v>
      </c>
      <c r="G5" s="31">
        <v>1.05</v>
      </c>
      <c r="H5" s="21">
        <f t="shared" ref="H5:H9" si="1">IFERROR(GETPIVOTDATA("Numer Pracownika",$Y$138,"Próg",E5),0)</f>
        <v>40</v>
      </c>
      <c r="L5" s="20">
        <f t="shared" si="0"/>
        <v>0</v>
      </c>
      <c r="M5" s="20"/>
      <c r="N5" s="40"/>
      <c r="O5" s="40"/>
      <c r="P5" s="40"/>
      <c r="Q5" s="40"/>
      <c r="R5" s="20"/>
      <c r="S5" s="20"/>
    </row>
    <row r="6" spans="1:19" ht="21.75" customHeight="1" thickBot="1">
      <c r="B6" s="27">
        <v>6</v>
      </c>
      <c r="C6" s="43">
        <v>0.92</v>
      </c>
      <c r="D6" s="58">
        <v>510</v>
      </c>
      <c r="E6" s="20">
        <v>3</v>
      </c>
      <c r="F6" s="24" t="s">
        <v>21</v>
      </c>
      <c r="G6" s="31">
        <v>1</v>
      </c>
      <c r="H6" s="21">
        <f t="shared" si="1"/>
        <v>94</v>
      </c>
      <c r="L6" s="20">
        <f t="shared" si="0"/>
        <v>0</v>
      </c>
      <c r="M6" s="20"/>
      <c r="N6" s="40"/>
      <c r="O6" s="40"/>
      <c r="P6" s="40"/>
      <c r="Q6" s="40"/>
      <c r="R6" s="20"/>
      <c r="S6" s="20"/>
    </row>
    <row r="7" spans="1:19" ht="21.75" customHeight="1" thickBot="1">
      <c r="B7" s="18">
        <v>5</v>
      </c>
      <c r="C7" s="2">
        <v>0.87</v>
      </c>
      <c r="D7" s="59">
        <v>465</v>
      </c>
      <c r="E7" s="20">
        <v>2</v>
      </c>
      <c r="F7" s="23" t="s">
        <v>22</v>
      </c>
      <c r="G7" s="34">
        <v>0.8</v>
      </c>
      <c r="H7" s="21">
        <f t="shared" si="1"/>
        <v>0</v>
      </c>
      <c r="L7" s="20">
        <f t="shared" si="0"/>
        <v>0</v>
      </c>
      <c r="M7" s="20"/>
      <c r="N7" s="40"/>
      <c r="O7" s="40"/>
      <c r="P7" s="40"/>
      <c r="Q7" s="40"/>
      <c r="R7" s="20"/>
      <c r="S7" s="20"/>
    </row>
    <row r="8" spans="1:19" ht="21.75" customHeight="1" thickBot="1">
      <c r="B8" s="18">
        <v>4</v>
      </c>
      <c r="C8" s="2">
        <v>0.83</v>
      </c>
      <c r="D8" s="59">
        <v>430</v>
      </c>
      <c r="E8" s="20">
        <v>1</v>
      </c>
      <c r="F8" s="22" t="s">
        <v>23</v>
      </c>
      <c r="G8" s="32" t="s">
        <v>24</v>
      </c>
      <c r="H8" s="21">
        <f t="shared" si="1"/>
        <v>0</v>
      </c>
      <c r="L8" s="20">
        <f t="shared" si="0"/>
        <v>1</v>
      </c>
      <c r="M8" s="20"/>
      <c r="N8" s="40"/>
      <c r="O8" s="40"/>
      <c r="P8" s="40"/>
      <c r="Q8" s="40"/>
      <c r="R8" s="20"/>
      <c r="S8" s="20"/>
    </row>
    <row r="9" spans="1:19" ht="21.75" customHeight="1" thickBot="1">
      <c r="B9" s="18">
        <v>3</v>
      </c>
      <c r="C9" s="2">
        <v>0.79</v>
      </c>
      <c r="D9" s="59">
        <v>400</v>
      </c>
      <c r="E9" s="20">
        <v>0</v>
      </c>
      <c r="F9" s="29">
        <v>-30</v>
      </c>
      <c r="G9" s="33">
        <v>0</v>
      </c>
      <c r="H9" s="21">
        <f t="shared" si="1"/>
        <v>0</v>
      </c>
      <c r="L9" s="20">
        <f t="shared" si="0"/>
        <v>1</v>
      </c>
      <c r="M9" s="20"/>
      <c r="N9" s="40"/>
      <c r="O9" s="40"/>
      <c r="P9" s="40"/>
      <c r="Q9" s="40"/>
      <c r="R9" s="20"/>
      <c r="S9" s="20"/>
    </row>
    <row r="10" spans="1:19" ht="21.75" customHeight="1" thickBot="1">
      <c r="A10" s="64"/>
      <c r="B10" s="18">
        <v>2</v>
      </c>
      <c r="C10" s="2">
        <v>0.71</v>
      </c>
      <c r="D10" s="59">
        <v>365</v>
      </c>
      <c r="F10" s="170" t="s">
        <v>30</v>
      </c>
      <c r="G10" s="170"/>
      <c r="H10" s="170"/>
      <c r="L10" s="20">
        <f>IF(C10&lt;=$C$16,1,0)</f>
        <v>1</v>
      </c>
      <c r="M10" s="20"/>
      <c r="N10" s="40"/>
      <c r="O10" s="40"/>
      <c r="P10" s="40"/>
      <c r="Q10" s="40"/>
      <c r="R10" s="20"/>
      <c r="S10" s="20"/>
    </row>
    <row r="11" spans="1:19" ht="21.75" customHeight="1" thickBot="1">
      <c r="B11" s="27">
        <v>1</v>
      </c>
      <c r="C11" s="2">
        <v>0.68</v>
      </c>
      <c r="D11" s="58">
        <v>315</v>
      </c>
      <c r="F11" s="171" t="s">
        <v>31</v>
      </c>
      <c r="G11" s="171"/>
      <c r="H11" s="171"/>
      <c r="L11" s="20">
        <f>IF(C11&lt;$C$16,1,0)</f>
        <v>1</v>
      </c>
      <c r="M11" s="20"/>
      <c r="N11" s="40"/>
      <c r="O11" s="40"/>
      <c r="P11" s="40"/>
      <c r="Q11" s="40"/>
      <c r="R11" s="20"/>
      <c r="S11" s="20"/>
    </row>
    <row r="12" spans="1:19" ht="21.75" customHeight="1" thickBot="1">
      <c r="B12" s="27">
        <v>0</v>
      </c>
      <c r="C12" s="42" t="s">
        <v>80</v>
      </c>
      <c r="D12" s="65">
        <v>0</v>
      </c>
      <c r="F12" s="171" t="s">
        <v>32</v>
      </c>
      <c r="G12" s="171"/>
      <c r="H12" s="171"/>
      <c r="L12" s="20">
        <f>IF(AND(C11&lt;$C$16,L11&lt;&gt;1),1,0)</f>
        <v>0</v>
      </c>
      <c r="M12" s="20"/>
      <c r="N12" s="40"/>
      <c r="O12" s="40"/>
      <c r="P12" s="40"/>
      <c r="Q12" s="40"/>
      <c r="R12" s="20"/>
      <c r="S12" s="20"/>
    </row>
    <row r="13" spans="1:19" ht="21.75" customHeight="1" thickBot="1">
      <c r="B13" s="12" t="s">
        <v>3</v>
      </c>
      <c r="C13" s="11">
        <v>1</v>
      </c>
      <c r="D13" s="10"/>
      <c r="F13" s="171" t="s">
        <v>29</v>
      </c>
      <c r="G13" s="171"/>
      <c r="H13" s="171"/>
      <c r="L13" s="20">
        <f>SUM(L4:L12)</f>
        <v>4</v>
      </c>
      <c r="M13" s="20"/>
      <c r="N13" s="40"/>
      <c r="O13" s="40"/>
      <c r="P13" s="40"/>
      <c r="Q13" s="40"/>
      <c r="R13" s="20"/>
      <c r="S13" s="20"/>
    </row>
    <row r="14" spans="1:19">
      <c r="L14" s="40"/>
      <c r="M14" s="40"/>
      <c r="N14" s="40"/>
      <c r="O14" s="40"/>
      <c r="P14" s="40"/>
      <c r="Q14" s="40"/>
      <c r="R14" s="20"/>
      <c r="S14" s="20"/>
    </row>
    <row r="15" spans="1:19">
      <c r="L15" s="40"/>
      <c r="M15" s="40"/>
      <c r="N15" s="40"/>
      <c r="O15" s="40"/>
      <c r="P15" s="40"/>
      <c r="Q15" s="40"/>
    </row>
    <row r="16" spans="1:19" ht="57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0.8604791292470173</v>
      </c>
      <c r="D16" s="60">
        <f>(VLOOKUP(L13,B4:D12,3,FALSE)*C13)</f>
        <v>430</v>
      </c>
      <c r="F16" s="172" t="str">
        <f>"Wysokość premii = "&amp;VALUE(D16)&amp;"zł"</f>
        <v>Wysokość premii = 430zł</v>
      </c>
      <c r="G16" s="172"/>
      <c r="H16" s="172"/>
      <c r="I16" s="172"/>
      <c r="L16" s="40"/>
      <c r="M16" s="40"/>
      <c r="N16" s="40"/>
      <c r="O16" s="40"/>
      <c r="P16" s="40"/>
      <c r="Q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48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1851</v>
      </c>
      <c r="H117" s="7">
        <v>0.8604791292470173</v>
      </c>
      <c r="M117" s="53"/>
    </row>
    <row r="118" spans="7:26" outlineLevel="1">
      <c r="G118" s="119" t="s">
        <v>8</v>
      </c>
      <c r="H118" s="7">
        <v>0.8604791292470173</v>
      </c>
    </row>
    <row r="119" spans="7:26" outlineLevel="1">
      <c r="H119" s="7"/>
    </row>
    <row r="120" spans="7:26" outlineLevel="1">
      <c r="G120" s="71" t="s">
        <v>9</v>
      </c>
      <c r="H120" s="119" t="s">
        <v>48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201745</v>
      </c>
      <c r="M124" s="52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0.89559793300883317</v>
      </c>
      <c r="L125" s="52">
        <v>201745</v>
      </c>
      <c r="M125" s="52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37</v>
      </c>
      <c r="U125" s="119">
        <v>201745</v>
      </c>
      <c r="V125" s="7">
        <v>0.9</v>
      </c>
      <c r="Y125" s="119" t="s">
        <v>37</v>
      </c>
      <c r="Z125" s="7">
        <v>1</v>
      </c>
    </row>
    <row r="126" spans="7:26" outlineLevel="1">
      <c r="G126"/>
      <c r="H126"/>
      <c r="I126" s="8">
        <v>43056</v>
      </c>
      <c r="J126" s="30">
        <v>0.86113454736660267</v>
      </c>
      <c r="L126" s="52">
        <v>201745</v>
      </c>
      <c r="M126" s="52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0.98000000000000009</v>
      </c>
      <c r="Y126" s="119" t="s">
        <v>8</v>
      </c>
      <c r="Z126" s="7">
        <v>1</v>
      </c>
    </row>
    <row r="127" spans="7:26" outlineLevel="1">
      <c r="G127"/>
      <c r="H127"/>
      <c r="I127" s="8">
        <v>43057</v>
      </c>
      <c r="J127" s="30">
        <v>0.87721683703703679</v>
      </c>
      <c r="L127" s="52">
        <v>201745</v>
      </c>
      <c r="M127" s="52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0.8833333333333333</v>
      </c>
    </row>
    <row r="128" spans="7:26" outlineLevel="1">
      <c r="G128"/>
      <c r="H128" s="119" t="s">
        <v>1837</v>
      </c>
      <c r="I128" s="8">
        <v>43059</v>
      </c>
      <c r="J128" s="30">
        <v>0.85904935045339148</v>
      </c>
      <c r="L128" s="52">
        <v>201745</v>
      </c>
      <c r="M128" s="52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1</v>
      </c>
    </row>
    <row r="129" spans="7:26" outlineLevel="1">
      <c r="G129"/>
      <c r="H129"/>
      <c r="I129" s="8">
        <v>43060</v>
      </c>
      <c r="J129" s="30">
        <v>0.88114663092677847</v>
      </c>
      <c r="L129" s="52">
        <v>201745</v>
      </c>
      <c r="M129" s="52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1</v>
      </c>
    </row>
    <row r="130" spans="7:26" outlineLevel="1">
      <c r="G130"/>
      <c r="H130"/>
      <c r="I130" s="8">
        <v>43061</v>
      </c>
      <c r="J130" s="30">
        <v>0.86035360601709399</v>
      </c>
      <c r="L130" s="52">
        <v>201745</v>
      </c>
      <c r="M130" s="52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1</v>
      </c>
    </row>
    <row r="131" spans="7:26" outlineLevel="1">
      <c r="G131"/>
      <c r="H131"/>
      <c r="I131" s="8">
        <v>43062</v>
      </c>
      <c r="J131" s="30">
        <v>0.85703729955977381</v>
      </c>
      <c r="L131" s="52">
        <v>201745</v>
      </c>
      <c r="M131" s="52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26" outlineLevel="1">
      <c r="G132"/>
      <c r="H132"/>
      <c r="I132" s="8">
        <v>43063</v>
      </c>
      <c r="J132" s="30">
        <v>0.87346733210478777</v>
      </c>
      <c r="L132" s="52">
        <v>201745</v>
      </c>
      <c r="M132" s="52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26" outlineLevel="1">
      <c r="G133"/>
      <c r="H133"/>
      <c r="I133" s="8">
        <v>43064</v>
      </c>
      <c r="J133" s="30">
        <v>0.88101850873581433</v>
      </c>
      <c r="L133" s="52">
        <v>201745</v>
      </c>
      <c r="M133" s="52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26" outlineLevel="1">
      <c r="G134"/>
      <c r="H134" s="119" t="s">
        <v>1847</v>
      </c>
      <c r="I134" s="8">
        <v>43066</v>
      </c>
      <c r="J134" s="30">
        <v>0.82618737777777795</v>
      </c>
      <c r="L134" s="52">
        <v>201745</v>
      </c>
      <c r="M134" s="52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26" outlineLevel="1">
      <c r="G135"/>
      <c r="H135"/>
      <c r="I135" s="8">
        <v>43067</v>
      </c>
      <c r="J135" s="30">
        <v>0.90154182826204698</v>
      </c>
      <c r="L135" s="52">
        <v>201745</v>
      </c>
      <c r="M135" s="52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26" outlineLevel="1">
      <c r="G136"/>
      <c r="H136"/>
      <c r="I136" s="8">
        <v>43068</v>
      </c>
      <c r="J136" s="30">
        <v>0.89312482653064817</v>
      </c>
      <c r="L136" s="52">
        <v>201745</v>
      </c>
      <c r="M136" s="52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  <c r="Y136" s="71" t="s">
        <v>15</v>
      </c>
      <c r="Z136" s="119" t="s">
        <v>16</v>
      </c>
    </row>
    <row r="137" spans="7:26" outlineLevel="1">
      <c r="G137"/>
      <c r="H137"/>
      <c r="I137" s="8">
        <v>43069</v>
      </c>
      <c r="J137" s="30">
        <v>0.8792620140875077</v>
      </c>
      <c r="L137" s="52">
        <v>201745</v>
      </c>
      <c r="M137" s="52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0.87313897745196811</v>
      </c>
      <c r="L138" s="52">
        <v>201745</v>
      </c>
      <c r="M138" s="52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  <c r="Y138" s="71" t="s">
        <v>67</v>
      </c>
      <c r="Z138"/>
    </row>
    <row r="139" spans="7:26" outlineLevel="1">
      <c r="G139"/>
      <c r="H139"/>
      <c r="I139" s="8">
        <v>43071</v>
      </c>
      <c r="J139" s="30">
        <v>0.8866274733431514</v>
      </c>
      <c r="L139" s="52">
        <v>201745</v>
      </c>
      <c r="M139" s="52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  <c r="Y139" s="71" t="s">
        <v>66</v>
      </c>
      <c r="Z139" t="s">
        <v>6</v>
      </c>
    </row>
    <row r="140" spans="7:26" outlineLevel="1">
      <c r="G140"/>
      <c r="H140" s="119" t="s">
        <v>1853</v>
      </c>
      <c r="I140" s="8">
        <v>43073</v>
      </c>
      <c r="J140" s="30">
        <v>0.88287250322113653</v>
      </c>
      <c r="L140" s="52">
        <v>201745</v>
      </c>
      <c r="M140" s="52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  <c r="Y140" s="119">
        <v>3</v>
      </c>
      <c r="Z140" s="72">
        <v>94</v>
      </c>
    </row>
    <row r="141" spans="7:26" outlineLevel="1">
      <c r="G141"/>
      <c r="H141"/>
      <c r="I141" s="8">
        <v>43074</v>
      </c>
      <c r="J141" s="30">
        <v>0.86627793664863284</v>
      </c>
      <c r="L141" s="52">
        <v>201745</v>
      </c>
      <c r="M141" s="52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  <c r="Y141" s="119">
        <v>4</v>
      </c>
      <c r="Z141" s="72">
        <v>40</v>
      </c>
    </row>
    <row r="142" spans="7:26" outlineLevel="1">
      <c r="G142"/>
      <c r="H142"/>
      <c r="I142" s="8">
        <v>43075</v>
      </c>
      <c r="J142" s="30">
        <v>0.86678280205945824</v>
      </c>
      <c r="L142" s="52">
        <v>201745</v>
      </c>
      <c r="M142" s="52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  <c r="Y142" s="119">
        <v>5</v>
      </c>
      <c r="Z142" s="72">
        <v>4</v>
      </c>
    </row>
    <row r="143" spans="7:26" outlineLevel="1">
      <c r="G143"/>
      <c r="H143"/>
      <c r="I143" s="8">
        <v>43076</v>
      </c>
      <c r="J143" s="30">
        <v>0.83694346847539092</v>
      </c>
      <c r="L143" s="52">
        <v>201745</v>
      </c>
      <c r="M143" s="52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119" t="s">
        <v>8</v>
      </c>
      <c r="Z143" s="72">
        <v>138</v>
      </c>
    </row>
    <row r="144" spans="7:26" outlineLevel="1">
      <c r="G144"/>
      <c r="H144"/>
      <c r="I144" s="8">
        <v>43077</v>
      </c>
      <c r="J144" s="30">
        <v>0.86982994546818737</v>
      </c>
      <c r="L144" s="52">
        <v>201745</v>
      </c>
      <c r="M144" s="52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  <c r="Y144"/>
      <c r="Z144"/>
    </row>
    <row r="145" spans="7:26" outlineLevel="1">
      <c r="G145"/>
      <c r="H145"/>
      <c r="I145" s="8">
        <v>43078</v>
      </c>
      <c r="J145" s="30">
        <v>0.85423136963113844</v>
      </c>
      <c r="L145" s="52">
        <v>201745</v>
      </c>
      <c r="M145" s="52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/>
      <c r="Z145"/>
    </row>
    <row r="146" spans="7:26" outlineLevel="1">
      <c r="G146"/>
      <c r="H146" s="119" t="s">
        <v>1917</v>
      </c>
      <c r="I146" s="8">
        <v>43080</v>
      </c>
      <c r="J146" s="30">
        <v>0.86427320620803694</v>
      </c>
      <c r="L146" s="52">
        <v>201745</v>
      </c>
      <c r="M146" s="52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</row>
    <row r="147" spans="7:26" outlineLevel="1">
      <c r="G147"/>
      <c r="H147"/>
      <c r="I147" s="8">
        <v>43081</v>
      </c>
      <c r="J147" s="30">
        <v>0.84769169662960986</v>
      </c>
      <c r="L147" s="52">
        <v>201745</v>
      </c>
      <c r="M147" s="52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</row>
    <row r="148" spans="7:26" outlineLevel="1">
      <c r="G148"/>
      <c r="H148"/>
      <c r="I148" s="8">
        <v>43082</v>
      </c>
      <c r="J148" s="30">
        <v>0.86514991425056731</v>
      </c>
      <c r="L148" s="52">
        <v>201745</v>
      </c>
      <c r="M148" s="52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</row>
    <row r="149" spans="7:26" outlineLevel="1">
      <c r="G149"/>
      <c r="H149"/>
      <c r="I149" s="8">
        <v>43083</v>
      </c>
      <c r="J149" s="30">
        <v>0.86014207832699885</v>
      </c>
      <c r="L149" s="52">
        <v>201745</v>
      </c>
      <c r="M149" s="52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</row>
    <row r="150" spans="7:26" outlineLevel="1">
      <c r="G150"/>
      <c r="H150"/>
      <c r="I150" s="8">
        <v>43084</v>
      </c>
      <c r="J150" s="30">
        <v>0.84118441343299721</v>
      </c>
      <c r="L150" s="52">
        <v>201745</v>
      </c>
      <c r="M150" s="52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</row>
    <row r="151" spans="7:26" outlineLevel="1">
      <c r="G151"/>
      <c r="H151"/>
      <c r="I151" s="8">
        <v>43085</v>
      </c>
      <c r="J151" s="30">
        <v>0.88705285796085331</v>
      </c>
      <c r="L151" s="52">
        <v>201745</v>
      </c>
      <c r="M151" s="52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</row>
    <row r="152" spans="7:26" outlineLevel="1">
      <c r="G152"/>
      <c r="H152" s="119" t="s">
        <v>1957</v>
      </c>
      <c r="I152" s="8">
        <v>43087</v>
      </c>
      <c r="J152" s="30">
        <v>0.84010519178775633</v>
      </c>
      <c r="L152" s="52">
        <v>201745</v>
      </c>
      <c r="M152" s="52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</row>
    <row r="153" spans="7:26" outlineLevel="1">
      <c r="G153"/>
      <c r="H153"/>
      <c r="I153" s="8">
        <v>43088</v>
      </c>
      <c r="J153" s="30">
        <v>0.83624615379639655</v>
      </c>
      <c r="L153" s="52">
        <v>201745</v>
      </c>
      <c r="M153" s="52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</row>
    <row r="154" spans="7:26" outlineLevel="1">
      <c r="G154" s="119" t="s">
        <v>8</v>
      </c>
      <c r="H154"/>
      <c r="I154"/>
      <c r="J154" s="30">
        <v>0.86606221788492932</v>
      </c>
      <c r="L154" s="52">
        <v>201745</v>
      </c>
      <c r="M154" s="52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</row>
    <row r="155" spans="7:26" outlineLevel="1">
      <c r="G155"/>
      <c r="H155"/>
      <c r="I155"/>
      <c r="J155"/>
      <c r="L155" s="52">
        <v>201745</v>
      </c>
      <c r="M155" s="52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</row>
    <row r="156" spans="7:26" outlineLevel="1">
      <c r="G156"/>
      <c r="H156"/>
      <c r="I156"/>
      <c r="J156"/>
      <c r="L156" s="52">
        <v>201745</v>
      </c>
      <c r="M156" s="52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</row>
    <row r="157" spans="7:26" outlineLevel="1">
      <c r="G157"/>
      <c r="H157"/>
      <c r="I157"/>
      <c r="J157"/>
      <c r="L157" s="52">
        <v>201745</v>
      </c>
      <c r="M157" s="52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</row>
    <row r="158" spans="7:26" outlineLevel="1">
      <c r="L158" s="52">
        <v>201745</v>
      </c>
      <c r="M158" s="52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</row>
    <row r="159" spans="7:26" outlineLevel="1">
      <c r="L159" s="52">
        <v>201745</v>
      </c>
      <c r="M159" s="52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</row>
    <row r="160" spans="7:26" outlineLevel="1">
      <c r="L160" s="52">
        <v>201745</v>
      </c>
      <c r="M160" s="52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</row>
    <row r="161" spans="12:18" outlineLevel="1">
      <c r="L161" s="52">
        <v>201745</v>
      </c>
      <c r="M161" s="52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</row>
    <row r="162" spans="12:18" outlineLevel="1">
      <c r="L162" s="52">
        <v>201745</v>
      </c>
      <c r="M162" s="52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</row>
    <row r="163" spans="12:18" outlineLevel="1">
      <c r="L163" s="52">
        <v>201745</v>
      </c>
      <c r="M163" s="52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18" outlineLevel="1">
      <c r="L164" s="52">
        <v>201745</v>
      </c>
      <c r="M164" s="52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18" outlineLevel="1">
      <c r="L165" s="52">
        <v>201745</v>
      </c>
      <c r="M165" s="52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18" outlineLevel="1">
      <c r="L166" s="52">
        <v>201745</v>
      </c>
      <c r="M166" s="52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18" outlineLevel="1">
      <c r="L167" s="52">
        <v>201745</v>
      </c>
      <c r="M167" s="52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18" outlineLevel="1">
      <c r="L168" s="52">
        <v>201745</v>
      </c>
      <c r="M168" s="52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18" outlineLevel="1">
      <c r="L169" s="52">
        <v>201745</v>
      </c>
      <c r="M169" s="52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18" outlineLevel="1">
      <c r="L170" s="52">
        <v>201745</v>
      </c>
      <c r="M170" s="52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18" outlineLevel="1">
      <c r="L171" s="52">
        <v>201745</v>
      </c>
      <c r="M171" s="52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18" outlineLevel="1">
      <c r="L172" s="52">
        <v>201745</v>
      </c>
      <c r="M172" s="52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18" outlineLevel="1">
      <c r="L173" s="52">
        <v>201746</v>
      </c>
      <c r="M173" s="52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18" outlineLevel="1">
      <c r="L174" s="52">
        <v>201746</v>
      </c>
      <c r="M174" s="52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18" outlineLevel="1">
      <c r="L175" s="52">
        <v>201746</v>
      </c>
      <c r="M175" s="52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18" outlineLevel="1">
      <c r="L176" s="52">
        <v>201746</v>
      </c>
      <c r="M176" s="52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 outlineLevel="1">
      <c r="L177" s="52">
        <v>201746</v>
      </c>
      <c r="M177" s="52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 outlineLevel="1">
      <c r="L178" s="52">
        <v>201746</v>
      </c>
      <c r="M178" s="52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 outlineLevel="1">
      <c r="L179" s="52">
        <v>201746</v>
      </c>
      <c r="M179" s="52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 outlineLevel="1">
      <c r="L180" s="52">
        <v>201746</v>
      </c>
      <c r="M180" s="52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 outlineLevel="1">
      <c r="L181" s="52">
        <v>201746</v>
      </c>
      <c r="M181" s="52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 outlineLevel="1">
      <c r="L182" s="52">
        <v>201746</v>
      </c>
      <c r="M182" s="52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 outlineLevel="1">
      <c r="L183" s="52">
        <v>201746</v>
      </c>
      <c r="M183" s="52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 outlineLevel="1">
      <c r="L184" s="52">
        <v>201746</v>
      </c>
      <c r="M184" s="52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 outlineLevel="1">
      <c r="L185" s="52">
        <v>201746</v>
      </c>
      <c r="M185" s="52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 outlineLevel="1">
      <c r="L186" s="52">
        <v>201746</v>
      </c>
      <c r="M186" s="52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 outlineLevel="1">
      <c r="L187" s="52">
        <v>201746</v>
      </c>
      <c r="M187" s="52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 outlineLevel="1">
      <c r="L188" s="52">
        <v>201746</v>
      </c>
      <c r="M188" s="52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 outlineLevel="1">
      <c r="L189" s="52">
        <v>201746</v>
      </c>
      <c r="M189" s="52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 outlineLevel="1">
      <c r="L190" s="52">
        <v>201746</v>
      </c>
      <c r="M190" s="52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 outlineLevel="1">
      <c r="L191" s="52">
        <v>201746</v>
      </c>
      <c r="M191" s="52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 outlineLevel="1">
      <c r="L192" s="52">
        <v>201746</v>
      </c>
      <c r="M192" s="52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 outlineLevel="1">
      <c r="L193" s="52">
        <v>201746</v>
      </c>
      <c r="M193" s="52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 outlineLevel="1">
      <c r="L194" s="52">
        <v>201746</v>
      </c>
      <c r="M194" s="52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 outlineLevel="1">
      <c r="L195" s="52">
        <v>201746</v>
      </c>
      <c r="M195" s="52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 outlineLevel="1">
      <c r="L196" s="52">
        <v>201746</v>
      </c>
      <c r="M196" s="52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 outlineLevel="1">
      <c r="L197" s="52">
        <v>201746</v>
      </c>
      <c r="M197" s="52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 outlineLevel="1">
      <c r="L198" s="52">
        <v>201746</v>
      </c>
      <c r="M198" s="52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 outlineLevel="1">
      <c r="L199" s="52">
        <v>201746</v>
      </c>
      <c r="M199" s="52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 outlineLevel="1">
      <c r="L200" s="52">
        <v>201746</v>
      </c>
      <c r="M200" s="52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 outlineLevel="1">
      <c r="L201" s="52">
        <v>201746</v>
      </c>
      <c r="M201" s="52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 outlineLevel="1">
      <c r="L202" s="52">
        <v>201746</v>
      </c>
      <c r="M202" s="52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 outlineLevel="1">
      <c r="L203" s="52">
        <v>201746</v>
      </c>
      <c r="M203" s="52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 outlineLevel="1">
      <c r="L204" s="52">
        <v>201746</v>
      </c>
      <c r="M204" s="52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 outlineLevel="1">
      <c r="L205" s="52">
        <v>201746</v>
      </c>
      <c r="M205" s="52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 outlineLevel="1">
      <c r="L206" s="52">
        <v>201746</v>
      </c>
      <c r="M206" s="52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 outlineLevel="1">
      <c r="L207" s="52">
        <v>201746</v>
      </c>
      <c r="M207" s="52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 outlineLevel="1">
      <c r="L208" s="52">
        <v>201746</v>
      </c>
      <c r="M208" s="52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 outlineLevel="1">
      <c r="L209" s="52">
        <v>201746</v>
      </c>
      <c r="M209" s="52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 outlineLevel="1">
      <c r="L210" s="52">
        <v>201746</v>
      </c>
      <c r="M210" s="52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 outlineLevel="1">
      <c r="L211" s="52">
        <v>201746</v>
      </c>
      <c r="M211" s="52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 outlineLevel="1">
      <c r="L212" s="52">
        <v>201746</v>
      </c>
      <c r="M212" s="52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 outlineLevel="1">
      <c r="L213" s="52">
        <v>201746</v>
      </c>
      <c r="M213" s="52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 outlineLevel="1">
      <c r="L214" s="52">
        <v>201746</v>
      </c>
      <c r="M214" s="52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 outlineLevel="1">
      <c r="L215" s="52">
        <v>201746</v>
      </c>
      <c r="M215" s="52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 outlineLevel="1">
      <c r="L216" s="52">
        <v>201746</v>
      </c>
      <c r="M216" s="52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 outlineLevel="1">
      <c r="L217" s="52">
        <v>201746</v>
      </c>
      <c r="M217" s="52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 outlineLevel="1">
      <c r="L218" s="52">
        <v>201746</v>
      </c>
      <c r="M218" s="52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 outlineLevel="1">
      <c r="L219" s="52">
        <v>201746</v>
      </c>
      <c r="M219" s="52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 outlineLevel="1">
      <c r="L220" s="52">
        <v>201746</v>
      </c>
      <c r="M220" s="52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B1:D1"/>
    <mergeCell ref="F1:H1"/>
    <mergeCell ref="B2:B3"/>
    <mergeCell ref="C2:C3"/>
    <mergeCell ref="D2:D3"/>
    <mergeCell ref="F2:F3"/>
    <mergeCell ref="G2:G3"/>
    <mergeCell ref="H2:H3"/>
    <mergeCell ref="F10:H10"/>
    <mergeCell ref="F11:H11"/>
    <mergeCell ref="F12:H12"/>
    <mergeCell ref="F13:H13"/>
    <mergeCell ref="F16:I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08" priority="5" operator="lessThanOrEqual">
      <formula>$C$16</formula>
    </cfRule>
  </conditionalFormatting>
  <conditionalFormatting sqref="H4:H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4:G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5">
    <tabColor theme="6" tint="0.59999389629810485"/>
    <pageSetUpPr fitToPage="1"/>
  </sheetPr>
  <dimension ref="B1:AE500"/>
  <sheetViews>
    <sheetView topLeftCell="A46" workbookViewId="0">
      <selection activeCell="K29" sqref="K29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7.25" style="19" hidden="1" customWidth="1" outlineLevel="1"/>
    <col min="13" max="13" width="28.625" style="19" hidden="1" customWidth="1" outlineLevel="1"/>
    <col min="14" max="15" width="8.125" style="19" hidden="1" customWidth="1" outlineLevel="1"/>
    <col min="16" max="16" width="6" style="19" customWidth="1" collapsed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customWidth="1"/>
    <col min="26" max="26" width="18.25" style="19" customWidth="1"/>
    <col min="27" max="16384" width="9" style="19"/>
  </cols>
  <sheetData>
    <row r="1" spans="2:20" ht="57.75" customHeight="1" thickBot="1">
      <c r="B1" s="162" t="s">
        <v>59</v>
      </c>
      <c r="C1" s="162"/>
      <c r="D1" s="162"/>
      <c r="E1" s="162"/>
      <c r="G1" s="163" t="s">
        <v>60</v>
      </c>
      <c r="H1" s="163"/>
      <c r="I1" s="163"/>
      <c r="M1" s="40"/>
      <c r="N1" s="40"/>
      <c r="O1" s="40"/>
    </row>
    <row r="2" spans="2:20" ht="18" customHeight="1">
      <c r="B2" s="160" t="s">
        <v>0</v>
      </c>
      <c r="C2" s="158" t="s">
        <v>1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M2" s="20"/>
      <c r="N2" s="20"/>
      <c r="O2" s="20"/>
    </row>
    <row r="3" spans="2:20" ht="31.5" customHeight="1" thickBot="1">
      <c r="B3" s="161"/>
      <c r="C3" s="159"/>
      <c r="D3" s="159"/>
      <c r="E3" s="159"/>
      <c r="G3" s="165"/>
      <c r="H3" s="167"/>
      <c r="I3" s="169"/>
      <c r="M3" s="20"/>
      <c r="N3" s="20"/>
      <c r="O3" s="20"/>
    </row>
    <row r="4" spans="2:20" ht="21.75" customHeight="1" thickBot="1">
      <c r="B4" s="27">
        <v>8</v>
      </c>
      <c r="C4" s="43">
        <v>1.1200000000000001</v>
      </c>
      <c r="D4" s="41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Pracownika",$Y$138,"Próg",F4),0)</f>
        <v>4</v>
      </c>
      <c r="M4" s="20">
        <f t="shared" ref="M4:M10" si="0">IF(C4&lt;=$C$16,1,0)</f>
        <v>0</v>
      </c>
      <c r="N4" s="20"/>
      <c r="O4" s="2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43">
        <v>1.06</v>
      </c>
      <c r="D5" s="41"/>
      <c r="E5" s="48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Pracownika",$Y$138,"Próg",F5),0)</f>
        <v>13</v>
      </c>
      <c r="M5" s="20">
        <f t="shared" si="0"/>
        <v>0</v>
      </c>
      <c r="N5" s="20"/>
      <c r="O5" s="2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43">
        <v>1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1">
        <f t="shared" si="1"/>
        <v>6</v>
      </c>
      <c r="M6" s="20">
        <f t="shared" si="0"/>
        <v>0</v>
      </c>
      <c r="N6" s="20">
        <f t="shared" ref="N6:N10" si="2">IF(D6&lt;=$D$16,1,0)</f>
        <v>1</v>
      </c>
      <c r="O6" s="2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2">
        <v>0.95</v>
      </c>
      <c r="D7" s="2">
        <v>0.97</v>
      </c>
      <c r="E7" s="50">
        <v>1.25</v>
      </c>
      <c r="F7" s="20">
        <v>2</v>
      </c>
      <c r="G7" s="23" t="s">
        <v>22</v>
      </c>
      <c r="H7" s="34">
        <v>0.8</v>
      </c>
      <c r="I7" s="21">
        <f t="shared" si="1"/>
        <v>0</v>
      </c>
      <c r="M7" s="20">
        <f t="shared" si="0"/>
        <v>0</v>
      </c>
      <c r="N7" s="20">
        <f t="shared" si="2"/>
        <v>1</v>
      </c>
      <c r="O7" s="2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2">
        <v>0.91</v>
      </c>
      <c r="D8" s="2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M8" s="20">
        <f t="shared" si="0"/>
        <v>1</v>
      </c>
      <c r="N8" s="20">
        <f t="shared" si="2"/>
        <v>1</v>
      </c>
      <c r="O8" s="2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2">
        <v>0.87</v>
      </c>
      <c r="D9" s="2">
        <v>0.9</v>
      </c>
      <c r="E9" s="50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M9" s="20">
        <f t="shared" si="0"/>
        <v>1</v>
      </c>
      <c r="N9" s="20">
        <f t="shared" si="2"/>
        <v>1</v>
      </c>
      <c r="O9" s="2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2">
        <v>0.84</v>
      </c>
      <c r="D10" s="2">
        <v>0.85</v>
      </c>
      <c r="E10" s="50">
        <v>0.8</v>
      </c>
      <c r="G10" s="170" t="s">
        <v>30</v>
      </c>
      <c r="H10" s="170"/>
      <c r="I10" s="170"/>
      <c r="M10" s="20">
        <f t="shared" si="0"/>
        <v>1</v>
      </c>
      <c r="N10" s="20">
        <f t="shared" si="2"/>
        <v>1</v>
      </c>
      <c r="O10" s="2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2">
        <v>0.8</v>
      </c>
      <c r="D11" s="2">
        <v>0.8</v>
      </c>
      <c r="E11" s="48">
        <v>0.5</v>
      </c>
      <c r="G11" s="171" t="s">
        <v>31</v>
      </c>
      <c r="H11" s="171"/>
      <c r="I11" s="171"/>
      <c r="M11" s="20">
        <f>IF(C11&lt;=$C$16,1,0)</f>
        <v>1</v>
      </c>
      <c r="N11" s="20">
        <f>IF(D11&lt;=$D$16,1,0)</f>
        <v>1</v>
      </c>
      <c r="O11" s="2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2" t="s">
        <v>5</v>
      </c>
      <c r="D12" s="42" t="s">
        <v>5</v>
      </c>
      <c r="E12" s="48">
        <v>0</v>
      </c>
      <c r="G12" s="171" t="s">
        <v>32</v>
      </c>
      <c r="H12" s="171"/>
      <c r="I12" s="171"/>
      <c r="M12" s="20">
        <f>IF(AND(C11&lt;$C$16,M11&lt;&gt;1),1,0)</f>
        <v>0</v>
      </c>
      <c r="N12" s="20">
        <f>IF(AND(D11&lt;$D$16,N11&lt;&gt;1),1,0)</f>
        <v>0</v>
      </c>
      <c r="O12" s="2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M13" s="20">
        <f>SUM(M4:M12)</f>
        <v>4</v>
      </c>
      <c r="N13" s="20">
        <f>SUM(N4:N12)</f>
        <v>6</v>
      </c>
      <c r="O13" s="20"/>
      <c r="P13" s="40"/>
      <c r="Q13" s="40"/>
      <c r="R13" s="40"/>
      <c r="S13" s="20"/>
      <c r="T13" s="20"/>
    </row>
    <row r="14" spans="2:20">
      <c r="M14" s="20"/>
      <c r="N14" s="20"/>
      <c r="O14" s="20"/>
      <c r="P14" s="40"/>
      <c r="Q14" s="40"/>
      <c r="R14" s="40"/>
      <c r="S14" s="20"/>
      <c r="T14" s="20"/>
    </row>
    <row r="15" spans="2:20">
      <c r="M15" s="20"/>
      <c r="N15" s="20"/>
      <c r="O15" s="20"/>
      <c r="P15" s="40"/>
      <c r="Q15" s="40"/>
      <c r="R15" s="40"/>
    </row>
    <row r="16" spans="2:20" ht="57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0.92804979092088191</v>
      </c>
      <c r="D16" s="6">
        <f>GETPIVOTDATA("Wynik",$Y$123)</f>
        <v>1</v>
      </c>
      <c r="E16" s="38" t="str">
        <f>(VLOOKUP(M13,B4:E12,4,FALSE)*C13)*100*IF(N13=0,0.5,1)+(VLOOKUP(N13,B4:E12,4,FALSE)*D13)*100*IF(M13=0,0.5,1) &amp; " %"</f>
        <v>118,75 %</v>
      </c>
      <c r="G16" s="172" t="str">
        <f>"Wysokość premii = (Podstawa premii * " &amp; VALUE(E16) &amp; ") * Mnożnik jakościowy"</f>
        <v>Wysokość premii = (Podstawa premii * 1,1875) * Mnożnik jakościowy</v>
      </c>
      <c r="H16" s="172"/>
      <c r="I16" s="172"/>
      <c r="J16" s="172"/>
      <c r="M16" s="40"/>
      <c r="N16" s="40"/>
      <c r="O16" s="40"/>
      <c r="P16" s="40"/>
      <c r="Q16" s="40"/>
      <c r="R16" s="40"/>
    </row>
    <row r="100" spans="7:13" outlineLevel="1"/>
    <row r="101" spans="7:13" outlineLevel="1"/>
    <row r="102" spans="7:13" outlineLevel="1"/>
    <row r="103" spans="7:13" outlineLevel="1"/>
    <row r="104" spans="7:13" outlineLevel="1"/>
    <row r="105" spans="7:13" outlineLevel="1"/>
    <row r="106" spans="7:13" outlineLevel="1"/>
    <row r="107" spans="7:13" outlineLevel="1"/>
    <row r="108" spans="7:13" outlineLevel="1"/>
    <row r="109" spans="7:13" outlineLevel="1"/>
    <row r="110" spans="7:13" outlineLevel="1"/>
    <row r="111" spans="7:13" outlineLevel="1">
      <c r="L111" s="52"/>
      <c r="M111" s="52"/>
    </row>
    <row r="112" spans="7:13" outlineLevel="1">
      <c r="G112" s="71" t="s">
        <v>9</v>
      </c>
      <c r="H112" s="119" t="s">
        <v>48</v>
      </c>
    </row>
    <row r="113" spans="7:26" outlineLevel="1">
      <c r="G113" s="71" t="s">
        <v>11</v>
      </c>
      <c r="H113" s="119" t="s">
        <v>50</v>
      </c>
      <c r="L113" s="52"/>
      <c r="M113"/>
    </row>
    <row r="114" spans="7:26" outlineLevel="1">
      <c r="L114" s="52"/>
      <c r="M114"/>
    </row>
    <row r="115" spans="7:26" outlineLevel="1">
      <c r="G115" s="71" t="s">
        <v>12</v>
      </c>
      <c r="H115"/>
      <c r="L115" s="52"/>
      <c r="M115" s="53"/>
    </row>
    <row r="116" spans="7:26" outlineLevel="1">
      <c r="G116" s="71" t="s">
        <v>7</v>
      </c>
      <c r="H116" t="s">
        <v>6</v>
      </c>
      <c r="L116" s="52"/>
      <c r="M116" s="53"/>
    </row>
    <row r="117" spans="7:26" outlineLevel="1">
      <c r="G117" s="119" t="s">
        <v>1851</v>
      </c>
      <c r="H117" s="7">
        <v>0.92804979092088191</v>
      </c>
      <c r="L117" s="52"/>
      <c r="M117" s="53"/>
    </row>
    <row r="118" spans="7:26" outlineLevel="1">
      <c r="G118" s="119" t="s">
        <v>8</v>
      </c>
      <c r="H118" s="7">
        <v>0.92804979092088191</v>
      </c>
    </row>
    <row r="119" spans="7:26" outlineLevel="1">
      <c r="H119" s="7"/>
    </row>
    <row r="120" spans="7:26" outlineLevel="1">
      <c r="G120" s="71" t="s">
        <v>9</v>
      </c>
      <c r="H120" s="119" t="s">
        <v>48</v>
      </c>
    </row>
    <row r="121" spans="7:26" outlineLevel="1">
      <c r="G121" s="71" t="s">
        <v>11</v>
      </c>
      <c r="H121" s="119" t="s">
        <v>50</v>
      </c>
    </row>
    <row r="122" spans="7:26" outlineLevel="1"/>
    <row r="123" spans="7:26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201745</v>
      </c>
      <c r="M124" s="19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1.0007297235772357</v>
      </c>
      <c r="L125" s="19">
        <v>201745</v>
      </c>
      <c r="M125" s="19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37</v>
      </c>
      <c r="U125" s="119">
        <v>201745</v>
      </c>
      <c r="V125" s="7">
        <v>0.9</v>
      </c>
      <c r="Y125" s="119" t="s">
        <v>37</v>
      </c>
      <c r="Z125" s="7">
        <v>1</v>
      </c>
    </row>
    <row r="126" spans="7:26" outlineLevel="1">
      <c r="G126"/>
      <c r="H126"/>
      <c r="I126" s="8">
        <v>43056</v>
      </c>
      <c r="J126" s="30">
        <v>0.93983401626016261</v>
      </c>
      <c r="L126" s="19">
        <v>201745</v>
      </c>
      <c r="M126" s="19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0.98000000000000009</v>
      </c>
      <c r="Y126" s="119" t="s">
        <v>8</v>
      </c>
      <c r="Z126" s="7">
        <v>1</v>
      </c>
    </row>
    <row r="127" spans="7:26" outlineLevel="1">
      <c r="G127"/>
      <c r="H127"/>
      <c r="I127" s="8">
        <v>43057</v>
      </c>
      <c r="J127" s="30">
        <v>0.9322652419047619</v>
      </c>
      <c r="L127" s="19">
        <v>201745</v>
      </c>
      <c r="M127" s="19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0.8833333333333333</v>
      </c>
    </row>
    <row r="128" spans="7:26" outlineLevel="1">
      <c r="G128"/>
      <c r="H128" s="119" t="s">
        <v>1837</v>
      </c>
      <c r="I128" s="8">
        <v>43059</v>
      </c>
      <c r="J128" s="30">
        <v>0.92165471372549024</v>
      </c>
      <c r="L128" s="19">
        <v>201745</v>
      </c>
      <c r="M128" s="19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1</v>
      </c>
    </row>
    <row r="129" spans="7:31" outlineLevel="1">
      <c r="G129"/>
      <c r="H129"/>
      <c r="I129" s="8">
        <v>43060</v>
      </c>
      <c r="J129" s="30">
        <v>0.93826058666666678</v>
      </c>
      <c r="L129" s="19">
        <v>201745</v>
      </c>
      <c r="M129" s="19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1</v>
      </c>
    </row>
    <row r="130" spans="7:31" outlineLevel="1">
      <c r="G130"/>
      <c r="H130"/>
      <c r="I130" s="8">
        <v>43061</v>
      </c>
      <c r="J130" s="30">
        <v>0.94161215503875983</v>
      </c>
      <c r="L130" s="19">
        <v>201745</v>
      </c>
      <c r="M130" s="19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1</v>
      </c>
    </row>
    <row r="131" spans="7:31" outlineLevel="1">
      <c r="G131"/>
      <c r="H131"/>
      <c r="I131" s="8">
        <v>43062</v>
      </c>
      <c r="J131" s="30">
        <v>0.90603002926829279</v>
      </c>
      <c r="L131" s="19">
        <v>201745</v>
      </c>
      <c r="M131" s="19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31" outlineLevel="1">
      <c r="G132"/>
      <c r="H132"/>
      <c r="I132" s="8">
        <v>43063</v>
      </c>
      <c r="J132" s="30">
        <v>0.90730974814814813</v>
      </c>
      <c r="L132" s="19">
        <v>201745</v>
      </c>
      <c r="M132" s="19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31" outlineLevel="1">
      <c r="G133"/>
      <c r="H133"/>
      <c r="I133" s="8">
        <v>43064</v>
      </c>
      <c r="J133" s="30">
        <v>0.89386722258414775</v>
      </c>
      <c r="L133" s="19">
        <v>201745</v>
      </c>
      <c r="M133" s="19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31" outlineLevel="1">
      <c r="G134"/>
      <c r="H134" s="119" t="s">
        <v>1847</v>
      </c>
      <c r="I134" s="8">
        <v>43066</v>
      </c>
      <c r="J134" s="30">
        <v>0.78188679999999999</v>
      </c>
      <c r="L134" s="19">
        <v>201745</v>
      </c>
      <c r="M134" s="19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31" outlineLevel="1">
      <c r="G135"/>
      <c r="H135"/>
      <c r="I135" s="8">
        <v>43067</v>
      </c>
      <c r="J135" s="30">
        <v>1.1067533333333333</v>
      </c>
      <c r="L135" s="19">
        <v>201745</v>
      </c>
      <c r="M135" s="19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31" outlineLevel="1">
      <c r="G136"/>
      <c r="H136"/>
      <c r="I136" s="8">
        <v>43068</v>
      </c>
      <c r="J136" s="30">
        <v>0.92541026666666648</v>
      </c>
      <c r="L136" s="19">
        <v>201745</v>
      </c>
      <c r="M136" s="19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  <c r="Y136" s="71" t="s">
        <v>15</v>
      </c>
      <c r="Z136" s="119" t="s">
        <v>16</v>
      </c>
    </row>
    <row r="137" spans="7:31" outlineLevel="1">
      <c r="G137"/>
      <c r="H137"/>
      <c r="I137" s="8">
        <v>43069</v>
      </c>
      <c r="J137" s="30">
        <v>0.93177473333333338</v>
      </c>
      <c r="L137" s="19">
        <v>201745</v>
      </c>
      <c r="M137" s="19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31" outlineLevel="1">
      <c r="G138" s="119" t="s">
        <v>1851</v>
      </c>
      <c r="H138" s="119" t="s">
        <v>1847</v>
      </c>
      <c r="I138" s="8">
        <v>43070</v>
      </c>
      <c r="J138" s="30">
        <v>0.93065942857142847</v>
      </c>
      <c r="L138" s="19">
        <v>201745</v>
      </c>
      <c r="M138" s="19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  <c r="Y138" s="71" t="s">
        <v>67</v>
      </c>
      <c r="Z138"/>
      <c r="AA138"/>
      <c r="AB138"/>
      <c r="AC138"/>
      <c r="AD138"/>
      <c r="AE138"/>
    </row>
    <row r="139" spans="7:31" outlineLevel="1">
      <c r="G139"/>
      <c r="H139"/>
      <c r="I139" s="8">
        <v>43071</v>
      </c>
      <c r="J139" s="30">
        <v>0.95133041666666662</v>
      </c>
      <c r="L139" s="19">
        <v>201745</v>
      </c>
      <c r="M139" s="19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  <c r="Y139" s="71" t="s">
        <v>66</v>
      </c>
      <c r="Z139" t="s">
        <v>6</v>
      </c>
      <c r="AA139"/>
      <c r="AB139"/>
      <c r="AC139"/>
      <c r="AD139"/>
      <c r="AE139"/>
    </row>
    <row r="140" spans="7:31" outlineLevel="1">
      <c r="G140"/>
      <c r="H140" s="119" t="s">
        <v>1853</v>
      </c>
      <c r="I140" s="8">
        <v>43073</v>
      </c>
      <c r="J140" s="30">
        <v>0.94903714884696011</v>
      </c>
      <c r="L140" s="19">
        <v>201745</v>
      </c>
      <c r="M140" s="19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  <c r="Y140" s="119">
        <v>3</v>
      </c>
      <c r="Z140" s="72">
        <v>6</v>
      </c>
      <c r="AA140"/>
      <c r="AB140"/>
      <c r="AC140"/>
      <c r="AD140"/>
      <c r="AE140"/>
    </row>
    <row r="141" spans="7:31" outlineLevel="1">
      <c r="G141"/>
      <c r="H141"/>
      <c r="I141" s="8">
        <v>43074</v>
      </c>
      <c r="J141" s="30">
        <v>0.92470956666666682</v>
      </c>
      <c r="L141" s="19">
        <v>201745</v>
      </c>
      <c r="M141" s="19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  <c r="Y141" s="119">
        <v>4</v>
      </c>
      <c r="Z141" s="72">
        <v>13</v>
      </c>
      <c r="AA141"/>
      <c r="AB141"/>
      <c r="AC141"/>
      <c r="AD141"/>
      <c r="AE141"/>
    </row>
    <row r="142" spans="7:31" outlineLevel="1">
      <c r="G142"/>
      <c r="H142"/>
      <c r="I142" s="8">
        <v>43075</v>
      </c>
      <c r="J142" s="30">
        <v>0.93714159719298262</v>
      </c>
      <c r="L142" s="19">
        <v>201745</v>
      </c>
      <c r="M142" s="19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  <c r="Y142" s="119">
        <v>5</v>
      </c>
      <c r="Z142" s="72">
        <v>4</v>
      </c>
      <c r="AA142"/>
      <c r="AB142"/>
      <c r="AC142"/>
      <c r="AD142"/>
      <c r="AE142"/>
    </row>
    <row r="143" spans="7:31" outlineLevel="1">
      <c r="G143"/>
      <c r="H143"/>
      <c r="I143" s="8">
        <v>43076</v>
      </c>
      <c r="J143" s="30">
        <v>0.91544418181818188</v>
      </c>
      <c r="L143" s="19">
        <v>201745</v>
      </c>
      <c r="M143" s="19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119" t="s">
        <v>8</v>
      </c>
      <c r="Z143" s="72">
        <v>23</v>
      </c>
      <c r="AA143"/>
      <c r="AB143"/>
      <c r="AC143"/>
      <c r="AD143"/>
      <c r="AE143"/>
    </row>
    <row r="144" spans="7:31" outlineLevel="1">
      <c r="G144"/>
      <c r="H144"/>
      <c r="I144" s="8">
        <v>43077</v>
      </c>
      <c r="J144" s="30">
        <v>0.91450933333333329</v>
      </c>
      <c r="L144" s="19">
        <v>201745</v>
      </c>
      <c r="M144" s="19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  <c r="Y144"/>
      <c r="Z144"/>
      <c r="AA144"/>
      <c r="AB144"/>
      <c r="AC144"/>
      <c r="AD144"/>
      <c r="AE144"/>
    </row>
    <row r="145" spans="7:31" outlineLevel="1">
      <c r="G145"/>
      <c r="H145"/>
      <c r="I145" s="8">
        <v>43078</v>
      </c>
      <c r="J145" s="30">
        <v>0.88103132549019603</v>
      </c>
      <c r="L145" s="19">
        <v>201745</v>
      </c>
      <c r="M145" s="19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/>
      <c r="Z145"/>
      <c r="AA145"/>
      <c r="AB145"/>
      <c r="AC145"/>
      <c r="AD145"/>
      <c r="AE145"/>
    </row>
    <row r="146" spans="7:31" outlineLevel="1">
      <c r="G146"/>
      <c r="H146" s="119" t="s">
        <v>1917</v>
      </c>
      <c r="I146" s="8">
        <v>43080</v>
      </c>
      <c r="J146" s="30">
        <v>0.94751040670859543</v>
      </c>
      <c r="L146" s="19">
        <v>201745</v>
      </c>
      <c r="M146" s="19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  <c r="Y146"/>
      <c r="Z146"/>
      <c r="AA146"/>
      <c r="AB146"/>
      <c r="AC146"/>
      <c r="AD146"/>
      <c r="AE146"/>
    </row>
    <row r="147" spans="7:31" outlineLevel="1">
      <c r="G147"/>
      <c r="H147"/>
      <c r="I147" s="8">
        <v>43081</v>
      </c>
      <c r="J147" s="30">
        <v>0.91886334263565894</v>
      </c>
      <c r="L147" s="19">
        <v>201745</v>
      </c>
      <c r="M147" s="19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  <c r="Y147"/>
      <c r="Z147"/>
      <c r="AA147"/>
      <c r="AB147"/>
      <c r="AC147"/>
      <c r="AD147"/>
      <c r="AE147"/>
    </row>
    <row r="148" spans="7:31" outlineLevel="1">
      <c r="G148"/>
      <c r="H148"/>
      <c r="I148" s="8">
        <v>43082</v>
      </c>
      <c r="J148" s="30">
        <v>0.91504966821705425</v>
      </c>
      <c r="L148" s="19">
        <v>201745</v>
      </c>
      <c r="M148" s="19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  <c r="Y148"/>
      <c r="Z148"/>
      <c r="AA148"/>
      <c r="AB148"/>
      <c r="AC148"/>
      <c r="AD148"/>
      <c r="AE148"/>
    </row>
    <row r="149" spans="7:31" outlineLevel="1">
      <c r="G149"/>
      <c r="H149"/>
      <c r="I149" s="8">
        <v>43083</v>
      </c>
      <c r="J149" s="30">
        <v>0.95037386074074082</v>
      </c>
      <c r="L149" s="19">
        <v>201745</v>
      </c>
      <c r="M149" s="19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  <c r="Y149"/>
      <c r="Z149"/>
      <c r="AA149"/>
      <c r="AB149"/>
      <c r="AC149"/>
      <c r="AD149"/>
      <c r="AE149"/>
    </row>
    <row r="150" spans="7:31" outlineLevel="1">
      <c r="G150"/>
      <c r="H150"/>
      <c r="I150" s="8">
        <v>43084</v>
      </c>
      <c r="J150" s="30">
        <v>0.94968279024390256</v>
      </c>
      <c r="L150" s="19">
        <v>201745</v>
      </c>
      <c r="M150" s="19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  <c r="Y150"/>
      <c r="Z150"/>
      <c r="AA150"/>
      <c r="AB150"/>
      <c r="AC150"/>
      <c r="AD150"/>
      <c r="AE150"/>
    </row>
    <row r="151" spans="7:31" outlineLevel="1">
      <c r="G151"/>
      <c r="H151"/>
      <c r="I151" s="8">
        <v>43085</v>
      </c>
      <c r="J151" s="30">
        <v>0.9318512636815921</v>
      </c>
      <c r="L151" s="19">
        <v>201745</v>
      </c>
      <c r="M151" s="19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  <c r="Y151"/>
      <c r="Z151"/>
      <c r="AA151"/>
      <c r="AB151"/>
      <c r="AC151"/>
      <c r="AD151"/>
      <c r="AE151"/>
    </row>
    <row r="152" spans="7:31" outlineLevel="1">
      <c r="G152"/>
      <c r="H152" s="119" t="s">
        <v>1957</v>
      </c>
      <c r="I152" s="8">
        <v>43087</v>
      </c>
      <c r="J152" s="30">
        <v>0.91362288888888887</v>
      </c>
      <c r="L152" s="19">
        <v>201745</v>
      </c>
      <c r="M152" s="19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  <c r="Y152"/>
      <c r="Z152"/>
      <c r="AA152"/>
    </row>
    <row r="153" spans="7:31" outlineLevel="1">
      <c r="G153"/>
      <c r="H153"/>
      <c r="I153" s="8">
        <v>43088</v>
      </c>
      <c r="J153" s="30">
        <v>0.91091304444444443</v>
      </c>
      <c r="L153" s="19">
        <v>201745</v>
      </c>
      <c r="M153" s="19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  <c r="Y153"/>
      <c r="Z153"/>
      <c r="AA153"/>
    </row>
    <row r="154" spans="7:31" outlineLevel="1">
      <c r="G154" s="119" t="s">
        <v>8</v>
      </c>
      <c r="H154"/>
      <c r="I154"/>
      <c r="J154" s="30">
        <v>0.92994441630593117</v>
      </c>
      <c r="L154" s="19">
        <v>201745</v>
      </c>
      <c r="M154" s="19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  <c r="Y154"/>
      <c r="Z154"/>
      <c r="AA154"/>
    </row>
    <row r="155" spans="7:31" outlineLevel="1">
      <c r="G155"/>
      <c r="H155"/>
      <c r="I155"/>
      <c r="J155"/>
      <c r="L155" s="19">
        <v>201745</v>
      </c>
      <c r="M155" s="19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  <c r="Y155"/>
      <c r="Z155"/>
      <c r="AA155"/>
    </row>
    <row r="156" spans="7:31" outlineLevel="1">
      <c r="G156"/>
      <c r="H156"/>
      <c r="I156"/>
      <c r="J156"/>
      <c r="L156" s="19">
        <v>201745</v>
      </c>
      <c r="M156" s="19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</row>
    <row r="157" spans="7:31" outlineLevel="1">
      <c r="G157"/>
      <c r="H157"/>
      <c r="I157"/>
      <c r="J157"/>
      <c r="L157" s="19">
        <v>201745</v>
      </c>
      <c r="M157" s="19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</row>
    <row r="158" spans="7:31" outlineLevel="1">
      <c r="L158" s="19">
        <v>201745</v>
      </c>
      <c r="M158" s="19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</row>
    <row r="159" spans="7:31" outlineLevel="1">
      <c r="L159" s="19">
        <v>201745</v>
      </c>
      <c r="M159" s="19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</row>
    <row r="160" spans="7:31" outlineLevel="1">
      <c r="L160" s="19">
        <v>201745</v>
      </c>
      <c r="M160" s="19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</row>
    <row r="161" spans="12:18" outlineLevel="1">
      <c r="L161" s="19">
        <v>201745</v>
      </c>
      <c r="M161" s="19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</row>
    <row r="162" spans="12:18" outlineLevel="1">
      <c r="L162" s="19">
        <v>201745</v>
      </c>
      <c r="M162" s="19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</row>
    <row r="163" spans="12:18" outlineLevel="1">
      <c r="L163" s="19">
        <v>201745</v>
      </c>
      <c r="M163" s="19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18" outlineLevel="1">
      <c r="L164" s="19">
        <v>201745</v>
      </c>
      <c r="M164" s="19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18" outlineLevel="1">
      <c r="L165" s="19">
        <v>201745</v>
      </c>
      <c r="M165" s="19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18" outlineLevel="1">
      <c r="L166" s="19">
        <v>201745</v>
      </c>
      <c r="M166" s="19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18" outlineLevel="1">
      <c r="L167" s="19">
        <v>201745</v>
      </c>
      <c r="M167" s="19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18" outlineLevel="1">
      <c r="L168" s="19">
        <v>201745</v>
      </c>
      <c r="M168" s="19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18" outlineLevel="1">
      <c r="L169" s="19">
        <v>201745</v>
      </c>
      <c r="M169" s="19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18" outlineLevel="1">
      <c r="L170" s="19">
        <v>201745</v>
      </c>
      <c r="M170" s="19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18" outlineLevel="1">
      <c r="L171" s="19">
        <v>201745</v>
      </c>
      <c r="M171" s="19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18" outlineLevel="1">
      <c r="L172" s="19">
        <v>201745</v>
      </c>
      <c r="M172" s="19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18" outlineLevel="1">
      <c r="L173" s="19">
        <v>201746</v>
      </c>
      <c r="M173" s="19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18" outlineLevel="1">
      <c r="L174" s="19">
        <v>201746</v>
      </c>
      <c r="M174" s="19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18" outlineLevel="1">
      <c r="L175" s="19">
        <v>201746</v>
      </c>
      <c r="M175" s="19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18" outlineLevel="1">
      <c r="L176" s="19">
        <v>201746</v>
      </c>
      <c r="M176" s="19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 outlineLevel="1">
      <c r="L177" s="19">
        <v>201746</v>
      </c>
      <c r="M177" s="19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 outlineLevel="1">
      <c r="L178" s="19">
        <v>201746</v>
      </c>
      <c r="M178" s="19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 outlineLevel="1">
      <c r="L179" s="19">
        <v>201746</v>
      </c>
      <c r="M179" s="19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 outlineLevel="1">
      <c r="L180" s="19">
        <v>201746</v>
      </c>
      <c r="M180" s="19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 outlineLevel="1">
      <c r="L181" s="19">
        <v>201746</v>
      </c>
      <c r="M181" s="19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 outlineLevel="1">
      <c r="L182" s="19">
        <v>201746</v>
      </c>
      <c r="M182" s="19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 outlineLevel="1">
      <c r="L183" s="19">
        <v>201746</v>
      </c>
      <c r="M183" s="19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 outlineLevel="1">
      <c r="L184" s="19">
        <v>201746</v>
      </c>
      <c r="M184" s="19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 outlineLevel="1">
      <c r="L185" s="19">
        <v>201746</v>
      </c>
      <c r="M185" s="19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 outlineLevel="1">
      <c r="L186" s="19">
        <v>201746</v>
      </c>
      <c r="M186" s="19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 outlineLevel="1">
      <c r="L187" s="19">
        <v>201746</v>
      </c>
      <c r="M187" s="19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 outlineLevel="1">
      <c r="L188" s="19">
        <v>201746</v>
      </c>
      <c r="M188" s="19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 outlineLevel="1">
      <c r="L189" s="19">
        <v>201746</v>
      </c>
      <c r="M189" s="19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 outlineLevel="1">
      <c r="L190" s="19">
        <v>201746</v>
      </c>
      <c r="M190" s="19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 outlineLevel="1">
      <c r="L191" s="19">
        <v>201746</v>
      </c>
      <c r="M191" s="19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 outlineLevel="1">
      <c r="L192" s="19">
        <v>201746</v>
      </c>
      <c r="M192" s="19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 outlineLevel="1">
      <c r="L193" s="19">
        <v>201746</v>
      </c>
      <c r="M193" s="19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 outlineLevel="1">
      <c r="L194" s="19">
        <v>201746</v>
      </c>
      <c r="M194" s="19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 outlineLevel="1">
      <c r="L195" s="19">
        <v>201746</v>
      </c>
      <c r="M195" s="19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 outlineLevel="1">
      <c r="L196" s="19">
        <v>201746</v>
      </c>
      <c r="M196" s="19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 outlineLevel="1">
      <c r="L197" s="19">
        <v>201746</v>
      </c>
      <c r="M197" s="19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 outlineLevel="1">
      <c r="L198" s="19">
        <v>201746</v>
      </c>
      <c r="M198" s="19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 outlineLevel="1">
      <c r="L199" s="19">
        <v>201746</v>
      </c>
      <c r="M199" s="19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 outlineLevel="1">
      <c r="L200" s="19">
        <v>201746</v>
      </c>
      <c r="M200" s="19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 outlineLevel="1">
      <c r="L201" s="19">
        <v>201746</v>
      </c>
      <c r="M201" s="19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 outlineLevel="1">
      <c r="L202" s="19">
        <v>201746</v>
      </c>
      <c r="M202" s="19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 outlineLevel="1">
      <c r="L203" s="19">
        <v>201746</v>
      </c>
      <c r="M203" s="19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 outlineLevel="1">
      <c r="L204" s="19">
        <v>201746</v>
      </c>
      <c r="M204" s="19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 outlineLevel="1">
      <c r="L205" s="19">
        <v>201746</v>
      </c>
      <c r="M205" s="19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 outlineLevel="1">
      <c r="L206" s="19">
        <v>201746</v>
      </c>
      <c r="M206" s="19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 outlineLevel="1">
      <c r="L207" s="19">
        <v>201746</v>
      </c>
      <c r="M207" s="19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 outlineLevel="1">
      <c r="L208" s="19">
        <v>201746</v>
      </c>
      <c r="M208" s="19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 outlineLevel="1">
      <c r="L209" s="19">
        <v>201746</v>
      </c>
      <c r="M209" s="19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 outlineLevel="1">
      <c r="L210" s="19">
        <v>201746</v>
      </c>
      <c r="M210" s="19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 outlineLevel="1">
      <c r="L211" s="19">
        <v>201746</v>
      </c>
      <c r="M211" s="19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 outlineLevel="1">
      <c r="L212" s="19">
        <v>201746</v>
      </c>
      <c r="M212" s="19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 outlineLevel="1">
      <c r="L213" s="19">
        <v>201746</v>
      </c>
      <c r="M213" s="19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 outlineLevel="1">
      <c r="L214" s="19">
        <v>201746</v>
      </c>
      <c r="M214" s="19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 outlineLevel="1">
      <c r="L215" s="19">
        <v>201746</v>
      </c>
      <c r="M215" s="19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 outlineLevel="1">
      <c r="L216" s="19">
        <v>201746</v>
      </c>
      <c r="M216" s="19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 outlineLevel="1">
      <c r="L217" s="19">
        <v>201746</v>
      </c>
      <c r="M217" s="19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 outlineLevel="1">
      <c r="L218" s="19">
        <v>201746</v>
      </c>
      <c r="M218" s="19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 outlineLevel="1">
      <c r="L219" s="19">
        <v>201746</v>
      </c>
      <c r="M219" s="19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 outlineLevel="1">
      <c r="L220" s="19">
        <v>201746</v>
      </c>
      <c r="M220" s="19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02" priority="5" operator="lessThanOrEqual">
      <formula>$C$16</formula>
    </cfRule>
  </conditionalFormatting>
  <conditionalFormatting sqref="D6:D11">
    <cfRule type="cellIs" dxfId="101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11">
    <tabColor theme="6" tint="0.59999389629810485"/>
    <pageSetUpPr fitToPage="1"/>
  </sheetPr>
  <dimension ref="B1:AE501"/>
  <sheetViews>
    <sheetView workbookViewId="0">
      <selection activeCell="K12" sqref="K12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9.25" style="19" hidden="1" customWidth="1" outlineLevel="1"/>
    <col min="13" max="13" width="28.625" style="19" hidden="1" customWidth="1" outlineLevel="1"/>
    <col min="14" max="14" width="10.5" style="19" hidden="1" customWidth="1" outlineLevel="1"/>
    <col min="15" max="15" width="10.5" style="19" customWidth="1" collapsed="1"/>
    <col min="16" max="16" width="8" style="19" customWidth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customWidth="1"/>
    <col min="26" max="26" width="18.25" style="19" customWidth="1"/>
    <col min="27" max="16384" width="9" style="19"/>
  </cols>
  <sheetData>
    <row r="1" spans="2:20" ht="57.75" customHeight="1" thickBot="1">
      <c r="B1" s="162" t="s">
        <v>1673</v>
      </c>
      <c r="C1" s="162"/>
      <c r="D1" s="162"/>
      <c r="E1" s="162"/>
      <c r="G1" s="163" t="s">
        <v>1674</v>
      </c>
      <c r="H1" s="163"/>
      <c r="I1" s="163"/>
      <c r="M1" s="40"/>
      <c r="N1" s="40"/>
      <c r="O1" s="40"/>
    </row>
    <row r="2" spans="2:20" ht="18" customHeight="1">
      <c r="B2" s="160" t="s">
        <v>0</v>
      </c>
      <c r="C2" s="158" t="s">
        <v>1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M2" s="40"/>
      <c r="N2" s="40"/>
      <c r="O2" s="40"/>
    </row>
    <row r="3" spans="2:20" ht="31.5" customHeight="1" thickBot="1">
      <c r="B3" s="161"/>
      <c r="C3" s="159"/>
      <c r="D3" s="159"/>
      <c r="E3" s="159"/>
      <c r="G3" s="165"/>
      <c r="H3" s="167"/>
      <c r="I3" s="169"/>
      <c r="M3" s="20"/>
      <c r="N3" s="20"/>
      <c r="O3" s="40"/>
    </row>
    <row r="4" spans="2:20" ht="21.75" customHeight="1" thickBot="1">
      <c r="B4" s="27">
        <v>8</v>
      </c>
      <c r="C4" s="43">
        <v>1.02</v>
      </c>
      <c r="D4" s="41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Pracownika",$Y$143,"Próg",F4),0)</f>
        <v>0</v>
      </c>
      <c r="M4" s="20">
        <f t="shared" ref="M4:M10" si="0">IF(C4&lt;=$C$16,1,0)</f>
        <v>0</v>
      </c>
      <c r="N4" s="20"/>
      <c r="O4" s="4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43">
        <v>0.96</v>
      </c>
      <c r="D5" s="41"/>
      <c r="E5" s="48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Pracownika",$Y$143,"Próg",F5),0)</f>
        <v>27</v>
      </c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43">
        <v>0.9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1">
        <f t="shared" si="1"/>
        <v>88</v>
      </c>
      <c r="M6" s="20">
        <f t="shared" si="0"/>
        <v>0</v>
      </c>
      <c r="N6" s="20">
        <f t="shared" ref="N6:N10" si="2">IF(D6&lt;=$D$16,1,0)</f>
        <v>1</v>
      </c>
      <c r="O6" s="4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2">
        <v>0.85</v>
      </c>
      <c r="D7" s="2">
        <v>0.97</v>
      </c>
      <c r="E7" s="50">
        <v>1.25</v>
      </c>
      <c r="F7" s="20">
        <v>2</v>
      </c>
      <c r="G7" s="23" t="s">
        <v>22</v>
      </c>
      <c r="H7" s="34">
        <v>0.8</v>
      </c>
      <c r="I7" s="21">
        <f t="shared" si="1"/>
        <v>0</v>
      </c>
      <c r="M7" s="20">
        <f t="shared" si="0"/>
        <v>0</v>
      </c>
      <c r="N7" s="20">
        <f t="shared" si="2"/>
        <v>1</v>
      </c>
      <c r="O7" s="4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2">
        <v>0.81</v>
      </c>
      <c r="D8" s="2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M8" s="20">
        <f t="shared" si="0"/>
        <v>1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2">
        <v>0.77</v>
      </c>
      <c r="D9" s="2">
        <v>0.9</v>
      </c>
      <c r="E9" s="50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M9" s="20">
        <f t="shared" si="0"/>
        <v>1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2">
        <v>0.74</v>
      </c>
      <c r="D10" s="2">
        <v>0.85</v>
      </c>
      <c r="E10" s="50">
        <v>0.8</v>
      </c>
      <c r="G10" s="170" t="s">
        <v>30</v>
      </c>
      <c r="H10" s="170"/>
      <c r="I10" s="170"/>
      <c r="M10" s="20">
        <f t="shared" si="0"/>
        <v>1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2">
        <v>0.7</v>
      </c>
      <c r="D11" s="2">
        <v>0.8</v>
      </c>
      <c r="E11" s="48">
        <v>0.5</v>
      </c>
      <c r="G11" s="171" t="s">
        <v>31</v>
      </c>
      <c r="H11" s="171"/>
      <c r="I11" s="171"/>
      <c r="M11" s="20">
        <f>IF(C11&lt;=$C$16,1,0)</f>
        <v>1</v>
      </c>
      <c r="N11" s="20">
        <f>IF(D11&lt;=$D$16,1,0)</f>
        <v>1</v>
      </c>
      <c r="O11" s="4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2" t="s">
        <v>47</v>
      </c>
      <c r="D12" s="42" t="s">
        <v>5</v>
      </c>
      <c r="E12" s="48">
        <v>0</v>
      </c>
      <c r="G12" s="171" t="s">
        <v>32</v>
      </c>
      <c r="H12" s="171"/>
      <c r="I12" s="171"/>
      <c r="M12" s="20">
        <f>IF(AND(C11&lt;$C$16,M11&lt;&gt;1),1,0)</f>
        <v>0</v>
      </c>
      <c r="N12" s="20">
        <f>IF(AND(D11&lt;$D$16,N11&lt;&gt;1),1,0)</f>
        <v>0</v>
      </c>
      <c r="O12" s="4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M13" s="20">
        <f>SUM(M4:M12)</f>
        <v>4</v>
      </c>
      <c r="N13" s="20">
        <f>SUM(N4:N12)</f>
        <v>6</v>
      </c>
      <c r="O13" s="40"/>
      <c r="P13" s="40"/>
      <c r="Q13" s="40"/>
      <c r="R13" s="40"/>
      <c r="S13" s="20"/>
      <c r="T13" s="20"/>
    </row>
    <row r="14" spans="2:20">
      <c r="M14" s="20"/>
      <c r="N14" s="20"/>
      <c r="O14" s="40"/>
      <c r="P14" s="40"/>
      <c r="Q14" s="40"/>
      <c r="R14" s="40"/>
      <c r="S14" s="20"/>
      <c r="T14" s="20"/>
    </row>
    <row r="15" spans="2:20">
      <c r="M15" s="40"/>
      <c r="N15" s="40"/>
      <c r="O15" s="40"/>
      <c r="P15" s="40"/>
      <c r="Q15" s="40"/>
      <c r="R15" s="40"/>
    </row>
    <row r="16" spans="2:20" ht="57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0.84521140692157382</v>
      </c>
      <c r="D16" s="6">
        <f>GETPIVOTDATA("Wynik",$Y$123)</f>
        <v>1</v>
      </c>
      <c r="E16" s="38" t="str">
        <f>(VLOOKUP(M13,B4:E12,4,FALSE)*C13)*100*IF(N13=0,0.5,1)+(VLOOKUP(N13,B4:E12,4,FALSE)*D13)*100*IF(M13=0,0.5,1) &amp; " %"</f>
        <v>118,75 %</v>
      </c>
      <c r="G16" s="172" t="str">
        <f>"Wysokość premii = (Podstawa premii * " &amp; VALUE(E16) &amp; ") * Mnożnik jakościowy"</f>
        <v>Wysokość premii = (Podstawa premii * 1,1875) * Mnożnik jakościowy</v>
      </c>
      <c r="H16" s="172"/>
      <c r="I16" s="172"/>
      <c r="J16" s="172"/>
      <c r="M16" s="40"/>
      <c r="N16" s="40"/>
      <c r="O16" s="40"/>
      <c r="P16" s="40"/>
      <c r="Q16" s="40"/>
      <c r="R16" s="40"/>
    </row>
    <row r="100" spans="7:13" hidden="1" outlineLevel="1"/>
    <row r="101" spans="7:13" hidden="1" outlineLevel="1"/>
    <row r="102" spans="7:13" hidden="1" outlineLevel="1"/>
    <row r="103" spans="7:13" hidden="1" outlineLevel="1"/>
    <row r="104" spans="7:13" hidden="1" outlineLevel="1"/>
    <row r="105" spans="7:13" hidden="1" outlineLevel="1"/>
    <row r="106" spans="7:13" hidden="1" outlineLevel="1"/>
    <row r="107" spans="7:13" hidden="1" outlineLevel="1"/>
    <row r="108" spans="7:13" hidden="1" outlineLevel="1"/>
    <row r="109" spans="7:13" hidden="1" outlineLevel="1"/>
    <row r="110" spans="7:13" hidden="1" outlineLevel="1"/>
    <row r="111" spans="7:13" hidden="1" outlineLevel="1">
      <c r="L111" s="52"/>
      <c r="M111" s="52"/>
    </row>
    <row r="112" spans="7:13" hidden="1" outlineLevel="1">
      <c r="G112" s="71" t="s">
        <v>9</v>
      </c>
      <c r="H112" s="119" t="s">
        <v>48</v>
      </c>
    </row>
    <row r="113" spans="7:26" hidden="1" outlineLevel="1">
      <c r="G113" s="71" t="s">
        <v>11</v>
      </c>
      <c r="H113" s="119" t="s">
        <v>49</v>
      </c>
      <c r="L113" s="52"/>
      <c r="M113"/>
    </row>
    <row r="114" spans="7:26" hidden="1" outlineLevel="1">
      <c r="L114" s="52"/>
      <c r="M114"/>
    </row>
    <row r="115" spans="7:26" hidden="1" outlineLevel="1">
      <c r="G115" s="71" t="s">
        <v>12</v>
      </c>
      <c r="H115"/>
      <c r="L115" s="52"/>
      <c r="M115" s="53"/>
    </row>
    <row r="116" spans="7:26" hidden="1" outlineLevel="1">
      <c r="G116" s="71" t="s">
        <v>7</v>
      </c>
      <c r="H116" t="s">
        <v>6</v>
      </c>
      <c r="L116" s="52"/>
      <c r="M116" s="53"/>
    </row>
    <row r="117" spans="7:26" hidden="1" outlineLevel="1">
      <c r="G117" s="119" t="s">
        <v>1851</v>
      </c>
      <c r="H117" s="7">
        <v>0.84521140692157382</v>
      </c>
      <c r="L117" s="52"/>
      <c r="M117" s="53"/>
    </row>
    <row r="118" spans="7:26" hidden="1" outlineLevel="1">
      <c r="G118" s="119" t="s">
        <v>8</v>
      </c>
      <c r="H118" s="7">
        <v>0.84521140692157382</v>
      </c>
      <c r="L118"/>
      <c r="M118"/>
    </row>
    <row r="119" spans="7:26" hidden="1" outlineLevel="1">
      <c r="H119" s="7"/>
      <c r="L119"/>
      <c r="M119"/>
    </row>
    <row r="120" spans="7:26" hidden="1" outlineLevel="1">
      <c r="G120" s="71" t="s">
        <v>9</v>
      </c>
      <c r="H120" s="119" t="s">
        <v>48</v>
      </c>
    </row>
    <row r="121" spans="7:26" hidden="1" outlineLevel="1">
      <c r="G121" s="71" t="s">
        <v>11</v>
      </c>
      <c r="H121" s="119" t="s">
        <v>49</v>
      </c>
    </row>
    <row r="122" spans="7:26" hidden="1" outlineLevel="1"/>
    <row r="123" spans="7:26" hidden="1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201745</v>
      </c>
      <c r="M124" s="19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118">
        <v>43055</v>
      </c>
      <c r="J125" s="30">
        <v>0.8729265146614068</v>
      </c>
      <c r="L125" s="19">
        <v>201745</v>
      </c>
      <c r="M125" s="19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37</v>
      </c>
      <c r="U125" s="119">
        <v>201745</v>
      </c>
      <c r="V125" s="7">
        <v>0.9</v>
      </c>
      <c r="Y125" s="119" t="s">
        <v>37</v>
      </c>
      <c r="Z125" s="7">
        <v>1</v>
      </c>
    </row>
    <row r="126" spans="7:26" outlineLevel="1">
      <c r="G126"/>
      <c r="H126"/>
      <c r="I126" s="118">
        <v>43056</v>
      </c>
      <c r="J126" s="30">
        <v>0.84329552247607753</v>
      </c>
      <c r="L126" s="19">
        <v>201745</v>
      </c>
      <c r="M126" s="19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0.98000000000000009</v>
      </c>
      <c r="Y126" s="119" t="s">
        <v>8</v>
      </c>
      <c r="Z126" s="7">
        <v>1</v>
      </c>
    </row>
    <row r="127" spans="7:26" outlineLevel="1">
      <c r="G127"/>
      <c r="H127"/>
      <c r="I127" s="118">
        <v>43057</v>
      </c>
      <c r="J127" s="30">
        <v>0.86392929103448246</v>
      </c>
      <c r="L127" s="19">
        <v>201745</v>
      </c>
      <c r="M127" s="19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0.8833333333333333</v>
      </c>
    </row>
    <row r="128" spans="7:26" outlineLevel="1">
      <c r="G128"/>
      <c r="H128" s="119" t="s">
        <v>1837</v>
      </c>
      <c r="I128" s="118">
        <v>43059</v>
      </c>
      <c r="J128" s="30">
        <v>0.84483985545171347</v>
      </c>
      <c r="L128" s="19">
        <v>201745</v>
      </c>
      <c r="M128" s="19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1</v>
      </c>
    </row>
    <row r="129" spans="7:31" outlineLevel="1">
      <c r="G129"/>
      <c r="H129"/>
      <c r="I129" s="118">
        <v>43060</v>
      </c>
      <c r="J129" s="30">
        <v>0.86800876427564333</v>
      </c>
      <c r="L129" s="19">
        <v>201745</v>
      </c>
      <c r="M129" s="19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1</v>
      </c>
    </row>
    <row r="130" spans="7:31" outlineLevel="1">
      <c r="G130"/>
      <c r="H130"/>
      <c r="I130" s="118">
        <v>43061</v>
      </c>
      <c r="J130" s="30">
        <v>0.84294828792029897</v>
      </c>
      <c r="L130" s="19">
        <v>201745</v>
      </c>
      <c r="M130" s="19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1</v>
      </c>
    </row>
    <row r="131" spans="7:31" outlineLevel="1">
      <c r="G131"/>
      <c r="H131"/>
      <c r="I131" s="118">
        <v>43062</v>
      </c>
      <c r="J131" s="30">
        <v>0.84645139466761532</v>
      </c>
      <c r="L131" s="19">
        <v>201745</v>
      </c>
      <c r="M131" s="19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31" outlineLevel="1">
      <c r="G132"/>
      <c r="H132"/>
      <c r="I132" s="118">
        <v>43063</v>
      </c>
      <c r="J132" s="30">
        <v>0.86526311003366996</v>
      </c>
      <c r="L132" s="19">
        <v>201745</v>
      </c>
      <c r="M132" s="19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31" outlineLevel="1">
      <c r="G133"/>
      <c r="H133"/>
      <c r="I133" s="118">
        <v>43064</v>
      </c>
      <c r="J133" s="30">
        <v>0.8768924050209207</v>
      </c>
      <c r="L133" s="19">
        <v>201745</v>
      </c>
      <c r="M133" s="19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31" outlineLevel="1">
      <c r="G134"/>
      <c r="H134" s="119" t="s">
        <v>1847</v>
      </c>
      <c r="I134" s="118">
        <v>43066</v>
      </c>
      <c r="J134" s="30">
        <v>0.83625569090909091</v>
      </c>
      <c r="L134" s="19">
        <v>201745</v>
      </c>
      <c r="M134" s="19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31" outlineLevel="1">
      <c r="G135"/>
      <c r="H135"/>
      <c r="I135" s="118">
        <v>43067</v>
      </c>
      <c r="J135" s="30">
        <v>0.86111130490386734</v>
      </c>
      <c r="L135" s="19">
        <v>201745</v>
      </c>
      <c r="M135" s="19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31" outlineLevel="1">
      <c r="G136"/>
      <c r="H136"/>
      <c r="I136" s="118">
        <v>43068</v>
      </c>
      <c r="J136" s="30">
        <v>0.88652763055388806</v>
      </c>
      <c r="L136" s="19">
        <v>201745</v>
      </c>
      <c r="M136" s="19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</row>
    <row r="137" spans="7:31" outlineLevel="1">
      <c r="G137"/>
      <c r="H137"/>
      <c r="I137" s="118">
        <v>43069</v>
      </c>
      <c r="J137" s="30">
        <v>0.868686898507676</v>
      </c>
      <c r="L137" s="19">
        <v>201745</v>
      </c>
      <c r="M137" s="19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31" outlineLevel="1">
      <c r="G138" s="119" t="s">
        <v>1851</v>
      </c>
      <c r="H138" s="119" t="s">
        <v>1847</v>
      </c>
      <c r="I138" s="118">
        <v>43070</v>
      </c>
      <c r="J138" s="30">
        <v>0.86034836476905252</v>
      </c>
      <c r="L138" s="19">
        <v>201745</v>
      </c>
      <c r="M138" s="19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</row>
    <row r="139" spans="7:31" outlineLevel="1">
      <c r="G139"/>
      <c r="H139"/>
      <c r="I139" s="118">
        <v>43071</v>
      </c>
      <c r="J139" s="30">
        <v>0.871596662552934</v>
      </c>
      <c r="L139" s="19">
        <v>201745</v>
      </c>
      <c r="M139" s="19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</row>
    <row r="140" spans="7:31" outlineLevel="1">
      <c r="G140"/>
      <c r="H140" s="119" t="s">
        <v>1853</v>
      </c>
      <c r="I140" s="118">
        <v>43073</v>
      </c>
      <c r="J140" s="30">
        <v>0.86906649448818896</v>
      </c>
      <c r="L140" s="19">
        <v>201745</v>
      </c>
      <c r="M140" s="19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</row>
    <row r="141" spans="7:31" outlineLevel="1">
      <c r="G141"/>
      <c r="H141"/>
      <c r="I141" s="118">
        <v>43074</v>
      </c>
      <c r="J141" s="30">
        <v>0.85206801788451036</v>
      </c>
      <c r="L141" s="19">
        <v>201745</v>
      </c>
      <c r="M141" s="19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  <c r="Y141" s="71" t="s">
        <v>15</v>
      </c>
      <c r="Z141" s="119" t="s">
        <v>16</v>
      </c>
    </row>
    <row r="142" spans="7:31" outlineLevel="1">
      <c r="G142"/>
      <c r="H142"/>
      <c r="I142" s="118">
        <v>43075</v>
      </c>
      <c r="J142" s="30">
        <v>0.85034989354640467</v>
      </c>
      <c r="L142" s="19">
        <v>201745</v>
      </c>
      <c r="M142" s="19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</row>
    <row r="143" spans="7:31" outlineLevel="1">
      <c r="G143"/>
      <c r="H143"/>
      <c r="I143" s="118">
        <v>43076</v>
      </c>
      <c r="J143" s="30">
        <v>0.81967352741424049</v>
      </c>
      <c r="L143" s="19">
        <v>201745</v>
      </c>
      <c r="M143" s="19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71" t="s">
        <v>67</v>
      </c>
      <c r="Z143"/>
      <c r="AA143"/>
      <c r="AB143"/>
      <c r="AC143"/>
      <c r="AD143"/>
      <c r="AE143"/>
    </row>
    <row r="144" spans="7:31" outlineLevel="1">
      <c r="G144"/>
      <c r="H144"/>
      <c r="I144" s="118">
        <v>43077</v>
      </c>
      <c r="J144" s="30">
        <v>0.85938015441655247</v>
      </c>
      <c r="L144" s="19">
        <v>201745</v>
      </c>
      <c r="M144" s="19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  <c r="Y144" s="71" t="s">
        <v>66</v>
      </c>
      <c r="Z144" t="s">
        <v>6</v>
      </c>
      <c r="AA144"/>
      <c r="AB144"/>
      <c r="AC144"/>
      <c r="AD144"/>
      <c r="AE144"/>
    </row>
    <row r="145" spans="7:31" outlineLevel="1">
      <c r="G145"/>
      <c r="H145"/>
      <c r="I145" s="118">
        <v>43078</v>
      </c>
      <c r="J145" s="30">
        <v>0.84816177096863754</v>
      </c>
      <c r="L145" s="19">
        <v>201745</v>
      </c>
      <c r="M145" s="19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 s="119">
        <v>3</v>
      </c>
      <c r="Z145" s="72">
        <v>88</v>
      </c>
      <c r="AA145"/>
      <c r="AB145"/>
      <c r="AC145"/>
      <c r="AD145"/>
      <c r="AE145"/>
    </row>
    <row r="146" spans="7:31" outlineLevel="1">
      <c r="G146"/>
      <c r="H146" s="119" t="s">
        <v>1917</v>
      </c>
      <c r="I146" s="118">
        <v>43080</v>
      </c>
      <c r="J146" s="30">
        <v>0.84672076674491514</v>
      </c>
      <c r="L146" s="19">
        <v>201745</v>
      </c>
      <c r="M146" s="19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  <c r="Y146" s="119">
        <v>4</v>
      </c>
      <c r="Z146" s="72">
        <v>27</v>
      </c>
      <c r="AA146"/>
      <c r="AB146"/>
      <c r="AC146"/>
      <c r="AD146"/>
      <c r="AE146"/>
    </row>
    <row r="147" spans="7:31" outlineLevel="1">
      <c r="G147"/>
      <c r="H147"/>
      <c r="I147" s="118">
        <v>43081</v>
      </c>
      <c r="J147" s="30">
        <v>0.83184506476806896</v>
      </c>
      <c r="L147" s="19">
        <v>201745</v>
      </c>
      <c r="M147" s="19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  <c r="Y147" s="119" t="s">
        <v>8</v>
      </c>
      <c r="Z147" s="72">
        <v>115</v>
      </c>
      <c r="AA147"/>
      <c r="AB147"/>
      <c r="AC147"/>
      <c r="AD147"/>
      <c r="AE147"/>
    </row>
    <row r="148" spans="7:31" outlineLevel="1">
      <c r="G148"/>
      <c r="H148"/>
      <c r="I148" s="118">
        <v>43082</v>
      </c>
      <c r="J148" s="30">
        <v>0.8537368244216611</v>
      </c>
      <c r="L148" s="19">
        <v>201745</v>
      </c>
      <c r="M148" s="19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  <c r="Y148"/>
      <c r="Z148"/>
      <c r="AA148"/>
      <c r="AB148"/>
      <c r="AC148"/>
      <c r="AD148"/>
      <c r="AE148"/>
    </row>
    <row r="149" spans="7:31" outlineLevel="1">
      <c r="G149"/>
      <c r="H149"/>
      <c r="I149" s="118">
        <v>43083</v>
      </c>
      <c r="J149" s="30">
        <v>0.83798450771476529</v>
      </c>
      <c r="L149" s="19">
        <v>201745</v>
      </c>
      <c r="M149" s="19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  <c r="Y149"/>
      <c r="Z149"/>
      <c r="AA149"/>
      <c r="AB149"/>
      <c r="AC149"/>
      <c r="AD149"/>
      <c r="AE149"/>
    </row>
    <row r="150" spans="7:31" outlineLevel="1">
      <c r="G150"/>
      <c r="H150"/>
      <c r="I150" s="118">
        <v>43084</v>
      </c>
      <c r="J150" s="30">
        <v>0.81684311331810355</v>
      </c>
      <c r="L150" s="19">
        <v>201745</v>
      </c>
      <c r="M150" s="19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  <c r="Y150"/>
      <c r="Z150"/>
      <c r="AA150"/>
      <c r="AB150"/>
      <c r="AC150"/>
      <c r="AD150"/>
      <c r="AE150"/>
    </row>
    <row r="151" spans="7:31" outlineLevel="1">
      <c r="G151"/>
      <c r="H151"/>
      <c r="I151" s="118">
        <v>43085</v>
      </c>
      <c r="J151" s="30">
        <v>0.87330031187476165</v>
      </c>
      <c r="L151" s="19">
        <v>201745</v>
      </c>
      <c r="M151" s="19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  <c r="Y151"/>
      <c r="Z151"/>
      <c r="AA151"/>
      <c r="AB151"/>
      <c r="AC151"/>
      <c r="AD151"/>
      <c r="AE151"/>
    </row>
    <row r="152" spans="7:31" outlineLevel="1">
      <c r="G152"/>
      <c r="H152" s="119" t="s">
        <v>1957</v>
      </c>
      <c r="I152" s="118">
        <v>43087</v>
      </c>
      <c r="J152" s="30">
        <v>0.82731969063250355</v>
      </c>
      <c r="L152" s="19">
        <v>201745</v>
      </c>
      <c r="M152" s="19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  <c r="Y152"/>
      <c r="Z152"/>
      <c r="AA152"/>
      <c r="AB152"/>
      <c r="AC152"/>
      <c r="AD152"/>
      <c r="AE152"/>
    </row>
    <row r="153" spans="7:31" outlineLevel="1">
      <c r="G153"/>
      <c r="H153"/>
      <c r="I153" s="118">
        <v>43088</v>
      </c>
      <c r="J153" s="30">
        <v>0.82044619163078714</v>
      </c>
      <c r="L153" s="19">
        <v>201745</v>
      </c>
      <c r="M153" s="19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  <c r="Y153"/>
      <c r="Z153"/>
      <c r="AA153"/>
      <c r="AB153"/>
      <c r="AC153"/>
      <c r="AD153"/>
      <c r="AE153"/>
    </row>
    <row r="154" spans="7:31" outlineLevel="1">
      <c r="G154" s="119" t="s">
        <v>8</v>
      </c>
      <c r="H154"/>
      <c r="I154"/>
      <c r="J154" s="30">
        <v>0.8516631114379547</v>
      </c>
      <c r="L154" s="19">
        <v>201745</v>
      </c>
      <c r="M154" s="19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  <c r="Y154"/>
      <c r="Z154"/>
      <c r="AA154"/>
      <c r="AB154"/>
      <c r="AC154"/>
      <c r="AD154"/>
      <c r="AE154"/>
    </row>
    <row r="155" spans="7:31" outlineLevel="1">
      <c r="G155"/>
      <c r="H155"/>
      <c r="I155"/>
      <c r="J155"/>
      <c r="L155" s="19">
        <v>201745</v>
      </c>
      <c r="M155" s="19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  <c r="Y155"/>
      <c r="Z155"/>
      <c r="AA155"/>
      <c r="AB155"/>
      <c r="AC155"/>
      <c r="AD155"/>
      <c r="AE155"/>
    </row>
    <row r="156" spans="7:31" outlineLevel="1">
      <c r="G156"/>
      <c r="H156"/>
      <c r="I156"/>
      <c r="J156"/>
      <c r="L156" s="19">
        <v>201745</v>
      </c>
      <c r="M156" s="19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  <c r="Y156"/>
      <c r="Z156"/>
      <c r="AA156"/>
      <c r="AB156"/>
      <c r="AC156"/>
      <c r="AD156"/>
      <c r="AE156"/>
    </row>
    <row r="157" spans="7:31" outlineLevel="1">
      <c r="G157"/>
      <c r="H157"/>
      <c r="I157"/>
      <c r="J157"/>
      <c r="L157" s="19">
        <v>201745</v>
      </c>
      <c r="M157" s="19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  <c r="Y157"/>
      <c r="Z157"/>
      <c r="AA157"/>
    </row>
    <row r="158" spans="7:31" outlineLevel="1">
      <c r="L158" s="19">
        <v>201745</v>
      </c>
      <c r="M158" s="19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  <c r="Y158"/>
      <c r="Z158"/>
      <c r="AA158"/>
    </row>
    <row r="159" spans="7:31" outlineLevel="1">
      <c r="L159" s="19">
        <v>201745</v>
      </c>
      <c r="M159" s="19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  <c r="Y159"/>
      <c r="Z159"/>
      <c r="AA159"/>
    </row>
    <row r="160" spans="7:31" outlineLevel="1">
      <c r="L160" s="19">
        <v>201745</v>
      </c>
      <c r="M160" s="19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  <c r="Y160"/>
      <c r="Z160"/>
      <c r="AA160"/>
    </row>
    <row r="161" spans="12:18" outlineLevel="1">
      <c r="L161" s="19">
        <v>201745</v>
      </c>
      <c r="M161" s="19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</row>
    <row r="162" spans="12:18" outlineLevel="1">
      <c r="L162" s="19">
        <v>201745</v>
      </c>
      <c r="M162" s="19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</row>
    <row r="163" spans="12:18" outlineLevel="1">
      <c r="L163" s="19">
        <v>201745</v>
      </c>
      <c r="M163" s="19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18" outlineLevel="1">
      <c r="L164" s="19">
        <v>201745</v>
      </c>
      <c r="M164" s="19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18" outlineLevel="1">
      <c r="L165" s="19">
        <v>201745</v>
      </c>
      <c r="M165" s="19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18" outlineLevel="1">
      <c r="L166" s="19">
        <v>201745</v>
      </c>
      <c r="M166" s="19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18" outlineLevel="1">
      <c r="L167" s="19">
        <v>201745</v>
      </c>
      <c r="M167" s="19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18" outlineLevel="1">
      <c r="L168" s="19">
        <v>201745</v>
      </c>
      <c r="M168" s="19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18" outlineLevel="1">
      <c r="L169" s="19">
        <v>201745</v>
      </c>
      <c r="M169" s="19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18" outlineLevel="1">
      <c r="L170" s="19">
        <v>201745</v>
      </c>
      <c r="M170" s="19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18" outlineLevel="1">
      <c r="L171" s="19">
        <v>201745</v>
      </c>
      <c r="M171" s="19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18" outlineLevel="1">
      <c r="L172" s="19">
        <v>201745</v>
      </c>
      <c r="M172" s="19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18" outlineLevel="1">
      <c r="L173" s="19">
        <v>201746</v>
      </c>
      <c r="M173" s="19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18" outlineLevel="1">
      <c r="L174" s="19">
        <v>201746</v>
      </c>
      <c r="M174" s="19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18" outlineLevel="1">
      <c r="L175" s="19">
        <v>201746</v>
      </c>
      <c r="M175" s="19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18" outlineLevel="1">
      <c r="L176" s="19">
        <v>201746</v>
      </c>
      <c r="M176" s="19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 outlineLevel="1">
      <c r="L177" s="19">
        <v>201746</v>
      </c>
      <c r="M177" s="19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 outlineLevel="1">
      <c r="L178" s="19">
        <v>201746</v>
      </c>
      <c r="M178" s="19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 outlineLevel="1">
      <c r="L179" s="19">
        <v>201746</v>
      </c>
      <c r="M179" s="19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 outlineLevel="1">
      <c r="L180" s="19">
        <v>201746</v>
      </c>
      <c r="M180" s="19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 outlineLevel="1">
      <c r="L181" s="19">
        <v>201746</v>
      </c>
      <c r="M181" s="19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 outlineLevel="1">
      <c r="L182" s="19">
        <v>201746</v>
      </c>
      <c r="M182" s="19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 outlineLevel="1">
      <c r="L183" s="19">
        <v>201746</v>
      </c>
      <c r="M183" s="19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 outlineLevel="1">
      <c r="L184" s="19">
        <v>201746</v>
      </c>
      <c r="M184" s="19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 outlineLevel="1">
      <c r="L185" s="19">
        <v>201746</v>
      </c>
      <c r="M185" s="19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 outlineLevel="1">
      <c r="L186" s="19">
        <v>201746</v>
      </c>
      <c r="M186" s="19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 outlineLevel="1">
      <c r="L187" s="19">
        <v>201746</v>
      </c>
      <c r="M187" s="19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 outlineLevel="1">
      <c r="L188" s="19">
        <v>201746</v>
      </c>
      <c r="M188" s="19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 outlineLevel="1">
      <c r="L189" s="19">
        <v>201746</v>
      </c>
      <c r="M189" s="19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 outlineLevel="1">
      <c r="L190" s="19">
        <v>201746</v>
      </c>
      <c r="M190" s="19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 outlineLevel="1">
      <c r="L191" s="19">
        <v>201746</v>
      </c>
      <c r="M191" s="19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 outlineLevel="1">
      <c r="L192" s="19">
        <v>201746</v>
      </c>
      <c r="M192" s="19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 outlineLevel="1">
      <c r="L193" s="19">
        <v>201746</v>
      </c>
      <c r="M193" s="19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 outlineLevel="1">
      <c r="L194" s="19">
        <v>201746</v>
      </c>
      <c r="M194" s="19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 outlineLevel="1">
      <c r="L195" s="19">
        <v>201746</v>
      </c>
      <c r="M195" s="19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 outlineLevel="1">
      <c r="L196" s="19">
        <v>201746</v>
      </c>
      <c r="M196" s="19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 outlineLevel="1">
      <c r="L197" s="19">
        <v>201746</v>
      </c>
      <c r="M197" s="19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 outlineLevel="1">
      <c r="L198" s="19">
        <v>201746</v>
      </c>
      <c r="M198" s="19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 outlineLevel="1">
      <c r="L199" s="19">
        <v>201746</v>
      </c>
      <c r="M199" s="19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 outlineLevel="1">
      <c r="L200" s="19">
        <v>201746</v>
      </c>
      <c r="M200" s="19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 outlineLevel="1">
      <c r="L201" s="19">
        <v>201746</v>
      </c>
      <c r="M201" s="19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 outlineLevel="1">
      <c r="L202" s="19">
        <v>201746</v>
      </c>
      <c r="M202" s="19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 outlineLevel="1">
      <c r="L203" s="19">
        <v>201746</v>
      </c>
      <c r="M203" s="19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 outlineLevel="1">
      <c r="L204" s="19">
        <v>201746</v>
      </c>
      <c r="M204" s="19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 outlineLevel="1">
      <c r="L205" s="19">
        <v>201746</v>
      </c>
      <c r="M205" s="19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 outlineLevel="1">
      <c r="L206" s="19">
        <v>201746</v>
      </c>
      <c r="M206" s="19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 outlineLevel="1">
      <c r="L207" s="19">
        <v>201746</v>
      </c>
      <c r="M207" s="19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 outlineLevel="1">
      <c r="L208" s="19">
        <v>201746</v>
      </c>
      <c r="M208" s="19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 outlineLevel="1">
      <c r="L209" s="19">
        <v>201746</v>
      </c>
      <c r="M209" s="19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 outlineLevel="1">
      <c r="L210" s="19">
        <v>201746</v>
      </c>
      <c r="M210" s="19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 outlineLevel="1">
      <c r="L211" s="19">
        <v>201746</v>
      </c>
      <c r="M211" s="19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 outlineLevel="1">
      <c r="L212" s="19">
        <v>201746</v>
      </c>
      <c r="M212" s="19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 outlineLevel="1">
      <c r="L213" s="19">
        <v>201746</v>
      </c>
      <c r="M213" s="19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 outlineLevel="1">
      <c r="L214" s="19">
        <v>201746</v>
      </c>
      <c r="M214" s="19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 outlineLevel="1">
      <c r="L215" s="19">
        <v>201746</v>
      </c>
      <c r="M215" s="19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 outlineLevel="1">
      <c r="L216" s="19">
        <v>201746</v>
      </c>
      <c r="M216" s="19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 outlineLevel="1">
      <c r="L217" s="19">
        <v>201746</v>
      </c>
      <c r="M217" s="19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 outlineLevel="1">
      <c r="L218" s="19">
        <v>201746</v>
      </c>
      <c r="M218" s="19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 outlineLevel="1">
      <c r="L219" s="19">
        <v>201746</v>
      </c>
      <c r="M219" s="19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 outlineLevel="1">
      <c r="L220" s="19">
        <v>201746</v>
      </c>
      <c r="M220" s="19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hidden="1" outlineLevel="1"/>
    <row r="469" hidden="1" outlineLevel="1"/>
    <row r="470" hidden="1" outlineLevel="1"/>
    <row r="471" hidden="1" outlineLevel="1"/>
    <row r="472" hidden="1" outlineLevel="1"/>
    <row r="473" hidden="1" outlineLevel="1"/>
    <row r="474" hidden="1" outlineLevel="1"/>
    <row r="475" hidden="1" outlineLevel="1"/>
    <row r="476" hidden="1" outlineLevel="1"/>
    <row r="477" hidden="1" outlineLevel="1"/>
    <row r="478" hidden="1" outlineLevel="1"/>
    <row r="479" hidden="1" outlineLevel="1"/>
    <row r="480" hidden="1" outlineLevel="1"/>
    <row r="481" hidden="1" outlineLevel="1"/>
    <row r="482" hidden="1" outlineLevel="1"/>
    <row r="483" hidden="1" outlineLevel="1"/>
    <row r="484" hidden="1" outlineLevel="1"/>
    <row r="485" hidden="1" outlineLevel="1"/>
    <row r="486" hidden="1" outlineLevel="1"/>
    <row r="487" hidden="1" outlineLevel="1"/>
    <row r="488" hidden="1" outlineLevel="1"/>
    <row r="489" hidden="1" outlineLevel="1"/>
    <row r="490" hidden="1" outlineLevel="1"/>
    <row r="491" hidden="1" outlineLevel="1"/>
    <row r="492" hidden="1" outlineLevel="1"/>
    <row r="493" hidden="1" outlineLevel="1"/>
    <row r="494" hidden="1" outlineLevel="1"/>
    <row r="495" hidden="1" outlineLevel="1"/>
    <row r="496" hidden="1" outlineLevel="1"/>
    <row r="497" hidden="1" outlineLevel="1"/>
    <row r="498" hidden="1" outlineLevel="1"/>
    <row r="499" hidden="1" outlineLevel="1"/>
    <row r="500" hidden="1" outlineLevel="1"/>
    <row r="501" collapsed="1"/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95" priority="5" operator="lessThanOrEqual">
      <formula>$C$16</formula>
    </cfRule>
  </conditionalFormatting>
  <conditionalFormatting sqref="D6:D11">
    <cfRule type="cellIs" dxfId="94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5">
    <tabColor theme="6" tint="0.59999389629810485"/>
    <pageSetUpPr fitToPage="1"/>
  </sheetPr>
  <dimension ref="B1:AG501"/>
  <sheetViews>
    <sheetView workbookViewId="0">
      <selection activeCell="E12" sqref="E12"/>
    </sheetView>
  </sheetViews>
  <sheetFormatPr defaultRowHeight="14.25" outlineLevelRow="1" outlineLevelCol="1"/>
  <cols>
    <col min="1" max="1" width="25.875" style="119" customWidth="1"/>
    <col min="2" max="2" width="14.875" style="119" customWidth="1"/>
    <col min="3" max="3" width="20.375" style="119" customWidth="1"/>
    <col min="4" max="5" width="17.125" style="119" customWidth="1"/>
    <col min="6" max="6" width="20.625" style="119" customWidth="1"/>
    <col min="7" max="7" width="11.875" style="119" customWidth="1"/>
    <col min="8" max="8" width="19.875" style="119" customWidth="1"/>
    <col min="9" max="9" width="24.625" style="119" customWidth="1"/>
    <col min="10" max="10" width="14.125" style="119" customWidth="1"/>
    <col min="11" max="11" width="22.625" style="119" customWidth="1"/>
    <col min="12" max="12" width="20.125" style="119" customWidth="1"/>
    <col min="13" max="13" width="9.25" style="119" hidden="1" customWidth="1" outlineLevel="1"/>
    <col min="14" max="14" width="28.625" style="119" hidden="1" customWidth="1" outlineLevel="1"/>
    <col min="15" max="15" width="10.5" style="119" hidden="1" customWidth="1" outlineLevel="1"/>
    <col min="16" max="16" width="10.5" style="119" customWidth="1" collapsed="1"/>
    <col min="17" max="17" width="8" style="119" customWidth="1"/>
    <col min="18" max="19" width="13.125" style="119" customWidth="1"/>
    <col min="20" max="20" width="6.875" style="119" customWidth="1"/>
    <col min="21" max="21" width="26" style="119" customWidth="1"/>
    <col min="22" max="22" width="22.25" style="119" customWidth="1"/>
    <col min="23" max="23" width="9.25" style="119" customWidth="1"/>
    <col min="24" max="24" width="7" style="119" customWidth="1"/>
    <col min="25" max="25" width="9.25" style="119" customWidth="1"/>
    <col min="26" max="26" width="26.125" style="119" customWidth="1"/>
    <col min="27" max="27" width="18.25" style="119" customWidth="1"/>
    <col min="28" max="29" width="9" style="119"/>
    <col min="30" max="30" width="17" style="119" bestFit="1" customWidth="1"/>
    <col min="31" max="33" width="22.375" style="119" bestFit="1" customWidth="1"/>
    <col min="34" max="16384" width="9" style="119"/>
  </cols>
  <sheetData>
    <row r="1" spans="2:21" ht="57.75" customHeight="1" thickBot="1">
      <c r="B1" s="162" t="s">
        <v>1708</v>
      </c>
      <c r="C1" s="162"/>
      <c r="D1" s="162"/>
      <c r="E1" s="162"/>
      <c r="F1" s="162"/>
      <c r="H1" s="163" t="s">
        <v>1674</v>
      </c>
      <c r="I1" s="163"/>
      <c r="J1" s="163"/>
      <c r="L1" s="154"/>
      <c r="M1" s="154"/>
      <c r="N1" s="154"/>
      <c r="O1" s="154"/>
      <c r="P1" s="154"/>
      <c r="Q1" s="154"/>
      <c r="R1" s="154"/>
    </row>
    <row r="2" spans="2:21" ht="18" customHeight="1">
      <c r="B2" s="160" t="s">
        <v>0</v>
      </c>
      <c r="C2" s="158" t="s">
        <v>1</v>
      </c>
      <c r="D2" s="158" t="s">
        <v>43</v>
      </c>
      <c r="E2" s="158" t="s">
        <v>1709</v>
      </c>
      <c r="F2" s="158" t="s">
        <v>2</v>
      </c>
      <c r="H2" s="164" t="s">
        <v>17</v>
      </c>
      <c r="I2" s="166" t="s">
        <v>18</v>
      </c>
      <c r="J2" s="168" t="s">
        <v>19</v>
      </c>
      <c r="L2" s="154"/>
      <c r="M2" s="154"/>
      <c r="N2" s="154"/>
      <c r="O2" s="154"/>
      <c r="P2" s="154"/>
      <c r="Q2" s="154"/>
      <c r="R2" s="154"/>
    </row>
    <row r="3" spans="2:21" ht="31.5" customHeight="1" thickBot="1">
      <c r="B3" s="161"/>
      <c r="C3" s="159"/>
      <c r="D3" s="159"/>
      <c r="E3" s="159"/>
      <c r="F3" s="159"/>
      <c r="H3" s="165"/>
      <c r="I3" s="167"/>
      <c r="J3" s="169"/>
      <c r="L3" s="154"/>
      <c r="M3" s="154"/>
      <c r="N3" s="154"/>
      <c r="O3" s="154"/>
      <c r="P3" s="155"/>
      <c r="Q3" s="155"/>
      <c r="R3" s="154"/>
    </row>
    <row r="4" spans="2:21" ht="21.75" customHeight="1" thickBot="1">
      <c r="B4" s="27">
        <v>8</v>
      </c>
      <c r="C4" s="43">
        <v>1.02</v>
      </c>
      <c r="D4" s="41"/>
      <c r="E4" s="41">
        <v>1.4</v>
      </c>
      <c r="F4" s="48">
        <v>2</v>
      </c>
      <c r="G4" s="20">
        <v>5</v>
      </c>
      <c r="H4" s="25" t="str">
        <f>"+50"</f>
        <v>+50</v>
      </c>
      <c r="I4" s="34">
        <v>1.1000000000000001</v>
      </c>
      <c r="J4" s="21">
        <f>IFERROR(GETPIVOTDATA("Numer Pracownika",$Z$143,"Próg",G4),0)</f>
        <v>0</v>
      </c>
      <c r="L4" s="154"/>
      <c r="M4" s="154"/>
      <c r="N4" s="154">
        <f t="shared" ref="N4:N10" si="0">IF(C4&lt;=$C$16,1,0)</f>
        <v>0</v>
      </c>
      <c r="O4" s="154"/>
      <c r="P4" s="155">
        <f ca="1">IF(E4&gt;=$E$16,1,0)</f>
        <v>0</v>
      </c>
      <c r="Q4" s="155"/>
      <c r="R4" s="154"/>
      <c r="S4" s="40"/>
      <c r="T4" s="20"/>
      <c r="U4" s="20"/>
    </row>
    <row r="5" spans="2:21" ht="21.75" customHeight="1" thickBot="1">
      <c r="B5" s="27">
        <v>7</v>
      </c>
      <c r="C5" s="43">
        <v>0.96</v>
      </c>
      <c r="D5" s="41"/>
      <c r="E5" s="41">
        <v>1.5</v>
      </c>
      <c r="F5" s="48">
        <v>1.7</v>
      </c>
      <c r="G5" s="20">
        <v>4</v>
      </c>
      <c r="H5" s="26" t="s">
        <v>20</v>
      </c>
      <c r="I5" s="31">
        <v>1.05</v>
      </c>
      <c r="J5" s="21">
        <f t="shared" ref="J5:J9" si="1">IFERROR(GETPIVOTDATA("Numer Pracownika",$Z$143,"Próg",G5),0)</f>
        <v>27</v>
      </c>
      <c r="L5" s="154"/>
      <c r="M5" s="154"/>
      <c r="N5" s="154">
        <f t="shared" si="0"/>
        <v>0</v>
      </c>
      <c r="O5" s="154"/>
      <c r="P5" s="155">
        <f t="shared" ref="P5:P11" ca="1" si="2">IF(E5&gt;=$E$16,1,0)</f>
        <v>0</v>
      </c>
      <c r="Q5" s="155"/>
      <c r="R5" s="154"/>
      <c r="S5" s="40"/>
      <c r="T5" s="20"/>
      <c r="U5" s="20"/>
    </row>
    <row r="6" spans="2:21" ht="21.75" customHeight="1" thickBot="1">
      <c r="B6" s="27">
        <v>6</v>
      </c>
      <c r="C6" s="43">
        <v>0.9</v>
      </c>
      <c r="D6" s="1">
        <v>1</v>
      </c>
      <c r="E6" s="153">
        <v>1.6</v>
      </c>
      <c r="F6" s="48">
        <v>1.45</v>
      </c>
      <c r="G6" s="20">
        <v>3</v>
      </c>
      <c r="H6" s="24" t="s">
        <v>21</v>
      </c>
      <c r="I6" s="31">
        <v>1</v>
      </c>
      <c r="J6" s="21">
        <f t="shared" si="1"/>
        <v>88</v>
      </c>
      <c r="L6" s="154"/>
      <c r="M6" s="154"/>
      <c r="N6" s="154">
        <f t="shared" si="0"/>
        <v>0</v>
      </c>
      <c r="O6" s="154">
        <f t="shared" ref="O6:O10" si="3">IF(D6&lt;=$D$16,1,0)</f>
        <v>1</v>
      </c>
      <c r="P6" s="155">
        <f t="shared" ca="1" si="2"/>
        <v>0</v>
      </c>
      <c r="Q6" s="155"/>
      <c r="R6" s="154"/>
      <c r="S6" s="40"/>
      <c r="T6" s="20"/>
      <c r="U6" s="20"/>
    </row>
    <row r="7" spans="2:21" ht="21.75" customHeight="1" thickBot="1">
      <c r="B7" s="18">
        <v>5</v>
      </c>
      <c r="C7" s="2">
        <v>0.85</v>
      </c>
      <c r="D7" s="2">
        <v>0.97</v>
      </c>
      <c r="E7" s="144">
        <v>1.68</v>
      </c>
      <c r="F7" s="50">
        <v>1.25</v>
      </c>
      <c r="G7" s="20">
        <v>2</v>
      </c>
      <c r="H7" s="23" t="s">
        <v>22</v>
      </c>
      <c r="I7" s="34">
        <v>0.8</v>
      </c>
      <c r="J7" s="21">
        <f t="shared" si="1"/>
        <v>0</v>
      </c>
      <c r="L7" s="154"/>
      <c r="M7" s="154"/>
      <c r="N7" s="154">
        <f t="shared" si="0"/>
        <v>0</v>
      </c>
      <c r="O7" s="154">
        <f t="shared" si="3"/>
        <v>1</v>
      </c>
      <c r="P7" s="155">
        <f t="shared" ca="1" si="2"/>
        <v>0</v>
      </c>
      <c r="Q7" s="155"/>
      <c r="R7" s="154"/>
      <c r="S7" s="40"/>
      <c r="T7" s="20"/>
      <c r="U7" s="20"/>
    </row>
    <row r="8" spans="2:21" ht="21.75" customHeight="1" thickBot="1">
      <c r="B8" s="18">
        <v>4</v>
      </c>
      <c r="C8" s="2">
        <v>0.81</v>
      </c>
      <c r="D8" s="2">
        <v>0.93</v>
      </c>
      <c r="E8" s="144">
        <v>1.75</v>
      </c>
      <c r="F8" s="50">
        <v>1.1000000000000001</v>
      </c>
      <c r="G8" s="20">
        <v>1</v>
      </c>
      <c r="H8" s="22" t="s">
        <v>23</v>
      </c>
      <c r="I8" s="32" t="s">
        <v>24</v>
      </c>
      <c r="J8" s="21">
        <f t="shared" si="1"/>
        <v>0</v>
      </c>
      <c r="L8" s="154"/>
      <c r="M8" s="154"/>
      <c r="N8" s="154">
        <f t="shared" si="0"/>
        <v>1</v>
      </c>
      <c r="O8" s="154">
        <f t="shared" si="3"/>
        <v>1</v>
      </c>
      <c r="P8" s="155">
        <f t="shared" ca="1" si="2"/>
        <v>0</v>
      </c>
      <c r="Q8" s="155"/>
      <c r="R8" s="154"/>
      <c r="S8" s="40"/>
      <c r="T8" s="20"/>
      <c r="U8" s="20"/>
    </row>
    <row r="9" spans="2:21" ht="21.75" customHeight="1" thickBot="1">
      <c r="B9" s="18">
        <v>3</v>
      </c>
      <c r="C9" s="2">
        <v>0.77</v>
      </c>
      <c r="D9" s="2">
        <v>0.9</v>
      </c>
      <c r="E9" s="144">
        <v>1.8</v>
      </c>
      <c r="F9" s="50">
        <v>1</v>
      </c>
      <c r="G9" s="20">
        <v>0</v>
      </c>
      <c r="H9" s="29">
        <v>-30</v>
      </c>
      <c r="I9" s="33">
        <v>0</v>
      </c>
      <c r="J9" s="21">
        <f t="shared" si="1"/>
        <v>0</v>
      </c>
      <c r="L9" s="154"/>
      <c r="M9" s="154"/>
      <c r="N9" s="154">
        <f t="shared" si="0"/>
        <v>1</v>
      </c>
      <c r="O9" s="154">
        <f t="shared" si="3"/>
        <v>1</v>
      </c>
      <c r="P9" s="155">
        <f t="shared" ca="1" si="2"/>
        <v>0</v>
      </c>
      <c r="Q9" s="155"/>
      <c r="R9" s="154"/>
      <c r="S9" s="40"/>
      <c r="T9" s="20"/>
      <c r="U9" s="20"/>
    </row>
    <row r="10" spans="2:21" ht="21.75" customHeight="1" thickBot="1">
      <c r="B10" s="18">
        <v>2</v>
      </c>
      <c r="C10" s="2">
        <v>0.74</v>
      </c>
      <c r="D10" s="2">
        <v>0.85</v>
      </c>
      <c r="E10" s="144">
        <v>1.9</v>
      </c>
      <c r="F10" s="50">
        <v>0.8</v>
      </c>
      <c r="H10" s="170" t="s">
        <v>30</v>
      </c>
      <c r="I10" s="170"/>
      <c r="J10" s="170"/>
      <c r="L10" s="154"/>
      <c r="M10" s="154"/>
      <c r="N10" s="154">
        <f t="shared" si="0"/>
        <v>1</v>
      </c>
      <c r="O10" s="154">
        <f t="shared" si="3"/>
        <v>1</v>
      </c>
      <c r="P10" s="155">
        <f t="shared" ca="1" si="2"/>
        <v>1</v>
      </c>
      <c r="Q10" s="155"/>
      <c r="R10" s="154"/>
      <c r="S10" s="40"/>
      <c r="T10" s="20"/>
      <c r="U10" s="20"/>
    </row>
    <row r="11" spans="2:21" ht="21.75" customHeight="1" thickBot="1">
      <c r="B11" s="27">
        <v>1</v>
      </c>
      <c r="C11" s="2">
        <v>0.7</v>
      </c>
      <c r="D11" s="2">
        <v>0.8</v>
      </c>
      <c r="E11" s="144">
        <v>2</v>
      </c>
      <c r="F11" s="48">
        <v>0.5</v>
      </c>
      <c r="H11" s="171" t="s">
        <v>31</v>
      </c>
      <c r="I11" s="171"/>
      <c r="J11" s="171"/>
      <c r="L11" s="154"/>
      <c r="M11" s="154"/>
      <c r="N11" s="154">
        <f>IF(C11&lt;=$C$16,1,0)</f>
        <v>1</v>
      </c>
      <c r="O11" s="154">
        <f>IF(D11&lt;=$D$16,1,0)</f>
        <v>1</v>
      </c>
      <c r="P11" s="155">
        <f t="shared" ca="1" si="2"/>
        <v>1</v>
      </c>
      <c r="Q11" s="155"/>
      <c r="R11" s="154"/>
      <c r="S11" s="40"/>
      <c r="T11" s="20"/>
      <c r="U11" s="20"/>
    </row>
    <row r="12" spans="2:21" ht="21.75" customHeight="1" thickBot="1">
      <c r="B12" s="27">
        <v>0</v>
      </c>
      <c r="C12" s="42" t="s">
        <v>47</v>
      </c>
      <c r="D12" s="42" t="s">
        <v>5</v>
      </c>
      <c r="E12" s="145" t="s">
        <v>1707</v>
      </c>
      <c r="F12" s="48">
        <v>0</v>
      </c>
      <c r="H12" s="171" t="s">
        <v>32</v>
      </c>
      <c r="I12" s="171"/>
      <c r="J12" s="171"/>
      <c r="L12" s="154"/>
      <c r="M12" s="154"/>
      <c r="N12" s="154">
        <v>0</v>
      </c>
      <c r="O12" s="154">
        <v>0</v>
      </c>
      <c r="P12" s="155">
        <v>0</v>
      </c>
      <c r="Q12" s="155"/>
      <c r="R12" s="154"/>
      <c r="S12" s="40"/>
      <c r="T12" s="20"/>
      <c r="U12" s="20"/>
    </row>
    <row r="13" spans="2:21" ht="21.75" customHeight="1" thickBot="1">
      <c r="B13" s="12" t="s">
        <v>3</v>
      </c>
      <c r="C13" s="11">
        <v>0.25</v>
      </c>
      <c r="D13" s="11">
        <v>0.25</v>
      </c>
      <c r="E13" s="11">
        <v>0.5</v>
      </c>
      <c r="F13" s="10"/>
      <c r="H13" s="171" t="s">
        <v>29</v>
      </c>
      <c r="I13" s="171"/>
      <c r="J13" s="171"/>
      <c r="L13" s="154"/>
      <c r="M13" s="154"/>
      <c r="N13" s="154">
        <f>SUM(N4:N12)</f>
        <v>4</v>
      </c>
      <c r="O13" s="154">
        <f>SUM(O4:O12)</f>
        <v>6</v>
      </c>
      <c r="P13" s="155">
        <f ca="1">SUM(P4:P12)</f>
        <v>2</v>
      </c>
      <c r="Q13" s="155"/>
      <c r="R13" s="154"/>
      <c r="S13" s="40"/>
      <c r="T13" s="20"/>
      <c r="U13" s="20"/>
    </row>
    <row r="14" spans="2:21" ht="15">
      <c r="L14" s="154"/>
      <c r="M14" s="154"/>
      <c r="N14" s="154"/>
      <c r="O14" s="154"/>
      <c r="P14" s="155"/>
      <c r="Q14" s="155"/>
      <c r="R14" s="154"/>
      <c r="S14" s="40"/>
      <c r="T14" s="20"/>
      <c r="U14" s="20"/>
    </row>
    <row r="15" spans="2:21">
      <c r="N15" s="40"/>
      <c r="O15" s="40"/>
      <c r="P15" s="156"/>
      <c r="Q15" s="156"/>
      <c r="R15" s="40"/>
      <c r="S15" s="40"/>
    </row>
    <row r="16" spans="2:21" ht="57" customHeight="1">
      <c r="B16" s="9" t="str">
        <f ca="1">"Osiągnięty wynik za " &amp; TEXT(NOW()-IF(DAY(NOW())&lt;8,7,0),"mmmm")</f>
        <v>Osiągnięty wynik za grudzień</v>
      </c>
      <c r="C16" s="6">
        <f>GETPIVOTDATA("WYDBrutto",$H$115)</f>
        <v>0.84521140692157382</v>
      </c>
      <c r="D16" s="6">
        <f>GETPIVOTDATA("Wynik",$Z$123)</f>
        <v>1</v>
      </c>
      <c r="E16" s="152">
        <f ca="1">GETPIVOTDATA("Współ rozp wałk",$AD$124,"MONTH",TEXT(NOW()-IF(DAY(NOW())&lt;8,7,0),"RRRRmm"))</f>
        <v>1.8797607178464606</v>
      </c>
      <c r="F16" s="38" t="str">
        <f ca="1">((VLOOKUP(N13,B4:F12,5,FALSE)*C13)+(VLOOKUP(O13,B4:F12,5,FALSE)*D13)+(IF(VALUE(TEXT(NOW()-IF(DAY(NOW())&lt;8,7,0),"RRRRMM"))&lt;201805,F9,VLOOKUP(P13,B4:F12,5,FALSE))*E13))*100*IF(IF(VALUE(TEXT(NOW()-IF(DAY(NOW())&lt;8,7,0),"RRRRMM"))&lt;201805,OR(N13=0,O13=0),OR(N13=0,O13=0,P13=0)),0.5,1)  &amp; " %"</f>
        <v>113,75 %</v>
      </c>
      <c r="H16" s="172" t="str">
        <f ca="1">"Wysokość premii = (Podstawa premii * " &amp; VALUE(F16) &amp; ") * Mnożnik jakościowy"</f>
        <v>Wysokość premii = (Podstawa premii * 1,1375) * Mnożnik jakościowy</v>
      </c>
      <c r="I16" s="172"/>
      <c r="J16" s="172"/>
      <c r="K16" s="172"/>
      <c r="N16" s="40"/>
      <c r="O16" s="40"/>
      <c r="P16" s="40"/>
      <c r="Q16" s="40"/>
      <c r="R16" s="40"/>
      <c r="S16" s="40"/>
    </row>
    <row r="100" spans="8:9" hidden="1" outlineLevel="1"/>
    <row r="101" spans="8:9" hidden="1" outlineLevel="1"/>
    <row r="102" spans="8:9" hidden="1" outlineLevel="1"/>
    <row r="103" spans="8:9" hidden="1" outlineLevel="1"/>
    <row r="104" spans="8:9" hidden="1" outlineLevel="1"/>
    <row r="105" spans="8:9" hidden="1" outlineLevel="1"/>
    <row r="106" spans="8:9" hidden="1" outlineLevel="1"/>
    <row r="107" spans="8:9" hidden="1" outlineLevel="1"/>
    <row r="108" spans="8:9" hidden="1" outlineLevel="1"/>
    <row r="109" spans="8:9" hidden="1" outlineLevel="1"/>
    <row r="110" spans="8:9" hidden="1" outlineLevel="1"/>
    <row r="111" spans="8:9" hidden="1" outlineLevel="1"/>
    <row r="112" spans="8:9" hidden="1" outlineLevel="1">
      <c r="H112" s="71" t="s">
        <v>9</v>
      </c>
      <c r="I112" s="119" t="s">
        <v>48</v>
      </c>
    </row>
    <row r="113" spans="8:33" hidden="1" outlineLevel="1">
      <c r="H113" s="71" t="s">
        <v>11</v>
      </c>
      <c r="I113" s="119" t="s">
        <v>49</v>
      </c>
    </row>
    <row r="114" spans="8:33" hidden="1" outlineLevel="1"/>
    <row r="115" spans="8:33" hidden="1" outlineLevel="1">
      <c r="H115" s="71" t="s">
        <v>12</v>
      </c>
      <c r="I115"/>
      <c r="N115" s="72"/>
    </row>
    <row r="116" spans="8:33" hidden="1" outlineLevel="1">
      <c r="H116" s="71" t="s">
        <v>7</v>
      </c>
      <c r="I116" t="s">
        <v>6</v>
      </c>
      <c r="N116" s="72"/>
    </row>
    <row r="117" spans="8:33" hidden="1" outlineLevel="1">
      <c r="H117" s="119" t="s">
        <v>1851</v>
      </c>
      <c r="I117" s="7">
        <v>0.84521140692157382</v>
      </c>
      <c r="N117" s="72"/>
    </row>
    <row r="118" spans="8:33" hidden="1" outlineLevel="1">
      <c r="H118" s="119" t="s">
        <v>8</v>
      </c>
      <c r="I118" s="7">
        <v>0.84521140692157382</v>
      </c>
    </row>
    <row r="119" spans="8:33" hidden="1" outlineLevel="1">
      <c r="I119" s="7"/>
    </row>
    <row r="120" spans="8:33" hidden="1" outlineLevel="1">
      <c r="H120" s="71" t="s">
        <v>9</v>
      </c>
      <c r="I120" s="119" t="s">
        <v>48</v>
      </c>
    </row>
    <row r="121" spans="8:33" hidden="1" outlineLevel="1">
      <c r="H121" s="71" t="s">
        <v>11</v>
      </c>
      <c r="I121" s="119" t="s">
        <v>49</v>
      </c>
    </row>
    <row r="122" spans="8:33" hidden="1" outlineLevel="1"/>
    <row r="123" spans="8:33" hidden="1" outlineLevel="1">
      <c r="H123" s="71" t="s">
        <v>26</v>
      </c>
      <c r="I123"/>
      <c r="J123"/>
      <c r="K123"/>
      <c r="M123" s="119" t="s">
        <v>33</v>
      </c>
      <c r="N123" s="119" t="s">
        <v>15</v>
      </c>
      <c r="O123" s="119" t="s">
        <v>39</v>
      </c>
      <c r="P123" s="119" t="s">
        <v>40</v>
      </c>
      <c r="Q123" s="119" t="s">
        <v>41</v>
      </c>
      <c r="R123" s="119" t="s">
        <v>78</v>
      </c>
      <c r="S123" s="119" t="s">
        <v>79</v>
      </c>
      <c r="U123" s="71" t="s">
        <v>42</v>
      </c>
      <c r="V123"/>
      <c r="W123"/>
      <c r="Z123" s="71" t="s">
        <v>42</v>
      </c>
      <c r="AA123"/>
    </row>
    <row r="124" spans="8:33" outlineLevel="1">
      <c r="H124" s="71" t="s">
        <v>7</v>
      </c>
      <c r="I124" s="71" t="s">
        <v>13</v>
      </c>
      <c r="J124" s="71" t="s">
        <v>10</v>
      </c>
      <c r="K124" t="s">
        <v>6</v>
      </c>
      <c r="M124" s="119">
        <v>201745</v>
      </c>
      <c r="N124" s="119" t="s">
        <v>44</v>
      </c>
      <c r="O124" s="37">
        <v>201748</v>
      </c>
      <c r="P124" s="37">
        <v>201752</v>
      </c>
      <c r="Q124" s="37">
        <v>0.8</v>
      </c>
      <c r="R124" s="44">
        <v>201744</v>
      </c>
      <c r="S124" s="44">
        <v>201748</v>
      </c>
      <c r="U124" s="71" t="s">
        <v>15</v>
      </c>
      <c r="V124" s="71" t="s">
        <v>33</v>
      </c>
      <c r="W124" t="s">
        <v>6</v>
      </c>
      <c r="Z124" s="71" t="s">
        <v>15</v>
      </c>
      <c r="AA124" t="s">
        <v>6</v>
      </c>
      <c r="AD124" s="71" t="s">
        <v>672</v>
      </c>
      <c r="AE124" t="s">
        <v>1706</v>
      </c>
      <c r="AF124"/>
      <c r="AG124"/>
    </row>
    <row r="125" spans="8:33" outlineLevel="1">
      <c r="H125" s="119" t="s">
        <v>1767</v>
      </c>
      <c r="I125" s="119" t="s">
        <v>1804</v>
      </c>
      <c r="J125" s="118">
        <v>43055</v>
      </c>
      <c r="K125" s="30">
        <v>0.8729265146614068</v>
      </c>
      <c r="M125" s="119">
        <v>201745</v>
      </c>
      <c r="N125" s="119" t="s">
        <v>44</v>
      </c>
      <c r="O125" s="37">
        <v>201748</v>
      </c>
      <c r="P125" s="37">
        <v>201752</v>
      </c>
      <c r="Q125" s="37">
        <v>0.8</v>
      </c>
      <c r="R125" s="44">
        <v>201744</v>
      </c>
      <c r="S125" s="44">
        <v>201748</v>
      </c>
      <c r="U125" s="119" t="s">
        <v>37</v>
      </c>
      <c r="V125" s="119">
        <v>201745</v>
      </c>
      <c r="W125" s="7">
        <v>0.9</v>
      </c>
      <c r="Z125" s="119" t="s">
        <v>37</v>
      </c>
      <c r="AA125" s="7">
        <v>1</v>
      </c>
      <c r="AD125" s="115" t="s">
        <v>1486</v>
      </c>
      <c r="AE125" s="72">
        <v>2.1390559504282849</v>
      </c>
      <c r="AF125"/>
      <c r="AG125"/>
    </row>
    <row r="126" spans="8:33" outlineLevel="1">
      <c r="H126"/>
      <c r="I126"/>
      <c r="J126" s="118">
        <v>43056</v>
      </c>
      <c r="K126" s="30">
        <v>0.84329552247607753</v>
      </c>
      <c r="M126" s="119">
        <v>201745</v>
      </c>
      <c r="N126" s="119" t="s">
        <v>44</v>
      </c>
      <c r="O126" s="37">
        <v>201748</v>
      </c>
      <c r="P126" s="37">
        <v>201752</v>
      </c>
      <c r="Q126" s="37">
        <v>0.8</v>
      </c>
      <c r="R126" s="44">
        <v>201744</v>
      </c>
      <c r="S126" s="44">
        <v>201748</v>
      </c>
      <c r="U126"/>
      <c r="V126" s="119">
        <v>201746</v>
      </c>
      <c r="W126" s="7">
        <v>0.98000000000000009</v>
      </c>
      <c r="Z126" s="119" t="s">
        <v>8</v>
      </c>
      <c r="AA126" s="7">
        <v>1</v>
      </c>
      <c r="AD126" s="115" t="s">
        <v>1510</v>
      </c>
      <c r="AE126" s="72">
        <v>2.1839819318971507</v>
      </c>
      <c r="AF126"/>
      <c r="AG126"/>
    </row>
    <row r="127" spans="8:33" outlineLevel="1">
      <c r="H127"/>
      <c r="I127"/>
      <c r="J127" s="118">
        <v>43057</v>
      </c>
      <c r="K127" s="30">
        <v>0.86392929103448246</v>
      </c>
      <c r="M127" s="119">
        <v>201745</v>
      </c>
      <c r="N127" s="119" t="s">
        <v>44</v>
      </c>
      <c r="O127" s="37">
        <v>201748</v>
      </c>
      <c r="P127" s="37">
        <v>201752</v>
      </c>
      <c r="Q127" s="37">
        <v>1</v>
      </c>
      <c r="R127" s="44">
        <v>201744</v>
      </c>
      <c r="S127" s="44">
        <v>201748</v>
      </c>
      <c r="U127"/>
      <c r="V127" s="119">
        <v>201747</v>
      </c>
      <c r="W127" s="7">
        <v>0.8833333333333333</v>
      </c>
      <c r="AD127" s="115" t="s">
        <v>1528</v>
      </c>
      <c r="AE127" s="72">
        <v>2.1769696969696968</v>
      </c>
      <c r="AF127"/>
      <c r="AG127"/>
    </row>
    <row r="128" spans="8:33" outlineLevel="1">
      <c r="H128"/>
      <c r="I128" s="119" t="s">
        <v>1837</v>
      </c>
      <c r="J128" s="118">
        <v>43059</v>
      </c>
      <c r="K128" s="30">
        <v>0.84483985545171347</v>
      </c>
      <c r="M128" s="119">
        <v>201745</v>
      </c>
      <c r="N128" s="119" t="s">
        <v>44</v>
      </c>
      <c r="O128" s="37">
        <v>201748</v>
      </c>
      <c r="P128" s="37">
        <v>201752</v>
      </c>
      <c r="Q128" s="37">
        <v>0.9</v>
      </c>
      <c r="R128" s="44">
        <v>201744</v>
      </c>
      <c r="S128" s="44">
        <v>201748</v>
      </c>
      <c r="U128"/>
      <c r="V128" s="119">
        <v>201748</v>
      </c>
      <c r="W128" s="7">
        <v>1</v>
      </c>
      <c r="AD128" s="115" t="s">
        <v>1561</v>
      </c>
      <c r="AE128" s="72">
        <v>2.1998309382924766</v>
      </c>
      <c r="AF128"/>
      <c r="AG128"/>
    </row>
    <row r="129" spans="8:33" outlineLevel="1">
      <c r="H129"/>
      <c r="I129"/>
      <c r="J129" s="118">
        <v>43060</v>
      </c>
      <c r="K129" s="30">
        <v>0.86800876427564333</v>
      </c>
      <c r="M129" s="119">
        <v>201745</v>
      </c>
      <c r="N129" s="119" t="s">
        <v>44</v>
      </c>
      <c r="O129" s="37">
        <v>201748</v>
      </c>
      <c r="P129" s="37">
        <v>201752</v>
      </c>
      <c r="Q129" s="37">
        <v>1</v>
      </c>
      <c r="R129" s="44">
        <v>201744</v>
      </c>
      <c r="S129" s="44">
        <v>201748</v>
      </c>
      <c r="U129"/>
      <c r="V129" s="119">
        <v>201749</v>
      </c>
      <c r="W129" s="7">
        <v>1</v>
      </c>
      <c r="AD129" s="115" t="s">
        <v>1631</v>
      </c>
      <c r="AE129" s="72">
        <v>2.1993030202456025</v>
      </c>
      <c r="AF129"/>
      <c r="AG129"/>
    </row>
    <row r="130" spans="8:33" outlineLevel="1">
      <c r="H130"/>
      <c r="I130"/>
      <c r="J130" s="118">
        <v>43061</v>
      </c>
      <c r="K130" s="30">
        <v>0.84294828792029897</v>
      </c>
      <c r="M130" s="119">
        <v>201745</v>
      </c>
      <c r="N130" s="119" t="s">
        <v>44</v>
      </c>
      <c r="O130" s="37">
        <v>201748</v>
      </c>
      <c r="P130" s="37">
        <v>201752</v>
      </c>
      <c r="Q130" s="37">
        <v>0.8</v>
      </c>
      <c r="R130" s="44">
        <v>201744</v>
      </c>
      <c r="S130" s="44">
        <v>201748</v>
      </c>
      <c r="U130"/>
      <c r="V130" s="119">
        <v>201750</v>
      </c>
      <c r="W130" s="7">
        <v>1</v>
      </c>
      <c r="AD130" s="115" t="s">
        <v>1767</v>
      </c>
      <c r="AE130" s="72">
        <v>2.0536168665939658</v>
      </c>
      <c r="AF130"/>
      <c r="AG130"/>
    </row>
    <row r="131" spans="8:33" outlineLevel="1">
      <c r="H131"/>
      <c r="I131"/>
      <c r="J131" s="118">
        <v>43062</v>
      </c>
      <c r="K131" s="30">
        <v>0.84645139466761532</v>
      </c>
      <c r="M131" s="119">
        <v>201745</v>
      </c>
      <c r="N131" s="119" t="s">
        <v>44</v>
      </c>
      <c r="O131" s="37">
        <v>201748</v>
      </c>
      <c r="P131" s="37">
        <v>201752</v>
      </c>
      <c r="Q131" s="37">
        <v>0.8</v>
      </c>
      <c r="R131" s="44">
        <v>201744</v>
      </c>
      <c r="S131" s="44">
        <v>201748</v>
      </c>
      <c r="U131"/>
      <c r="V131"/>
      <c r="W131"/>
      <c r="AD131" s="115" t="s">
        <v>1851</v>
      </c>
      <c r="AE131" s="72">
        <v>1.8797607178464606</v>
      </c>
      <c r="AF131"/>
      <c r="AG131"/>
    </row>
    <row r="132" spans="8:33" outlineLevel="1">
      <c r="H132"/>
      <c r="I132"/>
      <c r="J132" s="118">
        <v>43063</v>
      </c>
      <c r="K132" s="30">
        <v>0.86526311003366996</v>
      </c>
      <c r="M132" s="119">
        <v>201745</v>
      </c>
      <c r="N132" s="119" t="s">
        <v>44</v>
      </c>
      <c r="O132" s="37">
        <v>201748</v>
      </c>
      <c r="P132" s="37">
        <v>201752</v>
      </c>
      <c r="Q132" s="37">
        <v>0.9</v>
      </c>
      <c r="R132" s="44">
        <v>201744</v>
      </c>
      <c r="S132" s="44">
        <v>201748</v>
      </c>
      <c r="AD132" s="115" t="s">
        <v>8</v>
      </c>
      <c r="AE132" s="72">
        <v>2.1246073563684265</v>
      </c>
      <c r="AF132"/>
      <c r="AG132"/>
    </row>
    <row r="133" spans="8:33" outlineLevel="1">
      <c r="H133"/>
      <c r="I133"/>
      <c r="J133" s="118">
        <v>43064</v>
      </c>
      <c r="K133" s="30">
        <v>0.8768924050209207</v>
      </c>
      <c r="M133" s="119">
        <v>201745</v>
      </c>
      <c r="N133" s="119" t="s">
        <v>44</v>
      </c>
      <c r="O133" s="37">
        <v>201748</v>
      </c>
      <c r="P133" s="37">
        <v>201752</v>
      </c>
      <c r="Q133" s="37">
        <v>1</v>
      </c>
      <c r="R133" s="44">
        <v>201744</v>
      </c>
      <c r="S133" s="44">
        <v>201748</v>
      </c>
      <c r="AD133"/>
      <c r="AE133"/>
      <c r="AF133"/>
      <c r="AG133"/>
    </row>
    <row r="134" spans="8:33" outlineLevel="1">
      <c r="H134"/>
      <c r="I134" s="119" t="s">
        <v>1847</v>
      </c>
      <c r="J134" s="118">
        <v>43066</v>
      </c>
      <c r="K134" s="30">
        <v>0.83625569090909091</v>
      </c>
      <c r="M134" s="119">
        <v>201745</v>
      </c>
      <c r="N134" s="119" t="s">
        <v>44</v>
      </c>
      <c r="O134" s="37">
        <v>201748</v>
      </c>
      <c r="P134" s="37">
        <v>201752</v>
      </c>
      <c r="Q134" s="37">
        <v>1</v>
      </c>
      <c r="R134" s="44">
        <v>201744</v>
      </c>
      <c r="S134" s="44">
        <v>201748</v>
      </c>
      <c r="AD134"/>
      <c r="AE134"/>
      <c r="AF134"/>
    </row>
    <row r="135" spans="8:33" outlineLevel="1">
      <c r="H135"/>
      <c r="I135"/>
      <c r="J135" s="118">
        <v>43067</v>
      </c>
      <c r="K135" s="30">
        <v>0.86111130490386734</v>
      </c>
      <c r="M135" s="119">
        <v>201745</v>
      </c>
      <c r="N135" s="119" t="s">
        <v>44</v>
      </c>
      <c r="O135" s="37">
        <v>201748</v>
      </c>
      <c r="P135" s="37">
        <v>201752</v>
      </c>
      <c r="Q135" s="37">
        <v>1</v>
      </c>
      <c r="R135" s="44">
        <v>201744</v>
      </c>
      <c r="S135" s="44">
        <v>201748</v>
      </c>
      <c r="AD135"/>
      <c r="AE135"/>
      <c r="AF135"/>
    </row>
    <row r="136" spans="8:33" outlineLevel="1">
      <c r="H136"/>
      <c r="I136"/>
      <c r="J136" s="118">
        <v>43068</v>
      </c>
      <c r="K136" s="30">
        <v>0.88652763055388806</v>
      </c>
      <c r="M136" s="119">
        <v>201745</v>
      </c>
      <c r="N136" s="119" t="s">
        <v>44</v>
      </c>
      <c r="O136" s="37">
        <v>201748</v>
      </c>
      <c r="P136" s="37">
        <v>201752</v>
      </c>
      <c r="Q136" s="37">
        <v>0.9</v>
      </c>
      <c r="R136" s="44">
        <v>201744</v>
      </c>
      <c r="S136" s="44">
        <v>201748</v>
      </c>
      <c r="AD136"/>
      <c r="AE136"/>
      <c r="AF136"/>
    </row>
    <row r="137" spans="8:33" outlineLevel="1">
      <c r="H137"/>
      <c r="I137"/>
      <c r="J137" s="118">
        <v>43069</v>
      </c>
      <c r="K137" s="30">
        <v>0.868686898507676</v>
      </c>
      <c r="M137" s="119">
        <v>201745</v>
      </c>
      <c r="N137" s="119" t="s">
        <v>44</v>
      </c>
      <c r="O137" s="37">
        <v>201748</v>
      </c>
      <c r="P137" s="37">
        <v>201752</v>
      </c>
      <c r="Q137" s="37">
        <v>0.9</v>
      </c>
      <c r="R137" s="44">
        <v>201744</v>
      </c>
      <c r="S137" s="44">
        <v>201748</v>
      </c>
      <c r="AD137"/>
      <c r="AE137"/>
      <c r="AF137"/>
    </row>
    <row r="138" spans="8:33" outlineLevel="1">
      <c r="H138" s="119" t="s">
        <v>1851</v>
      </c>
      <c r="I138" s="119" t="s">
        <v>1847</v>
      </c>
      <c r="J138" s="118">
        <v>43070</v>
      </c>
      <c r="K138" s="30">
        <v>0.86034836476905252</v>
      </c>
      <c r="M138" s="119">
        <v>201745</v>
      </c>
      <c r="N138" s="119" t="s">
        <v>44</v>
      </c>
      <c r="O138" s="37">
        <v>201748</v>
      </c>
      <c r="P138" s="37">
        <v>201752</v>
      </c>
      <c r="Q138" s="37">
        <v>0.7</v>
      </c>
      <c r="R138" s="44">
        <v>201744</v>
      </c>
      <c r="S138" s="44">
        <v>201748</v>
      </c>
      <c r="AD138"/>
      <c r="AE138"/>
      <c r="AF138"/>
    </row>
    <row r="139" spans="8:33" outlineLevel="1">
      <c r="H139"/>
      <c r="I139"/>
      <c r="J139" s="118">
        <v>43071</v>
      </c>
      <c r="K139" s="30">
        <v>0.871596662552934</v>
      </c>
      <c r="M139" s="119">
        <v>201745</v>
      </c>
      <c r="N139" s="119" t="s">
        <v>44</v>
      </c>
      <c r="O139" s="37">
        <v>201748</v>
      </c>
      <c r="P139" s="37">
        <v>201752</v>
      </c>
      <c r="Q139" s="37">
        <v>0.8</v>
      </c>
      <c r="R139" s="44">
        <v>201744</v>
      </c>
      <c r="S139" s="44">
        <v>201748</v>
      </c>
      <c r="AD139"/>
      <c r="AE139"/>
      <c r="AF139"/>
    </row>
    <row r="140" spans="8:33" outlineLevel="1">
      <c r="H140"/>
      <c r="I140" s="119" t="s">
        <v>1853</v>
      </c>
      <c r="J140" s="118">
        <v>43073</v>
      </c>
      <c r="K140" s="30">
        <v>0.86906649448818896</v>
      </c>
      <c r="M140" s="119">
        <v>201745</v>
      </c>
      <c r="N140" s="119" t="s">
        <v>44</v>
      </c>
      <c r="O140" s="37">
        <v>201748</v>
      </c>
      <c r="P140" s="37">
        <v>201752</v>
      </c>
      <c r="Q140" s="37">
        <v>0.8</v>
      </c>
      <c r="R140" s="44">
        <v>201744</v>
      </c>
      <c r="S140" s="44">
        <v>201748</v>
      </c>
      <c r="AD140"/>
      <c r="AE140"/>
      <c r="AF140"/>
    </row>
    <row r="141" spans="8:33" outlineLevel="1">
      <c r="H141"/>
      <c r="I141"/>
      <c r="J141" s="118">
        <v>43074</v>
      </c>
      <c r="K141" s="30">
        <v>0.85206801788451036</v>
      </c>
      <c r="M141" s="119">
        <v>201745</v>
      </c>
      <c r="N141" s="119" t="s">
        <v>44</v>
      </c>
      <c r="O141" s="37">
        <v>201748</v>
      </c>
      <c r="P141" s="37">
        <v>201752</v>
      </c>
      <c r="Q141" s="37">
        <v>0.7</v>
      </c>
      <c r="R141" s="44">
        <v>201744</v>
      </c>
      <c r="S141" s="44">
        <v>201748</v>
      </c>
      <c r="Z141" s="71" t="s">
        <v>15</v>
      </c>
      <c r="AA141" s="119" t="s">
        <v>16</v>
      </c>
      <c r="AD141"/>
      <c r="AE141"/>
      <c r="AF141"/>
    </row>
    <row r="142" spans="8:33" outlineLevel="1">
      <c r="H142"/>
      <c r="I142"/>
      <c r="J142" s="118">
        <v>43075</v>
      </c>
      <c r="K142" s="30">
        <v>0.85034989354640467</v>
      </c>
      <c r="M142" s="119">
        <v>201745</v>
      </c>
      <c r="N142" s="119" t="s">
        <v>44</v>
      </c>
      <c r="O142" s="39">
        <v>201748</v>
      </c>
      <c r="P142" s="39">
        <v>201752</v>
      </c>
      <c r="Q142" s="39">
        <v>0.9</v>
      </c>
      <c r="R142" s="44">
        <v>201744</v>
      </c>
      <c r="S142" s="44">
        <v>201748</v>
      </c>
    </row>
    <row r="143" spans="8:33" outlineLevel="1">
      <c r="H143"/>
      <c r="I143"/>
      <c r="J143" s="118">
        <v>43076</v>
      </c>
      <c r="K143" s="30">
        <v>0.81967352741424049</v>
      </c>
      <c r="M143" s="119">
        <v>201745</v>
      </c>
      <c r="N143" s="119" t="s">
        <v>44</v>
      </c>
      <c r="O143" s="39">
        <v>201748</v>
      </c>
      <c r="P143" s="39">
        <v>201752</v>
      </c>
      <c r="Q143" s="39">
        <v>1</v>
      </c>
      <c r="R143" s="44">
        <v>201744</v>
      </c>
      <c r="S143" s="44">
        <v>201748</v>
      </c>
      <c r="Z143" s="71" t="s">
        <v>67</v>
      </c>
      <c r="AA143"/>
    </row>
    <row r="144" spans="8:33" outlineLevel="1">
      <c r="H144"/>
      <c r="I144"/>
      <c r="J144" s="118">
        <v>43077</v>
      </c>
      <c r="K144" s="30">
        <v>0.85938015441655247</v>
      </c>
      <c r="M144" s="119">
        <v>201745</v>
      </c>
      <c r="N144" s="119" t="s">
        <v>44</v>
      </c>
      <c r="O144" s="39">
        <v>201748</v>
      </c>
      <c r="P144" s="39">
        <v>201752</v>
      </c>
      <c r="Q144" s="39"/>
      <c r="R144" s="44">
        <v>201744</v>
      </c>
      <c r="S144" s="44">
        <v>201748</v>
      </c>
      <c r="Z144" s="71" t="s">
        <v>66</v>
      </c>
      <c r="AA144" t="s">
        <v>6</v>
      </c>
    </row>
    <row r="145" spans="8:27" outlineLevel="1">
      <c r="H145"/>
      <c r="I145"/>
      <c r="J145" s="118">
        <v>43078</v>
      </c>
      <c r="K145" s="30">
        <v>0.84816177096863754</v>
      </c>
      <c r="M145" s="119">
        <v>201745</v>
      </c>
      <c r="N145" s="119" t="s">
        <v>44</v>
      </c>
      <c r="O145" s="39">
        <v>201748</v>
      </c>
      <c r="P145" s="39">
        <v>201752</v>
      </c>
      <c r="Q145" s="39">
        <v>0.8</v>
      </c>
      <c r="R145" s="44">
        <v>201744</v>
      </c>
      <c r="S145" s="44">
        <v>201748</v>
      </c>
      <c r="Z145" s="119">
        <v>3</v>
      </c>
      <c r="AA145" s="72">
        <v>88</v>
      </c>
    </row>
    <row r="146" spans="8:27" outlineLevel="1">
      <c r="H146"/>
      <c r="I146" s="119" t="s">
        <v>1917</v>
      </c>
      <c r="J146" s="118">
        <v>43080</v>
      </c>
      <c r="K146" s="30">
        <v>0.84672076674491514</v>
      </c>
      <c r="M146" s="119">
        <v>201745</v>
      </c>
      <c r="N146" s="119" t="s">
        <v>44</v>
      </c>
      <c r="O146" s="39">
        <v>201748</v>
      </c>
      <c r="P146" s="39">
        <v>201752</v>
      </c>
      <c r="Q146" s="39">
        <v>1</v>
      </c>
      <c r="R146" s="44">
        <v>201744</v>
      </c>
      <c r="S146" s="44">
        <v>201748</v>
      </c>
      <c r="Z146" s="119">
        <v>4</v>
      </c>
      <c r="AA146" s="72">
        <v>27</v>
      </c>
    </row>
    <row r="147" spans="8:27" outlineLevel="1">
      <c r="H147"/>
      <c r="I147"/>
      <c r="J147" s="118">
        <v>43081</v>
      </c>
      <c r="K147" s="30">
        <v>0.83184506476806896</v>
      </c>
      <c r="M147" s="119">
        <v>201745</v>
      </c>
      <c r="N147" s="119" t="s">
        <v>44</v>
      </c>
      <c r="O147" s="39">
        <v>201748</v>
      </c>
      <c r="P147" s="39">
        <v>201752</v>
      </c>
      <c r="Q147" s="39">
        <v>1</v>
      </c>
      <c r="R147" s="44">
        <v>201744</v>
      </c>
      <c r="S147" s="44">
        <v>201748</v>
      </c>
      <c r="Z147" s="119" t="s">
        <v>8</v>
      </c>
      <c r="AA147" s="72">
        <v>115</v>
      </c>
    </row>
    <row r="148" spans="8:27" outlineLevel="1">
      <c r="H148"/>
      <c r="I148"/>
      <c r="J148" s="118">
        <v>43082</v>
      </c>
      <c r="K148" s="30">
        <v>0.8537368244216611</v>
      </c>
      <c r="M148" s="119">
        <v>201745</v>
      </c>
      <c r="N148" s="119" t="s">
        <v>57</v>
      </c>
      <c r="O148" s="39">
        <v>201748</v>
      </c>
      <c r="P148" s="39">
        <v>201752</v>
      </c>
      <c r="Q148" s="39">
        <v>0.9</v>
      </c>
      <c r="R148" s="44">
        <v>201744</v>
      </c>
      <c r="S148" s="44">
        <v>201748</v>
      </c>
      <c r="Z148"/>
      <c r="AA148"/>
    </row>
    <row r="149" spans="8:27" outlineLevel="1">
      <c r="H149"/>
      <c r="I149"/>
      <c r="J149" s="118">
        <v>43083</v>
      </c>
      <c r="K149" s="30">
        <v>0.83798450771476529</v>
      </c>
      <c r="M149" s="119">
        <v>201745</v>
      </c>
      <c r="N149" s="119" t="s">
        <v>57</v>
      </c>
      <c r="O149" s="39">
        <v>201748</v>
      </c>
      <c r="P149" s="39">
        <v>201752</v>
      </c>
      <c r="Q149" s="39">
        <v>1</v>
      </c>
      <c r="R149" s="44">
        <v>201744</v>
      </c>
      <c r="S149" s="44">
        <v>201748</v>
      </c>
    </row>
    <row r="150" spans="8:27" outlineLevel="1">
      <c r="H150"/>
      <c r="I150"/>
      <c r="J150" s="118">
        <v>43084</v>
      </c>
      <c r="K150" s="30">
        <v>0.81684311331810355</v>
      </c>
      <c r="M150" s="119">
        <v>201745</v>
      </c>
      <c r="N150" s="119" t="s">
        <v>57</v>
      </c>
      <c r="O150" s="39">
        <v>201748</v>
      </c>
      <c r="P150" s="39">
        <v>201752</v>
      </c>
      <c r="Q150" s="39">
        <v>1</v>
      </c>
      <c r="R150" s="44">
        <v>201744</v>
      </c>
      <c r="S150" s="44">
        <v>201748</v>
      </c>
    </row>
    <row r="151" spans="8:27" outlineLevel="1">
      <c r="H151"/>
      <c r="I151"/>
      <c r="J151" s="118">
        <v>43085</v>
      </c>
      <c r="K151" s="30">
        <v>0.87330031187476165</v>
      </c>
      <c r="M151" s="119">
        <v>201745</v>
      </c>
      <c r="N151" s="119" t="s">
        <v>34</v>
      </c>
      <c r="O151" s="39">
        <v>201748</v>
      </c>
      <c r="P151" s="39">
        <v>201752</v>
      </c>
      <c r="Q151" s="39"/>
      <c r="R151" s="44">
        <v>201744</v>
      </c>
      <c r="S151" s="44">
        <v>201748</v>
      </c>
    </row>
    <row r="152" spans="8:27" outlineLevel="1">
      <c r="H152"/>
      <c r="I152" s="119" t="s">
        <v>1957</v>
      </c>
      <c r="J152" s="118">
        <v>43087</v>
      </c>
      <c r="K152" s="30">
        <v>0.82731969063250355</v>
      </c>
      <c r="M152" s="119">
        <v>201745</v>
      </c>
      <c r="N152" s="119" t="s">
        <v>34</v>
      </c>
      <c r="O152" s="39">
        <v>201748</v>
      </c>
      <c r="P152" s="39">
        <v>201752</v>
      </c>
      <c r="Q152" s="39"/>
      <c r="R152" s="44">
        <v>201744</v>
      </c>
      <c r="S152" s="44">
        <v>201748</v>
      </c>
    </row>
    <row r="153" spans="8:27" outlineLevel="1">
      <c r="H153"/>
      <c r="I153"/>
      <c r="J153" s="118">
        <v>43088</v>
      </c>
      <c r="K153" s="30">
        <v>0.82044619163078714</v>
      </c>
      <c r="M153" s="119">
        <v>201745</v>
      </c>
      <c r="N153" s="119" t="s">
        <v>34</v>
      </c>
      <c r="O153" s="39">
        <v>201748</v>
      </c>
      <c r="P153" s="39">
        <v>201752</v>
      </c>
      <c r="Q153" s="39">
        <v>0.9</v>
      </c>
      <c r="R153" s="44">
        <v>201744</v>
      </c>
      <c r="S153" s="44">
        <v>201748</v>
      </c>
    </row>
    <row r="154" spans="8:27" outlineLevel="1">
      <c r="H154" s="119" t="s">
        <v>8</v>
      </c>
      <c r="I154"/>
      <c r="J154"/>
      <c r="K154" s="30">
        <v>0.8516631114379547</v>
      </c>
      <c r="M154" s="119">
        <v>201745</v>
      </c>
      <c r="N154" s="119" t="s">
        <v>35</v>
      </c>
      <c r="O154" s="39">
        <v>201748</v>
      </c>
      <c r="P154" s="39">
        <v>201752</v>
      </c>
      <c r="Q154" s="39"/>
      <c r="R154" s="44">
        <v>201744</v>
      </c>
      <c r="S154" s="44">
        <v>201748</v>
      </c>
    </row>
    <row r="155" spans="8:27" outlineLevel="1">
      <c r="M155" s="119">
        <v>201745</v>
      </c>
      <c r="N155" s="119" t="s">
        <v>35</v>
      </c>
      <c r="O155" s="39">
        <v>201748</v>
      </c>
      <c r="P155" s="39">
        <v>201752</v>
      </c>
      <c r="Q155" s="39">
        <v>1</v>
      </c>
      <c r="R155" s="44">
        <v>201744</v>
      </c>
      <c r="S155" s="44">
        <v>201748</v>
      </c>
    </row>
    <row r="156" spans="8:27" outlineLevel="1">
      <c r="M156" s="119">
        <v>201745</v>
      </c>
      <c r="N156" s="119" t="s">
        <v>36</v>
      </c>
      <c r="O156" s="39">
        <v>201748</v>
      </c>
      <c r="P156" s="39">
        <v>201752</v>
      </c>
      <c r="Q156" s="39">
        <v>1</v>
      </c>
      <c r="R156" s="44">
        <v>201744</v>
      </c>
      <c r="S156" s="44">
        <v>201748</v>
      </c>
    </row>
    <row r="157" spans="8:27" outlineLevel="1">
      <c r="M157" s="119">
        <v>201745</v>
      </c>
      <c r="N157" s="119" t="s">
        <v>36</v>
      </c>
      <c r="O157" s="39">
        <v>201748</v>
      </c>
      <c r="P157" s="39">
        <v>201752</v>
      </c>
      <c r="Q157" s="39">
        <v>1</v>
      </c>
      <c r="R157" s="44">
        <v>201744</v>
      </c>
      <c r="S157" s="44">
        <v>201748</v>
      </c>
    </row>
    <row r="158" spans="8:27" outlineLevel="1">
      <c r="M158" s="119">
        <v>201745</v>
      </c>
      <c r="N158" s="119" t="s">
        <v>37</v>
      </c>
      <c r="O158" s="39">
        <v>201748</v>
      </c>
      <c r="P158" s="39">
        <v>201752</v>
      </c>
      <c r="Q158" s="39">
        <v>1</v>
      </c>
      <c r="R158" s="44">
        <v>201744</v>
      </c>
      <c r="S158" s="44">
        <v>201748</v>
      </c>
    </row>
    <row r="159" spans="8:27" outlineLevel="1">
      <c r="M159" s="119">
        <v>201745</v>
      </c>
      <c r="N159" s="119" t="s">
        <v>37</v>
      </c>
      <c r="O159" s="39">
        <v>201748</v>
      </c>
      <c r="P159" s="39">
        <v>201752</v>
      </c>
      <c r="Q159" s="39">
        <v>0.8</v>
      </c>
      <c r="R159" s="44">
        <v>201744</v>
      </c>
      <c r="S159" s="44">
        <v>201748</v>
      </c>
    </row>
    <row r="160" spans="8:27" outlineLevel="1">
      <c r="M160" s="119">
        <v>201745</v>
      </c>
      <c r="N160" s="119" t="s">
        <v>37</v>
      </c>
      <c r="O160" s="39">
        <v>201748</v>
      </c>
      <c r="P160" s="39">
        <v>201752</v>
      </c>
      <c r="Q160" s="39">
        <v>0.9</v>
      </c>
      <c r="R160" s="44">
        <v>201744</v>
      </c>
      <c r="S160" s="44">
        <v>201748</v>
      </c>
    </row>
    <row r="161" spans="13:19" outlineLevel="1">
      <c r="M161" s="119">
        <v>201745</v>
      </c>
      <c r="N161" s="119" t="s">
        <v>37</v>
      </c>
      <c r="O161" s="39">
        <v>201748</v>
      </c>
      <c r="P161" s="39">
        <v>201752</v>
      </c>
      <c r="Q161" s="39">
        <v>0.9</v>
      </c>
      <c r="R161" s="44">
        <v>201744</v>
      </c>
      <c r="S161" s="44">
        <v>201748</v>
      </c>
    </row>
    <row r="162" spans="13:19" outlineLevel="1">
      <c r="M162" s="119">
        <v>201745</v>
      </c>
      <c r="N162" s="119" t="s">
        <v>37</v>
      </c>
      <c r="O162" s="39">
        <v>201748</v>
      </c>
      <c r="P162" s="39">
        <v>201752</v>
      </c>
      <c r="Q162" s="39">
        <v>0.9</v>
      </c>
      <c r="R162" s="44">
        <v>201744</v>
      </c>
      <c r="S162" s="44">
        <v>201748</v>
      </c>
    </row>
    <row r="163" spans="13:19" outlineLevel="1">
      <c r="M163" s="119">
        <v>201745</v>
      </c>
      <c r="N163" s="119" t="s">
        <v>37</v>
      </c>
      <c r="O163" s="39">
        <v>201748</v>
      </c>
      <c r="P163" s="39">
        <v>201752</v>
      </c>
      <c r="Q163" s="39">
        <v>0.9</v>
      </c>
      <c r="R163" s="44">
        <v>201744</v>
      </c>
      <c r="S163" s="44">
        <v>201748</v>
      </c>
    </row>
    <row r="164" spans="13:19" outlineLevel="1">
      <c r="M164" s="119">
        <v>201745</v>
      </c>
      <c r="N164" s="119" t="s">
        <v>38</v>
      </c>
      <c r="O164" s="39">
        <v>201748</v>
      </c>
      <c r="P164" s="39">
        <v>201752</v>
      </c>
      <c r="Q164" s="39"/>
      <c r="R164" s="44">
        <v>201744</v>
      </c>
      <c r="S164" s="44">
        <v>201748</v>
      </c>
    </row>
    <row r="165" spans="13:19" outlineLevel="1">
      <c r="M165" s="119">
        <v>201745</v>
      </c>
      <c r="N165" s="119" t="s">
        <v>38</v>
      </c>
      <c r="O165" s="39">
        <v>201748</v>
      </c>
      <c r="P165" s="39">
        <v>201752</v>
      </c>
      <c r="Q165" s="39">
        <v>0.9</v>
      </c>
      <c r="R165" s="44">
        <v>201744</v>
      </c>
      <c r="S165" s="44">
        <v>201748</v>
      </c>
    </row>
    <row r="166" spans="13:19" outlineLevel="1">
      <c r="M166" s="119">
        <v>201745</v>
      </c>
      <c r="N166" s="119" t="s">
        <v>38</v>
      </c>
      <c r="O166" s="39">
        <v>201748</v>
      </c>
      <c r="P166" s="39">
        <v>201752</v>
      </c>
      <c r="Q166" s="39">
        <v>0.9</v>
      </c>
      <c r="R166" s="44">
        <v>201744</v>
      </c>
      <c r="S166" s="44">
        <v>201748</v>
      </c>
    </row>
    <row r="167" spans="13:19" outlineLevel="1">
      <c r="M167" s="119">
        <v>201745</v>
      </c>
      <c r="N167" s="119" t="s">
        <v>38</v>
      </c>
      <c r="O167" s="39">
        <v>201748</v>
      </c>
      <c r="P167" s="39">
        <v>201752</v>
      </c>
      <c r="Q167" s="39"/>
      <c r="R167" s="44">
        <v>201744</v>
      </c>
      <c r="S167" s="44">
        <v>201748</v>
      </c>
    </row>
    <row r="168" spans="13:19" outlineLevel="1">
      <c r="M168" s="119">
        <v>201745</v>
      </c>
      <c r="N168" s="119" t="s">
        <v>38</v>
      </c>
      <c r="O168" s="39">
        <v>201748</v>
      </c>
      <c r="P168" s="39">
        <v>201752</v>
      </c>
      <c r="Q168" s="39">
        <v>1</v>
      </c>
      <c r="R168" s="44">
        <v>201744</v>
      </c>
      <c r="S168" s="44">
        <v>201748</v>
      </c>
    </row>
    <row r="169" spans="13:19" outlineLevel="1">
      <c r="M169" s="119">
        <v>201745</v>
      </c>
      <c r="N169" s="119" t="s">
        <v>38</v>
      </c>
      <c r="O169" s="39">
        <v>201748</v>
      </c>
      <c r="P169" s="39">
        <v>201752</v>
      </c>
      <c r="Q169" s="39">
        <v>1</v>
      </c>
      <c r="R169" s="44">
        <v>201744</v>
      </c>
      <c r="S169" s="44">
        <v>201748</v>
      </c>
    </row>
    <row r="170" spans="13:19" outlineLevel="1">
      <c r="M170" s="119">
        <v>201745</v>
      </c>
      <c r="N170" s="119" t="s">
        <v>38</v>
      </c>
      <c r="O170" s="39">
        <v>201748</v>
      </c>
      <c r="P170" s="39">
        <v>201752</v>
      </c>
      <c r="Q170" s="39"/>
      <c r="R170" s="44">
        <v>201744</v>
      </c>
      <c r="S170" s="44">
        <v>201748</v>
      </c>
    </row>
    <row r="171" spans="13:19" outlineLevel="1">
      <c r="M171" s="119">
        <v>201745</v>
      </c>
      <c r="N171" s="119" t="s">
        <v>38</v>
      </c>
      <c r="O171" s="39">
        <v>201748</v>
      </c>
      <c r="P171" s="39">
        <v>201752</v>
      </c>
      <c r="Q171" s="39">
        <v>1</v>
      </c>
      <c r="R171" s="44">
        <v>201744</v>
      </c>
      <c r="S171" s="44">
        <v>201748</v>
      </c>
    </row>
    <row r="172" spans="13:19" outlineLevel="1">
      <c r="M172" s="119">
        <v>201745</v>
      </c>
      <c r="N172" s="119" t="s">
        <v>38</v>
      </c>
      <c r="O172" s="39">
        <v>201748</v>
      </c>
      <c r="P172" s="39">
        <v>201752</v>
      </c>
      <c r="Q172" s="39">
        <v>0.9</v>
      </c>
      <c r="R172" s="44">
        <v>201744</v>
      </c>
      <c r="S172" s="44">
        <v>201748</v>
      </c>
    </row>
    <row r="173" spans="13:19" outlineLevel="1">
      <c r="M173" s="119">
        <v>201746</v>
      </c>
      <c r="N173" s="119" t="s">
        <v>44</v>
      </c>
      <c r="O173" s="39">
        <v>201748</v>
      </c>
      <c r="P173" s="39">
        <v>201752</v>
      </c>
      <c r="Q173" s="39">
        <v>0.7</v>
      </c>
      <c r="R173" s="44">
        <v>201744</v>
      </c>
      <c r="S173" s="44">
        <v>201748</v>
      </c>
    </row>
    <row r="174" spans="13:19" outlineLevel="1">
      <c r="M174" s="119">
        <v>201746</v>
      </c>
      <c r="N174" s="119" t="s">
        <v>44</v>
      </c>
      <c r="O174" s="39">
        <v>201748</v>
      </c>
      <c r="P174" s="39">
        <v>201752</v>
      </c>
      <c r="Q174" s="39">
        <v>0.7</v>
      </c>
      <c r="R174" s="44">
        <v>201744</v>
      </c>
      <c r="S174" s="44">
        <v>201748</v>
      </c>
    </row>
    <row r="175" spans="13:19" outlineLevel="1">
      <c r="M175" s="119">
        <v>201746</v>
      </c>
      <c r="N175" s="119" t="s">
        <v>44</v>
      </c>
      <c r="O175" s="39">
        <v>201748</v>
      </c>
      <c r="P175" s="39">
        <v>201752</v>
      </c>
      <c r="Q175" s="39">
        <v>0.9</v>
      </c>
      <c r="R175" s="44">
        <v>201744</v>
      </c>
      <c r="S175" s="44">
        <v>201748</v>
      </c>
    </row>
    <row r="176" spans="13:19" outlineLevel="1">
      <c r="M176" s="119">
        <v>201746</v>
      </c>
      <c r="N176" s="119" t="s">
        <v>44</v>
      </c>
      <c r="O176" s="39">
        <v>201748</v>
      </c>
      <c r="P176" s="39">
        <v>201752</v>
      </c>
      <c r="Q176" s="39">
        <v>0.9</v>
      </c>
      <c r="R176" s="44">
        <v>201744</v>
      </c>
      <c r="S176" s="44">
        <v>201748</v>
      </c>
    </row>
    <row r="177" spans="13:19" outlineLevel="1">
      <c r="M177" s="119">
        <v>201746</v>
      </c>
      <c r="N177" s="119" t="s">
        <v>44</v>
      </c>
      <c r="O177" s="39">
        <v>201748</v>
      </c>
      <c r="P177" s="39">
        <v>201752</v>
      </c>
      <c r="Q177" s="39">
        <v>1</v>
      </c>
      <c r="R177" s="44">
        <v>201744</v>
      </c>
      <c r="S177" s="44">
        <v>201748</v>
      </c>
    </row>
    <row r="178" spans="13:19" outlineLevel="1">
      <c r="M178" s="119">
        <v>201746</v>
      </c>
      <c r="N178" s="119" t="s">
        <v>44</v>
      </c>
      <c r="O178" s="39">
        <v>201748</v>
      </c>
      <c r="P178" s="39">
        <v>201752</v>
      </c>
      <c r="Q178" s="39">
        <v>1</v>
      </c>
      <c r="R178" s="44">
        <v>201744</v>
      </c>
      <c r="S178" s="44">
        <v>201748</v>
      </c>
    </row>
    <row r="179" spans="13:19" outlineLevel="1">
      <c r="M179" s="119">
        <v>201746</v>
      </c>
      <c r="N179" s="119" t="s">
        <v>44</v>
      </c>
      <c r="O179" s="39">
        <v>201748</v>
      </c>
      <c r="P179" s="39">
        <v>201752</v>
      </c>
      <c r="Q179" s="39">
        <v>0.8</v>
      </c>
      <c r="R179" s="44">
        <v>201744</v>
      </c>
      <c r="S179" s="44">
        <v>201748</v>
      </c>
    </row>
    <row r="180" spans="13:19" outlineLevel="1">
      <c r="M180" s="119">
        <v>201746</v>
      </c>
      <c r="N180" s="119" t="s">
        <v>44</v>
      </c>
      <c r="O180" s="39">
        <v>201748</v>
      </c>
      <c r="P180" s="39">
        <v>201752</v>
      </c>
      <c r="Q180" s="39">
        <v>0.8</v>
      </c>
      <c r="R180" s="44">
        <v>201744</v>
      </c>
      <c r="S180" s="44">
        <v>201748</v>
      </c>
    </row>
    <row r="181" spans="13:19" outlineLevel="1">
      <c r="M181" s="119">
        <v>201746</v>
      </c>
      <c r="N181" s="119" t="s">
        <v>44</v>
      </c>
      <c r="O181" s="39">
        <v>201748</v>
      </c>
      <c r="P181" s="39">
        <v>201752</v>
      </c>
      <c r="Q181" s="39">
        <v>0.8</v>
      </c>
      <c r="R181" s="44">
        <v>201744</v>
      </c>
      <c r="S181" s="44">
        <v>201748</v>
      </c>
    </row>
    <row r="182" spans="13:19" outlineLevel="1">
      <c r="M182" s="119">
        <v>201746</v>
      </c>
      <c r="N182" s="119" t="s">
        <v>44</v>
      </c>
      <c r="O182" s="39">
        <v>201748</v>
      </c>
      <c r="P182" s="39">
        <v>201752</v>
      </c>
      <c r="Q182" s="39">
        <v>0.9</v>
      </c>
      <c r="R182" s="44">
        <v>201744</v>
      </c>
      <c r="S182" s="44">
        <v>201748</v>
      </c>
    </row>
    <row r="183" spans="13:19" outlineLevel="1">
      <c r="M183" s="119">
        <v>201746</v>
      </c>
      <c r="N183" s="119" t="s">
        <v>44</v>
      </c>
      <c r="O183" s="39">
        <v>201748</v>
      </c>
      <c r="P183" s="39">
        <v>201752</v>
      </c>
      <c r="Q183" s="39">
        <v>0.8</v>
      </c>
      <c r="R183" s="44">
        <v>201744</v>
      </c>
      <c r="S183" s="44">
        <v>201748</v>
      </c>
    </row>
    <row r="184" spans="13:19" outlineLevel="1">
      <c r="M184" s="119">
        <v>201746</v>
      </c>
      <c r="N184" s="119" t="s">
        <v>44</v>
      </c>
      <c r="O184" s="39">
        <v>201748</v>
      </c>
      <c r="P184" s="39">
        <v>201752</v>
      </c>
      <c r="Q184" s="39">
        <v>1</v>
      </c>
      <c r="R184" s="44">
        <v>201744</v>
      </c>
      <c r="S184" s="44">
        <v>201748</v>
      </c>
    </row>
    <row r="185" spans="13:19" outlineLevel="1">
      <c r="M185" s="119">
        <v>201746</v>
      </c>
      <c r="N185" s="119" t="s">
        <v>44</v>
      </c>
      <c r="O185" s="39">
        <v>201748</v>
      </c>
      <c r="P185" s="39">
        <v>201752</v>
      </c>
      <c r="Q185" s="39">
        <v>0.9</v>
      </c>
      <c r="R185" s="44">
        <v>201744</v>
      </c>
      <c r="S185" s="44">
        <v>201748</v>
      </c>
    </row>
    <row r="186" spans="13:19" outlineLevel="1">
      <c r="M186" s="119">
        <v>201746</v>
      </c>
      <c r="N186" s="119" t="s">
        <v>44</v>
      </c>
      <c r="O186" s="39">
        <v>201748</v>
      </c>
      <c r="P186" s="39">
        <v>201752</v>
      </c>
      <c r="Q186" s="39">
        <v>0.8</v>
      </c>
      <c r="R186" s="44">
        <v>201744</v>
      </c>
      <c r="S186" s="44">
        <v>201748</v>
      </c>
    </row>
    <row r="187" spans="13:19" outlineLevel="1">
      <c r="M187" s="119">
        <v>201746</v>
      </c>
      <c r="N187" s="119" t="s">
        <v>44</v>
      </c>
      <c r="O187" s="39">
        <v>201748</v>
      </c>
      <c r="P187" s="39">
        <v>201752</v>
      </c>
      <c r="Q187" s="39">
        <v>0.7</v>
      </c>
      <c r="R187" s="44">
        <v>201744</v>
      </c>
      <c r="S187" s="44">
        <v>201748</v>
      </c>
    </row>
    <row r="188" spans="13:19" outlineLevel="1">
      <c r="M188" s="119">
        <v>201746</v>
      </c>
      <c r="N188" s="119" t="s">
        <v>44</v>
      </c>
      <c r="O188" s="39">
        <v>201748</v>
      </c>
      <c r="P188" s="39">
        <v>201752</v>
      </c>
      <c r="Q188" s="39">
        <v>0.9</v>
      </c>
      <c r="R188" s="44">
        <v>201744</v>
      </c>
      <c r="S188" s="44">
        <v>201748</v>
      </c>
    </row>
    <row r="189" spans="13:19" outlineLevel="1">
      <c r="M189" s="119">
        <v>201746</v>
      </c>
      <c r="N189" s="119" t="s">
        <v>44</v>
      </c>
      <c r="O189" s="39">
        <v>201748</v>
      </c>
      <c r="P189" s="39">
        <v>201752</v>
      </c>
      <c r="Q189" s="39">
        <v>0.9</v>
      </c>
      <c r="R189" s="44">
        <v>201744</v>
      </c>
      <c r="S189" s="44">
        <v>201748</v>
      </c>
    </row>
    <row r="190" spans="13:19" outlineLevel="1">
      <c r="M190" s="119">
        <v>201746</v>
      </c>
      <c r="N190" s="119" t="s">
        <v>44</v>
      </c>
      <c r="O190" s="39">
        <v>201748</v>
      </c>
      <c r="P190" s="39">
        <v>201752</v>
      </c>
      <c r="Q190" s="39">
        <v>0.7</v>
      </c>
      <c r="R190" s="44">
        <v>201744</v>
      </c>
      <c r="S190" s="44">
        <v>201748</v>
      </c>
    </row>
    <row r="191" spans="13:19" outlineLevel="1">
      <c r="M191" s="119">
        <v>201746</v>
      </c>
      <c r="N191" s="119" t="s">
        <v>44</v>
      </c>
      <c r="O191" s="39">
        <v>201748</v>
      </c>
      <c r="P191" s="39">
        <v>201752</v>
      </c>
      <c r="Q191" s="39"/>
      <c r="R191" s="44">
        <v>201744</v>
      </c>
      <c r="S191" s="44">
        <v>201748</v>
      </c>
    </row>
    <row r="192" spans="13:19" outlineLevel="1">
      <c r="M192" s="119">
        <v>201746</v>
      </c>
      <c r="N192" s="119" t="s">
        <v>44</v>
      </c>
      <c r="O192" s="39">
        <v>201748</v>
      </c>
      <c r="P192" s="39">
        <v>201752</v>
      </c>
      <c r="Q192" s="39">
        <v>1</v>
      </c>
      <c r="R192" s="44">
        <v>201744</v>
      </c>
      <c r="S192" s="44">
        <v>201748</v>
      </c>
    </row>
    <row r="193" spans="13:19" outlineLevel="1">
      <c r="M193" s="119">
        <v>201746</v>
      </c>
      <c r="N193" s="119" t="s">
        <v>44</v>
      </c>
      <c r="O193" s="39">
        <v>201748</v>
      </c>
      <c r="P193" s="39">
        <v>201752</v>
      </c>
      <c r="Q193" s="39">
        <v>1</v>
      </c>
      <c r="R193" s="44">
        <v>201744</v>
      </c>
      <c r="S193" s="44">
        <v>201748</v>
      </c>
    </row>
    <row r="194" spans="13:19" outlineLevel="1">
      <c r="M194" s="119">
        <v>201746</v>
      </c>
      <c r="N194" s="119" t="s">
        <v>44</v>
      </c>
      <c r="O194" s="39">
        <v>201748</v>
      </c>
      <c r="P194" s="39">
        <v>201752</v>
      </c>
      <c r="Q194" s="39"/>
      <c r="R194" s="44">
        <v>201744</v>
      </c>
      <c r="S194" s="44">
        <v>201748</v>
      </c>
    </row>
    <row r="195" spans="13:19" outlineLevel="1">
      <c r="M195" s="119">
        <v>201746</v>
      </c>
      <c r="N195" s="119" t="s">
        <v>44</v>
      </c>
      <c r="O195" s="39">
        <v>201748</v>
      </c>
      <c r="P195" s="39">
        <v>201752</v>
      </c>
      <c r="Q195" s="39">
        <v>1</v>
      </c>
      <c r="R195" s="44">
        <v>201744</v>
      </c>
      <c r="S195" s="44">
        <v>201748</v>
      </c>
    </row>
    <row r="196" spans="13:19" outlineLevel="1">
      <c r="M196" s="119">
        <v>201746</v>
      </c>
      <c r="N196" s="119" t="s">
        <v>44</v>
      </c>
      <c r="O196" s="39">
        <v>201748</v>
      </c>
      <c r="P196" s="39">
        <v>201752</v>
      </c>
      <c r="Q196" s="39">
        <v>1</v>
      </c>
      <c r="R196" s="44">
        <v>201744</v>
      </c>
      <c r="S196" s="44">
        <v>201748</v>
      </c>
    </row>
    <row r="197" spans="13:19" outlineLevel="1">
      <c r="M197" s="119">
        <v>201746</v>
      </c>
      <c r="N197" s="119" t="s">
        <v>57</v>
      </c>
      <c r="O197" s="39">
        <v>201748</v>
      </c>
      <c r="P197" s="39">
        <v>201752</v>
      </c>
      <c r="Q197" s="39">
        <v>1</v>
      </c>
      <c r="R197" s="44">
        <v>201744</v>
      </c>
      <c r="S197" s="44">
        <v>201748</v>
      </c>
    </row>
    <row r="198" spans="13:19" outlineLevel="1">
      <c r="M198" s="119">
        <v>201746</v>
      </c>
      <c r="N198" s="119" t="s">
        <v>57</v>
      </c>
      <c r="O198" s="39">
        <v>201748</v>
      </c>
      <c r="P198" s="39">
        <v>201752</v>
      </c>
      <c r="Q198" s="39">
        <v>1</v>
      </c>
      <c r="R198" s="44">
        <v>201744</v>
      </c>
      <c r="S198" s="44">
        <v>201748</v>
      </c>
    </row>
    <row r="199" spans="13:19" outlineLevel="1">
      <c r="M199" s="119">
        <v>201746</v>
      </c>
      <c r="N199" s="119" t="s">
        <v>57</v>
      </c>
      <c r="O199" s="39">
        <v>201748</v>
      </c>
      <c r="P199" s="39">
        <v>201752</v>
      </c>
      <c r="Q199" s="39">
        <v>1</v>
      </c>
      <c r="R199" s="44">
        <v>201744</v>
      </c>
      <c r="S199" s="44">
        <v>201748</v>
      </c>
    </row>
    <row r="200" spans="13:19" outlineLevel="1">
      <c r="M200" s="119">
        <v>201746</v>
      </c>
      <c r="N200" s="119" t="s">
        <v>34</v>
      </c>
      <c r="O200" s="39">
        <v>201748</v>
      </c>
      <c r="P200" s="39">
        <v>201752</v>
      </c>
      <c r="Q200" s="39">
        <v>1</v>
      </c>
      <c r="R200" s="44">
        <v>201744</v>
      </c>
      <c r="S200" s="44">
        <v>201748</v>
      </c>
    </row>
    <row r="201" spans="13:19" outlineLevel="1">
      <c r="M201" s="119">
        <v>201746</v>
      </c>
      <c r="N201" s="119" t="s">
        <v>34</v>
      </c>
      <c r="O201" s="39">
        <v>201748</v>
      </c>
      <c r="P201" s="39">
        <v>201752</v>
      </c>
      <c r="Q201" s="39"/>
      <c r="R201" s="44">
        <v>201744</v>
      </c>
      <c r="S201" s="44">
        <v>201748</v>
      </c>
    </row>
    <row r="202" spans="13:19" outlineLevel="1">
      <c r="M202" s="119">
        <v>201746</v>
      </c>
      <c r="N202" s="119" t="s">
        <v>34</v>
      </c>
      <c r="O202" s="39">
        <v>201748</v>
      </c>
      <c r="P202" s="39">
        <v>201752</v>
      </c>
      <c r="Q202" s="39">
        <v>1</v>
      </c>
      <c r="R202" s="44">
        <v>201744</v>
      </c>
      <c r="S202" s="44">
        <v>201748</v>
      </c>
    </row>
    <row r="203" spans="13:19" outlineLevel="1">
      <c r="M203" s="119">
        <v>201746</v>
      </c>
      <c r="N203" s="119" t="s">
        <v>35</v>
      </c>
      <c r="O203" s="39">
        <v>201748</v>
      </c>
      <c r="P203" s="39">
        <v>201752</v>
      </c>
      <c r="Q203" s="39">
        <v>1</v>
      </c>
      <c r="R203" s="44">
        <v>201744</v>
      </c>
      <c r="S203" s="44">
        <v>201748</v>
      </c>
    </row>
    <row r="204" spans="13:19" outlineLevel="1">
      <c r="M204" s="119">
        <v>201746</v>
      </c>
      <c r="N204" s="119" t="s">
        <v>35</v>
      </c>
      <c r="O204" s="39">
        <v>201748</v>
      </c>
      <c r="P204" s="39">
        <v>201752</v>
      </c>
      <c r="Q204" s="39">
        <v>1</v>
      </c>
      <c r="R204" s="44">
        <v>201744</v>
      </c>
      <c r="S204" s="44">
        <v>201748</v>
      </c>
    </row>
    <row r="205" spans="13:19" outlineLevel="1">
      <c r="M205" s="119">
        <v>201746</v>
      </c>
      <c r="N205" s="119" t="s">
        <v>36</v>
      </c>
      <c r="O205" s="39">
        <v>201748</v>
      </c>
      <c r="P205" s="39">
        <v>201752</v>
      </c>
      <c r="Q205" s="39">
        <v>1</v>
      </c>
      <c r="R205" s="44">
        <v>201744</v>
      </c>
      <c r="S205" s="44">
        <v>201748</v>
      </c>
    </row>
    <row r="206" spans="13:19" outlineLevel="1">
      <c r="M206" s="119">
        <v>201746</v>
      </c>
      <c r="N206" s="119" t="s">
        <v>36</v>
      </c>
      <c r="O206" s="39">
        <v>201748</v>
      </c>
      <c r="P206" s="39">
        <v>201752</v>
      </c>
      <c r="Q206" s="39">
        <v>1</v>
      </c>
      <c r="R206" s="44">
        <v>201744</v>
      </c>
      <c r="S206" s="44">
        <v>201748</v>
      </c>
    </row>
    <row r="207" spans="13:19" outlineLevel="1">
      <c r="M207" s="119">
        <v>201746</v>
      </c>
      <c r="N207" s="119" t="s">
        <v>37</v>
      </c>
      <c r="O207" s="39">
        <v>201748</v>
      </c>
      <c r="P207" s="39">
        <v>201752</v>
      </c>
      <c r="Q207" s="39">
        <v>1</v>
      </c>
      <c r="R207" s="44">
        <v>201744</v>
      </c>
      <c r="S207" s="44">
        <v>201748</v>
      </c>
    </row>
    <row r="208" spans="13:19" outlineLevel="1">
      <c r="M208" s="119">
        <v>201746</v>
      </c>
      <c r="N208" s="119" t="s">
        <v>37</v>
      </c>
      <c r="O208" s="39">
        <v>201748</v>
      </c>
      <c r="P208" s="39">
        <v>201752</v>
      </c>
      <c r="Q208" s="39">
        <v>0.9</v>
      </c>
      <c r="R208" s="44">
        <v>201744</v>
      </c>
      <c r="S208" s="44">
        <v>201748</v>
      </c>
    </row>
    <row r="209" spans="13:19" outlineLevel="1">
      <c r="M209" s="119">
        <v>201746</v>
      </c>
      <c r="N209" s="119" t="s">
        <v>37</v>
      </c>
      <c r="O209" s="39">
        <v>201748</v>
      </c>
      <c r="P209" s="39">
        <v>201752</v>
      </c>
      <c r="Q209" s="39">
        <v>1</v>
      </c>
      <c r="R209" s="44">
        <v>201744</v>
      </c>
      <c r="S209" s="44">
        <v>201748</v>
      </c>
    </row>
    <row r="210" spans="13:19" outlineLevel="1">
      <c r="M210" s="119">
        <v>201746</v>
      </c>
      <c r="N210" s="119" t="s">
        <v>37</v>
      </c>
      <c r="O210" s="39">
        <v>201748</v>
      </c>
      <c r="P210" s="39">
        <v>201752</v>
      </c>
      <c r="Q210" s="39">
        <v>1</v>
      </c>
      <c r="R210" s="44">
        <v>201744</v>
      </c>
      <c r="S210" s="44">
        <v>201748</v>
      </c>
    </row>
    <row r="211" spans="13:19" outlineLevel="1">
      <c r="M211" s="119">
        <v>201746</v>
      </c>
      <c r="N211" s="119" t="s">
        <v>37</v>
      </c>
      <c r="O211" s="39">
        <v>201748</v>
      </c>
      <c r="P211" s="39">
        <v>201752</v>
      </c>
      <c r="Q211" s="39">
        <v>1</v>
      </c>
      <c r="R211" s="44">
        <v>201744</v>
      </c>
      <c r="S211" s="44">
        <v>201748</v>
      </c>
    </row>
    <row r="212" spans="13:19" outlineLevel="1">
      <c r="M212" s="119">
        <v>201746</v>
      </c>
      <c r="N212" s="119" t="s">
        <v>37</v>
      </c>
      <c r="O212" s="39">
        <v>201748</v>
      </c>
      <c r="P212" s="39">
        <v>201752</v>
      </c>
      <c r="Q212" s="39"/>
      <c r="R212" s="44">
        <v>201744</v>
      </c>
      <c r="S212" s="44">
        <v>201748</v>
      </c>
    </row>
    <row r="213" spans="13:19" outlineLevel="1">
      <c r="M213" s="119">
        <v>201746</v>
      </c>
      <c r="N213" s="119" t="s">
        <v>38</v>
      </c>
      <c r="O213" s="39">
        <v>201748</v>
      </c>
      <c r="P213" s="39">
        <v>201752</v>
      </c>
      <c r="Q213" s="39">
        <v>0.9</v>
      </c>
      <c r="R213" s="44">
        <v>201744</v>
      </c>
      <c r="S213" s="44">
        <v>201748</v>
      </c>
    </row>
    <row r="214" spans="13:19" outlineLevel="1">
      <c r="M214" s="119">
        <v>201746</v>
      </c>
      <c r="N214" s="119" t="s">
        <v>38</v>
      </c>
      <c r="O214" s="39">
        <v>201748</v>
      </c>
      <c r="P214" s="39">
        <v>201752</v>
      </c>
      <c r="Q214" s="39">
        <v>0.9</v>
      </c>
      <c r="R214" s="44">
        <v>201744</v>
      </c>
      <c r="S214" s="44">
        <v>201748</v>
      </c>
    </row>
    <row r="215" spans="13:19" outlineLevel="1">
      <c r="M215" s="119">
        <v>201746</v>
      </c>
      <c r="N215" s="119" t="s">
        <v>38</v>
      </c>
      <c r="O215" s="39">
        <v>201748</v>
      </c>
      <c r="P215" s="39">
        <v>201752</v>
      </c>
      <c r="Q215" s="39">
        <v>0.9</v>
      </c>
      <c r="R215" s="44">
        <v>201744</v>
      </c>
      <c r="S215" s="44">
        <v>201748</v>
      </c>
    </row>
    <row r="216" spans="13:19" outlineLevel="1">
      <c r="M216" s="119">
        <v>201746</v>
      </c>
      <c r="N216" s="119" t="s">
        <v>38</v>
      </c>
      <c r="O216" s="39">
        <v>201748</v>
      </c>
      <c r="P216" s="39">
        <v>201752</v>
      </c>
      <c r="Q216" s="39">
        <v>1</v>
      </c>
      <c r="R216" s="44">
        <v>201744</v>
      </c>
      <c r="S216" s="44">
        <v>201748</v>
      </c>
    </row>
    <row r="217" spans="13:19" outlineLevel="1">
      <c r="M217" s="119">
        <v>201746</v>
      </c>
      <c r="N217" s="119" t="s">
        <v>38</v>
      </c>
      <c r="O217" s="39">
        <v>201748</v>
      </c>
      <c r="P217" s="39">
        <v>201752</v>
      </c>
      <c r="Q217" s="39">
        <v>1</v>
      </c>
      <c r="R217" s="44">
        <v>201744</v>
      </c>
      <c r="S217" s="44">
        <v>201748</v>
      </c>
    </row>
    <row r="218" spans="13:19" outlineLevel="1">
      <c r="M218" s="119">
        <v>201746</v>
      </c>
      <c r="N218" s="119" t="s">
        <v>38</v>
      </c>
      <c r="O218" s="39">
        <v>201748</v>
      </c>
      <c r="P218" s="39">
        <v>201752</v>
      </c>
      <c r="Q218" s="39">
        <v>1</v>
      </c>
      <c r="R218" s="44">
        <v>201744</v>
      </c>
      <c r="S218" s="44">
        <v>201748</v>
      </c>
    </row>
    <row r="219" spans="13:19" outlineLevel="1">
      <c r="M219" s="119">
        <v>201746</v>
      </c>
      <c r="N219" s="119" t="s">
        <v>38</v>
      </c>
      <c r="O219" s="39">
        <v>201748</v>
      </c>
      <c r="P219" s="39">
        <v>201752</v>
      </c>
      <c r="Q219" s="39">
        <v>0.9</v>
      </c>
      <c r="R219" s="44">
        <v>201744</v>
      </c>
      <c r="S219" s="44">
        <v>201748</v>
      </c>
    </row>
    <row r="220" spans="13:19" outlineLevel="1">
      <c r="M220" s="119">
        <v>201746</v>
      </c>
      <c r="N220" s="119" t="s">
        <v>38</v>
      </c>
      <c r="O220" s="39">
        <v>201748</v>
      </c>
      <c r="P220" s="39">
        <v>201752</v>
      </c>
      <c r="Q220" s="39"/>
      <c r="R220" s="44">
        <v>201744</v>
      </c>
      <c r="S220" s="44">
        <v>201748</v>
      </c>
    </row>
    <row r="221" spans="13:19" outlineLevel="1">
      <c r="M221" s="119">
        <v>201746</v>
      </c>
      <c r="N221" s="119" t="s">
        <v>38</v>
      </c>
      <c r="O221" s="39">
        <v>201748</v>
      </c>
      <c r="P221" s="39">
        <v>201752</v>
      </c>
      <c r="Q221" s="39">
        <v>0.9</v>
      </c>
      <c r="R221" s="44">
        <v>201744</v>
      </c>
      <c r="S221" s="44">
        <v>201748</v>
      </c>
    </row>
    <row r="222" spans="13:19" outlineLevel="1">
      <c r="M222" s="119">
        <v>201747</v>
      </c>
      <c r="N222" s="119" t="s">
        <v>44</v>
      </c>
      <c r="O222" s="39">
        <v>201748</v>
      </c>
      <c r="P222" s="39">
        <v>201752</v>
      </c>
      <c r="Q222" s="39">
        <v>0.9</v>
      </c>
      <c r="R222" s="44">
        <v>201744</v>
      </c>
      <c r="S222" s="44">
        <v>201748</v>
      </c>
    </row>
    <row r="223" spans="13:19" outlineLevel="1">
      <c r="M223" s="119">
        <v>201747</v>
      </c>
      <c r="N223" s="119" t="s">
        <v>44</v>
      </c>
      <c r="O223" s="39">
        <v>201748</v>
      </c>
      <c r="P223" s="39">
        <v>201752</v>
      </c>
      <c r="Q223" s="39">
        <v>0.7</v>
      </c>
      <c r="R223" s="44">
        <v>201744</v>
      </c>
      <c r="S223" s="44">
        <v>201748</v>
      </c>
    </row>
    <row r="224" spans="13:19" outlineLevel="1">
      <c r="M224" s="119">
        <v>201747</v>
      </c>
      <c r="N224" s="119" t="s">
        <v>44</v>
      </c>
      <c r="O224" s="39">
        <v>201748</v>
      </c>
      <c r="P224" s="39">
        <v>201752</v>
      </c>
      <c r="Q224" s="39">
        <v>0.9</v>
      </c>
      <c r="R224" s="44">
        <v>201744</v>
      </c>
      <c r="S224" s="44">
        <v>201748</v>
      </c>
    </row>
    <row r="225" spans="13:19" outlineLevel="1">
      <c r="M225" s="119">
        <v>201747</v>
      </c>
      <c r="N225" s="119" t="s">
        <v>44</v>
      </c>
      <c r="O225" s="39">
        <v>201748</v>
      </c>
      <c r="P225" s="39">
        <v>201752</v>
      </c>
      <c r="Q225" s="39">
        <v>0.9</v>
      </c>
      <c r="R225" s="44">
        <v>201744</v>
      </c>
      <c r="S225" s="44">
        <v>201748</v>
      </c>
    </row>
    <row r="226" spans="13:19" outlineLevel="1">
      <c r="M226" s="119">
        <v>201747</v>
      </c>
      <c r="N226" s="119" t="s">
        <v>44</v>
      </c>
      <c r="O226" s="39">
        <v>201748</v>
      </c>
      <c r="P226" s="39">
        <v>201752</v>
      </c>
      <c r="Q226" s="39">
        <v>1</v>
      </c>
      <c r="R226" s="44">
        <v>201744</v>
      </c>
      <c r="S226" s="44">
        <v>201748</v>
      </c>
    </row>
    <row r="227" spans="13:19" outlineLevel="1">
      <c r="M227" s="119">
        <v>201747</v>
      </c>
      <c r="N227" s="119" t="s">
        <v>44</v>
      </c>
      <c r="O227" s="39">
        <v>201748</v>
      </c>
      <c r="P227" s="39">
        <v>201752</v>
      </c>
      <c r="Q227" s="39">
        <v>1</v>
      </c>
      <c r="R227" s="44">
        <v>201744</v>
      </c>
      <c r="S227" s="44">
        <v>201748</v>
      </c>
    </row>
    <row r="228" spans="13:19" outlineLevel="1">
      <c r="M228" s="119">
        <v>201747</v>
      </c>
      <c r="N228" s="119" t="s">
        <v>44</v>
      </c>
      <c r="O228" s="39">
        <v>201748</v>
      </c>
      <c r="P228" s="39">
        <v>201752</v>
      </c>
      <c r="Q228" s="39">
        <v>0.8</v>
      </c>
      <c r="R228" s="44">
        <v>201744</v>
      </c>
      <c r="S228" s="44">
        <v>201748</v>
      </c>
    </row>
    <row r="229" spans="13:19" outlineLevel="1">
      <c r="M229" s="119">
        <v>201747</v>
      </c>
      <c r="N229" s="119" t="s">
        <v>44</v>
      </c>
      <c r="O229" s="39">
        <v>201748</v>
      </c>
      <c r="P229" s="39">
        <v>201752</v>
      </c>
      <c r="Q229" s="39">
        <v>0.8</v>
      </c>
      <c r="R229" s="44">
        <v>201744</v>
      </c>
      <c r="S229" s="44">
        <v>201748</v>
      </c>
    </row>
    <row r="230" spans="13:19" outlineLevel="1">
      <c r="M230" s="119">
        <v>201747</v>
      </c>
      <c r="N230" s="119" t="s">
        <v>44</v>
      </c>
      <c r="O230" s="39">
        <v>201748</v>
      </c>
      <c r="P230" s="39">
        <v>201752</v>
      </c>
      <c r="Q230" s="39">
        <v>0.8</v>
      </c>
      <c r="R230" s="44">
        <v>201744</v>
      </c>
      <c r="S230" s="44">
        <v>201748</v>
      </c>
    </row>
    <row r="231" spans="13:19" outlineLevel="1">
      <c r="M231" s="119">
        <v>201747</v>
      </c>
      <c r="N231" s="119" t="s">
        <v>44</v>
      </c>
      <c r="O231" s="39">
        <v>201748</v>
      </c>
      <c r="P231" s="39">
        <v>201752</v>
      </c>
      <c r="Q231" s="39">
        <v>1</v>
      </c>
      <c r="R231" s="44">
        <v>201744</v>
      </c>
      <c r="S231" s="44">
        <v>201748</v>
      </c>
    </row>
    <row r="232" spans="13:19" outlineLevel="1">
      <c r="M232" s="119">
        <v>201747</v>
      </c>
      <c r="N232" s="119" t="s">
        <v>44</v>
      </c>
      <c r="O232" s="39">
        <v>201748</v>
      </c>
      <c r="P232" s="39">
        <v>201752</v>
      </c>
      <c r="Q232" s="39">
        <v>0.8</v>
      </c>
      <c r="R232" s="44">
        <v>201744</v>
      </c>
      <c r="S232" s="44">
        <v>201748</v>
      </c>
    </row>
    <row r="233" spans="13:19" outlineLevel="1">
      <c r="M233" s="119">
        <v>201747</v>
      </c>
      <c r="N233" s="119" t="s">
        <v>44</v>
      </c>
      <c r="O233" s="39">
        <v>201748</v>
      </c>
      <c r="P233" s="39">
        <v>201752</v>
      </c>
      <c r="Q233" s="39">
        <v>0.9</v>
      </c>
      <c r="R233" s="44">
        <v>201744</v>
      </c>
      <c r="S233" s="44">
        <v>201748</v>
      </c>
    </row>
    <row r="234" spans="13:19" outlineLevel="1">
      <c r="M234" s="119">
        <v>201747</v>
      </c>
      <c r="N234" s="119" t="s">
        <v>44</v>
      </c>
      <c r="O234" s="39">
        <v>201748</v>
      </c>
      <c r="P234" s="39">
        <v>201752</v>
      </c>
      <c r="Q234" s="39">
        <v>0.9</v>
      </c>
      <c r="R234" s="44">
        <v>201744</v>
      </c>
      <c r="S234" s="44">
        <v>201748</v>
      </c>
    </row>
    <row r="235" spans="13:19" outlineLevel="1">
      <c r="M235" s="119">
        <v>201747</v>
      </c>
      <c r="N235" s="119" t="s">
        <v>44</v>
      </c>
      <c r="O235" s="39">
        <v>201748</v>
      </c>
      <c r="P235" s="39">
        <v>201752</v>
      </c>
      <c r="Q235" s="39">
        <v>0.7</v>
      </c>
      <c r="R235" s="44">
        <v>201744</v>
      </c>
      <c r="S235" s="44">
        <v>201748</v>
      </c>
    </row>
    <row r="236" spans="13:19" outlineLevel="1">
      <c r="M236" s="119">
        <v>201747</v>
      </c>
      <c r="N236" s="119" t="s">
        <v>44</v>
      </c>
      <c r="O236" s="39">
        <v>201748</v>
      </c>
      <c r="P236" s="39">
        <v>201752</v>
      </c>
      <c r="Q236" s="39">
        <v>0.7</v>
      </c>
      <c r="R236" s="44">
        <v>201744</v>
      </c>
      <c r="S236" s="44">
        <v>201748</v>
      </c>
    </row>
    <row r="237" spans="13:19" outlineLevel="1">
      <c r="M237" s="119">
        <v>201747</v>
      </c>
      <c r="N237" s="119" t="s">
        <v>44</v>
      </c>
      <c r="O237" s="39">
        <v>201748</v>
      </c>
      <c r="P237" s="39">
        <v>201752</v>
      </c>
      <c r="Q237" s="39">
        <v>0.9</v>
      </c>
      <c r="R237" s="44">
        <v>201744</v>
      </c>
      <c r="S237" s="44">
        <v>201748</v>
      </c>
    </row>
    <row r="238" spans="13:19" outlineLevel="1">
      <c r="M238" s="119">
        <v>201747</v>
      </c>
      <c r="N238" s="119" t="s">
        <v>44</v>
      </c>
      <c r="O238" s="39">
        <v>201748</v>
      </c>
      <c r="P238" s="39">
        <v>201752</v>
      </c>
      <c r="Q238" s="39">
        <v>0.9</v>
      </c>
      <c r="R238" s="44">
        <v>201744</v>
      </c>
      <c r="S238" s="44">
        <v>201748</v>
      </c>
    </row>
    <row r="239" spans="13:19" outlineLevel="1">
      <c r="M239" s="119">
        <v>201747</v>
      </c>
      <c r="N239" s="119" t="s">
        <v>44</v>
      </c>
      <c r="O239" s="39">
        <v>201748</v>
      </c>
      <c r="P239" s="39">
        <v>201752</v>
      </c>
      <c r="Q239" s="39">
        <v>0.7</v>
      </c>
      <c r="R239" s="44">
        <v>201744</v>
      </c>
      <c r="S239" s="44">
        <v>201748</v>
      </c>
    </row>
    <row r="240" spans="13:19" outlineLevel="1">
      <c r="M240" s="119">
        <v>201747</v>
      </c>
      <c r="N240" s="119" t="s">
        <v>44</v>
      </c>
      <c r="O240" s="39">
        <v>201748</v>
      </c>
      <c r="P240" s="39">
        <v>201752</v>
      </c>
      <c r="Q240" s="39"/>
      <c r="R240" s="44">
        <v>201744</v>
      </c>
      <c r="S240" s="44">
        <v>201748</v>
      </c>
    </row>
    <row r="241" spans="13:19" outlineLevel="1">
      <c r="M241" s="119">
        <v>201747</v>
      </c>
      <c r="N241" s="119" t="s">
        <v>44</v>
      </c>
      <c r="O241" s="39">
        <v>201748</v>
      </c>
      <c r="P241" s="39">
        <v>201752</v>
      </c>
      <c r="Q241" s="39">
        <v>1</v>
      </c>
      <c r="R241" s="44">
        <v>201744</v>
      </c>
      <c r="S241" s="44">
        <v>201748</v>
      </c>
    </row>
    <row r="242" spans="13:19" outlineLevel="1">
      <c r="M242" s="119">
        <v>201747</v>
      </c>
      <c r="N242" s="119" t="s">
        <v>44</v>
      </c>
      <c r="O242" s="39">
        <v>201748</v>
      </c>
      <c r="P242" s="39">
        <v>201752</v>
      </c>
      <c r="Q242" s="39">
        <v>0.9</v>
      </c>
      <c r="R242" s="44">
        <v>201744</v>
      </c>
      <c r="S242" s="44">
        <v>201748</v>
      </c>
    </row>
    <row r="243" spans="13:19" outlineLevel="1">
      <c r="M243" s="119">
        <v>201747</v>
      </c>
      <c r="N243" s="119" t="s">
        <v>44</v>
      </c>
      <c r="O243" s="39">
        <v>201748</v>
      </c>
      <c r="P243" s="39">
        <v>201752</v>
      </c>
      <c r="Q243" s="39">
        <v>1</v>
      </c>
      <c r="R243" s="44">
        <v>201744</v>
      </c>
      <c r="S243" s="44">
        <v>201748</v>
      </c>
    </row>
    <row r="244" spans="13:19" outlineLevel="1">
      <c r="M244" s="119">
        <v>201747</v>
      </c>
      <c r="N244" s="119" t="s">
        <v>44</v>
      </c>
      <c r="O244" s="39">
        <v>201748</v>
      </c>
      <c r="P244" s="39">
        <v>201752</v>
      </c>
      <c r="Q244" s="39">
        <v>1</v>
      </c>
      <c r="R244" s="44">
        <v>201744</v>
      </c>
      <c r="S244" s="44">
        <v>201748</v>
      </c>
    </row>
    <row r="245" spans="13:19" outlineLevel="1">
      <c r="M245" s="119">
        <v>201747</v>
      </c>
      <c r="N245" s="119" t="s">
        <v>44</v>
      </c>
      <c r="O245" s="39">
        <v>201748</v>
      </c>
      <c r="P245" s="39">
        <v>201752</v>
      </c>
      <c r="Q245" s="39">
        <v>0.9</v>
      </c>
      <c r="R245" s="44">
        <v>201744</v>
      </c>
      <c r="S245" s="44">
        <v>201748</v>
      </c>
    </row>
    <row r="246" spans="13:19" outlineLevel="1">
      <c r="M246" s="119">
        <v>201747</v>
      </c>
      <c r="N246" s="119" t="s">
        <v>57</v>
      </c>
      <c r="O246" s="39">
        <v>201748</v>
      </c>
      <c r="P246" s="39">
        <v>201752</v>
      </c>
      <c r="Q246" s="39"/>
      <c r="R246" s="44">
        <v>201744</v>
      </c>
      <c r="S246" s="44">
        <v>201748</v>
      </c>
    </row>
    <row r="247" spans="13:19" outlineLevel="1">
      <c r="M247" s="119">
        <v>201747</v>
      </c>
      <c r="N247" s="119" t="s">
        <v>57</v>
      </c>
      <c r="O247" s="39">
        <v>201748</v>
      </c>
      <c r="P247" s="39">
        <v>201752</v>
      </c>
      <c r="Q247" s="39">
        <v>1</v>
      </c>
      <c r="R247" s="44">
        <v>201744</v>
      </c>
      <c r="S247" s="44">
        <v>201748</v>
      </c>
    </row>
    <row r="248" spans="13:19" outlineLevel="1">
      <c r="M248" s="119">
        <v>201747</v>
      </c>
      <c r="N248" s="119" t="s">
        <v>57</v>
      </c>
      <c r="O248" s="39">
        <v>201748</v>
      </c>
      <c r="P248" s="39">
        <v>201752</v>
      </c>
      <c r="Q248" s="39">
        <v>1</v>
      </c>
      <c r="R248" s="44">
        <v>201744</v>
      </c>
      <c r="S248" s="44">
        <v>201748</v>
      </c>
    </row>
    <row r="249" spans="13:19" outlineLevel="1">
      <c r="M249" s="119">
        <v>201747</v>
      </c>
      <c r="N249" s="119" t="s">
        <v>34</v>
      </c>
      <c r="O249" s="39">
        <v>201748</v>
      </c>
      <c r="P249" s="39">
        <v>201752</v>
      </c>
      <c r="Q249" s="39">
        <v>1</v>
      </c>
      <c r="R249" s="44">
        <v>201744</v>
      </c>
      <c r="S249" s="44">
        <v>201748</v>
      </c>
    </row>
    <row r="250" spans="13:19" outlineLevel="1">
      <c r="M250" s="119">
        <v>201747</v>
      </c>
      <c r="N250" s="119" t="s">
        <v>34</v>
      </c>
      <c r="O250" s="39">
        <v>201748</v>
      </c>
      <c r="P250" s="39">
        <v>201752</v>
      </c>
      <c r="Q250" s="39">
        <v>1</v>
      </c>
      <c r="R250" s="44">
        <v>201744</v>
      </c>
      <c r="S250" s="44">
        <v>201748</v>
      </c>
    </row>
    <row r="251" spans="13:19" outlineLevel="1">
      <c r="M251" s="119">
        <v>201747</v>
      </c>
      <c r="N251" s="119" t="s">
        <v>34</v>
      </c>
      <c r="O251" s="39">
        <v>201748</v>
      </c>
      <c r="P251" s="39">
        <v>201752</v>
      </c>
      <c r="Q251" s="39">
        <v>0.9</v>
      </c>
      <c r="R251" s="44">
        <v>201744</v>
      </c>
      <c r="S251" s="44">
        <v>201748</v>
      </c>
    </row>
    <row r="252" spans="13:19" outlineLevel="1">
      <c r="M252" s="119">
        <v>201747</v>
      </c>
      <c r="N252" s="119" t="s">
        <v>35</v>
      </c>
      <c r="O252" s="39">
        <v>201748</v>
      </c>
      <c r="P252" s="39">
        <v>201752</v>
      </c>
      <c r="Q252" s="39">
        <v>1</v>
      </c>
      <c r="R252" s="44">
        <v>201744</v>
      </c>
      <c r="S252" s="44">
        <v>201748</v>
      </c>
    </row>
    <row r="253" spans="13:19" outlineLevel="1">
      <c r="M253" s="119">
        <v>201747</v>
      </c>
      <c r="N253" s="119" t="s">
        <v>35</v>
      </c>
      <c r="O253" s="39">
        <v>201748</v>
      </c>
      <c r="P253" s="39">
        <v>201752</v>
      </c>
      <c r="Q253" s="39">
        <v>1</v>
      </c>
      <c r="R253" s="44">
        <v>201744</v>
      </c>
      <c r="S253" s="44">
        <v>201748</v>
      </c>
    </row>
    <row r="254" spans="13:19" outlineLevel="1">
      <c r="M254" s="119">
        <v>201747</v>
      </c>
      <c r="N254" s="119" t="s">
        <v>36</v>
      </c>
      <c r="O254" s="39">
        <v>201748</v>
      </c>
      <c r="P254" s="39">
        <v>201752</v>
      </c>
      <c r="Q254" s="39"/>
      <c r="R254" s="44">
        <v>201744</v>
      </c>
      <c r="S254" s="44">
        <v>201748</v>
      </c>
    </row>
    <row r="255" spans="13:19" outlineLevel="1">
      <c r="M255" s="119">
        <v>201747</v>
      </c>
      <c r="N255" s="119" t="s">
        <v>36</v>
      </c>
      <c r="O255" s="39">
        <v>201748</v>
      </c>
      <c r="P255" s="39">
        <v>201752</v>
      </c>
      <c r="Q255" s="39">
        <v>1</v>
      </c>
      <c r="R255" s="44">
        <v>201744</v>
      </c>
      <c r="S255" s="44">
        <v>201748</v>
      </c>
    </row>
    <row r="256" spans="13:19" outlineLevel="1">
      <c r="M256" s="119">
        <v>201747</v>
      </c>
      <c r="N256" s="119" t="s">
        <v>37</v>
      </c>
      <c r="O256" s="39">
        <v>201748</v>
      </c>
      <c r="P256" s="39">
        <v>201752</v>
      </c>
      <c r="Q256" s="39">
        <v>1</v>
      </c>
      <c r="R256" s="44">
        <v>201744</v>
      </c>
      <c r="S256" s="44">
        <v>201748</v>
      </c>
    </row>
    <row r="257" spans="13:19" outlineLevel="1">
      <c r="M257" s="119">
        <v>201747</v>
      </c>
      <c r="N257" s="119" t="s">
        <v>37</v>
      </c>
      <c r="O257" s="39">
        <v>201748</v>
      </c>
      <c r="P257" s="39">
        <v>201752</v>
      </c>
      <c r="Q257" s="39">
        <v>1</v>
      </c>
      <c r="R257" s="44">
        <v>201744</v>
      </c>
      <c r="S257" s="44">
        <v>201748</v>
      </c>
    </row>
    <row r="258" spans="13:19" outlineLevel="1">
      <c r="M258" s="119">
        <v>201747</v>
      </c>
      <c r="N258" s="119" t="s">
        <v>37</v>
      </c>
      <c r="O258" s="39">
        <v>201748</v>
      </c>
      <c r="P258" s="39">
        <v>201752</v>
      </c>
      <c r="Q258" s="39">
        <v>0.7</v>
      </c>
      <c r="R258" s="44">
        <v>201744</v>
      </c>
      <c r="S258" s="44">
        <v>201748</v>
      </c>
    </row>
    <row r="259" spans="13:19" outlineLevel="1">
      <c r="M259" s="119">
        <v>201747</v>
      </c>
      <c r="N259" s="119" t="s">
        <v>37</v>
      </c>
      <c r="O259" s="39">
        <v>201748</v>
      </c>
      <c r="P259" s="39">
        <v>201752</v>
      </c>
      <c r="Q259" s="39">
        <v>1</v>
      </c>
      <c r="R259" s="44">
        <v>201744</v>
      </c>
      <c r="S259" s="44">
        <v>201748</v>
      </c>
    </row>
    <row r="260" spans="13:19" outlineLevel="1">
      <c r="M260" s="119">
        <v>201747</v>
      </c>
      <c r="N260" s="119" t="s">
        <v>37</v>
      </c>
      <c r="O260" s="39">
        <v>201748</v>
      </c>
      <c r="P260" s="39">
        <v>201752</v>
      </c>
      <c r="Q260" s="39">
        <v>1</v>
      </c>
      <c r="R260" s="44">
        <v>201744</v>
      </c>
      <c r="S260" s="44">
        <v>201748</v>
      </c>
    </row>
    <row r="261" spans="13:19" outlineLevel="1">
      <c r="M261" s="119">
        <v>201747</v>
      </c>
      <c r="N261" s="119" t="s">
        <v>37</v>
      </c>
      <c r="O261" s="39">
        <v>201748</v>
      </c>
      <c r="P261" s="39">
        <v>201752</v>
      </c>
      <c r="Q261" s="39">
        <v>0.6</v>
      </c>
      <c r="R261" s="44">
        <v>201744</v>
      </c>
      <c r="S261" s="44">
        <v>201748</v>
      </c>
    </row>
    <row r="262" spans="13:19" outlineLevel="1">
      <c r="M262" s="119">
        <v>201747</v>
      </c>
      <c r="N262" s="119" t="s">
        <v>38</v>
      </c>
      <c r="O262" s="39">
        <v>201748</v>
      </c>
      <c r="P262" s="39">
        <v>201752</v>
      </c>
      <c r="Q262" s="39">
        <v>1</v>
      </c>
      <c r="R262" s="44">
        <v>201744</v>
      </c>
      <c r="S262" s="44">
        <v>201748</v>
      </c>
    </row>
    <row r="263" spans="13:19" outlineLevel="1">
      <c r="M263" s="119">
        <v>201747</v>
      </c>
      <c r="N263" s="119" t="s">
        <v>38</v>
      </c>
      <c r="O263" s="39">
        <v>201748</v>
      </c>
      <c r="P263" s="39">
        <v>201752</v>
      </c>
      <c r="Q263" s="39">
        <v>1</v>
      </c>
      <c r="R263" s="44">
        <v>201744</v>
      </c>
      <c r="S263" s="44">
        <v>201748</v>
      </c>
    </row>
    <row r="264" spans="13:19" outlineLevel="1">
      <c r="M264" s="119">
        <v>201747</v>
      </c>
      <c r="N264" s="119" t="s">
        <v>38</v>
      </c>
      <c r="O264" s="39">
        <v>201748</v>
      </c>
      <c r="P264" s="39">
        <v>201752</v>
      </c>
      <c r="Q264" s="39">
        <v>0.9</v>
      </c>
      <c r="R264" s="44">
        <v>201744</v>
      </c>
      <c r="S264" s="44">
        <v>201748</v>
      </c>
    </row>
    <row r="265" spans="13:19" outlineLevel="1">
      <c r="M265" s="119">
        <v>201747</v>
      </c>
      <c r="N265" s="119" t="s">
        <v>38</v>
      </c>
      <c r="O265" s="39">
        <v>201748</v>
      </c>
      <c r="P265" s="39">
        <v>201752</v>
      </c>
      <c r="Q265" s="39">
        <v>1</v>
      </c>
      <c r="R265" s="44">
        <v>201744</v>
      </c>
      <c r="S265" s="44">
        <v>201748</v>
      </c>
    </row>
    <row r="266" spans="13:19" outlineLevel="1">
      <c r="M266" s="119">
        <v>201747</v>
      </c>
      <c r="N266" s="119" t="s">
        <v>38</v>
      </c>
      <c r="O266" s="39">
        <v>201748</v>
      </c>
      <c r="P266" s="39">
        <v>201752</v>
      </c>
      <c r="Q266" s="39">
        <v>1</v>
      </c>
      <c r="R266" s="44">
        <v>201744</v>
      </c>
      <c r="S266" s="44">
        <v>201748</v>
      </c>
    </row>
    <row r="267" spans="13:19" outlineLevel="1">
      <c r="M267" s="119">
        <v>201747</v>
      </c>
      <c r="N267" s="119" t="s">
        <v>38</v>
      </c>
      <c r="O267" s="39">
        <v>201748</v>
      </c>
      <c r="P267" s="39">
        <v>201752</v>
      </c>
      <c r="Q267" s="39">
        <v>1</v>
      </c>
      <c r="R267" s="44">
        <v>201744</v>
      </c>
      <c r="S267" s="44">
        <v>201748</v>
      </c>
    </row>
    <row r="268" spans="13:19" outlineLevel="1">
      <c r="M268" s="119">
        <v>201747</v>
      </c>
      <c r="N268" s="119" t="s">
        <v>38</v>
      </c>
      <c r="O268" s="39">
        <v>201748</v>
      </c>
      <c r="P268" s="39">
        <v>201752</v>
      </c>
      <c r="Q268" s="39">
        <v>1</v>
      </c>
      <c r="R268" s="44">
        <v>201744</v>
      </c>
      <c r="S268" s="44">
        <v>201748</v>
      </c>
    </row>
    <row r="269" spans="13:19" outlineLevel="1">
      <c r="M269" s="119">
        <v>201747</v>
      </c>
      <c r="N269" s="119" t="s">
        <v>38</v>
      </c>
      <c r="O269" s="39">
        <v>201748</v>
      </c>
      <c r="P269" s="39">
        <v>201752</v>
      </c>
      <c r="Q269" s="39">
        <v>0.9</v>
      </c>
      <c r="R269" s="44">
        <v>201744</v>
      </c>
      <c r="S269" s="44">
        <v>201748</v>
      </c>
    </row>
    <row r="270" spans="13:19" outlineLevel="1">
      <c r="M270" s="119">
        <v>201747</v>
      </c>
      <c r="N270" s="119" t="s">
        <v>38</v>
      </c>
      <c r="O270" s="39">
        <v>201748</v>
      </c>
      <c r="P270" s="39">
        <v>201752</v>
      </c>
      <c r="Q270" s="39"/>
      <c r="R270" s="44">
        <v>201744</v>
      </c>
      <c r="S270" s="44">
        <v>201748</v>
      </c>
    </row>
    <row r="271" spans="13:19" outlineLevel="1">
      <c r="M271" s="119">
        <v>201748</v>
      </c>
      <c r="N271" s="119" t="s">
        <v>44</v>
      </c>
      <c r="O271" s="39">
        <v>201748</v>
      </c>
      <c r="P271" s="39">
        <v>201752</v>
      </c>
      <c r="Q271" s="39">
        <v>0.9</v>
      </c>
      <c r="R271" s="44">
        <v>201744</v>
      </c>
      <c r="S271" s="44">
        <v>201748</v>
      </c>
    </row>
    <row r="272" spans="13:19" outlineLevel="1">
      <c r="M272" s="119">
        <v>201748</v>
      </c>
      <c r="N272" s="119" t="s">
        <v>44</v>
      </c>
      <c r="O272" s="39">
        <v>201748</v>
      </c>
      <c r="P272" s="39">
        <v>201752</v>
      </c>
      <c r="Q272" s="39">
        <v>0.6</v>
      </c>
      <c r="R272" s="44">
        <v>201744</v>
      </c>
      <c r="S272" s="44">
        <v>201748</v>
      </c>
    </row>
    <row r="273" spans="13:19" outlineLevel="1">
      <c r="M273" s="119">
        <v>201748</v>
      </c>
      <c r="N273" s="119" t="s">
        <v>44</v>
      </c>
      <c r="O273" s="39">
        <v>201748</v>
      </c>
      <c r="P273" s="39">
        <v>201752</v>
      </c>
      <c r="Q273" s="39">
        <v>0.8</v>
      </c>
      <c r="R273" s="44">
        <v>201744</v>
      </c>
      <c r="S273" s="44">
        <v>201748</v>
      </c>
    </row>
    <row r="274" spans="13:19" outlineLevel="1">
      <c r="M274" s="119">
        <v>201748</v>
      </c>
      <c r="N274" s="119" t="s">
        <v>44</v>
      </c>
      <c r="O274" s="39">
        <v>201748</v>
      </c>
      <c r="P274" s="39">
        <v>201752</v>
      </c>
      <c r="Q274" s="39">
        <v>1</v>
      </c>
      <c r="R274" s="44">
        <v>201744</v>
      </c>
      <c r="S274" s="44">
        <v>201748</v>
      </c>
    </row>
    <row r="275" spans="13:19" outlineLevel="1">
      <c r="M275" s="119">
        <v>201748</v>
      </c>
      <c r="N275" s="119" t="s">
        <v>44</v>
      </c>
      <c r="O275" s="39">
        <v>201748</v>
      </c>
      <c r="P275" s="39">
        <v>201752</v>
      </c>
      <c r="Q275" s="39">
        <v>0.9</v>
      </c>
      <c r="R275" s="44">
        <v>201744</v>
      </c>
      <c r="S275" s="44">
        <v>201748</v>
      </c>
    </row>
    <row r="276" spans="13:19" outlineLevel="1">
      <c r="M276" s="119">
        <v>201748</v>
      </c>
      <c r="N276" s="119" t="s">
        <v>44</v>
      </c>
      <c r="O276" s="39">
        <v>201748</v>
      </c>
      <c r="P276" s="39">
        <v>201752</v>
      </c>
      <c r="Q276" s="39">
        <v>0.9</v>
      </c>
      <c r="R276" s="44">
        <v>201744</v>
      </c>
      <c r="S276" s="44">
        <v>201748</v>
      </c>
    </row>
    <row r="277" spans="13:19" outlineLevel="1">
      <c r="M277" s="119">
        <v>201748</v>
      </c>
      <c r="N277" s="119" t="s">
        <v>44</v>
      </c>
      <c r="O277" s="39">
        <v>201748</v>
      </c>
      <c r="P277" s="39">
        <v>201752</v>
      </c>
      <c r="Q277" s="39">
        <v>0.9</v>
      </c>
      <c r="R277" s="44">
        <v>201744</v>
      </c>
      <c r="S277" s="44">
        <v>201748</v>
      </c>
    </row>
    <row r="278" spans="13:19" outlineLevel="1">
      <c r="M278" s="119">
        <v>201748</v>
      </c>
      <c r="N278" s="119" t="s">
        <v>44</v>
      </c>
      <c r="O278" s="39">
        <v>201748</v>
      </c>
      <c r="P278" s="39">
        <v>201752</v>
      </c>
      <c r="Q278" s="39">
        <v>0.9</v>
      </c>
      <c r="R278" s="44">
        <v>201744</v>
      </c>
      <c r="S278" s="44">
        <v>201748</v>
      </c>
    </row>
    <row r="279" spans="13:19" outlineLevel="1">
      <c r="M279" s="119">
        <v>201748</v>
      </c>
      <c r="N279" s="119" t="s">
        <v>44</v>
      </c>
      <c r="O279" s="39">
        <v>201748</v>
      </c>
      <c r="P279" s="39">
        <v>201752</v>
      </c>
      <c r="Q279" s="39">
        <v>1</v>
      </c>
      <c r="R279" s="44">
        <v>201744</v>
      </c>
      <c r="S279" s="44">
        <v>201748</v>
      </c>
    </row>
    <row r="280" spans="13:19" outlineLevel="1">
      <c r="M280" s="119">
        <v>201748</v>
      </c>
      <c r="N280" s="119" t="s">
        <v>44</v>
      </c>
      <c r="O280" s="39">
        <v>201748</v>
      </c>
      <c r="P280" s="39">
        <v>201752</v>
      </c>
      <c r="Q280" s="39">
        <v>0.9</v>
      </c>
      <c r="R280" s="44">
        <v>201744</v>
      </c>
      <c r="S280" s="44">
        <v>201748</v>
      </c>
    </row>
    <row r="281" spans="13:19" outlineLevel="1">
      <c r="M281" s="119">
        <v>201748</v>
      </c>
      <c r="N281" s="119" t="s">
        <v>44</v>
      </c>
      <c r="O281" s="39">
        <v>201748</v>
      </c>
      <c r="P281" s="39">
        <v>201752</v>
      </c>
      <c r="Q281" s="39">
        <v>0.8</v>
      </c>
      <c r="R281" s="44">
        <v>201744</v>
      </c>
      <c r="S281" s="44">
        <v>201748</v>
      </c>
    </row>
    <row r="282" spans="13:19" outlineLevel="1">
      <c r="M282" s="119">
        <v>201748</v>
      </c>
      <c r="N282" s="119" t="s">
        <v>44</v>
      </c>
      <c r="O282" s="39">
        <v>201748</v>
      </c>
      <c r="P282" s="39">
        <v>201752</v>
      </c>
      <c r="Q282" s="39">
        <v>1</v>
      </c>
      <c r="R282" s="44">
        <v>201744</v>
      </c>
      <c r="S282" s="44">
        <v>201748</v>
      </c>
    </row>
    <row r="283" spans="13:19" outlineLevel="1">
      <c r="M283" s="119">
        <v>201748</v>
      </c>
      <c r="N283" s="119" t="s">
        <v>44</v>
      </c>
      <c r="O283" s="39">
        <v>201748</v>
      </c>
      <c r="P283" s="39">
        <v>201752</v>
      </c>
      <c r="Q283" s="39">
        <v>1</v>
      </c>
      <c r="R283" s="44">
        <v>201744</v>
      </c>
      <c r="S283" s="44">
        <v>201748</v>
      </c>
    </row>
    <row r="284" spans="13:19" outlineLevel="1">
      <c r="M284" s="119">
        <v>201748</v>
      </c>
      <c r="N284" s="119" t="s">
        <v>44</v>
      </c>
      <c r="O284" s="39">
        <v>201748</v>
      </c>
      <c r="P284" s="39">
        <v>201752</v>
      </c>
      <c r="Q284" s="39">
        <v>0.9</v>
      </c>
      <c r="R284" s="44">
        <v>201744</v>
      </c>
      <c r="S284" s="44">
        <v>201748</v>
      </c>
    </row>
    <row r="285" spans="13:19" outlineLevel="1">
      <c r="M285" s="119">
        <v>201748</v>
      </c>
      <c r="N285" s="119" t="s">
        <v>44</v>
      </c>
      <c r="O285" s="39">
        <v>201748</v>
      </c>
      <c r="P285" s="39">
        <v>201752</v>
      </c>
      <c r="Q285" s="39">
        <v>0.8</v>
      </c>
      <c r="R285" s="44">
        <v>201744</v>
      </c>
      <c r="S285" s="44">
        <v>201748</v>
      </c>
    </row>
    <row r="286" spans="13:19" outlineLevel="1">
      <c r="M286" s="119">
        <v>201748</v>
      </c>
      <c r="N286" s="119" t="s">
        <v>44</v>
      </c>
      <c r="O286" s="39">
        <v>201748</v>
      </c>
      <c r="P286" s="39">
        <v>201752</v>
      </c>
      <c r="Q286" s="39">
        <v>0.9</v>
      </c>
      <c r="R286" s="44">
        <v>201744</v>
      </c>
      <c r="S286" s="44">
        <v>201748</v>
      </c>
    </row>
    <row r="287" spans="13:19" outlineLevel="1">
      <c r="M287" s="119">
        <v>201748</v>
      </c>
      <c r="N287" s="119" t="s">
        <v>44</v>
      </c>
      <c r="O287" s="39">
        <v>201748</v>
      </c>
      <c r="P287" s="39">
        <v>201752</v>
      </c>
      <c r="Q287" s="39">
        <v>0.9</v>
      </c>
      <c r="R287" s="44">
        <v>201744</v>
      </c>
      <c r="S287" s="44">
        <v>201748</v>
      </c>
    </row>
    <row r="288" spans="13:19" outlineLevel="1">
      <c r="M288" s="119">
        <v>201748</v>
      </c>
      <c r="N288" s="119" t="s">
        <v>44</v>
      </c>
      <c r="O288" s="39">
        <v>201748</v>
      </c>
      <c r="P288" s="39">
        <v>201752</v>
      </c>
      <c r="Q288" s="39">
        <v>0.6</v>
      </c>
      <c r="R288" s="44">
        <v>201744</v>
      </c>
      <c r="S288" s="44">
        <v>201748</v>
      </c>
    </row>
    <row r="289" spans="13:19" outlineLevel="1">
      <c r="M289" s="119">
        <v>201748</v>
      </c>
      <c r="N289" s="119" t="s">
        <v>44</v>
      </c>
      <c r="O289" s="39">
        <v>201748</v>
      </c>
      <c r="P289" s="39">
        <v>201752</v>
      </c>
      <c r="Q289" s="39">
        <v>0.8</v>
      </c>
      <c r="R289" s="44">
        <v>201744</v>
      </c>
      <c r="S289" s="44">
        <v>201748</v>
      </c>
    </row>
    <row r="290" spans="13:19" outlineLevel="1">
      <c r="M290" s="119">
        <v>201748</v>
      </c>
      <c r="N290" s="119" t="s">
        <v>44</v>
      </c>
      <c r="O290" s="39">
        <v>201748</v>
      </c>
      <c r="P290" s="39">
        <v>201752</v>
      </c>
      <c r="Q290" s="39">
        <v>0.9</v>
      </c>
      <c r="R290" s="44">
        <v>201744</v>
      </c>
      <c r="S290" s="44">
        <v>201748</v>
      </c>
    </row>
    <row r="291" spans="13:19" outlineLevel="1">
      <c r="M291" s="119">
        <v>201748</v>
      </c>
      <c r="N291" s="119" t="s">
        <v>44</v>
      </c>
      <c r="O291" s="39">
        <v>201748</v>
      </c>
      <c r="P291" s="39">
        <v>201752</v>
      </c>
      <c r="Q291" s="39">
        <v>0.9</v>
      </c>
      <c r="R291" s="44">
        <v>201744</v>
      </c>
      <c r="S291" s="44">
        <v>201748</v>
      </c>
    </row>
    <row r="292" spans="13:19" outlineLevel="1">
      <c r="M292" s="119">
        <v>201748</v>
      </c>
      <c r="N292" s="119" t="s">
        <v>44</v>
      </c>
      <c r="O292" s="39">
        <v>201748</v>
      </c>
      <c r="P292" s="39">
        <v>201752</v>
      </c>
      <c r="Q292" s="39">
        <v>1</v>
      </c>
      <c r="R292" s="44">
        <v>201744</v>
      </c>
      <c r="S292" s="44">
        <v>201748</v>
      </c>
    </row>
    <row r="293" spans="13:19" outlineLevel="1">
      <c r="M293" s="119">
        <v>201748</v>
      </c>
      <c r="N293" s="119" t="s">
        <v>44</v>
      </c>
      <c r="O293" s="39">
        <v>201748</v>
      </c>
      <c r="P293" s="39">
        <v>201752</v>
      </c>
      <c r="Q293" s="39">
        <v>1</v>
      </c>
      <c r="R293" s="44">
        <v>201744</v>
      </c>
      <c r="S293" s="44">
        <v>201748</v>
      </c>
    </row>
    <row r="294" spans="13:19" outlineLevel="1">
      <c r="M294" s="119">
        <v>201748</v>
      </c>
      <c r="N294" s="119" t="s">
        <v>44</v>
      </c>
      <c r="O294" s="39">
        <v>201748</v>
      </c>
      <c r="P294" s="39">
        <v>201752</v>
      </c>
      <c r="Q294" s="39">
        <v>1</v>
      </c>
      <c r="R294" s="44">
        <v>201744</v>
      </c>
      <c r="S294" s="44">
        <v>201748</v>
      </c>
    </row>
    <row r="295" spans="13:19" outlineLevel="1">
      <c r="M295" s="119">
        <v>201748</v>
      </c>
      <c r="N295" s="119" t="s">
        <v>57</v>
      </c>
      <c r="O295" s="39">
        <v>201748</v>
      </c>
      <c r="P295" s="39">
        <v>201752</v>
      </c>
      <c r="Q295" s="39">
        <v>1</v>
      </c>
      <c r="R295" s="44">
        <v>201744</v>
      </c>
      <c r="S295" s="44">
        <v>201748</v>
      </c>
    </row>
    <row r="296" spans="13:19" outlineLevel="1">
      <c r="M296" s="119">
        <v>201748</v>
      </c>
      <c r="N296" s="119" t="s">
        <v>57</v>
      </c>
      <c r="O296" s="39">
        <v>201748</v>
      </c>
      <c r="P296" s="39">
        <v>201752</v>
      </c>
      <c r="Q296" s="39">
        <v>1</v>
      </c>
      <c r="R296" s="44">
        <v>201744</v>
      </c>
      <c r="S296" s="44">
        <v>201748</v>
      </c>
    </row>
    <row r="297" spans="13:19" outlineLevel="1">
      <c r="M297" s="119">
        <v>201748</v>
      </c>
      <c r="N297" s="119" t="s">
        <v>57</v>
      </c>
      <c r="O297" s="39">
        <v>201748</v>
      </c>
      <c r="P297" s="39">
        <v>201752</v>
      </c>
      <c r="Q297" s="39">
        <v>1</v>
      </c>
      <c r="R297" s="44">
        <v>201744</v>
      </c>
      <c r="S297" s="44">
        <v>201748</v>
      </c>
    </row>
    <row r="298" spans="13:19" outlineLevel="1">
      <c r="M298" s="119">
        <v>201748</v>
      </c>
      <c r="N298" s="119" t="s">
        <v>34</v>
      </c>
      <c r="O298" s="39">
        <v>201748</v>
      </c>
      <c r="P298" s="39">
        <v>201752</v>
      </c>
      <c r="Q298" s="39">
        <v>1</v>
      </c>
      <c r="R298" s="44">
        <v>201744</v>
      </c>
      <c r="S298" s="44">
        <v>201748</v>
      </c>
    </row>
    <row r="299" spans="13:19" outlineLevel="1">
      <c r="M299" s="119">
        <v>201748</v>
      </c>
      <c r="N299" s="119" t="s">
        <v>34</v>
      </c>
      <c r="O299" s="39">
        <v>201748</v>
      </c>
      <c r="P299" s="39">
        <v>201752</v>
      </c>
      <c r="Q299" s="39">
        <v>1</v>
      </c>
      <c r="R299" s="44">
        <v>201744</v>
      </c>
      <c r="S299" s="44">
        <v>201748</v>
      </c>
    </row>
    <row r="300" spans="13:19" outlineLevel="1">
      <c r="M300" s="119">
        <v>201748</v>
      </c>
      <c r="N300" s="119" t="s">
        <v>34</v>
      </c>
      <c r="O300" s="39">
        <v>201748</v>
      </c>
      <c r="P300" s="39">
        <v>201752</v>
      </c>
      <c r="Q300" s="39"/>
      <c r="R300" s="44">
        <v>201744</v>
      </c>
      <c r="S300" s="44">
        <v>201748</v>
      </c>
    </row>
    <row r="301" spans="13:19" outlineLevel="1">
      <c r="M301" s="119">
        <v>201748</v>
      </c>
      <c r="N301" s="119" t="s">
        <v>35</v>
      </c>
      <c r="O301" s="39">
        <v>201748</v>
      </c>
      <c r="P301" s="39">
        <v>201752</v>
      </c>
      <c r="Q301" s="39">
        <v>1</v>
      </c>
      <c r="R301" s="44">
        <v>201744</v>
      </c>
      <c r="S301" s="44">
        <v>201748</v>
      </c>
    </row>
    <row r="302" spans="13:19" outlineLevel="1">
      <c r="M302" s="119">
        <v>201748</v>
      </c>
      <c r="N302" s="119" t="s">
        <v>35</v>
      </c>
      <c r="O302" s="39">
        <v>201748</v>
      </c>
      <c r="P302" s="39">
        <v>201752</v>
      </c>
      <c r="Q302" s="39"/>
      <c r="R302" s="44">
        <v>201744</v>
      </c>
      <c r="S302" s="44">
        <v>201748</v>
      </c>
    </row>
    <row r="303" spans="13:19" outlineLevel="1">
      <c r="M303" s="119">
        <v>201748</v>
      </c>
      <c r="N303" s="119" t="s">
        <v>36</v>
      </c>
      <c r="O303" s="39">
        <v>201748</v>
      </c>
      <c r="P303" s="39">
        <v>201752</v>
      </c>
      <c r="Q303" s="39">
        <v>1</v>
      </c>
      <c r="R303" s="44">
        <v>201744</v>
      </c>
      <c r="S303" s="44">
        <v>201748</v>
      </c>
    </row>
    <row r="304" spans="13:19" outlineLevel="1">
      <c r="M304" s="119">
        <v>201748</v>
      </c>
      <c r="N304" s="119" t="s">
        <v>36</v>
      </c>
      <c r="O304" s="39">
        <v>201748</v>
      </c>
      <c r="P304" s="39">
        <v>201752</v>
      </c>
      <c r="Q304" s="39"/>
      <c r="R304" s="44">
        <v>201744</v>
      </c>
      <c r="S304" s="44">
        <v>201748</v>
      </c>
    </row>
    <row r="305" spans="13:19" outlineLevel="1">
      <c r="M305" s="119">
        <v>201748</v>
      </c>
      <c r="N305" s="119" t="s">
        <v>37</v>
      </c>
      <c r="O305" s="39">
        <v>201748</v>
      </c>
      <c r="P305" s="39">
        <v>201752</v>
      </c>
      <c r="Q305" s="39">
        <v>1</v>
      </c>
      <c r="R305" s="44">
        <v>201744</v>
      </c>
      <c r="S305" s="44">
        <v>201748</v>
      </c>
    </row>
    <row r="306" spans="13:19" outlineLevel="1">
      <c r="M306" s="119">
        <v>201748</v>
      </c>
      <c r="N306" s="119" t="s">
        <v>37</v>
      </c>
      <c r="O306" s="39">
        <v>201748</v>
      </c>
      <c r="P306" s="39">
        <v>201752</v>
      </c>
      <c r="Q306" s="39">
        <v>1</v>
      </c>
      <c r="R306" s="44">
        <v>201744</v>
      </c>
      <c r="S306" s="44">
        <v>201748</v>
      </c>
    </row>
    <row r="307" spans="13:19" outlineLevel="1">
      <c r="M307" s="119">
        <v>201748</v>
      </c>
      <c r="N307" s="119" t="s">
        <v>37</v>
      </c>
      <c r="O307" s="39">
        <v>201748</v>
      </c>
      <c r="P307" s="39">
        <v>201752</v>
      </c>
      <c r="Q307" s="39">
        <v>1</v>
      </c>
      <c r="R307" s="44">
        <v>201744</v>
      </c>
      <c r="S307" s="44">
        <v>201748</v>
      </c>
    </row>
    <row r="308" spans="13:19" outlineLevel="1">
      <c r="M308" s="119">
        <v>201748</v>
      </c>
      <c r="N308" s="119" t="s">
        <v>37</v>
      </c>
      <c r="O308" s="39">
        <v>201748</v>
      </c>
      <c r="P308" s="39">
        <v>201752</v>
      </c>
      <c r="Q308" s="39">
        <v>1</v>
      </c>
      <c r="R308" s="44">
        <v>201744</v>
      </c>
      <c r="S308" s="44">
        <v>201748</v>
      </c>
    </row>
    <row r="309" spans="13:19" outlineLevel="1">
      <c r="M309" s="119">
        <v>201748</v>
      </c>
      <c r="N309" s="119" t="s">
        <v>37</v>
      </c>
      <c r="O309" s="39">
        <v>201748</v>
      </c>
      <c r="P309" s="39">
        <v>201752</v>
      </c>
      <c r="Q309" s="39">
        <v>1</v>
      </c>
      <c r="R309" s="44">
        <v>201744</v>
      </c>
      <c r="S309" s="44">
        <v>201748</v>
      </c>
    </row>
    <row r="310" spans="13:19" outlineLevel="1">
      <c r="M310" s="119">
        <v>201748</v>
      </c>
      <c r="N310" s="119" t="s">
        <v>37</v>
      </c>
      <c r="O310" s="39">
        <v>201748</v>
      </c>
      <c r="P310" s="39">
        <v>201752</v>
      </c>
      <c r="Q310" s="39">
        <v>1</v>
      </c>
      <c r="R310" s="44">
        <v>201744</v>
      </c>
      <c r="S310" s="44">
        <v>201748</v>
      </c>
    </row>
    <row r="311" spans="13:19" outlineLevel="1">
      <c r="M311" s="119">
        <v>201748</v>
      </c>
      <c r="N311" s="119" t="s">
        <v>38</v>
      </c>
      <c r="O311" s="39">
        <v>201748</v>
      </c>
      <c r="P311" s="39">
        <v>201752</v>
      </c>
      <c r="Q311" s="39"/>
      <c r="R311" s="44">
        <v>201744</v>
      </c>
      <c r="S311" s="44">
        <v>201748</v>
      </c>
    </row>
    <row r="312" spans="13:19" outlineLevel="1">
      <c r="M312" s="119">
        <v>201748</v>
      </c>
      <c r="N312" s="119" t="s">
        <v>38</v>
      </c>
      <c r="O312" s="39">
        <v>201748</v>
      </c>
      <c r="P312" s="39">
        <v>201752</v>
      </c>
      <c r="Q312" s="39">
        <v>0.9</v>
      </c>
      <c r="R312" s="44">
        <v>201744</v>
      </c>
      <c r="S312" s="44">
        <v>201748</v>
      </c>
    </row>
    <row r="313" spans="13:19" outlineLevel="1">
      <c r="M313" s="119">
        <v>201748</v>
      </c>
      <c r="N313" s="119" t="s">
        <v>38</v>
      </c>
      <c r="O313" s="39">
        <v>201748</v>
      </c>
      <c r="P313" s="39">
        <v>201752</v>
      </c>
      <c r="Q313" s="39">
        <v>0.9</v>
      </c>
      <c r="R313" s="44">
        <v>201744</v>
      </c>
      <c r="S313" s="44">
        <v>201748</v>
      </c>
    </row>
    <row r="314" spans="13:19" outlineLevel="1">
      <c r="M314" s="119">
        <v>201748</v>
      </c>
      <c r="N314" s="119" t="s">
        <v>38</v>
      </c>
      <c r="O314" s="39">
        <v>201748</v>
      </c>
      <c r="P314" s="39">
        <v>201752</v>
      </c>
      <c r="Q314" s="39">
        <v>1</v>
      </c>
      <c r="R314" s="44">
        <v>201744</v>
      </c>
      <c r="S314" s="44">
        <v>201748</v>
      </c>
    </row>
    <row r="315" spans="13:19" outlineLevel="1">
      <c r="M315" s="119">
        <v>201748</v>
      </c>
      <c r="N315" s="119" t="s">
        <v>38</v>
      </c>
      <c r="O315" s="39">
        <v>201748</v>
      </c>
      <c r="P315" s="39">
        <v>201752</v>
      </c>
      <c r="Q315" s="39"/>
      <c r="R315" s="44">
        <v>201744</v>
      </c>
      <c r="S315" s="44">
        <v>201748</v>
      </c>
    </row>
    <row r="316" spans="13:19" outlineLevel="1">
      <c r="M316" s="119">
        <v>201748</v>
      </c>
      <c r="N316" s="119" t="s">
        <v>38</v>
      </c>
      <c r="O316" s="39">
        <v>201748</v>
      </c>
      <c r="P316" s="39">
        <v>201752</v>
      </c>
      <c r="Q316" s="39">
        <v>1</v>
      </c>
      <c r="R316" s="44">
        <v>201744</v>
      </c>
      <c r="S316" s="44">
        <v>201748</v>
      </c>
    </row>
    <row r="317" spans="13:19" outlineLevel="1">
      <c r="M317" s="119">
        <v>201748</v>
      </c>
      <c r="N317" s="119" t="s">
        <v>38</v>
      </c>
      <c r="O317" s="39">
        <v>201748</v>
      </c>
      <c r="P317" s="39">
        <v>201752</v>
      </c>
      <c r="Q317" s="39">
        <v>1</v>
      </c>
      <c r="R317" s="44">
        <v>201744</v>
      </c>
      <c r="S317" s="44">
        <v>201748</v>
      </c>
    </row>
    <row r="318" spans="13:19" outlineLevel="1">
      <c r="M318" s="119">
        <v>201748</v>
      </c>
      <c r="N318" s="119" t="s">
        <v>38</v>
      </c>
      <c r="O318" s="39">
        <v>201748</v>
      </c>
      <c r="P318" s="39">
        <v>201752</v>
      </c>
      <c r="Q318" s="39"/>
      <c r="R318" s="44">
        <v>201744</v>
      </c>
      <c r="S318" s="44">
        <v>201748</v>
      </c>
    </row>
    <row r="319" spans="13:19" outlineLevel="1">
      <c r="M319" s="119">
        <v>201748</v>
      </c>
      <c r="N319" s="119" t="s">
        <v>38</v>
      </c>
      <c r="O319" s="39">
        <v>201748</v>
      </c>
      <c r="P319" s="39">
        <v>201752</v>
      </c>
      <c r="Q319" s="39">
        <v>0.9</v>
      </c>
      <c r="R319" s="44">
        <v>201744</v>
      </c>
      <c r="S319" s="44">
        <v>201748</v>
      </c>
    </row>
    <row r="320" spans="13:19" outlineLevel="1">
      <c r="M320" s="119">
        <v>201749</v>
      </c>
      <c r="N320" s="119" t="s">
        <v>44</v>
      </c>
      <c r="O320" s="39">
        <v>201748</v>
      </c>
      <c r="P320" s="39">
        <v>201752</v>
      </c>
      <c r="Q320" s="39">
        <v>0.9</v>
      </c>
      <c r="R320" s="44">
        <v>201744</v>
      </c>
      <c r="S320" s="44">
        <v>201748</v>
      </c>
    </row>
    <row r="321" spans="13:19" outlineLevel="1">
      <c r="M321" s="119">
        <v>201749</v>
      </c>
      <c r="N321" s="119" t="s">
        <v>44</v>
      </c>
      <c r="O321" s="39">
        <v>201748</v>
      </c>
      <c r="P321" s="39">
        <v>201752</v>
      </c>
      <c r="Q321" s="39">
        <v>0.6</v>
      </c>
      <c r="R321" s="44">
        <v>201744</v>
      </c>
      <c r="S321" s="44">
        <v>201748</v>
      </c>
    </row>
    <row r="322" spans="13:19" outlineLevel="1">
      <c r="M322" s="119">
        <v>201749</v>
      </c>
      <c r="N322" s="119" t="s">
        <v>44</v>
      </c>
      <c r="O322" s="39">
        <v>201748</v>
      </c>
      <c r="P322" s="39">
        <v>201752</v>
      </c>
      <c r="Q322" s="39">
        <v>1</v>
      </c>
      <c r="R322" s="44">
        <v>201744</v>
      </c>
      <c r="S322" s="44">
        <v>201748</v>
      </c>
    </row>
    <row r="323" spans="13:19" outlineLevel="1">
      <c r="M323" s="119">
        <v>201749</v>
      </c>
      <c r="N323" s="119" t="s">
        <v>44</v>
      </c>
      <c r="O323" s="39">
        <v>201748</v>
      </c>
      <c r="P323" s="39">
        <v>201752</v>
      </c>
      <c r="Q323" s="39">
        <v>0.9</v>
      </c>
      <c r="R323" s="44">
        <v>201744</v>
      </c>
      <c r="S323" s="44">
        <v>201748</v>
      </c>
    </row>
    <row r="324" spans="13:19" outlineLevel="1">
      <c r="M324" s="119">
        <v>201749</v>
      </c>
      <c r="N324" s="119" t="s">
        <v>44</v>
      </c>
      <c r="O324" s="39">
        <v>201748</v>
      </c>
      <c r="P324" s="39">
        <v>201752</v>
      </c>
      <c r="Q324" s="39">
        <v>0.8</v>
      </c>
      <c r="R324" s="44">
        <v>201744</v>
      </c>
      <c r="S324" s="44">
        <v>201748</v>
      </c>
    </row>
    <row r="325" spans="13:19" outlineLevel="1">
      <c r="M325" s="119">
        <v>201749</v>
      </c>
      <c r="N325" s="119" t="s">
        <v>44</v>
      </c>
      <c r="O325" s="39">
        <v>201748</v>
      </c>
      <c r="P325" s="39">
        <v>201752</v>
      </c>
      <c r="Q325" s="39">
        <v>1</v>
      </c>
      <c r="R325" s="44">
        <v>201744</v>
      </c>
      <c r="S325" s="44">
        <v>201748</v>
      </c>
    </row>
    <row r="326" spans="13:19" outlineLevel="1">
      <c r="M326" s="119">
        <v>201749</v>
      </c>
      <c r="N326" s="119" t="s">
        <v>44</v>
      </c>
      <c r="O326" s="39">
        <v>201748</v>
      </c>
      <c r="P326" s="39">
        <v>201752</v>
      </c>
      <c r="Q326" s="39">
        <v>1</v>
      </c>
      <c r="R326" s="44">
        <v>201744</v>
      </c>
      <c r="S326" s="44">
        <v>201748</v>
      </c>
    </row>
    <row r="327" spans="13:19" outlineLevel="1">
      <c r="M327" s="119">
        <v>201749</v>
      </c>
      <c r="N327" s="119" t="s">
        <v>44</v>
      </c>
      <c r="O327" s="39">
        <v>201748</v>
      </c>
      <c r="P327" s="39">
        <v>201752</v>
      </c>
      <c r="Q327" s="39">
        <v>0.7</v>
      </c>
      <c r="R327" s="44">
        <v>201744</v>
      </c>
      <c r="S327" s="44">
        <v>201748</v>
      </c>
    </row>
    <row r="328" spans="13:19" outlineLevel="1">
      <c r="M328" s="119">
        <v>201749</v>
      </c>
      <c r="N328" s="119" t="s">
        <v>44</v>
      </c>
      <c r="O328" s="39">
        <v>201748</v>
      </c>
      <c r="P328" s="39">
        <v>201752</v>
      </c>
      <c r="Q328" s="39"/>
      <c r="R328" s="44">
        <v>201744</v>
      </c>
      <c r="S328" s="44">
        <v>201748</v>
      </c>
    </row>
    <row r="329" spans="13:19" outlineLevel="1">
      <c r="M329" s="119">
        <v>201749</v>
      </c>
      <c r="N329" s="119" t="s">
        <v>44</v>
      </c>
      <c r="O329" s="39">
        <v>201748</v>
      </c>
      <c r="P329" s="39">
        <v>201752</v>
      </c>
      <c r="Q329" s="39">
        <v>1</v>
      </c>
      <c r="R329" s="44">
        <v>201744</v>
      </c>
      <c r="S329" s="44">
        <v>201748</v>
      </c>
    </row>
    <row r="330" spans="13:19" outlineLevel="1">
      <c r="M330" s="119">
        <v>201749</v>
      </c>
      <c r="N330" s="119" t="s">
        <v>44</v>
      </c>
      <c r="O330" s="39">
        <v>201748</v>
      </c>
      <c r="P330" s="39">
        <v>201752</v>
      </c>
      <c r="Q330" s="39">
        <v>0.8</v>
      </c>
      <c r="R330" s="44">
        <v>201744</v>
      </c>
      <c r="S330" s="44">
        <v>201748</v>
      </c>
    </row>
    <row r="331" spans="13:19" outlineLevel="1">
      <c r="M331" s="119">
        <v>201749</v>
      </c>
      <c r="N331" s="119" t="s">
        <v>44</v>
      </c>
      <c r="O331" s="39">
        <v>201748</v>
      </c>
      <c r="P331" s="39">
        <v>201752</v>
      </c>
      <c r="Q331" s="39">
        <v>0.8</v>
      </c>
      <c r="R331" s="44">
        <v>201744</v>
      </c>
      <c r="S331" s="44">
        <v>201748</v>
      </c>
    </row>
    <row r="332" spans="13:19" outlineLevel="1">
      <c r="M332" s="119">
        <v>201749</v>
      </c>
      <c r="N332" s="119" t="s">
        <v>44</v>
      </c>
      <c r="O332" s="39">
        <v>201748</v>
      </c>
      <c r="P332" s="39">
        <v>201752</v>
      </c>
      <c r="Q332" s="39">
        <v>0.8</v>
      </c>
      <c r="R332" s="44">
        <v>201744</v>
      </c>
      <c r="S332" s="44">
        <v>201748</v>
      </c>
    </row>
    <row r="333" spans="13:19" outlineLevel="1">
      <c r="M333" s="119">
        <v>201749</v>
      </c>
      <c r="N333" s="119" t="s">
        <v>44</v>
      </c>
      <c r="O333" s="39">
        <v>201748</v>
      </c>
      <c r="P333" s="39">
        <v>201752</v>
      </c>
      <c r="Q333" s="39">
        <v>0.8</v>
      </c>
      <c r="R333" s="44">
        <v>201744</v>
      </c>
      <c r="S333" s="44">
        <v>201748</v>
      </c>
    </row>
    <row r="334" spans="13:19" outlineLevel="1">
      <c r="M334" s="119">
        <v>201749</v>
      </c>
      <c r="N334" s="119" t="s">
        <v>44</v>
      </c>
      <c r="O334" s="39">
        <v>201748</v>
      </c>
      <c r="P334" s="39">
        <v>201752</v>
      </c>
      <c r="Q334" s="39">
        <v>0.8</v>
      </c>
      <c r="R334" s="44">
        <v>201744</v>
      </c>
      <c r="S334" s="44">
        <v>201748</v>
      </c>
    </row>
    <row r="335" spans="13:19" outlineLevel="1">
      <c r="M335" s="119">
        <v>201749</v>
      </c>
      <c r="N335" s="119" t="s">
        <v>44</v>
      </c>
      <c r="O335" s="39">
        <v>201748</v>
      </c>
      <c r="P335" s="39">
        <v>201752</v>
      </c>
      <c r="Q335" s="39">
        <v>1</v>
      </c>
      <c r="R335" s="44">
        <v>201744</v>
      </c>
      <c r="S335" s="44">
        <v>201748</v>
      </c>
    </row>
    <row r="336" spans="13:19" outlineLevel="1">
      <c r="M336" s="119">
        <v>201749</v>
      </c>
      <c r="N336" s="119" t="s">
        <v>44</v>
      </c>
      <c r="O336" s="39">
        <v>201748</v>
      </c>
      <c r="P336" s="39">
        <v>201752</v>
      </c>
      <c r="Q336" s="39">
        <v>0.9</v>
      </c>
      <c r="R336" s="44">
        <v>201744</v>
      </c>
      <c r="S336" s="44">
        <v>201748</v>
      </c>
    </row>
    <row r="337" spans="13:19" outlineLevel="1">
      <c r="M337" s="119">
        <v>201749</v>
      </c>
      <c r="N337" s="119" t="s">
        <v>44</v>
      </c>
      <c r="O337" s="39">
        <v>201748</v>
      </c>
      <c r="P337" s="39">
        <v>201752</v>
      </c>
      <c r="Q337" s="39">
        <v>0.8</v>
      </c>
      <c r="R337" s="44">
        <v>201744</v>
      </c>
      <c r="S337" s="44">
        <v>201748</v>
      </c>
    </row>
    <row r="338" spans="13:19" outlineLevel="1">
      <c r="M338" s="119">
        <v>201749</v>
      </c>
      <c r="N338" s="119" t="s">
        <v>44</v>
      </c>
      <c r="O338" s="39">
        <v>201748</v>
      </c>
      <c r="P338" s="39">
        <v>201752</v>
      </c>
      <c r="Q338" s="39">
        <v>1</v>
      </c>
      <c r="R338" s="44">
        <v>201744</v>
      </c>
      <c r="S338" s="44">
        <v>201748</v>
      </c>
    </row>
    <row r="339" spans="13:19" outlineLevel="1">
      <c r="M339" s="119">
        <v>201749</v>
      </c>
      <c r="N339" s="119" t="s">
        <v>44</v>
      </c>
      <c r="O339" s="39">
        <v>201748</v>
      </c>
      <c r="P339" s="39">
        <v>201752</v>
      </c>
      <c r="Q339" s="39">
        <v>1</v>
      </c>
      <c r="R339" s="44">
        <v>201744</v>
      </c>
      <c r="S339" s="44">
        <v>201748</v>
      </c>
    </row>
    <row r="340" spans="13:19" outlineLevel="1">
      <c r="M340" s="119">
        <v>201749</v>
      </c>
      <c r="N340" s="119" t="s">
        <v>44</v>
      </c>
      <c r="O340" s="39">
        <v>201748</v>
      </c>
      <c r="P340" s="39">
        <v>201752</v>
      </c>
      <c r="Q340" s="39">
        <v>0.9</v>
      </c>
      <c r="R340" s="44">
        <v>201744</v>
      </c>
      <c r="S340" s="44">
        <v>201748</v>
      </c>
    </row>
    <row r="341" spans="13:19" outlineLevel="1">
      <c r="M341" s="119">
        <v>201749</v>
      </c>
      <c r="N341" s="119" t="s">
        <v>44</v>
      </c>
      <c r="O341" s="39">
        <v>201748</v>
      </c>
      <c r="P341" s="39">
        <v>201752</v>
      </c>
      <c r="Q341" s="39">
        <v>1</v>
      </c>
      <c r="R341" s="44">
        <v>201744</v>
      </c>
      <c r="S341" s="44">
        <v>201748</v>
      </c>
    </row>
    <row r="342" spans="13:19" outlineLevel="1">
      <c r="M342" s="119">
        <v>201749</v>
      </c>
      <c r="N342" s="119" t="s">
        <v>44</v>
      </c>
      <c r="O342" s="39">
        <v>201748</v>
      </c>
      <c r="P342" s="39">
        <v>201752</v>
      </c>
      <c r="Q342" s="39">
        <v>0.9</v>
      </c>
      <c r="R342" s="44">
        <v>201744</v>
      </c>
      <c r="S342" s="44">
        <v>201748</v>
      </c>
    </row>
    <row r="343" spans="13:19" outlineLevel="1">
      <c r="M343" s="119">
        <v>201749</v>
      </c>
      <c r="N343" s="119" t="s">
        <v>44</v>
      </c>
      <c r="O343" s="39">
        <v>201748</v>
      </c>
      <c r="P343" s="39">
        <v>201752</v>
      </c>
      <c r="Q343" s="39">
        <v>0.8</v>
      </c>
      <c r="R343" s="44">
        <v>201744</v>
      </c>
      <c r="S343" s="44">
        <v>201748</v>
      </c>
    </row>
    <row r="344" spans="13:19" outlineLevel="1">
      <c r="M344" s="119">
        <v>201749</v>
      </c>
      <c r="N344" s="119" t="s">
        <v>57</v>
      </c>
      <c r="O344" s="39">
        <v>201748</v>
      </c>
      <c r="P344" s="39">
        <v>201752</v>
      </c>
      <c r="Q344" s="39"/>
      <c r="R344" s="44">
        <v>201744</v>
      </c>
      <c r="S344" s="44">
        <v>201748</v>
      </c>
    </row>
    <row r="345" spans="13:19" outlineLevel="1">
      <c r="M345" s="119">
        <v>201749</v>
      </c>
      <c r="N345" s="119" t="s">
        <v>57</v>
      </c>
      <c r="O345" s="39">
        <v>201748</v>
      </c>
      <c r="P345" s="39">
        <v>201752</v>
      </c>
      <c r="Q345" s="39">
        <v>0.9</v>
      </c>
      <c r="R345" s="44">
        <v>201744</v>
      </c>
      <c r="S345" s="44">
        <v>201748</v>
      </c>
    </row>
    <row r="346" spans="13:19" outlineLevel="1">
      <c r="M346" s="119">
        <v>201749</v>
      </c>
      <c r="N346" s="119" t="s">
        <v>57</v>
      </c>
      <c r="O346" s="39">
        <v>201748</v>
      </c>
      <c r="P346" s="39">
        <v>201752</v>
      </c>
      <c r="Q346" s="39">
        <v>1</v>
      </c>
      <c r="R346" s="44">
        <v>201744</v>
      </c>
      <c r="S346" s="44">
        <v>201748</v>
      </c>
    </row>
    <row r="347" spans="13:19" outlineLevel="1">
      <c r="M347" s="119">
        <v>201749</v>
      </c>
      <c r="N347" s="119" t="s">
        <v>34</v>
      </c>
      <c r="O347" s="39">
        <v>201748</v>
      </c>
      <c r="P347" s="39">
        <v>201752</v>
      </c>
      <c r="Q347" s="39">
        <v>1</v>
      </c>
      <c r="R347" s="44">
        <v>201744</v>
      </c>
      <c r="S347" s="44">
        <v>201748</v>
      </c>
    </row>
    <row r="348" spans="13:19" outlineLevel="1">
      <c r="M348" s="119">
        <v>201749</v>
      </c>
      <c r="N348" s="119" t="s">
        <v>34</v>
      </c>
      <c r="O348" s="39">
        <v>201748</v>
      </c>
      <c r="P348" s="39">
        <v>201752</v>
      </c>
      <c r="Q348" s="39">
        <v>1</v>
      </c>
      <c r="R348" s="44">
        <v>201744</v>
      </c>
      <c r="S348" s="44">
        <v>201748</v>
      </c>
    </row>
    <row r="349" spans="13:19" outlineLevel="1">
      <c r="M349" s="119">
        <v>201749</v>
      </c>
      <c r="N349" s="119" t="s">
        <v>34</v>
      </c>
      <c r="O349" s="39">
        <v>201748</v>
      </c>
      <c r="P349" s="39">
        <v>201752</v>
      </c>
      <c r="Q349" s="39"/>
      <c r="R349" s="44">
        <v>201744</v>
      </c>
      <c r="S349" s="44">
        <v>201748</v>
      </c>
    </row>
    <row r="350" spans="13:19" outlineLevel="1">
      <c r="M350" s="119">
        <v>201749</v>
      </c>
      <c r="N350" s="119" t="s">
        <v>35</v>
      </c>
      <c r="O350" s="39">
        <v>201748</v>
      </c>
      <c r="P350" s="39">
        <v>201752</v>
      </c>
      <c r="Q350" s="39">
        <v>1</v>
      </c>
      <c r="R350" s="44">
        <v>201744</v>
      </c>
      <c r="S350" s="44">
        <v>201748</v>
      </c>
    </row>
    <row r="351" spans="13:19" outlineLevel="1">
      <c r="M351" s="119">
        <v>201749</v>
      </c>
      <c r="N351" s="119" t="s">
        <v>35</v>
      </c>
      <c r="O351" s="39">
        <v>201748</v>
      </c>
      <c r="P351" s="39">
        <v>201752</v>
      </c>
      <c r="Q351" s="39">
        <v>1</v>
      </c>
      <c r="R351" s="44">
        <v>201744</v>
      </c>
      <c r="S351" s="44">
        <v>201748</v>
      </c>
    </row>
    <row r="352" spans="13:19" outlineLevel="1">
      <c r="M352" s="119">
        <v>201749</v>
      </c>
      <c r="N352" s="119" t="s">
        <v>36</v>
      </c>
      <c r="O352" s="39">
        <v>201748</v>
      </c>
      <c r="P352" s="39">
        <v>201752</v>
      </c>
      <c r="Q352" s="39">
        <v>1</v>
      </c>
      <c r="R352" s="44">
        <v>201744</v>
      </c>
      <c r="S352" s="44">
        <v>201748</v>
      </c>
    </row>
    <row r="353" spans="13:19" outlineLevel="1">
      <c r="M353" s="119">
        <v>201749</v>
      </c>
      <c r="N353" s="119" t="s">
        <v>36</v>
      </c>
      <c r="O353" s="39">
        <v>201748</v>
      </c>
      <c r="P353" s="39">
        <v>201752</v>
      </c>
      <c r="Q353" s="39">
        <v>1</v>
      </c>
      <c r="R353" s="44">
        <v>201744</v>
      </c>
      <c r="S353" s="44">
        <v>201748</v>
      </c>
    </row>
    <row r="354" spans="13:19" outlineLevel="1">
      <c r="M354" s="119">
        <v>201749</v>
      </c>
      <c r="N354" s="119" t="s">
        <v>37</v>
      </c>
      <c r="O354" s="39">
        <v>201748</v>
      </c>
      <c r="P354" s="39">
        <v>201752</v>
      </c>
      <c r="Q354" s="39">
        <v>1</v>
      </c>
      <c r="R354" s="44">
        <v>201744</v>
      </c>
      <c r="S354" s="44">
        <v>201748</v>
      </c>
    </row>
    <row r="355" spans="13:19" outlineLevel="1">
      <c r="M355" s="119">
        <v>201749</v>
      </c>
      <c r="N355" s="119" t="s">
        <v>37</v>
      </c>
      <c r="O355" s="39">
        <v>201748</v>
      </c>
      <c r="P355" s="39">
        <v>201752</v>
      </c>
      <c r="Q355" s="39">
        <v>1</v>
      </c>
      <c r="R355" s="44">
        <v>201744</v>
      </c>
      <c r="S355" s="44">
        <v>201748</v>
      </c>
    </row>
    <row r="356" spans="13:19" outlineLevel="1">
      <c r="M356" s="119">
        <v>201749</v>
      </c>
      <c r="N356" s="119" t="s">
        <v>37</v>
      </c>
      <c r="O356" s="39">
        <v>201748</v>
      </c>
      <c r="P356" s="39">
        <v>201752</v>
      </c>
      <c r="Q356" s="39">
        <v>1</v>
      </c>
      <c r="R356" s="44">
        <v>201744</v>
      </c>
      <c r="S356" s="44">
        <v>201748</v>
      </c>
    </row>
    <row r="357" spans="13:19" outlineLevel="1">
      <c r="M357" s="119">
        <v>201749</v>
      </c>
      <c r="N357" s="119" t="s">
        <v>37</v>
      </c>
      <c r="O357" s="39">
        <v>201748</v>
      </c>
      <c r="P357" s="39">
        <v>201752</v>
      </c>
      <c r="Q357" s="39">
        <v>1</v>
      </c>
      <c r="R357" s="44">
        <v>201744</v>
      </c>
      <c r="S357" s="44">
        <v>201748</v>
      </c>
    </row>
    <row r="358" spans="13:19" outlineLevel="1">
      <c r="M358" s="119">
        <v>201749</v>
      </c>
      <c r="N358" s="119" t="s">
        <v>37</v>
      </c>
      <c r="O358" s="39">
        <v>201748</v>
      </c>
      <c r="P358" s="39">
        <v>201752</v>
      </c>
      <c r="Q358" s="39">
        <v>1</v>
      </c>
      <c r="R358" s="44">
        <v>201744</v>
      </c>
      <c r="S358" s="44">
        <v>201748</v>
      </c>
    </row>
    <row r="359" spans="13:19" outlineLevel="1">
      <c r="M359" s="119">
        <v>201749</v>
      </c>
      <c r="N359" s="119" t="s">
        <v>37</v>
      </c>
      <c r="O359" s="39">
        <v>201748</v>
      </c>
      <c r="P359" s="39">
        <v>201752</v>
      </c>
      <c r="Q359" s="39">
        <v>1</v>
      </c>
      <c r="R359" s="44">
        <v>201744</v>
      </c>
      <c r="S359" s="44">
        <v>201748</v>
      </c>
    </row>
    <row r="360" spans="13:19" outlineLevel="1">
      <c r="M360" s="119">
        <v>201749</v>
      </c>
      <c r="N360" s="119" t="s">
        <v>38</v>
      </c>
      <c r="O360" s="39">
        <v>201748</v>
      </c>
      <c r="P360" s="39">
        <v>201752</v>
      </c>
      <c r="Q360" s="39">
        <v>1</v>
      </c>
      <c r="R360" s="44">
        <v>201744</v>
      </c>
      <c r="S360" s="44">
        <v>201748</v>
      </c>
    </row>
    <row r="361" spans="13:19" outlineLevel="1">
      <c r="M361" s="119">
        <v>201749</v>
      </c>
      <c r="N361" s="119" t="s">
        <v>38</v>
      </c>
      <c r="O361" s="39">
        <v>201748</v>
      </c>
      <c r="P361" s="39">
        <v>201752</v>
      </c>
      <c r="Q361" s="39"/>
      <c r="R361" s="44">
        <v>201744</v>
      </c>
      <c r="S361" s="44">
        <v>201748</v>
      </c>
    </row>
    <row r="362" spans="13:19" outlineLevel="1">
      <c r="M362" s="119">
        <v>201749</v>
      </c>
      <c r="N362" s="119" t="s">
        <v>38</v>
      </c>
      <c r="O362" s="39">
        <v>201748</v>
      </c>
      <c r="P362" s="39">
        <v>201752</v>
      </c>
      <c r="Q362" s="39">
        <v>0.9</v>
      </c>
      <c r="R362" s="44">
        <v>201744</v>
      </c>
      <c r="S362" s="44">
        <v>201748</v>
      </c>
    </row>
    <row r="363" spans="13:19" outlineLevel="1">
      <c r="M363" s="119">
        <v>201749</v>
      </c>
      <c r="N363" s="119" t="s">
        <v>38</v>
      </c>
      <c r="O363" s="39">
        <v>201748</v>
      </c>
      <c r="P363" s="39">
        <v>201752</v>
      </c>
      <c r="Q363" s="39">
        <v>1</v>
      </c>
      <c r="R363" s="44">
        <v>201744</v>
      </c>
      <c r="S363" s="44">
        <v>201748</v>
      </c>
    </row>
    <row r="364" spans="13:19" outlineLevel="1">
      <c r="M364" s="119">
        <v>201749</v>
      </c>
      <c r="N364" s="119" t="s">
        <v>38</v>
      </c>
      <c r="O364" s="39">
        <v>201748</v>
      </c>
      <c r="P364" s="39">
        <v>201752</v>
      </c>
      <c r="Q364" s="39">
        <v>1</v>
      </c>
      <c r="R364" s="44">
        <v>201744</v>
      </c>
      <c r="S364" s="44">
        <v>201748</v>
      </c>
    </row>
    <row r="365" spans="13:19" outlineLevel="1">
      <c r="M365" s="119">
        <v>201749</v>
      </c>
      <c r="N365" s="119" t="s">
        <v>38</v>
      </c>
      <c r="O365" s="39">
        <v>201748</v>
      </c>
      <c r="P365" s="39">
        <v>201752</v>
      </c>
      <c r="Q365" s="39">
        <v>1</v>
      </c>
      <c r="R365" s="44">
        <v>201744</v>
      </c>
      <c r="S365" s="44">
        <v>201748</v>
      </c>
    </row>
    <row r="366" spans="13:19" outlineLevel="1">
      <c r="M366" s="119">
        <v>201749</v>
      </c>
      <c r="N366" s="119" t="s">
        <v>38</v>
      </c>
      <c r="O366" s="39">
        <v>201748</v>
      </c>
      <c r="P366" s="39">
        <v>201752</v>
      </c>
      <c r="Q366" s="39">
        <v>0.9</v>
      </c>
      <c r="R366" s="44">
        <v>201744</v>
      </c>
      <c r="S366" s="44">
        <v>201748</v>
      </c>
    </row>
    <row r="367" spans="13:19" outlineLevel="1">
      <c r="M367" s="119">
        <v>201749</v>
      </c>
      <c r="N367" s="119" t="s">
        <v>38</v>
      </c>
      <c r="O367" s="39">
        <v>201748</v>
      </c>
      <c r="P367" s="39">
        <v>201752</v>
      </c>
      <c r="Q367" s="39">
        <v>1</v>
      </c>
      <c r="R367" s="44">
        <v>201744</v>
      </c>
      <c r="S367" s="44">
        <v>201748</v>
      </c>
    </row>
    <row r="368" spans="13:19" outlineLevel="1">
      <c r="M368" s="119">
        <v>201749</v>
      </c>
      <c r="N368" s="119" t="s">
        <v>38</v>
      </c>
      <c r="O368" s="39">
        <v>201748</v>
      </c>
      <c r="P368" s="39">
        <v>201752</v>
      </c>
      <c r="Q368" s="39">
        <v>0.9</v>
      </c>
      <c r="R368" s="44">
        <v>201744</v>
      </c>
      <c r="S368" s="44">
        <v>201748</v>
      </c>
    </row>
    <row r="369" spans="13:19" outlineLevel="1">
      <c r="M369" s="119">
        <v>201750</v>
      </c>
      <c r="N369" s="119" t="s">
        <v>44</v>
      </c>
      <c r="O369" s="39">
        <v>201748</v>
      </c>
      <c r="P369" s="39">
        <v>201752</v>
      </c>
      <c r="Q369" s="39">
        <v>0.9</v>
      </c>
      <c r="R369" s="44">
        <v>201744</v>
      </c>
      <c r="S369" s="44">
        <v>201748</v>
      </c>
    </row>
    <row r="370" spans="13:19" outlineLevel="1">
      <c r="M370" s="119">
        <v>201750</v>
      </c>
      <c r="N370" s="119" t="s">
        <v>44</v>
      </c>
      <c r="O370" s="39">
        <v>201748</v>
      </c>
      <c r="P370" s="39">
        <v>201752</v>
      </c>
      <c r="Q370" s="39">
        <v>0.7</v>
      </c>
      <c r="R370" s="44">
        <v>201744</v>
      </c>
      <c r="S370" s="44">
        <v>201748</v>
      </c>
    </row>
    <row r="371" spans="13:19" outlineLevel="1">
      <c r="M371" s="119">
        <v>201750</v>
      </c>
      <c r="N371" s="119" t="s">
        <v>44</v>
      </c>
      <c r="O371" s="39">
        <v>201748</v>
      </c>
      <c r="P371" s="39">
        <v>201752</v>
      </c>
      <c r="Q371" s="39">
        <v>1</v>
      </c>
      <c r="R371" s="44">
        <v>201744</v>
      </c>
      <c r="S371" s="44">
        <v>201748</v>
      </c>
    </row>
    <row r="372" spans="13:19" outlineLevel="1">
      <c r="M372" s="119">
        <v>201750</v>
      </c>
      <c r="N372" s="119" t="s">
        <v>44</v>
      </c>
      <c r="O372" s="39">
        <v>201748</v>
      </c>
      <c r="P372" s="39">
        <v>201752</v>
      </c>
      <c r="Q372" s="39">
        <v>1</v>
      </c>
      <c r="R372" s="44">
        <v>201744</v>
      </c>
      <c r="S372" s="44">
        <v>201748</v>
      </c>
    </row>
    <row r="373" spans="13:19" outlineLevel="1">
      <c r="M373" s="119">
        <v>201750</v>
      </c>
      <c r="N373" s="119" t="s">
        <v>44</v>
      </c>
      <c r="O373" s="39">
        <v>201748</v>
      </c>
      <c r="P373" s="39">
        <v>201752</v>
      </c>
      <c r="Q373" s="39">
        <v>1</v>
      </c>
      <c r="R373" s="44">
        <v>201744</v>
      </c>
      <c r="S373" s="44">
        <v>201748</v>
      </c>
    </row>
    <row r="374" spans="13:19" outlineLevel="1">
      <c r="M374" s="119">
        <v>201750</v>
      </c>
      <c r="N374" s="119" t="s">
        <v>44</v>
      </c>
      <c r="O374" s="39">
        <v>201748</v>
      </c>
      <c r="P374" s="39">
        <v>201752</v>
      </c>
      <c r="Q374" s="39">
        <v>1</v>
      </c>
      <c r="R374" s="44">
        <v>201744</v>
      </c>
      <c r="S374" s="44">
        <v>201748</v>
      </c>
    </row>
    <row r="375" spans="13:19" outlineLevel="1">
      <c r="M375" s="119">
        <v>201750</v>
      </c>
      <c r="N375" s="119" t="s">
        <v>44</v>
      </c>
      <c r="O375" s="39">
        <v>201748</v>
      </c>
      <c r="P375" s="39">
        <v>201752</v>
      </c>
      <c r="Q375" s="39">
        <v>0.9</v>
      </c>
      <c r="R375" s="44">
        <v>201744</v>
      </c>
      <c r="S375" s="44">
        <v>201748</v>
      </c>
    </row>
    <row r="376" spans="13:19" outlineLevel="1">
      <c r="M376" s="119">
        <v>201750</v>
      </c>
      <c r="N376" s="119" t="s">
        <v>44</v>
      </c>
      <c r="O376" s="39">
        <v>201748</v>
      </c>
      <c r="P376" s="39">
        <v>201752</v>
      </c>
      <c r="Q376" s="39">
        <v>0.9</v>
      </c>
      <c r="R376" s="44">
        <v>201744</v>
      </c>
      <c r="S376" s="44">
        <v>201748</v>
      </c>
    </row>
    <row r="377" spans="13:19" outlineLevel="1">
      <c r="M377" s="119">
        <v>201750</v>
      </c>
      <c r="N377" s="119" t="s">
        <v>44</v>
      </c>
      <c r="O377" s="39">
        <v>201748</v>
      </c>
      <c r="P377" s="39">
        <v>201752</v>
      </c>
      <c r="Q377" s="39">
        <v>0.9</v>
      </c>
      <c r="R377" s="44">
        <v>201744</v>
      </c>
      <c r="S377" s="44">
        <v>201748</v>
      </c>
    </row>
    <row r="378" spans="13:19" outlineLevel="1">
      <c r="M378" s="119">
        <v>201750</v>
      </c>
      <c r="N378" s="119" t="s">
        <v>44</v>
      </c>
      <c r="O378" s="39">
        <v>201748</v>
      </c>
      <c r="P378" s="39">
        <v>201752</v>
      </c>
      <c r="Q378" s="39">
        <v>1</v>
      </c>
      <c r="R378" s="44">
        <v>201744</v>
      </c>
      <c r="S378" s="44">
        <v>201748</v>
      </c>
    </row>
    <row r="379" spans="13:19" outlineLevel="1">
      <c r="M379" s="119">
        <v>201750</v>
      </c>
      <c r="N379" s="119" t="s">
        <v>44</v>
      </c>
      <c r="O379" s="39">
        <v>201748</v>
      </c>
      <c r="P379" s="39">
        <v>201752</v>
      </c>
      <c r="Q379" s="39">
        <v>1</v>
      </c>
      <c r="R379" s="44">
        <v>201744</v>
      </c>
      <c r="S379" s="44">
        <v>201748</v>
      </c>
    </row>
    <row r="380" spans="13:19" outlineLevel="1">
      <c r="M380" s="119">
        <v>201750</v>
      </c>
      <c r="N380" s="119" t="s">
        <v>44</v>
      </c>
      <c r="O380" s="39">
        <v>201748</v>
      </c>
      <c r="P380" s="39">
        <v>201752</v>
      </c>
      <c r="Q380" s="39">
        <v>1</v>
      </c>
      <c r="R380" s="44">
        <v>201744</v>
      </c>
      <c r="S380" s="44">
        <v>201748</v>
      </c>
    </row>
    <row r="381" spans="13:19" outlineLevel="1">
      <c r="M381" s="119">
        <v>201750</v>
      </c>
      <c r="N381" s="119" t="s">
        <v>44</v>
      </c>
      <c r="O381" s="39">
        <v>201748</v>
      </c>
      <c r="P381" s="39">
        <v>201752</v>
      </c>
      <c r="Q381" s="39">
        <v>0.8</v>
      </c>
      <c r="R381" s="44">
        <v>201744</v>
      </c>
      <c r="S381" s="44">
        <v>201748</v>
      </c>
    </row>
    <row r="382" spans="13:19" outlineLevel="1">
      <c r="M382" s="119">
        <v>201750</v>
      </c>
      <c r="N382" s="119" t="s">
        <v>44</v>
      </c>
      <c r="O382" s="39">
        <v>201748</v>
      </c>
      <c r="P382" s="39">
        <v>201752</v>
      </c>
      <c r="Q382" s="39">
        <v>0.9</v>
      </c>
      <c r="R382" s="44">
        <v>201744</v>
      </c>
      <c r="S382" s="44">
        <v>201748</v>
      </c>
    </row>
    <row r="383" spans="13:19" outlineLevel="1">
      <c r="M383" s="119">
        <v>201750</v>
      </c>
      <c r="N383" s="119" t="s">
        <v>44</v>
      </c>
      <c r="O383" s="39">
        <v>201748</v>
      </c>
      <c r="P383" s="39">
        <v>201752</v>
      </c>
      <c r="Q383" s="39">
        <v>0.7</v>
      </c>
      <c r="R383" s="44">
        <v>201744</v>
      </c>
      <c r="S383" s="44">
        <v>201748</v>
      </c>
    </row>
    <row r="384" spans="13:19" outlineLevel="1">
      <c r="M384" s="119">
        <v>201750</v>
      </c>
      <c r="N384" s="119" t="s">
        <v>44</v>
      </c>
      <c r="O384" s="39">
        <v>201748</v>
      </c>
      <c r="P384" s="39">
        <v>201752</v>
      </c>
      <c r="Q384" s="39">
        <v>1</v>
      </c>
      <c r="R384" s="44">
        <v>201744</v>
      </c>
      <c r="S384" s="44">
        <v>201748</v>
      </c>
    </row>
    <row r="385" spans="13:19" outlineLevel="1">
      <c r="M385" s="119">
        <v>201750</v>
      </c>
      <c r="N385" s="119" t="s">
        <v>44</v>
      </c>
      <c r="O385" s="39">
        <v>201748</v>
      </c>
      <c r="P385" s="39">
        <v>201752</v>
      </c>
      <c r="Q385" s="39">
        <v>0.9</v>
      </c>
      <c r="R385" s="44">
        <v>201744</v>
      </c>
      <c r="S385" s="44">
        <v>201748</v>
      </c>
    </row>
    <row r="386" spans="13:19" outlineLevel="1">
      <c r="M386" s="119">
        <v>201750</v>
      </c>
      <c r="N386" s="119" t="s">
        <v>44</v>
      </c>
      <c r="O386" s="39">
        <v>201748</v>
      </c>
      <c r="P386" s="39">
        <v>201752</v>
      </c>
      <c r="Q386" s="39">
        <v>0.7</v>
      </c>
      <c r="R386" s="44">
        <v>201744</v>
      </c>
      <c r="S386" s="44">
        <v>201748</v>
      </c>
    </row>
    <row r="387" spans="13:19" outlineLevel="1">
      <c r="M387" s="119">
        <v>201750</v>
      </c>
      <c r="N387" s="119" t="s">
        <v>44</v>
      </c>
      <c r="O387" s="39">
        <v>201748</v>
      </c>
      <c r="P387" s="39">
        <v>201752</v>
      </c>
      <c r="Q387" s="39">
        <v>1</v>
      </c>
      <c r="R387" s="44">
        <v>201744</v>
      </c>
      <c r="S387" s="44">
        <v>201748</v>
      </c>
    </row>
    <row r="388" spans="13:19" outlineLevel="1">
      <c r="M388" s="119">
        <v>201750</v>
      </c>
      <c r="N388" s="119" t="s">
        <v>44</v>
      </c>
      <c r="O388" s="39">
        <v>201748</v>
      </c>
      <c r="P388" s="39">
        <v>201752</v>
      </c>
      <c r="Q388" s="39">
        <v>1</v>
      </c>
      <c r="R388" s="44">
        <v>201744</v>
      </c>
      <c r="S388" s="44">
        <v>201748</v>
      </c>
    </row>
    <row r="389" spans="13:19" outlineLevel="1">
      <c r="M389" s="119">
        <v>201750</v>
      </c>
      <c r="N389" s="119" t="s">
        <v>44</v>
      </c>
      <c r="O389" s="39">
        <v>201748</v>
      </c>
      <c r="P389" s="39">
        <v>201752</v>
      </c>
      <c r="Q389" s="39">
        <v>0.8</v>
      </c>
      <c r="R389" s="44">
        <v>201744</v>
      </c>
      <c r="S389" s="44">
        <v>201748</v>
      </c>
    </row>
    <row r="390" spans="13:19" outlineLevel="1">
      <c r="M390" s="119">
        <v>201750</v>
      </c>
      <c r="N390" s="119" t="s">
        <v>44</v>
      </c>
      <c r="O390" s="39">
        <v>201748</v>
      </c>
      <c r="P390" s="39">
        <v>201752</v>
      </c>
      <c r="Q390" s="39">
        <v>1</v>
      </c>
      <c r="R390" s="44">
        <v>201744</v>
      </c>
      <c r="S390" s="44">
        <v>201748</v>
      </c>
    </row>
    <row r="391" spans="13:19" outlineLevel="1">
      <c r="M391" s="119">
        <v>201750</v>
      </c>
      <c r="N391" s="119" t="s">
        <v>44</v>
      </c>
      <c r="O391" s="39">
        <v>201748</v>
      </c>
      <c r="P391" s="39">
        <v>201752</v>
      </c>
      <c r="Q391" s="39">
        <v>1</v>
      </c>
      <c r="R391" s="44">
        <v>201744</v>
      </c>
      <c r="S391" s="44">
        <v>201748</v>
      </c>
    </row>
    <row r="392" spans="13:19" outlineLevel="1">
      <c r="M392" s="119">
        <v>201750</v>
      </c>
      <c r="N392" s="119" t="s">
        <v>44</v>
      </c>
      <c r="O392" s="39">
        <v>201748</v>
      </c>
      <c r="P392" s="39">
        <v>201752</v>
      </c>
      <c r="Q392" s="39">
        <v>1</v>
      </c>
      <c r="R392" s="44">
        <v>201744</v>
      </c>
      <c r="S392" s="44">
        <v>201748</v>
      </c>
    </row>
    <row r="393" spans="13:19" outlineLevel="1">
      <c r="M393" s="119">
        <v>201750</v>
      </c>
      <c r="N393" s="119" t="s">
        <v>57</v>
      </c>
      <c r="O393" s="39">
        <v>201748</v>
      </c>
      <c r="P393" s="39">
        <v>201752</v>
      </c>
      <c r="Q393" s="39">
        <v>1</v>
      </c>
      <c r="R393" s="44">
        <v>201744</v>
      </c>
      <c r="S393" s="44">
        <v>201748</v>
      </c>
    </row>
    <row r="394" spans="13:19" outlineLevel="1">
      <c r="M394" s="119">
        <v>201750</v>
      </c>
      <c r="N394" s="119" t="s">
        <v>57</v>
      </c>
      <c r="O394" s="39">
        <v>201748</v>
      </c>
      <c r="P394" s="39">
        <v>201752</v>
      </c>
      <c r="Q394" s="39">
        <v>1</v>
      </c>
      <c r="R394" s="44">
        <v>201744</v>
      </c>
      <c r="S394" s="44">
        <v>201748</v>
      </c>
    </row>
    <row r="395" spans="13:19" outlineLevel="1">
      <c r="M395" s="119">
        <v>201750</v>
      </c>
      <c r="N395" s="119" t="s">
        <v>57</v>
      </c>
      <c r="O395" s="39">
        <v>201748</v>
      </c>
      <c r="P395" s="39">
        <v>201752</v>
      </c>
      <c r="Q395" s="39">
        <v>1</v>
      </c>
      <c r="R395" s="44">
        <v>201744</v>
      </c>
      <c r="S395" s="44">
        <v>201748</v>
      </c>
    </row>
    <row r="396" spans="13:19" outlineLevel="1">
      <c r="M396" s="119">
        <v>201750</v>
      </c>
      <c r="N396" s="119" t="s">
        <v>34</v>
      </c>
      <c r="O396" s="39">
        <v>201748</v>
      </c>
      <c r="P396" s="39">
        <v>201752</v>
      </c>
      <c r="Q396" s="39">
        <v>1</v>
      </c>
      <c r="R396" s="44">
        <v>201744</v>
      </c>
      <c r="S396" s="44">
        <v>201748</v>
      </c>
    </row>
    <row r="397" spans="13:19" outlineLevel="1">
      <c r="M397" s="119">
        <v>201750</v>
      </c>
      <c r="N397" s="119" t="s">
        <v>34</v>
      </c>
      <c r="O397" s="39">
        <v>201748</v>
      </c>
      <c r="P397" s="39">
        <v>201752</v>
      </c>
      <c r="Q397" s="39">
        <v>1</v>
      </c>
      <c r="R397" s="44">
        <v>201744</v>
      </c>
      <c r="S397" s="44">
        <v>201748</v>
      </c>
    </row>
    <row r="398" spans="13:19" outlineLevel="1">
      <c r="M398" s="119">
        <v>201750</v>
      </c>
      <c r="N398" s="119" t="s">
        <v>34</v>
      </c>
      <c r="O398" s="39">
        <v>201748</v>
      </c>
      <c r="P398" s="39">
        <v>201752</v>
      </c>
      <c r="Q398" s="39">
        <v>1</v>
      </c>
      <c r="R398" s="44">
        <v>201744</v>
      </c>
      <c r="S398" s="44">
        <v>201748</v>
      </c>
    </row>
    <row r="399" spans="13:19" outlineLevel="1">
      <c r="M399" s="119">
        <v>201750</v>
      </c>
      <c r="N399" s="119" t="s">
        <v>35</v>
      </c>
      <c r="O399" s="39">
        <v>201748</v>
      </c>
      <c r="P399" s="39">
        <v>201752</v>
      </c>
      <c r="Q399" s="39">
        <v>1</v>
      </c>
      <c r="R399" s="44">
        <v>201744</v>
      </c>
      <c r="S399" s="44">
        <v>201748</v>
      </c>
    </row>
    <row r="400" spans="13:19" outlineLevel="1">
      <c r="M400" s="119">
        <v>201750</v>
      </c>
      <c r="N400" s="119" t="s">
        <v>35</v>
      </c>
      <c r="O400" s="39">
        <v>201748</v>
      </c>
      <c r="P400" s="39">
        <v>201752</v>
      </c>
      <c r="Q400" s="39">
        <v>1</v>
      </c>
      <c r="R400" s="44">
        <v>201744</v>
      </c>
      <c r="S400" s="44">
        <v>201748</v>
      </c>
    </row>
    <row r="401" spans="13:19" outlineLevel="1">
      <c r="M401" s="119">
        <v>201750</v>
      </c>
      <c r="N401" s="119" t="s">
        <v>36</v>
      </c>
      <c r="O401" s="39">
        <v>201748</v>
      </c>
      <c r="P401" s="39">
        <v>201752</v>
      </c>
      <c r="Q401" s="39">
        <v>1</v>
      </c>
      <c r="R401" s="44">
        <v>201744</v>
      </c>
      <c r="S401" s="44">
        <v>201748</v>
      </c>
    </row>
    <row r="402" spans="13:19" outlineLevel="1">
      <c r="M402" s="119">
        <v>201750</v>
      </c>
      <c r="N402" s="119" t="s">
        <v>36</v>
      </c>
      <c r="O402" s="39">
        <v>201748</v>
      </c>
      <c r="P402" s="39">
        <v>201752</v>
      </c>
      <c r="Q402" s="39">
        <v>1</v>
      </c>
      <c r="R402" s="44">
        <v>201744</v>
      </c>
      <c r="S402" s="44">
        <v>201748</v>
      </c>
    </row>
    <row r="403" spans="13:19" outlineLevel="1">
      <c r="M403" s="119">
        <v>201750</v>
      </c>
      <c r="N403" s="119" t="s">
        <v>37</v>
      </c>
      <c r="O403" s="39">
        <v>201748</v>
      </c>
      <c r="P403" s="39">
        <v>201752</v>
      </c>
      <c r="Q403" s="39">
        <v>1</v>
      </c>
      <c r="R403" s="44">
        <v>201744</v>
      </c>
      <c r="S403" s="44">
        <v>201748</v>
      </c>
    </row>
    <row r="404" spans="13:19" outlineLevel="1">
      <c r="M404" s="119">
        <v>201750</v>
      </c>
      <c r="N404" s="119" t="s">
        <v>37</v>
      </c>
      <c r="O404" s="39">
        <v>201748</v>
      </c>
      <c r="P404" s="39">
        <v>201752</v>
      </c>
      <c r="Q404" s="39">
        <v>1</v>
      </c>
      <c r="R404" s="44">
        <v>201744</v>
      </c>
      <c r="S404" s="44">
        <v>201748</v>
      </c>
    </row>
    <row r="405" spans="13:19" outlineLevel="1">
      <c r="M405" s="119">
        <v>201750</v>
      </c>
      <c r="N405" s="119" t="s">
        <v>37</v>
      </c>
      <c r="O405" s="39">
        <v>201748</v>
      </c>
      <c r="P405" s="39">
        <v>201752</v>
      </c>
      <c r="Q405" s="39">
        <v>1</v>
      </c>
      <c r="R405" s="44">
        <v>201744</v>
      </c>
      <c r="S405" s="44">
        <v>201748</v>
      </c>
    </row>
    <row r="406" spans="13:19" outlineLevel="1">
      <c r="M406" s="119">
        <v>201750</v>
      </c>
      <c r="N406" s="119" t="s">
        <v>37</v>
      </c>
      <c r="O406" s="39">
        <v>201748</v>
      </c>
      <c r="P406" s="39">
        <v>201752</v>
      </c>
      <c r="Q406" s="39">
        <v>1</v>
      </c>
      <c r="R406" s="44">
        <v>201744</v>
      </c>
      <c r="S406" s="44">
        <v>201748</v>
      </c>
    </row>
    <row r="407" spans="13:19" outlineLevel="1">
      <c r="M407" s="119">
        <v>201750</v>
      </c>
      <c r="N407" s="119" t="s">
        <v>37</v>
      </c>
      <c r="O407" s="39">
        <v>201748</v>
      </c>
      <c r="P407" s="39">
        <v>201752</v>
      </c>
      <c r="Q407" s="39">
        <v>1</v>
      </c>
      <c r="R407" s="44">
        <v>201744</v>
      </c>
      <c r="S407" s="44">
        <v>201748</v>
      </c>
    </row>
    <row r="408" spans="13:19" outlineLevel="1">
      <c r="M408" s="119">
        <v>201750</v>
      </c>
      <c r="N408" s="119" t="s">
        <v>37</v>
      </c>
      <c r="O408" s="39">
        <v>201748</v>
      </c>
      <c r="P408" s="39">
        <v>201752</v>
      </c>
      <c r="Q408" s="39">
        <v>1</v>
      </c>
      <c r="R408" s="44">
        <v>201744</v>
      </c>
      <c r="S408" s="44">
        <v>201748</v>
      </c>
    </row>
    <row r="409" spans="13:19" outlineLevel="1">
      <c r="M409" s="119">
        <v>201750</v>
      </c>
      <c r="N409" s="119" t="s">
        <v>38</v>
      </c>
      <c r="O409" s="39">
        <v>201748</v>
      </c>
      <c r="P409" s="39">
        <v>201752</v>
      </c>
      <c r="Q409" s="39"/>
      <c r="R409" s="44">
        <v>201744</v>
      </c>
      <c r="S409" s="44">
        <v>201748</v>
      </c>
    </row>
    <row r="410" spans="13:19" outlineLevel="1">
      <c r="M410" s="119">
        <v>201750</v>
      </c>
      <c r="N410" s="119" t="s">
        <v>38</v>
      </c>
      <c r="O410" s="39">
        <v>201748</v>
      </c>
      <c r="P410" s="39">
        <v>201752</v>
      </c>
      <c r="Q410" s="39">
        <v>1</v>
      </c>
      <c r="R410" s="44">
        <v>201744</v>
      </c>
      <c r="S410" s="44">
        <v>201748</v>
      </c>
    </row>
    <row r="411" spans="13:19" outlineLevel="1">
      <c r="M411" s="119">
        <v>201750</v>
      </c>
      <c r="N411" s="119" t="s">
        <v>38</v>
      </c>
      <c r="O411" s="39">
        <v>201748</v>
      </c>
      <c r="P411" s="39">
        <v>201752</v>
      </c>
      <c r="Q411" s="39">
        <v>0.9</v>
      </c>
      <c r="R411" s="44">
        <v>201744</v>
      </c>
      <c r="S411" s="44">
        <v>201748</v>
      </c>
    </row>
    <row r="412" spans="13:19" outlineLevel="1">
      <c r="M412" s="119">
        <v>201750</v>
      </c>
      <c r="N412" s="119" t="s">
        <v>38</v>
      </c>
      <c r="O412" s="39">
        <v>201748</v>
      </c>
      <c r="P412" s="39">
        <v>201752</v>
      </c>
      <c r="Q412" s="39">
        <v>1</v>
      </c>
      <c r="R412" s="44">
        <v>201744</v>
      </c>
      <c r="S412" s="44">
        <v>201748</v>
      </c>
    </row>
    <row r="413" spans="13:19" outlineLevel="1">
      <c r="M413" s="119">
        <v>201750</v>
      </c>
      <c r="N413" s="119" t="s">
        <v>38</v>
      </c>
      <c r="O413" s="39">
        <v>201748</v>
      </c>
      <c r="P413" s="39">
        <v>201752</v>
      </c>
      <c r="Q413" s="39">
        <v>1</v>
      </c>
      <c r="R413" s="44">
        <v>201744</v>
      </c>
      <c r="S413" s="44">
        <v>201748</v>
      </c>
    </row>
    <row r="414" spans="13:19" outlineLevel="1">
      <c r="M414" s="119">
        <v>201750</v>
      </c>
      <c r="N414" s="119" t="s">
        <v>38</v>
      </c>
      <c r="O414" s="39">
        <v>201748</v>
      </c>
      <c r="P414" s="39">
        <v>201752</v>
      </c>
      <c r="Q414" s="39">
        <v>1</v>
      </c>
      <c r="R414" s="44">
        <v>201744</v>
      </c>
      <c r="S414" s="44">
        <v>201748</v>
      </c>
    </row>
    <row r="415" spans="13:19" outlineLevel="1">
      <c r="M415" s="119">
        <v>201750</v>
      </c>
      <c r="N415" s="119" t="s">
        <v>38</v>
      </c>
      <c r="O415" s="39">
        <v>201748</v>
      </c>
      <c r="P415" s="39">
        <v>201752</v>
      </c>
      <c r="Q415" s="39">
        <v>0.9</v>
      </c>
      <c r="R415" s="44">
        <v>201744</v>
      </c>
      <c r="S415" s="44">
        <v>201748</v>
      </c>
    </row>
    <row r="416" spans="13:19" outlineLevel="1">
      <c r="M416" s="119">
        <v>201750</v>
      </c>
      <c r="N416" s="119" t="s">
        <v>38</v>
      </c>
      <c r="O416" s="39">
        <v>201748</v>
      </c>
      <c r="P416" s="39">
        <v>201752</v>
      </c>
      <c r="Q416" s="39">
        <v>0.9</v>
      </c>
      <c r="R416" s="44">
        <v>201744</v>
      </c>
      <c r="S416" s="44">
        <v>201748</v>
      </c>
    </row>
    <row r="417" spans="13:19" outlineLevel="1">
      <c r="M417" s="119">
        <v>201750</v>
      </c>
      <c r="N417" s="119" t="s">
        <v>38</v>
      </c>
      <c r="O417" s="39">
        <v>201748</v>
      </c>
      <c r="P417" s="39">
        <v>201752</v>
      </c>
      <c r="Q417" s="39">
        <v>0.9</v>
      </c>
      <c r="R417" s="44">
        <v>201744</v>
      </c>
      <c r="S417" s="44">
        <v>201748</v>
      </c>
    </row>
    <row r="418" spans="13:19" outlineLevel="1"/>
    <row r="419" spans="13:19" outlineLevel="1"/>
    <row r="420" spans="13:19" outlineLevel="1"/>
    <row r="421" spans="13:19" outlineLevel="1"/>
    <row r="422" spans="13:19" outlineLevel="1"/>
    <row r="423" spans="13:19" outlineLevel="1"/>
    <row r="424" spans="13:19" outlineLevel="1"/>
    <row r="425" spans="13:19" outlineLevel="1"/>
    <row r="426" spans="13:19" outlineLevel="1"/>
    <row r="427" spans="13:19" outlineLevel="1"/>
    <row r="428" spans="13:19" outlineLevel="1"/>
    <row r="429" spans="13:19" outlineLevel="1"/>
    <row r="430" spans="13:19" outlineLevel="1"/>
    <row r="431" spans="13:19" outlineLevel="1"/>
    <row r="432" spans="13:19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hidden="1" outlineLevel="1"/>
    <row r="469" hidden="1" outlineLevel="1"/>
    <row r="470" hidden="1" outlineLevel="1"/>
    <row r="471" hidden="1" outlineLevel="1"/>
    <row r="472" hidden="1" outlineLevel="1"/>
    <row r="473" hidden="1" outlineLevel="1"/>
    <row r="474" hidden="1" outlineLevel="1"/>
    <row r="475" hidden="1" outlineLevel="1"/>
    <row r="476" hidden="1" outlineLevel="1"/>
    <row r="477" hidden="1" outlineLevel="1"/>
    <row r="478" hidden="1" outlineLevel="1"/>
    <row r="479" hidden="1" outlineLevel="1"/>
    <row r="480" hidden="1" outlineLevel="1"/>
    <row r="481" hidden="1" outlineLevel="1"/>
    <row r="482" hidden="1" outlineLevel="1"/>
    <row r="483" hidden="1" outlineLevel="1"/>
    <row r="484" hidden="1" outlineLevel="1"/>
    <row r="485" hidden="1" outlineLevel="1"/>
    <row r="486" hidden="1" outlineLevel="1"/>
    <row r="487" hidden="1" outlineLevel="1"/>
    <row r="488" hidden="1" outlineLevel="1"/>
    <row r="489" hidden="1" outlineLevel="1"/>
    <row r="490" hidden="1" outlineLevel="1"/>
    <row r="491" hidden="1" outlineLevel="1"/>
    <row r="492" hidden="1" outlineLevel="1"/>
    <row r="493" hidden="1" outlineLevel="1"/>
    <row r="494" hidden="1" outlineLevel="1"/>
    <row r="495" hidden="1" outlineLevel="1"/>
    <row r="496" hidden="1" outlineLevel="1"/>
    <row r="497" hidden="1" outlineLevel="1"/>
    <row r="498" hidden="1" outlineLevel="1"/>
    <row r="499" hidden="1" outlineLevel="1"/>
    <row r="500" hidden="1" outlineLevel="1"/>
    <row r="501" collapsed="1"/>
  </sheetData>
  <mergeCells count="15">
    <mergeCell ref="E2:E3"/>
    <mergeCell ref="B1:F1"/>
    <mergeCell ref="H1:J1"/>
    <mergeCell ref="B2:B3"/>
    <mergeCell ref="C2:C3"/>
    <mergeCell ref="D2:D3"/>
    <mergeCell ref="F2:F3"/>
    <mergeCell ref="H2:H3"/>
    <mergeCell ref="I2:I3"/>
    <mergeCell ref="J2:J3"/>
    <mergeCell ref="H10:J10"/>
    <mergeCell ref="H11:J11"/>
    <mergeCell ref="H12:J12"/>
    <mergeCell ref="H13:J13"/>
    <mergeCell ref="H16:K16"/>
  </mergeCells>
  <conditionalFormatting sqref="B4:B12">
    <cfRule type="colorScale" priority="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F4:F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88" priority="6" operator="lessThanOrEqual">
      <formula>$C$16</formula>
    </cfRule>
  </conditionalFormatting>
  <conditionalFormatting sqref="D6:D11">
    <cfRule type="cellIs" dxfId="87" priority="5" operator="lessThanOrEqual">
      <formula>$D$16</formula>
    </cfRule>
  </conditionalFormatting>
  <conditionalFormatting sqref="J4:J9"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I4:I7">
    <cfRule type="colorScale" priority="2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3">
      <colorScale>
        <cfvo type="min" val="0"/>
        <cfvo type="max" val="0"/>
        <color rgb="FFFFEF9C"/>
        <color rgb="FF63BE7B"/>
      </colorScale>
    </cfRule>
  </conditionalFormatting>
  <conditionalFormatting sqref="E4:E11">
    <cfRule type="cellIs" dxfId="86" priority="1" operator="greaterThanOrEqual">
      <formula>$E$16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7"/>
  <drawing r:id="rId8"/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4">
    <tabColor theme="6" tint="0.59999389629810485"/>
    <pageSetUpPr fitToPage="1"/>
  </sheetPr>
  <dimension ref="A1:AJ501"/>
  <sheetViews>
    <sheetView topLeftCell="A58" workbookViewId="0">
      <selection activeCell="E103" sqref="E103"/>
    </sheetView>
  </sheetViews>
  <sheetFormatPr defaultRowHeight="14.25" outlineLevelRow="1" outlineLevelCol="1"/>
  <cols>
    <col min="1" max="3" width="22.625" style="119" customWidth="1"/>
    <col min="4" max="4" width="11.875" style="119" customWidth="1"/>
    <col min="5" max="5" width="14.875" style="119" customWidth="1"/>
    <col min="6" max="6" width="17.125" style="119" customWidth="1"/>
    <col min="7" max="7" width="20.625" style="119" customWidth="1"/>
    <col min="8" max="8" width="11.875" style="119" customWidth="1"/>
    <col min="9" max="9" width="19.875" style="119" customWidth="1"/>
    <col min="10" max="10" width="24.625" style="119" customWidth="1"/>
    <col min="11" max="11" width="14.125" style="119" customWidth="1"/>
    <col min="12" max="12" width="22.625" style="119" customWidth="1"/>
    <col min="13" max="13" width="20.125" style="119" customWidth="1"/>
    <col min="14" max="14" width="9.25" style="119" customWidth="1" outlineLevel="1"/>
    <col min="15" max="15" width="28.625" style="119" customWidth="1" outlineLevel="1"/>
    <col min="16" max="16" width="10.5" style="119" customWidth="1" outlineLevel="1"/>
    <col min="17" max="17" width="10.5" style="119" customWidth="1"/>
    <col min="18" max="18" width="8" style="119" customWidth="1"/>
    <col min="19" max="20" width="13.125" style="119" customWidth="1"/>
    <col min="21" max="21" width="6.875" style="119" customWidth="1"/>
    <col min="22" max="22" width="26" style="119" customWidth="1"/>
    <col min="23" max="23" width="22.25" style="119" customWidth="1"/>
    <col min="24" max="24" width="9.25" style="119" customWidth="1"/>
    <col min="25" max="25" width="7" style="119" customWidth="1"/>
    <col min="26" max="26" width="9.25" style="119" customWidth="1"/>
    <col min="27" max="27" width="26.125" style="119" customWidth="1"/>
    <col min="28" max="28" width="18.25" style="119" customWidth="1"/>
    <col min="29" max="34" width="9" style="119"/>
    <col min="35" max="35" width="19.5" style="119" customWidth="1"/>
    <col min="36" max="36" width="7.625" style="119" customWidth="1"/>
    <col min="37" max="38" width="19.5" style="119" bestFit="1" customWidth="1"/>
    <col min="39" max="16384" width="9" style="119"/>
  </cols>
  <sheetData>
    <row r="1" spans="2:22" ht="57.75" customHeight="1" thickBot="1">
      <c r="B1" s="162" t="s">
        <v>1700</v>
      </c>
      <c r="C1" s="162"/>
      <c r="D1" s="162"/>
      <c r="E1" s="162"/>
      <c r="F1" s="162"/>
      <c r="G1" s="162"/>
      <c r="I1" s="163" t="s">
        <v>1701</v>
      </c>
      <c r="J1" s="163"/>
      <c r="K1" s="163"/>
      <c r="N1" s="40"/>
      <c r="O1" s="40"/>
      <c r="P1" s="40"/>
      <c r="Q1" s="40"/>
      <c r="R1" s="40"/>
    </row>
    <row r="2" spans="2:22" ht="18" customHeight="1">
      <c r="B2" s="160" t="s">
        <v>0</v>
      </c>
      <c r="C2" s="178" t="s">
        <v>1697</v>
      </c>
      <c r="D2" s="180" t="s">
        <v>1830</v>
      </c>
      <c r="E2" s="180" t="s">
        <v>1702</v>
      </c>
      <c r="F2" s="158" t="s">
        <v>43</v>
      </c>
      <c r="G2" s="158" t="s">
        <v>2</v>
      </c>
      <c r="I2" s="164" t="s">
        <v>17</v>
      </c>
      <c r="J2" s="166" t="s">
        <v>18</v>
      </c>
      <c r="K2" s="168" t="s">
        <v>19</v>
      </c>
      <c r="N2" s="40"/>
      <c r="O2" s="40"/>
      <c r="P2" s="40"/>
      <c r="Q2" s="40"/>
      <c r="R2" s="40"/>
    </row>
    <row r="3" spans="2:22" ht="31.5" customHeight="1" thickBot="1">
      <c r="B3" s="161"/>
      <c r="C3" s="179"/>
      <c r="D3" s="181"/>
      <c r="E3" s="181"/>
      <c r="F3" s="159"/>
      <c r="G3" s="159"/>
      <c r="I3" s="165"/>
      <c r="J3" s="167"/>
      <c r="K3" s="169"/>
      <c r="N3" s="40"/>
      <c r="O3" s="40"/>
      <c r="P3" s="40"/>
      <c r="Q3" s="40"/>
      <c r="R3" s="40"/>
      <c r="S3" s="40"/>
    </row>
    <row r="4" spans="2:22" ht="21.75" customHeight="1" thickBot="1">
      <c r="B4" s="27">
        <v>8</v>
      </c>
      <c r="C4" s="43">
        <v>1.1200000000000001</v>
      </c>
      <c r="D4" s="143">
        <v>11</v>
      </c>
      <c r="E4" s="146">
        <v>-0.04</v>
      </c>
      <c r="F4" s="41"/>
      <c r="G4" s="48">
        <v>2</v>
      </c>
      <c r="H4" s="20">
        <v>5</v>
      </c>
      <c r="I4" s="25" t="str">
        <f>"+50"</f>
        <v>+50</v>
      </c>
      <c r="J4" s="34">
        <v>1.1000000000000001</v>
      </c>
      <c r="K4" s="21">
        <f>IFERROR(GETPIVOTDATA("Numer Pracownika",$AA$144,"Próg",H4),0)</f>
        <v>0</v>
      </c>
      <c r="N4" s="40"/>
      <c r="O4" s="40">
        <f t="shared" ref="O4:O10" si="0">IF(C4&lt;=$C$16,1,0)</f>
        <v>0</v>
      </c>
      <c r="P4" s="40">
        <f ca="1">IF(D4&lt;=$D$16,1,0)</f>
        <v>0</v>
      </c>
      <c r="Q4" s="40">
        <f ca="1">IF(E4&gt;=$E$16,1,0)</f>
        <v>0</v>
      </c>
      <c r="R4" s="40"/>
      <c r="S4" s="40"/>
      <c r="T4" s="40"/>
      <c r="U4" s="20"/>
      <c r="V4" s="20"/>
    </row>
    <row r="5" spans="2:22" ht="21.75" customHeight="1" thickBot="1">
      <c r="B5" s="27">
        <v>7</v>
      </c>
      <c r="C5" s="43">
        <v>1.06</v>
      </c>
      <c r="D5" s="143">
        <v>10</v>
      </c>
      <c r="E5" s="146">
        <v>-0.03</v>
      </c>
      <c r="F5" s="41"/>
      <c r="G5" s="48">
        <v>1.7</v>
      </c>
      <c r="H5" s="20">
        <v>4</v>
      </c>
      <c r="I5" s="26" t="s">
        <v>20</v>
      </c>
      <c r="J5" s="31">
        <v>1.05</v>
      </c>
      <c r="K5" s="21">
        <f t="shared" ref="K5:K9" si="1">IFERROR(GETPIVOTDATA("Numer Pracownika",$AA$144,"Próg",H5),0)</f>
        <v>27</v>
      </c>
      <c r="L5" s="30"/>
      <c r="N5" s="40"/>
      <c r="O5" s="40">
        <f t="shared" si="0"/>
        <v>0</v>
      </c>
      <c r="P5" s="40">
        <f t="shared" ref="P5:P11" ca="1" si="2">IF(D5&lt;=$D$16,1,0)</f>
        <v>0</v>
      </c>
      <c r="Q5" s="40">
        <f t="shared" ref="Q5:Q11" ca="1" si="3">IF(E5&gt;=$E$16,1,0)</f>
        <v>0</v>
      </c>
      <c r="R5" s="40"/>
      <c r="S5" s="40"/>
      <c r="T5" s="40"/>
      <c r="U5" s="20"/>
      <c r="V5" s="20"/>
    </row>
    <row r="6" spans="2:22" ht="21.75" customHeight="1" thickBot="1">
      <c r="B6" s="27">
        <v>6</v>
      </c>
      <c r="C6" s="43">
        <v>1</v>
      </c>
      <c r="D6" s="143">
        <v>9.25</v>
      </c>
      <c r="E6" s="146">
        <v>-0.02</v>
      </c>
      <c r="F6" s="1">
        <v>1</v>
      </c>
      <c r="G6" s="48">
        <v>1.45</v>
      </c>
      <c r="H6" s="20">
        <v>3</v>
      </c>
      <c r="I6" s="24" t="s">
        <v>21</v>
      </c>
      <c r="J6" s="31">
        <v>1</v>
      </c>
      <c r="K6" s="21">
        <f t="shared" si="1"/>
        <v>88</v>
      </c>
      <c r="L6" s="30"/>
      <c r="N6" s="40"/>
      <c r="O6" s="40">
        <f t="shared" si="0"/>
        <v>0</v>
      </c>
      <c r="P6" s="40">
        <f t="shared" ca="1" si="2"/>
        <v>0</v>
      </c>
      <c r="Q6" s="40">
        <f t="shared" ca="1" si="3"/>
        <v>0</v>
      </c>
      <c r="R6" s="40">
        <f t="shared" ref="R6:R11" si="4">IF(F6&lt;=$F$16,1,0)</f>
        <v>1</v>
      </c>
      <c r="S6" s="40"/>
      <c r="T6" s="40"/>
      <c r="U6" s="20"/>
      <c r="V6" s="20"/>
    </row>
    <row r="7" spans="2:22" ht="21.75" customHeight="1" thickBot="1">
      <c r="B7" s="18">
        <v>5</v>
      </c>
      <c r="C7" s="2">
        <v>0.95</v>
      </c>
      <c r="D7" s="144">
        <v>8.5</v>
      </c>
      <c r="E7" s="139">
        <v>-1.2999999999999999E-2</v>
      </c>
      <c r="F7" s="2">
        <v>0.97</v>
      </c>
      <c r="G7" s="50">
        <v>1.25</v>
      </c>
      <c r="H7" s="20">
        <v>2</v>
      </c>
      <c r="I7" s="23" t="s">
        <v>22</v>
      </c>
      <c r="J7" s="34">
        <v>0.8</v>
      </c>
      <c r="K7" s="21">
        <f t="shared" si="1"/>
        <v>0</v>
      </c>
      <c r="N7" s="40"/>
      <c r="O7" s="40">
        <f t="shared" si="0"/>
        <v>0</v>
      </c>
      <c r="P7" s="40">
        <f t="shared" ca="1" si="2"/>
        <v>0</v>
      </c>
      <c r="Q7" s="40">
        <f t="shared" ca="1" si="3"/>
        <v>0</v>
      </c>
      <c r="R7" s="40">
        <f t="shared" si="4"/>
        <v>1</v>
      </c>
      <c r="S7" s="40"/>
      <c r="T7" s="40"/>
      <c r="U7" s="20"/>
      <c r="V7" s="20"/>
    </row>
    <row r="8" spans="2:22" ht="21.75" customHeight="1" thickBot="1">
      <c r="B8" s="18">
        <v>4</v>
      </c>
      <c r="C8" s="2">
        <v>0.91</v>
      </c>
      <c r="D8" s="144">
        <v>8</v>
      </c>
      <c r="E8" s="139">
        <v>-5.0000000000000001E-3</v>
      </c>
      <c r="F8" s="2">
        <v>0.93</v>
      </c>
      <c r="G8" s="50">
        <v>1.1000000000000001</v>
      </c>
      <c r="H8" s="20">
        <v>1</v>
      </c>
      <c r="I8" s="22" t="s">
        <v>23</v>
      </c>
      <c r="J8" s="32" t="s">
        <v>24</v>
      </c>
      <c r="K8" s="21">
        <f t="shared" si="1"/>
        <v>0</v>
      </c>
      <c r="L8" s="30"/>
      <c r="N8" s="40"/>
      <c r="O8" s="40">
        <f t="shared" si="0"/>
        <v>1</v>
      </c>
      <c r="P8" s="40">
        <f t="shared" ca="1" si="2"/>
        <v>0</v>
      </c>
      <c r="Q8" s="40">
        <f t="shared" ca="1" si="3"/>
        <v>0</v>
      </c>
      <c r="R8" s="40">
        <f t="shared" si="4"/>
        <v>1</v>
      </c>
      <c r="S8" s="40"/>
      <c r="T8" s="40"/>
      <c r="U8" s="20"/>
      <c r="V8" s="20"/>
    </row>
    <row r="9" spans="2:22" ht="21.75" customHeight="1" thickBot="1">
      <c r="B9" s="18">
        <v>3</v>
      </c>
      <c r="C9" s="2">
        <v>0.87</v>
      </c>
      <c r="D9" s="144">
        <v>7.5</v>
      </c>
      <c r="E9" s="139">
        <v>0</v>
      </c>
      <c r="F9" s="2">
        <v>0.9</v>
      </c>
      <c r="G9" s="50">
        <v>1</v>
      </c>
      <c r="H9" s="20">
        <v>0</v>
      </c>
      <c r="I9" s="29">
        <v>-30</v>
      </c>
      <c r="J9" s="33">
        <v>0</v>
      </c>
      <c r="K9" s="21">
        <f t="shared" si="1"/>
        <v>0</v>
      </c>
      <c r="N9" s="40"/>
      <c r="O9" s="40">
        <f t="shared" si="0"/>
        <v>1</v>
      </c>
      <c r="P9" s="40">
        <f t="shared" ca="1" si="2"/>
        <v>0</v>
      </c>
      <c r="Q9" s="40">
        <f t="shared" ca="1" si="3"/>
        <v>0</v>
      </c>
      <c r="R9" s="40">
        <f t="shared" si="4"/>
        <v>1</v>
      </c>
      <c r="S9" s="40"/>
      <c r="T9" s="40"/>
      <c r="U9" s="20"/>
      <c r="V9" s="20"/>
    </row>
    <row r="10" spans="2:22" ht="21.75" customHeight="1" thickBot="1">
      <c r="B10" s="18">
        <v>2</v>
      </c>
      <c r="C10" s="2">
        <v>0.84</v>
      </c>
      <c r="D10" s="144">
        <v>7</v>
      </c>
      <c r="E10" s="139">
        <v>0.01</v>
      </c>
      <c r="F10" s="2">
        <v>0.85</v>
      </c>
      <c r="G10" s="50">
        <v>0.8</v>
      </c>
      <c r="I10" s="170" t="s">
        <v>30</v>
      </c>
      <c r="J10" s="170"/>
      <c r="K10" s="170"/>
      <c r="N10" s="40"/>
      <c r="O10" s="40">
        <f t="shared" si="0"/>
        <v>1</v>
      </c>
      <c r="P10" s="40">
        <f t="shared" ca="1" si="2"/>
        <v>1</v>
      </c>
      <c r="Q10" s="40">
        <f t="shared" ca="1" si="3"/>
        <v>0</v>
      </c>
      <c r="R10" s="40">
        <f t="shared" si="4"/>
        <v>1</v>
      </c>
      <c r="S10" s="40"/>
      <c r="T10" s="40"/>
      <c r="U10" s="20"/>
      <c r="V10" s="20"/>
    </row>
    <row r="11" spans="2:22" ht="21.75" customHeight="1" thickBot="1">
      <c r="B11" s="27">
        <v>1</v>
      </c>
      <c r="C11" s="2">
        <v>0.8</v>
      </c>
      <c r="D11" s="144">
        <v>6.5</v>
      </c>
      <c r="E11" s="139">
        <v>0.02</v>
      </c>
      <c r="F11" s="2">
        <v>0.8</v>
      </c>
      <c r="G11" s="48">
        <v>0.5</v>
      </c>
      <c r="I11" s="171" t="s">
        <v>31</v>
      </c>
      <c r="J11" s="171"/>
      <c r="K11" s="171"/>
      <c r="N11" s="40"/>
      <c r="O11" s="40">
        <f>IF(C11&lt;=$C$16,1,0)</f>
        <v>1</v>
      </c>
      <c r="P11" s="40">
        <f t="shared" ca="1" si="2"/>
        <v>1</v>
      </c>
      <c r="Q11" s="40">
        <f t="shared" ca="1" si="3"/>
        <v>1</v>
      </c>
      <c r="R11" s="40">
        <f t="shared" si="4"/>
        <v>1</v>
      </c>
      <c r="S11" s="40"/>
      <c r="T11" s="40"/>
      <c r="U11" s="20"/>
      <c r="V11" s="20"/>
    </row>
    <row r="12" spans="2:22" ht="21.75" customHeight="1" thickBot="1">
      <c r="B12" s="27">
        <v>0</v>
      </c>
      <c r="C12" s="42" t="s">
        <v>5</v>
      </c>
      <c r="D12" s="145" t="s">
        <v>1699</v>
      </c>
      <c r="E12" s="147" t="s">
        <v>1681</v>
      </c>
      <c r="F12" s="42" t="s">
        <v>5</v>
      </c>
      <c r="G12" s="48">
        <v>0</v>
      </c>
      <c r="I12" s="171" t="s">
        <v>32</v>
      </c>
      <c r="J12" s="171"/>
      <c r="K12" s="171"/>
      <c r="N12" s="40"/>
      <c r="O12" s="40">
        <f>IF(AND(C11&lt;$C$16,O11&lt;&gt;1),1,0)</f>
        <v>0</v>
      </c>
      <c r="P12" s="40">
        <f ca="1">IF(AND(D11&lt;$D$16,P11&lt;&gt;1),1,0)</f>
        <v>0</v>
      </c>
      <c r="Q12" s="40">
        <f ca="1">IF(AND(E11&gt;$E$16,Q11&lt;&gt;1),1,0)</f>
        <v>0</v>
      </c>
      <c r="R12" s="40">
        <f>IF(AND(F11&lt;$F$16,R11&lt;&gt;1),1,0)</f>
        <v>0</v>
      </c>
      <c r="S12" s="40"/>
      <c r="T12" s="40"/>
      <c r="U12" s="20"/>
      <c r="V12" s="20"/>
    </row>
    <row r="13" spans="2:22" ht="21.75" customHeight="1" thickBot="1">
      <c r="B13" s="12" t="s">
        <v>3</v>
      </c>
      <c r="C13" s="11">
        <v>0.1</v>
      </c>
      <c r="D13" s="11">
        <v>0.25</v>
      </c>
      <c r="E13" s="11">
        <v>0.5</v>
      </c>
      <c r="F13" s="11">
        <v>0.15</v>
      </c>
      <c r="G13" s="10"/>
      <c r="I13" s="171" t="s">
        <v>29</v>
      </c>
      <c r="J13" s="171"/>
      <c r="K13" s="171"/>
      <c r="N13" s="40"/>
      <c r="O13" s="40">
        <f>SUM(O4:O12)</f>
        <v>4</v>
      </c>
      <c r="P13" s="40">
        <f t="shared" ref="P13:Q13" ca="1" si="5">SUM(P4:P12)</f>
        <v>2</v>
      </c>
      <c r="Q13" s="40">
        <f t="shared" ca="1" si="5"/>
        <v>1</v>
      </c>
      <c r="R13" s="40">
        <f>SUM(R6:R12)</f>
        <v>6</v>
      </c>
      <c r="S13" s="40"/>
      <c r="T13" s="40"/>
      <c r="U13" s="20"/>
      <c r="V13" s="20"/>
    </row>
    <row r="14" spans="2:22">
      <c r="N14" s="40"/>
      <c r="O14" s="40"/>
      <c r="P14" s="40"/>
      <c r="Q14" s="40"/>
      <c r="R14" s="40"/>
      <c r="S14" s="40"/>
      <c r="T14" s="40"/>
      <c r="U14" s="20"/>
      <c r="V14" s="20"/>
    </row>
    <row r="15" spans="2:22">
      <c r="O15" s="40"/>
      <c r="P15" s="40"/>
      <c r="Q15" s="40"/>
      <c r="R15" s="40"/>
      <c r="S15" s="40"/>
      <c r="T15" s="40"/>
    </row>
    <row r="16" spans="2:22" ht="57" customHeight="1">
      <c r="B16" s="9" t="str">
        <f ca="1">"Osiągnięty wynik za " &amp; TEXT(NOW()-IF(DAY(NOW())&lt;8,7,0),"mmmm")</f>
        <v>Osiągnięty wynik za grudzień</v>
      </c>
      <c r="C16" s="6">
        <f>GETPIVOTDATA("WYDBrutto",$I$116)</f>
        <v>0.92804979092088191</v>
      </c>
      <c r="D16" s="148">
        <f ca="1">GETPIVOTDATA("WyD_KROJ",$A$111,"MONTH",TEXT(NOW()-IF(DAY(NOW())&lt;8,7,0),"RRRRmm"))</f>
        <v>7.3352327150084315</v>
      </c>
      <c r="E16" s="6">
        <f ca="1">GETPIVOTDATA("Odpadowość",$AI$124,"DAT",TEXT(NOW()-IF(DAY(NOW())&lt;8,7,0),"RRRRmm"))</f>
        <v>1.8171574066065954E-2</v>
      </c>
      <c r="F16" s="6">
        <f>GETPIVOTDATA("Wynik",$AA$124)</f>
        <v>1</v>
      </c>
      <c r="G16" s="38" t="str">
        <f ca="1">((VLOOKUP(O13,B4:G12,6,FALSE)*C13)+(VLOOKUP(R13,B4:G12,6,FALSE)*F13)+(VLOOKUP(P13,B4:G12,6,FALSE)*D13)+(VLOOKUP(Q13,B4:G12,6,FALSE)*E13))*100*IF(OR(R13=0,Q13=0,P13=0,O13=0),0.5,1)&amp;"%"</f>
        <v>77,75%</v>
      </c>
      <c r="I16" s="177" t="str">
        <f ca="1">"Wysokość premii = (Podstawa premii * " &amp; VALUE(G16) &amp; ") * Mnożnik jakościowy"</f>
        <v>Wysokość premii = (Podstawa premii * 0,7775) * Mnożnik jakościowy</v>
      </c>
      <c r="J16" s="177"/>
      <c r="K16" s="177"/>
      <c r="L16" s="177"/>
      <c r="O16" s="40"/>
      <c r="P16" s="40"/>
      <c r="Q16" s="40"/>
      <c r="R16" s="40"/>
      <c r="S16" s="40"/>
      <c r="T16" s="40"/>
    </row>
    <row r="101" spans="1:4" outlineLevel="1"/>
    <row r="102" spans="1:4" outlineLevel="1"/>
    <row r="103" spans="1:4" outlineLevel="1"/>
    <row r="104" spans="1:4" outlineLevel="1"/>
    <row r="105" spans="1:4" outlineLevel="1"/>
    <row r="106" spans="1:4" outlineLevel="1"/>
    <row r="107" spans="1:4" outlineLevel="1"/>
    <row r="108" spans="1:4" outlineLevel="1"/>
    <row r="109" spans="1:4" outlineLevel="1">
      <c r="A109" s="71" t="s">
        <v>1683</v>
      </c>
      <c r="B109" s="119" t="s">
        <v>1696</v>
      </c>
    </row>
    <row r="110" spans="1:4" outlineLevel="1"/>
    <row r="111" spans="1:4" outlineLevel="1">
      <c r="A111" s="71" t="s">
        <v>1685</v>
      </c>
      <c r="B111"/>
      <c r="C111"/>
      <c r="D111"/>
    </row>
    <row r="112" spans="1:4" outlineLevel="1">
      <c r="A112" s="71" t="s">
        <v>7</v>
      </c>
      <c r="B112" s="71" t="s">
        <v>13</v>
      </c>
      <c r="C112" s="71" t="s">
        <v>1682</v>
      </c>
      <c r="D112" t="s">
        <v>6</v>
      </c>
    </row>
    <row r="113" spans="1:36" outlineLevel="1">
      <c r="A113" s="119" t="s">
        <v>1767</v>
      </c>
      <c r="B113" s="119" t="s">
        <v>1804</v>
      </c>
      <c r="C113" s="8">
        <v>43055</v>
      </c>
      <c r="D113" s="72">
        <v>5.4493055555555561</v>
      </c>
      <c r="I113" s="71" t="s">
        <v>9</v>
      </c>
      <c r="J113" s="119" t="s">
        <v>48</v>
      </c>
    </row>
    <row r="114" spans="1:36" outlineLevel="1">
      <c r="A114"/>
      <c r="B114"/>
      <c r="C114" s="8">
        <v>43056</v>
      </c>
      <c r="D114" s="72">
        <v>5.9389531250000003</v>
      </c>
      <c r="I114" s="71" t="s">
        <v>11</v>
      </c>
      <c r="J114" s="119" t="s">
        <v>50</v>
      </c>
    </row>
    <row r="115" spans="1:36" outlineLevel="1">
      <c r="A115"/>
      <c r="B115"/>
      <c r="C115" s="8">
        <v>43057</v>
      </c>
      <c r="D115" s="72">
        <v>6.9887249999999996</v>
      </c>
    </row>
    <row r="116" spans="1:36" outlineLevel="1">
      <c r="A116"/>
      <c r="B116" s="119" t="s">
        <v>1805</v>
      </c>
      <c r="D116" s="72">
        <v>5.9772272727272728</v>
      </c>
      <c r="I116" s="71" t="s">
        <v>12</v>
      </c>
      <c r="J116"/>
      <c r="O116" s="72"/>
    </row>
    <row r="117" spans="1:36" outlineLevel="1">
      <c r="A117"/>
      <c r="B117" s="119" t="s">
        <v>1837</v>
      </c>
      <c r="C117" s="8">
        <v>43059</v>
      </c>
      <c r="D117" s="72">
        <v>5.9184374999999996</v>
      </c>
      <c r="I117" s="71" t="s">
        <v>7</v>
      </c>
      <c r="J117" t="s">
        <v>6</v>
      </c>
      <c r="O117" s="72"/>
    </row>
    <row r="118" spans="1:36" outlineLevel="1">
      <c r="A118"/>
      <c r="B118"/>
      <c r="C118" s="8">
        <v>43060</v>
      </c>
      <c r="D118" s="72">
        <v>7.5711388888888882</v>
      </c>
      <c r="I118" s="119" t="s">
        <v>1851</v>
      </c>
      <c r="J118" s="7">
        <v>0.92804979092088191</v>
      </c>
      <c r="O118" s="72"/>
    </row>
    <row r="119" spans="1:36" outlineLevel="1">
      <c r="A119"/>
      <c r="B119"/>
      <c r="C119" s="8">
        <v>43061</v>
      </c>
      <c r="D119" s="72">
        <v>7.3421750000000001</v>
      </c>
      <c r="I119" s="119" t="s">
        <v>8</v>
      </c>
      <c r="J119" s="7">
        <v>0.92804979092088191</v>
      </c>
    </row>
    <row r="120" spans="1:36" outlineLevel="1">
      <c r="A120"/>
      <c r="B120"/>
      <c r="C120" s="8">
        <v>43062</v>
      </c>
      <c r="D120" s="72">
        <v>8.5865156250000005</v>
      </c>
      <c r="J120" s="7"/>
    </row>
    <row r="121" spans="1:36" outlineLevel="1">
      <c r="A121"/>
      <c r="B121"/>
      <c r="C121" s="8">
        <v>43063</v>
      </c>
      <c r="D121" s="72">
        <v>8.4706250000000001</v>
      </c>
      <c r="I121" s="71" t="s">
        <v>9</v>
      </c>
      <c r="J121" s="119" t="s">
        <v>48</v>
      </c>
      <c r="AI121" s="71" t="s">
        <v>982</v>
      </c>
      <c r="AJ121" s="119" t="s">
        <v>986</v>
      </c>
    </row>
    <row r="122" spans="1:36" outlineLevel="1">
      <c r="A122"/>
      <c r="B122"/>
      <c r="C122" s="8">
        <v>43064</v>
      </c>
      <c r="D122" s="72">
        <v>8.4856973684210519</v>
      </c>
      <c r="I122" s="71" t="s">
        <v>11</v>
      </c>
      <c r="J122" s="119" t="s">
        <v>50</v>
      </c>
      <c r="AI122" s="71" t="s">
        <v>1687</v>
      </c>
      <c r="AJ122" s="119" t="s">
        <v>1695</v>
      </c>
    </row>
    <row r="123" spans="1:36" outlineLevel="1">
      <c r="A123"/>
      <c r="B123" s="119" t="s">
        <v>1838</v>
      </c>
      <c r="D123" s="72">
        <v>7.732966666666667</v>
      </c>
    </row>
    <row r="124" spans="1:36" outlineLevel="1">
      <c r="A124"/>
      <c r="B124" s="119" t="s">
        <v>1847</v>
      </c>
      <c r="C124" s="8">
        <v>43066</v>
      </c>
      <c r="D124" s="72">
        <v>7.203875</v>
      </c>
      <c r="I124" s="71" t="s">
        <v>26</v>
      </c>
      <c r="J124"/>
      <c r="K124"/>
      <c r="L124"/>
      <c r="N124" s="119" t="s">
        <v>33</v>
      </c>
      <c r="O124" s="119" t="s">
        <v>15</v>
      </c>
      <c r="P124" s="119" t="s">
        <v>39</v>
      </c>
      <c r="Q124" s="119" t="s">
        <v>40</v>
      </c>
      <c r="R124" s="119" t="s">
        <v>41</v>
      </c>
      <c r="S124" s="119" t="s">
        <v>78</v>
      </c>
      <c r="T124" s="119" t="s">
        <v>79</v>
      </c>
      <c r="V124" s="71" t="s">
        <v>42</v>
      </c>
      <c r="W124"/>
      <c r="X124"/>
      <c r="AA124" s="71" t="s">
        <v>42</v>
      </c>
      <c r="AB124"/>
      <c r="AI124" s="71" t="s">
        <v>1689</v>
      </c>
      <c r="AJ124"/>
    </row>
    <row r="125" spans="1:36" outlineLevel="1">
      <c r="A125"/>
      <c r="B125"/>
      <c r="C125" s="8">
        <v>43067</v>
      </c>
      <c r="D125" s="72">
        <v>7.0385384615384616</v>
      </c>
      <c r="I125" s="71" t="s">
        <v>7</v>
      </c>
      <c r="J125" s="71" t="s">
        <v>13</v>
      </c>
      <c r="K125" s="71" t="s">
        <v>10</v>
      </c>
      <c r="L125" t="s">
        <v>6</v>
      </c>
      <c r="N125" s="119">
        <v>201745</v>
      </c>
      <c r="O125" s="119" t="s">
        <v>44</v>
      </c>
      <c r="P125" s="37">
        <v>201748</v>
      </c>
      <c r="Q125" s="37">
        <v>201752</v>
      </c>
      <c r="R125" s="37">
        <v>0.8</v>
      </c>
      <c r="S125" s="44">
        <v>201744</v>
      </c>
      <c r="T125" s="44">
        <v>201748</v>
      </c>
      <c r="V125" s="71" t="s">
        <v>15</v>
      </c>
      <c r="W125" s="71" t="s">
        <v>33</v>
      </c>
      <c r="X125" t="s">
        <v>6</v>
      </c>
      <c r="AA125" s="71" t="s">
        <v>15</v>
      </c>
      <c r="AB125" t="s">
        <v>6</v>
      </c>
      <c r="AI125" s="71" t="s">
        <v>1686</v>
      </c>
      <c r="AJ125" t="s">
        <v>6</v>
      </c>
    </row>
    <row r="126" spans="1:36" outlineLevel="1">
      <c r="A126"/>
      <c r="B126"/>
      <c r="C126" s="8">
        <v>43068</v>
      </c>
      <c r="D126" s="72">
        <v>5.9118461538461542</v>
      </c>
      <c r="I126" s="119" t="s">
        <v>1767</v>
      </c>
      <c r="J126" s="119" t="s">
        <v>1804</v>
      </c>
      <c r="K126" s="118">
        <v>43055</v>
      </c>
      <c r="L126" s="30">
        <v>1.0007297235772357</v>
      </c>
      <c r="N126" s="119">
        <v>201745</v>
      </c>
      <c r="O126" s="119" t="s">
        <v>44</v>
      </c>
      <c r="P126" s="37">
        <v>201748</v>
      </c>
      <c r="Q126" s="37">
        <v>201752</v>
      </c>
      <c r="R126" s="37">
        <v>0.8</v>
      </c>
      <c r="S126" s="44">
        <v>201744</v>
      </c>
      <c r="T126" s="44">
        <v>201748</v>
      </c>
      <c r="V126" s="119" t="s">
        <v>37</v>
      </c>
      <c r="W126" s="119">
        <v>201745</v>
      </c>
      <c r="X126" s="7">
        <v>0.9</v>
      </c>
      <c r="AA126" s="119" t="s">
        <v>37</v>
      </c>
      <c r="AB126" s="7">
        <v>1</v>
      </c>
      <c r="AI126" s="119" t="s">
        <v>1371</v>
      </c>
      <c r="AJ126" s="7">
        <v>5.680909719473437E-2</v>
      </c>
    </row>
    <row r="127" spans="1:36" outlineLevel="1">
      <c r="A127"/>
      <c r="B127"/>
      <c r="C127" s="8">
        <v>43069</v>
      </c>
      <c r="D127" s="72">
        <v>7.2651136363636368</v>
      </c>
      <c r="I127"/>
      <c r="J127"/>
      <c r="K127" s="118">
        <v>43056</v>
      </c>
      <c r="L127" s="30">
        <v>0.93983401626016261</v>
      </c>
      <c r="N127" s="119">
        <v>201745</v>
      </c>
      <c r="O127" s="119" t="s">
        <v>44</v>
      </c>
      <c r="P127" s="37">
        <v>201748</v>
      </c>
      <c r="Q127" s="37">
        <v>201752</v>
      </c>
      <c r="R127" s="37">
        <v>0.8</v>
      </c>
      <c r="S127" s="44">
        <v>201744</v>
      </c>
      <c r="T127" s="44">
        <v>201748</v>
      </c>
      <c r="V127"/>
      <c r="W127" s="119">
        <v>201746</v>
      </c>
      <c r="X127" s="7">
        <v>0.98000000000000009</v>
      </c>
      <c r="AA127" s="119" t="s">
        <v>8</v>
      </c>
      <c r="AB127" s="7">
        <v>1</v>
      </c>
      <c r="AI127" s="119" t="s">
        <v>1449</v>
      </c>
      <c r="AJ127" s="7">
        <v>5.9380904283762304E-2</v>
      </c>
    </row>
    <row r="128" spans="1:36" outlineLevel="1">
      <c r="A128"/>
      <c r="B128" s="119" t="s">
        <v>1848</v>
      </c>
      <c r="D128" s="72">
        <v>6.8384324999999997</v>
      </c>
      <c r="I128"/>
      <c r="J128"/>
      <c r="K128" s="118">
        <v>43057</v>
      </c>
      <c r="L128" s="30">
        <v>0.9322652419047619</v>
      </c>
      <c r="N128" s="119">
        <v>201745</v>
      </c>
      <c r="O128" s="119" t="s">
        <v>44</v>
      </c>
      <c r="P128" s="37">
        <v>201748</v>
      </c>
      <c r="Q128" s="37">
        <v>201752</v>
      </c>
      <c r="R128" s="37">
        <v>1</v>
      </c>
      <c r="S128" s="44">
        <v>201744</v>
      </c>
      <c r="T128" s="44">
        <v>201748</v>
      </c>
      <c r="V128"/>
      <c r="W128" s="119">
        <v>201747</v>
      </c>
      <c r="X128" s="7">
        <v>0.8833333333333333</v>
      </c>
      <c r="AI128" s="119" t="s">
        <v>1486</v>
      </c>
      <c r="AJ128" s="7">
        <v>3.5551746093227532E-2</v>
      </c>
    </row>
    <row r="129" spans="1:36" outlineLevel="1">
      <c r="A129" s="119" t="s">
        <v>1769</v>
      </c>
      <c r="D129" s="72">
        <v>7.06346485943775</v>
      </c>
      <c r="I129"/>
      <c r="J129" s="119" t="s">
        <v>1837</v>
      </c>
      <c r="K129" s="118">
        <v>43059</v>
      </c>
      <c r="L129" s="30">
        <v>0.92165471372549024</v>
      </c>
      <c r="N129" s="119">
        <v>201745</v>
      </c>
      <c r="O129" s="119" t="s">
        <v>44</v>
      </c>
      <c r="P129" s="37">
        <v>201748</v>
      </c>
      <c r="Q129" s="37">
        <v>201752</v>
      </c>
      <c r="R129" s="37">
        <v>0.9</v>
      </c>
      <c r="S129" s="44">
        <v>201744</v>
      </c>
      <c r="T129" s="44">
        <v>201748</v>
      </c>
      <c r="V129"/>
      <c r="W129" s="119">
        <v>201748</v>
      </c>
      <c r="X129" s="7">
        <v>1</v>
      </c>
      <c r="AI129" s="119" t="s">
        <v>1510</v>
      </c>
      <c r="AJ129" s="7">
        <v>5.4455784086238745E-2</v>
      </c>
    </row>
    <row r="130" spans="1:36" outlineLevel="1">
      <c r="A130" s="119" t="s">
        <v>1851</v>
      </c>
      <c r="B130" s="119" t="s">
        <v>1847</v>
      </c>
      <c r="C130" s="8">
        <v>43070</v>
      </c>
      <c r="D130" s="72">
        <v>7.6346326530612245</v>
      </c>
      <c r="I130"/>
      <c r="J130"/>
      <c r="K130" s="118">
        <v>43060</v>
      </c>
      <c r="L130" s="30">
        <v>0.93826058666666678</v>
      </c>
      <c r="N130" s="119">
        <v>201745</v>
      </c>
      <c r="O130" s="119" t="s">
        <v>44</v>
      </c>
      <c r="P130" s="37">
        <v>201748</v>
      </c>
      <c r="Q130" s="37">
        <v>201752</v>
      </c>
      <c r="R130" s="37">
        <v>1</v>
      </c>
      <c r="S130" s="44">
        <v>201744</v>
      </c>
      <c r="T130" s="44">
        <v>201748</v>
      </c>
      <c r="V130"/>
      <c r="W130" s="119">
        <v>201749</v>
      </c>
      <c r="X130" s="7">
        <v>1</v>
      </c>
      <c r="AI130" s="119" t="s">
        <v>1528</v>
      </c>
      <c r="AJ130" s="7">
        <v>5.8823441174777669E-2</v>
      </c>
    </row>
    <row r="131" spans="1:36" outlineLevel="1">
      <c r="A131"/>
      <c r="B131"/>
      <c r="C131" s="8">
        <v>43071</v>
      </c>
      <c r="D131" s="72">
        <v>8.9784062500000008</v>
      </c>
      <c r="I131"/>
      <c r="J131"/>
      <c r="K131" s="118">
        <v>43061</v>
      </c>
      <c r="L131" s="30">
        <v>0.94161215503875983</v>
      </c>
      <c r="N131" s="119">
        <v>201745</v>
      </c>
      <c r="O131" s="119" t="s">
        <v>44</v>
      </c>
      <c r="P131" s="37">
        <v>201748</v>
      </c>
      <c r="Q131" s="37">
        <v>201752</v>
      </c>
      <c r="R131" s="37">
        <v>0.8</v>
      </c>
      <c r="S131" s="44">
        <v>201744</v>
      </c>
      <c r="T131" s="44">
        <v>201748</v>
      </c>
      <c r="V131"/>
      <c r="W131" s="119">
        <v>201750</v>
      </c>
      <c r="X131" s="7">
        <v>1</v>
      </c>
      <c r="AI131" s="119" t="s">
        <v>1561</v>
      </c>
      <c r="AJ131" s="7">
        <v>0.12243383132843921</v>
      </c>
    </row>
    <row r="132" spans="1:36" outlineLevel="1">
      <c r="A132"/>
      <c r="B132" s="119" t="s">
        <v>1848</v>
      </c>
      <c r="D132" s="72">
        <v>8.1655061728395051</v>
      </c>
      <c r="I132"/>
      <c r="J132"/>
      <c r="K132" s="118">
        <v>43062</v>
      </c>
      <c r="L132" s="30">
        <v>0.90603002926829279</v>
      </c>
      <c r="N132" s="119">
        <v>201745</v>
      </c>
      <c r="O132" s="119" t="s">
        <v>44</v>
      </c>
      <c r="P132" s="37">
        <v>201748</v>
      </c>
      <c r="Q132" s="37">
        <v>201752</v>
      </c>
      <c r="R132" s="37">
        <v>0.8</v>
      </c>
      <c r="S132" s="44">
        <v>201744</v>
      </c>
      <c r="T132" s="44">
        <v>201748</v>
      </c>
      <c r="V132"/>
      <c r="W132"/>
      <c r="X132"/>
      <c r="AI132" s="119" t="s">
        <v>1631</v>
      </c>
      <c r="AJ132" s="7">
        <v>7.6415438243187861E-2</v>
      </c>
    </row>
    <row r="133" spans="1:36" outlineLevel="1">
      <c r="A133"/>
      <c r="B133" s="119" t="s">
        <v>1853</v>
      </c>
      <c r="C133" s="8">
        <v>43073</v>
      </c>
      <c r="D133" s="72">
        <v>8.2854634146341457</v>
      </c>
      <c r="I133"/>
      <c r="J133"/>
      <c r="K133" s="118">
        <v>43063</v>
      </c>
      <c r="L133" s="30">
        <v>0.90730974814814813</v>
      </c>
      <c r="N133" s="119">
        <v>201745</v>
      </c>
      <c r="O133" s="119" t="s">
        <v>44</v>
      </c>
      <c r="P133" s="37">
        <v>201748</v>
      </c>
      <c r="Q133" s="37">
        <v>201752</v>
      </c>
      <c r="R133" s="37">
        <v>0.9</v>
      </c>
      <c r="S133" s="44">
        <v>201744</v>
      </c>
      <c r="T133" s="44">
        <v>201748</v>
      </c>
      <c r="AI133" s="119" t="s">
        <v>1767</v>
      </c>
      <c r="AJ133" s="7">
        <v>9.3192995255386712E-3</v>
      </c>
    </row>
    <row r="134" spans="1:36" outlineLevel="1">
      <c r="A134"/>
      <c r="B134"/>
      <c r="C134" s="8">
        <v>43074</v>
      </c>
      <c r="D134" s="72">
        <v>8.1137499999999996</v>
      </c>
      <c r="I134"/>
      <c r="J134"/>
      <c r="K134" s="118">
        <v>43064</v>
      </c>
      <c r="L134" s="30">
        <v>0.89386722258414775</v>
      </c>
      <c r="N134" s="119">
        <v>201745</v>
      </c>
      <c r="O134" s="119" t="s">
        <v>44</v>
      </c>
      <c r="P134" s="37">
        <v>201748</v>
      </c>
      <c r="Q134" s="37">
        <v>201752</v>
      </c>
      <c r="R134" s="37">
        <v>1</v>
      </c>
      <c r="S134" s="44">
        <v>201744</v>
      </c>
      <c r="T134" s="44">
        <v>201748</v>
      </c>
      <c r="AI134" s="119" t="s">
        <v>1851</v>
      </c>
      <c r="AJ134" s="7">
        <v>1.8171574066065954E-2</v>
      </c>
    </row>
    <row r="135" spans="1:36" outlineLevel="1">
      <c r="A135"/>
      <c r="B135"/>
      <c r="C135" s="8">
        <v>43075</v>
      </c>
      <c r="D135" s="72">
        <v>7.8948269230769235</v>
      </c>
      <c r="I135"/>
      <c r="J135" s="119" t="s">
        <v>1847</v>
      </c>
      <c r="K135" s="118">
        <v>43066</v>
      </c>
      <c r="L135" s="30">
        <v>0.78188679999999999</v>
      </c>
      <c r="N135" s="119">
        <v>201745</v>
      </c>
      <c r="O135" s="119" t="s">
        <v>44</v>
      </c>
      <c r="P135" s="37">
        <v>201748</v>
      </c>
      <c r="Q135" s="37">
        <v>201752</v>
      </c>
      <c r="R135" s="37">
        <v>1</v>
      </c>
      <c r="S135" s="44">
        <v>201744</v>
      </c>
      <c r="T135" s="44">
        <v>201748</v>
      </c>
      <c r="AI135" s="119" t="s">
        <v>8</v>
      </c>
      <c r="AJ135" s="7">
        <v>5.5614448372060865E-2</v>
      </c>
    </row>
    <row r="136" spans="1:36" outlineLevel="1">
      <c r="A136"/>
      <c r="B136"/>
      <c r="C136" s="8">
        <v>43076</v>
      </c>
      <c r="D136" s="72">
        <v>7.1385357142857142</v>
      </c>
      <c r="I136"/>
      <c r="J136"/>
      <c r="K136" s="118">
        <v>43067</v>
      </c>
      <c r="L136" s="30">
        <v>1.1067533333333333</v>
      </c>
      <c r="N136" s="119">
        <v>201745</v>
      </c>
      <c r="O136" s="119" t="s">
        <v>44</v>
      </c>
      <c r="P136" s="37">
        <v>201748</v>
      </c>
      <c r="Q136" s="37">
        <v>201752</v>
      </c>
      <c r="R136" s="37">
        <v>1</v>
      </c>
      <c r="S136" s="44">
        <v>201744</v>
      </c>
      <c r="T136" s="44">
        <v>201748</v>
      </c>
      <c r="AI136"/>
      <c r="AJ136"/>
    </row>
    <row r="137" spans="1:36" outlineLevel="1">
      <c r="A137"/>
      <c r="B137"/>
      <c r="C137" s="8">
        <v>43077</v>
      </c>
      <c r="D137" s="72">
        <v>5.8494444444444449</v>
      </c>
      <c r="I137"/>
      <c r="J137"/>
      <c r="K137" s="118">
        <v>43068</v>
      </c>
      <c r="L137" s="30">
        <v>0.92541026666666648</v>
      </c>
      <c r="N137" s="119">
        <v>201745</v>
      </c>
      <c r="O137" s="119" t="s">
        <v>44</v>
      </c>
      <c r="P137" s="37">
        <v>201748</v>
      </c>
      <c r="Q137" s="37">
        <v>201752</v>
      </c>
      <c r="R137" s="37">
        <v>0.9</v>
      </c>
      <c r="S137" s="44">
        <v>201744</v>
      </c>
      <c r="T137" s="44">
        <v>201748</v>
      </c>
    </row>
    <row r="138" spans="1:36" outlineLevel="1">
      <c r="A138"/>
      <c r="B138"/>
      <c r="C138" s="8">
        <v>43078</v>
      </c>
      <c r="D138" s="72">
        <v>5.0693437499999998</v>
      </c>
      <c r="I138"/>
      <c r="J138"/>
      <c r="K138" s="118">
        <v>43069</v>
      </c>
      <c r="L138" s="30">
        <v>0.93177473333333338</v>
      </c>
      <c r="N138" s="119">
        <v>201745</v>
      </c>
      <c r="O138" s="119" t="s">
        <v>44</v>
      </c>
      <c r="P138" s="37">
        <v>201748</v>
      </c>
      <c r="Q138" s="37">
        <v>201752</v>
      </c>
      <c r="R138" s="37">
        <v>0.9</v>
      </c>
      <c r="S138" s="44">
        <v>201744</v>
      </c>
      <c r="T138" s="44">
        <v>201748</v>
      </c>
    </row>
    <row r="139" spans="1:36" outlineLevel="1">
      <c r="A139"/>
      <c r="B139" s="119" t="s">
        <v>1854</v>
      </c>
      <c r="D139" s="72">
        <v>7.3415816326530612</v>
      </c>
      <c r="I139" s="119" t="s">
        <v>1851</v>
      </c>
      <c r="J139" s="119" t="s">
        <v>1847</v>
      </c>
      <c r="K139" s="118">
        <v>43070</v>
      </c>
      <c r="L139" s="30">
        <v>0.93065942857142847</v>
      </c>
      <c r="N139" s="119">
        <v>201745</v>
      </c>
      <c r="O139" s="119" t="s">
        <v>44</v>
      </c>
      <c r="P139" s="37">
        <v>201748</v>
      </c>
      <c r="Q139" s="37">
        <v>201752</v>
      </c>
      <c r="R139" s="37">
        <v>0.7</v>
      </c>
      <c r="S139" s="44">
        <v>201744</v>
      </c>
      <c r="T139" s="44">
        <v>201748</v>
      </c>
    </row>
    <row r="140" spans="1:36" outlineLevel="1">
      <c r="A140"/>
      <c r="B140" s="119" t="s">
        <v>1917</v>
      </c>
      <c r="C140" s="8">
        <v>43080</v>
      </c>
      <c r="D140" s="72">
        <v>6.8821805555555553</v>
      </c>
      <c r="I140"/>
      <c r="J140"/>
      <c r="K140" s="118">
        <v>43071</v>
      </c>
      <c r="L140" s="30">
        <v>0.95133041666666662</v>
      </c>
      <c r="N140" s="119">
        <v>201745</v>
      </c>
      <c r="O140" s="119" t="s">
        <v>44</v>
      </c>
      <c r="P140" s="37">
        <v>201748</v>
      </c>
      <c r="Q140" s="37">
        <v>201752</v>
      </c>
      <c r="R140" s="37">
        <v>0.8</v>
      </c>
      <c r="S140" s="44">
        <v>201744</v>
      </c>
      <c r="T140" s="44">
        <v>201748</v>
      </c>
    </row>
    <row r="141" spans="1:36" outlineLevel="1">
      <c r="A141"/>
      <c r="B141"/>
      <c r="C141" s="8">
        <v>43081</v>
      </c>
      <c r="D141" s="72">
        <v>7.1723437499999996</v>
      </c>
      <c r="I141"/>
      <c r="J141" s="119" t="s">
        <v>1853</v>
      </c>
      <c r="K141" s="118">
        <v>43073</v>
      </c>
      <c r="L141" s="30">
        <v>0.94903714884696011</v>
      </c>
      <c r="N141" s="119">
        <v>201745</v>
      </c>
      <c r="O141" s="119" t="s">
        <v>44</v>
      </c>
      <c r="P141" s="37">
        <v>201748</v>
      </c>
      <c r="Q141" s="37">
        <v>201752</v>
      </c>
      <c r="R141" s="37">
        <v>0.8</v>
      </c>
      <c r="S141" s="44">
        <v>201744</v>
      </c>
      <c r="T141" s="44">
        <v>201748</v>
      </c>
    </row>
    <row r="142" spans="1:36" outlineLevel="1">
      <c r="A142"/>
      <c r="B142"/>
      <c r="C142" s="8">
        <v>43082</v>
      </c>
      <c r="D142" s="72">
        <v>7.1584999999999992</v>
      </c>
      <c r="I142"/>
      <c r="J142"/>
      <c r="K142" s="118">
        <v>43074</v>
      </c>
      <c r="L142" s="30">
        <v>0.92470956666666682</v>
      </c>
      <c r="N142" s="119">
        <v>201745</v>
      </c>
      <c r="O142" s="119" t="s">
        <v>44</v>
      </c>
      <c r="P142" s="37">
        <v>201748</v>
      </c>
      <c r="Q142" s="37">
        <v>201752</v>
      </c>
      <c r="R142" s="37">
        <v>0.7</v>
      </c>
      <c r="S142" s="44">
        <v>201744</v>
      </c>
      <c r="T142" s="44">
        <v>201748</v>
      </c>
      <c r="AA142" s="71" t="s">
        <v>15</v>
      </c>
      <c r="AB142" s="119" t="s">
        <v>16</v>
      </c>
    </row>
    <row r="143" spans="1:36" outlineLevel="1">
      <c r="A143"/>
      <c r="B143"/>
      <c r="C143" s="8">
        <v>43083</v>
      </c>
      <c r="D143" s="72">
        <v>6.6268055555555554</v>
      </c>
      <c r="I143"/>
      <c r="J143"/>
      <c r="K143" s="118">
        <v>43075</v>
      </c>
      <c r="L143" s="30">
        <v>0.93714159719298262</v>
      </c>
      <c r="N143" s="119">
        <v>201745</v>
      </c>
      <c r="O143" s="119" t="s">
        <v>44</v>
      </c>
      <c r="P143" s="39">
        <v>201748</v>
      </c>
      <c r="Q143" s="39">
        <v>201752</v>
      </c>
      <c r="R143" s="39">
        <v>0.9</v>
      </c>
      <c r="S143" s="44">
        <v>201744</v>
      </c>
      <c r="T143" s="44">
        <v>201748</v>
      </c>
    </row>
    <row r="144" spans="1:36" outlineLevel="1">
      <c r="A144"/>
      <c r="B144"/>
      <c r="C144" s="8">
        <v>43084</v>
      </c>
      <c r="D144" s="72">
        <v>7.1606944444444451</v>
      </c>
      <c r="I144"/>
      <c r="J144"/>
      <c r="K144" s="118">
        <v>43076</v>
      </c>
      <c r="L144" s="30">
        <v>0.91544418181818188</v>
      </c>
      <c r="N144" s="119">
        <v>201745</v>
      </c>
      <c r="O144" s="119" t="s">
        <v>44</v>
      </c>
      <c r="P144" s="39">
        <v>201748</v>
      </c>
      <c r="Q144" s="39">
        <v>201752</v>
      </c>
      <c r="R144" s="39">
        <v>1</v>
      </c>
      <c r="S144" s="44">
        <v>201744</v>
      </c>
      <c r="T144" s="44">
        <v>201748</v>
      </c>
      <c r="AA144" s="71" t="s">
        <v>67</v>
      </c>
      <c r="AB144"/>
    </row>
    <row r="145" spans="1:28" outlineLevel="1">
      <c r="A145"/>
      <c r="B145"/>
      <c r="C145" s="8">
        <v>43085</v>
      </c>
      <c r="D145" s="72">
        <v>6.7185263157894735</v>
      </c>
      <c r="I145"/>
      <c r="J145"/>
      <c r="K145" s="118">
        <v>43077</v>
      </c>
      <c r="L145" s="30">
        <v>0.91450933333333329</v>
      </c>
      <c r="N145" s="119">
        <v>201745</v>
      </c>
      <c r="O145" s="119" t="s">
        <v>44</v>
      </c>
      <c r="P145" s="39">
        <v>201748</v>
      </c>
      <c r="Q145" s="39">
        <v>201752</v>
      </c>
      <c r="R145" s="39"/>
      <c r="S145" s="44">
        <v>201744</v>
      </c>
      <c r="T145" s="44">
        <v>201748</v>
      </c>
      <c r="AA145" s="71" t="s">
        <v>66</v>
      </c>
      <c r="AB145" t="s">
        <v>6</v>
      </c>
    </row>
    <row r="146" spans="1:28" outlineLevel="1">
      <c r="A146"/>
      <c r="B146" s="119" t="s">
        <v>1918</v>
      </c>
      <c r="D146" s="72">
        <v>6.972942211055277</v>
      </c>
      <c r="I146"/>
      <c r="J146"/>
      <c r="K146" s="118">
        <v>43078</v>
      </c>
      <c r="L146" s="30">
        <v>0.88103132549019603</v>
      </c>
      <c r="N146" s="119">
        <v>201745</v>
      </c>
      <c r="O146" s="119" t="s">
        <v>44</v>
      </c>
      <c r="P146" s="39">
        <v>201748</v>
      </c>
      <c r="Q146" s="39">
        <v>201752</v>
      </c>
      <c r="R146" s="39">
        <v>0.8</v>
      </c>
      <c r="S146" s="44">
        <v>201744</v>
      </c>
      <c r="T146" s="44">
        <v>201748</v>
      </c>
      <c r="AA146" s="119">
        <v>3</v>
      </c>
      <c r="AB146" s="72">
        <v>88</v>
      </c>
    </row>
    <row r="147" spans="1:28" outlineLevel="1">
      <c r="A147"/>
      <c r="B147" s="119" t="s">
        <v>1957</v>
      </c>
      <c r="C147" s="8">
        <v>43087</v>
      </c>
      <c r="D147" s="72">
        <v>7.8377343750000001</v>
      </c>
      <c r="I147"/>
      <c r="J147" s="119" t="s">
        <v>1917</v>
      </c>
      <c r="K147" s="118">
        <v>43080</v>
      </c>
      <c r="L147" s="30">
        <v>0.94751040670859543</v>
      </c>
      <c r="N147" s="119">
        <v>201745</v>
      </c>
      <c r="O147" s="119" t="s">
        <v>44</v>
      </c>
      <c r="P147" s="39">
        <v>201748</v>
      </c>
      <c r="Q147" s="39">
        <v>201752</v>
      </c>
      <c r="R147" s="39">
        <v>1</v>
      </c>
      <c r="S147" s="44">
        <v>201744</v>
      </c>
      <c r="T147" s="44">
        <v>201748</v>
      </c>
      <c r="AA147" s="119">
        <v>4</v>
      </c>
      <c r="AB147" s="72">
        <v>27</v>
      </c>
    </row>
    <row r="148" spans="1:28" outlineLevel="1">
      <c r="A148"/>
      <c r="B148"/>
      <c r="C148" s="8">
        <v>43088</v>
      </c>
      <c r="D148" s="72">
        <v>6.9799027777777773</v>
      </c>
      <c r="I148"/>
      <c r="J148"/>
      <c r="K148" s="118">
        <v>43081</v>
      </c>
      <c r="L148" s="30">
        <v>0.91886334263565894</v>
      </c>
      <c r="N148" s="119">
        <v>201745</v>
      </c>
      <c r="O148" s="119" t="s">
        <v>44</v>
      </c>
      <c r="P148" s="39">
        <v>201748</v>
      </c>
      <c r="Q148" s="39">
        <v>201752</v>
      </c>
      <c r="R148" s="39">
        <v>1</v>
      </c>
      <c r="S148" s="44">
        <v>201744</v>
      </c>
      <c r="T148" s="44">
        <v>201748</v>
      </c>
      <c r="AA148" s="119" t="s">
        <v>8</v>
      </c>
      <c r="AB148" s="72">
        <v>115</v>
      </c>
    </row>
    <row r="149" spans="1:28" outlineLevel="1">
      <c r="A149"/>
      <c r="B149" s="119" t="s">
        <v>1958</v>
      </c>
      <c r="D149" s="72">
        <v>7.383588235294118</v>
      </c>
      <c r="I149"/>
      <c r="J149"/>
      <c r="K149" s="118">
        <v>43082</v>
      </c>
      <c r="L149" s="30">
        <v>0.91504966821705425</v>
      </c>
      <c r="N149" s="119">
        <v>201745</v>
      </c>
      <c r="O149" s="119" t="s">
        <v>57</v>
      </c>
      <c r="P149" s="39">
        <v>201748</v>
      </c>
      <c r="Q149" s="39">
        <v>201752</v>
      </c>
      <c r="R149" s="39">
        <v>0.9</v>
      </c>
      <c r="S149" s="44">
        <v>201744</v>
      </c>
      <c r="T149" s="44">
        <v>201748</v>
      </c>
      <c r="AA149"/>
      <c r="AB149"/>
    </row>
    <row r="150" spans="1:28" outlineLevel="1">
      <c r="A150" s="119" t="s">
        <v>1852</v>
      </c>
      <c r="D150" s="72">
        <v>7.3352327150084315</v>
      </c>
      <c r="I150"/>
      <c r="J150"/>
      <c r="K150" s="118">
        <v>43083</v>
      </c>
      <c r="L150" s="30">
        <v>0.95037386074074082</v>
      </c>
      <c r="N150" s="119">
        <v>201745</v>
      </c>
      <c r="O150" s="119" t="s">
        <v>57</v>
      </c>
      <c r="P150" s="39">
        <v>201748</v>
      </c>
      <c r="Q150" s="39">
        <v>201752</v>
      </c>
      <c r="R150" s="39">
        <v>1</v>
      </c>
      <c r="S150" s="44">
        <v>201744</v>
      </c>
      <c r="T150" s="44">
        <v>201748</v>
      </c>
    </row>
    <row r="151" spans="1:28" outlineLevel="1">
      <c r="A151" s="119" t="s">
        <v>8</v>
      </c>
      <c r="B151"/>
      <c r="C151"/>
      <c r="D151" s="72">
        <v>7.2111810265811167</v>
      </c>
      <c r="I151"/>
      <c r="J151"/>
      <c r="K151" s="118">
        <v>43084</v>
      </c>
      <c r="L151" s="30">
        <v>0.94968279024390256</v>
      </c>
      <c r="N151" s="119">
        <v>201745</v>
      </c>
      <c r="O151" s="119" t="s">
        <v>57</v>
      </c>
      <c r="P151" s="39">
        <v>201748</v>
      </c>
      <c r="Q151" s="39">
        <v>201752</v>
      </c>
      <c r="R151" s="39">
        <v>1</v>
      </c>
      <c r="S151" s="44">
        <v>201744</v>
      </c>
      <c r="T151" s="44">
        <v>201748</v>
      </c>
    </row>
    <row r="152" spans="1:28" outlineLevel="1">
      <c r="A152"/>
      <c r="B152"/>
      <c r="C152"/>
      <c r="D152"/>
      <c r="I152"/>
      <c r="J152"/>
      <c r="K152" s="118">
        <v>43085</v>
      </c>
      <c r="L152" s="30">
        <v>0.9318512636815921</v>
      </c>
      <c r="N152" s="119">
        <v>201745</v>
      </c>
      <c r="O152" s="119" t="s">
        <v>34</v>
      </c>
      <c r="P152" s="39">
        <v>201748</v>
      </c>
      <c r="Q152" s="39">
        <v>201752</v>
      </c>
      <c r="R152" s="39"/>
      <c r="S152" s="44">
        <v>201744</v>
      </c>
      <c r="T152" s="44">
        <v>201748</v>
      </c>
    </row>
    <row r="153" spans="1:28" outlineLevel="1">
      <c r="A153"/>
      <c r="B153"/>
      <c r="C153"/>
      <c r="D153"/>
      <c r="I153"/>
      <c r="J153" s="119" t="s">
        <v>1957</v>
      </c>
      <c r="K153" s="118">
        <v>43087</v>
      </c>
      <c r="L153" s="30">
        <v>0.91362288888888887</v>
      </c>
      <c r="N153" s="119">
        <v>201745</v>
      </c>
      <c r="O153" s="119" t="s">
        <v>34</v>
      </c>
      <c r="P153" s="39">
        <v>201748</v>
      </c>
      <c r="Q153" s="39">
        <v>201752</v>
      </c>
      <c r="R153" s="39"/>
      <c r="S153" s="44">
        <v>201744</v>
      </c>
      <c r="T153" s="44">
        <v>201748</v>
      </c>
    </row>
    <row r="154" spans="1:28" outlineLevel="1">
      <c r="I154"/>
      <c r="J154"/>
      <c r="K154" s="118">
        <v>43088</v>
      </c>
      <c r="L154" s="30">
        <v>0.91091304444444443</v>
      </c>
      <c r="N154" s="119">
        <v>201745</v>
      </c>
      <c r="O154" s="119" t="s">
        <v>34</v>
      </c>
      <c r="P154" s="39">
        <v>201748</v>
      </c>
      <c r="Q154" s="39">
        <v>201752</v>
      </c>
      <c r="R154" s="39">
        <v>0.9</v>
      </c>
      <c r="S154" s="44">
        <v>201744</v>
      </c>
      <c r="T154" s="44">
        <v>201748</v>
      </c>
    </row>
    <row r="155" spans="1:28" outlineLevel="1">
      <c r="I155" s="119" t="s">
        <v>8</v>
      </c>
      <c r="J155"/>
      <c r="K155"/>
      <c r="L155" s="30">
        <v>0.92994441630593117</v>
      </c>
      <c r="N155" s="119">
        <v>201745</v>
      </c>
      <c r="O155" s="119" t="s">
        <v>35</v>
      </c>
      <c r="P155" s="39">
        <v>201748</v>
      </c>
      <c r="Q155" s="39">
        <v>201752</v>
      </c>
      <c r="R155" s="39"/>
      <c r="S155" s="44">
        <v>201744</v>
      </c>
      <c r="T155" s="44">
        <v>201748</v>
      </c>
    </row>
    <row r="156" spans="1:28" outlineLevel="1">
      <c r="N156" s="119">
        <v>201745</v>
      </c>
      <c r="O156" s="119" t="s">
        <v>35</v>
      </c>
      <c r="P156" s="39">
        <v>201748</v>
      </c>
      <c r="Q156" s="39">
        <v>201752</v>
      </c>
      <c r="R156" s="39">
        <v>1</v>
      </c>
      <c r="S156" s="44">
        <v>201744</v>
      </c>
      <c r="T156" s="44">
        <v>201748</v>
      </c>
    </row>
    <row r="157" spans="1:28" outlineLevel="1">
      <c r="N157" s="119">
        <v>201745</v>
      </c>
      <c r="O157" s="119" t="s">
        <v>36</v>
      </c>
      <c r="P157" s="39">
        <v>201748</v>
      </c>
      <c r="Q157" s="39">
        <v>201752</v>
      </c>
      <c r="R157" s="39">
        <v>1</v>
      </c>
      <c r="S157" s="44">
        <v>201744</v>
      </c>
      <c r="T157" s="44">
        <v>201748</v>
      </c>
    </row>
    <row r="158" spans="1:28" outlineLevel="1">
      <c r="N158" s="119">
        <v>201745</v>
      </c>
      <c r="O158" s="119" t="s">
        <v>36</v>
      </c>
      <c r="P158" s="39">
        <v>201748</v>
      </c>
      <c r="Q158" s="39">
        <v>201752</v>
      </c>
      <c r="R158" s="39">
        <v>1</v>
      </c>
      <c r="S158" s="44">
        <v>201744</v>
      </c>
      <c r="T158" s="44">
        <v>201748</v>
      </c>
    </row>
    <row r="159" spans="1:28" outlineLevel="1">
      <c r="N159" s="119">
        <v>201745</v>
      </c>
      <c r="O159" s="119" t="s">
        <v>37</v>
      </c>
      <c r="P159" s="39">
        <v>201748</v>
      </c>
      <c r="Q159" s="39">
        <v>201752</v>
      </c>
      <c r="R159" s="39">
        <v>1</v>
      </c>
      <c r="S159" s="44">
        <v>201744</v>
      </c>
      <c r="T159" s="44">
        <v>201748</v>
      </c>
    </row>
    <row r="160" spans="1:28" outlineLevel="1">
      <c r="N160" s="119">
        <v>201745</v>
      </c>
      <c r="O160" s="119" t="s">
        <v>37</v>
      </c>
      <c r="P160" s="39">
        <v>201748</v>
      </c>
      <c r="Q160" s="39">
        <v>201752</v>
      </c>
      <c r="R160" s="39">
        <v>0.8</v>
      </c>
      <c r="S160" s="44">
        <v>201744</v>
      </c>
      <c r="T160" s="44">
        <v>201748</v>
      </c>
    </row>
    <row r="161" spans="14:20" outlineLevel="1">
      <c r="N161" s="119">
        <v>201745</v>
      </c>
      <c r="O161" s="119" t="s">
        <v>37</v>
      </c>
      <c r="P161" s="39">
        <v>201748</v>
      </c>
      <c r="Q161" s="39">
        <v>201752</v>
      </c>
      <c r="R161" s="39">
        <v>0.9</v>
      </c>
      <c r="S161" s="44">
        <v>201744</v>
      </c>
      <c r="T161" s="44">
        <v>201748</v>
      </c>
    </row>
    <row r="162" spans="14:20" outlineLevel="1">
      <c r="N162" s="119">
        <v>201745</v>
      </c>
      <c r="O162" s="119" t="s">
        <v>37</v>
      </c>
      <c r="P162" s="39">
        <v>201748</v>
      </c>
      <c r="Q162" s="39">
        <v>201752</v>
      </c>
      <c r="R162" s="39">
        <v>0.9</v>
      </c>
      <c r="S162" s="44">
        <v>201744</v>
      </c>
      <c r="T162" s="44">
        <v>201748</v>
      </c>
    </row>
    <row r="163" spans="14:20" outlineLevel="1">
      <c r="N163" s="119">
        <v>201745</v>
      </c>
      <c r="O163" s="119" t="s">
        <v>37</v>
      </c>
      <c r="P163" s="39">
        <v>201748</v>
      </c>
      <c r="Q163" s="39">
        <v>201752</v>
      </c>
      <c r="R163" s="39">
        <v>0.9</v>
      </c>
      <c r="S163" s="44">
        <v>201744</v>
      </c>
      <c r="T163" s="44">
        <v>201748</v>
      </c>
    </row>
    <row r="164" spans="14:20" outlineLevel="1">
      <c r="N164" s="119">
        <v>201745</v>
      </c>
      <c r="O164" s="119" t="s">
        <v>37</v>
      </c>
      <c r="P164" s="39">
        <v>201748</v>
      </c>
      <c r="Q164" s="39">
        <v>201752</v>
      </c>
      <c r="R164" s="39">
        <v>0.9</v>
      </c>
      <c r="S164" s="44">
        <v>201744</v>
      </c>
      <c r="T164" s="44">
        <v>201748</v>
      </c>
    </row>
    <row r="165" spans="14:20" outlineLevel="1">
      <c r="N165" s="119">
        <v>201745</v>
      </c>
      <c r="O165" s="119" t="s">
        <v>38</v>
      </c>
      <c r="P165" s="39">
        <v>201748</v>
      </c>
      <c r="Q165" s="39">
        <v>201752</v>
      </c>
      <c r="R165" s="39"/>
      <c r="S165" s="44">
        <v>201744</v>
      </c>
      <c r="T165" s="44">
        <v>201748</v>
      </c>
    </row>
    <row r="166" spans="14:20" outlineLevel="1">
      <c r="N166" s="119">
        <v>201745</v>
      </c>
      <c r="O166" s="119" t="s">
        <v>38</v>
      </c>
      <c r="P166" s="39">
        <v>201748</v>
      </c>
      <c r="Q166" s="39">
        <v>201752</v>
      </c>
      <c r="R166" s="39">
        <v>0.9</v>
      </c>
      <c r="S166" s="44">
        <v>201744</v>
      </c>
      <c r="T166" s="44">
        <v>201748</v>
      </c>
    </row>
    <row r="167" spans="14:20" outlineLevel="1">
      <c r="N167" s="119">
        <v>201745</v>
      </c>
      <c r="O167" s="119" t="s">
        <v>38</v>
      </c>
      <c r="P167" s="39">
        <v>201748</v>
      </c>
      <c r="Q167" s="39">
        <v>201752</v>
      </c>
      <c r="R167" s="39">
        <v>0.9</v>
      </c>
      <c r="S167" s="44">
        <v>201744</v>
      </c>
      <c r="T167" s="44">
        <v>201748</v>
      </c>
    </row>
    <row r="168" spans="14:20" outlineLevel="1">
      <c r="N168" s="119">
        <v>201745</v>
      </c>
      <c r="O168" s="119" t="s">
        <v>38</v>
      </c>
      <c r="P168" s="39">
        <v>201748</v>
      </c>
      <c r="Q168" s="39">
        <v>201752</v>
      </c>
      <c r="R168" s="39"/>
      <c r="S168" s="44">
        <v>201744</v>
      </c>
      <c r="T168" s="44">
        <v>201748</v>
      </c>
    </row>
    <row r="169" spans="14:20" outlineLevel="1">
      <c r="N169" s="119">
        <v>201745</v>
      </c>
      <c r="O169" s="119" t="s">
        <v>38</v>
      </c>
      <c r="P169" s="39">
        <v>201748</v>
      </c>
      <c r="Q169" s="39">
        <v>201752</v>
      </c>
      <c r="R169" s="39">
        <v>1</v>
      </c>
      <c r="S169" s="44">
        <v>201744</v>
      </c>
      <c r="T169" s="44">
        <v>201748</v>
      </c>
    </row>
    <row r="170" spans="14:20" outlineLevel="1">
      <c r="N170" s="119">
        <v>201745</v>
      </c>
      <c r="O170" s="119" t="s">
        <v>38</v>
      </c>
      <c r="P170" s="39">
        <v>201748</v>
      </c>
      <c r="Q170" s="39">
        <v>201752</v>
      </c>
      <c r="R170" s="39">
        <v>1</v>
      </c>
      <c r="S170" s="44">
        <v>201744</v>
      </c>
      <c r="T170" s="44">
        <v>201748</v>
      </c>
    </row>
    <row r="171" spans="14:20" outlineLevel="1">
      <c r="N171" s="119">
        <v>201745</v>
      </c>
      <c r="O171" s="119" t="s">
        <v>38</v>
      </c>
      <c r="P171" s="39">
        <v>201748</v>
      </c>
      <c r="Q171" s="39">
        <v>201752</v>
      </c>
      <c r="R171" s="39"/>
      <c r="S171" s="44">
        <v>201744</v>
      </c>
      <c r="T171" s="44">
        <v>201748</v>
      </c>
    </row>
    <row r="172" spans="14:20" outlineLevel="1">
      <c r="N172" s="119">
        <v>201745</v>
      </c>
      <c r="O172" s="119" t="s">
        <v>38</v>
      </c>
      <c r="P172" s="39">
        <v>201748</v>
      </c>
      <c r="Q172" s="39">
        <v>201752</v>
      </c>
      <c r="R172" s="39">
        <v>1</v>
      </c>
      <c r="S172" s="44">
        <v>201744</v>
      </c>
      <c r="T172" s="44">
        <v>201748</v>
      </c>
    </row>
    <row r="173" spans="14:20" outlineLevel="1">
      <c r="N173" s="119">
        <v>201745</v>
      </c>
      <c r="O173" s="119" t="s">
        <v>38</v>
      </c>
      <c r="P173" s="39">
        <v>201748</v>
      </c>
      <c r="Q173" s="39">
        <v>201752</v>
      </c>
      <c r="R173" s="39">
        <v>0.9</v>
      </c>
      <c r="S173" s="44">
        <v>201744</v>
      </c>
      <c r="T173" s="44">
        <v>201748</v>
      </c>
    </row>
    <row r="174" spans="14:20" outlineLevel="1">
      <c r="N174" s="119">
        <v>201746</v>
      </c>
      <c r="O174" s="119" t="s">
        <v>44</v>
      </c>
      <c r="P174" s="39">
        <v>201748</v>
      </c>
      <c r="Q174" s="39">
        <v>201752</v>
      </c>
      <c r="R174" s="39">
        <v>0.7</v>
      </c>
      <c r="S174" s="44">
        <v>201744</v>
      </c>
      <c r="T174" s="44">
        <v>201748</v>
      </c>
    </row>
    <row r="175" spans="14:20" outlineLevel="1">
      <c r="N175" s="119">
        <v>201746</v>
      </c>
      <c r="O175" s="119" t="s">
        <v>44</v>
      </c>
      <c r="P175" s="39">
        <v>201748</v>
      </c>
      <c r="Q175" s="39">
        <v>201752</v>
      </c>
      <c r="R175" s="39">
        <v>0.7</v>
      </c>
      <c r="S175" s="44">
        <v>201744</v>
      </c>
      <c r="T175" s="44">
        <v>201748</v>
      </c>
    </row>
    <row r="176" spans="14:20" outlineLevel="1">
      <c r="N176" s="119">
        <v>201746</v>
      </c>
      <c r="O176" s="119" t="s">
        <v>44</v>
      </c>
      <c r="P176" s="39">
        <v>201748</v>
      </c>
      <c r="Q176" s="39">
        <v>201752</v>
      </c>
      <c r="R176" s="39">
        <v>0.9</v>
      </c>
      <c r="S176" s="44">
        <v>201744</v>
      </c>
      <c r="T176" s="44">
        <v>201748</v>
      </c>
    </row>
    <row r="177" spans="14:20" outlineLevel="1">
      <c r="N177" s="119">
        <v>201746</v>
      </c>
      <c r="O177" s="119" t="s">
        <v>44</v>
      </c>
      <c r="P177" s="39">
        <v>201748</v>
      </c>
      <c r="Q177" s="39">
        <v>201752</v>
      </c>
      <c r="R177" s="39">
        <v>0.9</v>
      </c>
      <c r="S177" s="44">
        <v>201744</v>
      </c>
      <c r="T177" s="44">
        <v>201748</v>
      </c>
    </row>
    <row r="178" spans="14:20" outlineLevel="1">
      <c r="N178" s="119">
        <v>201746</v>
      </c>
      <c r="O178" s="119" t="s">
        <v>44</v>
      </c>
      <c r="P178" s="39">
        <v>201748</v>
      </c>
      <c r="Q178" s="39">
        <v>201752</v>
      </c>
      <c r="R178" s="39">
        <v>1</v>
      </c>
      <c r="S178" s="44">
        <v>201744</v>
      </c>
      <c r="T178" s="44">
        <v>201748</v>
      </c>
    </row>
    <row r="179" spans="14:20" outlineLevel="1">
      <c r="N179" s="119">
        <v>201746</v>
      </c>
      <c r="O179" s="119" t="s">
        <v>44</v>
      </c>
      <c r="P179" s="39">
        <v>201748</v>
      </c>
      <c r="Q179" s="39">
        <v>201752</v>
      </c>
      <c r="R179" s="39">
        <v>1</v>
      </c>
      <c r="S179" s="44">
        <v>201744</v>
      </c>
      <c r="T179" s="44">
        <v>201748</v>
      </c>
    </row>
    <row r="180" spans="14:20" outlineLevel="1">
      <c r="N180" s="119">
        <v>201746</v>
      </c>
      <c r="O180" s="119" t="s">
        <v>44</v>
      </c>
      <c r="P180" s="39">
        <v>201748</v>
      </c>
      <c r="Q180" s="39">
        <v>201752</v>
      </c>
      <c r="R180" s="39">
        <v>0.8</v>
      </c>
      <c r="S180" s="44">
        <v>201744</v>
      </c>
      <c r="T180" s="44">
        <v>201748</v>
      </c>
    </row>
    <row r="181" spans="14:20" outlineLevel="1">
      <c r="N181" s="119">
        <v>201746</v>
      </c>
      <c r="O181" s="119" t="s">
        <v>44</v>
      </c>
      <c r="P181" s="39">
        <v>201748</v>
      </c>
      <c r="Q181" s="39">
        <v>201752</v>
      </c>
      <c r="R181" s="39">
        <v>0.8</v>
      </c>
      <c r="S181" s="44">
        <v>201744</v>
      </c>
      <c r="T181" s="44">
        <v>201748</v>
      </c>
    </row>
    <row r="182" spans="14:20" outlineLevel="1">
      <c r="N182" s="119">
        <v>201746</v>
      </c>
      <c r="O182" s="119" t="s">
        <v>44</v>
      </c>
      <c r="P182" s="39">
        <v>201748</v>
      </c>
      <c r="Q182" s="39">
        <v>201752</v>
      </c>
      <c r="R182" s="39">
        <v>0.8</v>
      </c>
      <c r="S182" s="44">
        <v>201744</v>
      </c>
      <c r="T182" s="44">
        <v>201748</v>
      </c>
    </row>
    <row r="183" spans="14:20" outlineLevel="1">
      <c r="N183" s="119">
        <v>201746</v>
      </c>
      <c r="O183" s="119" t="s">
        <v>44</v>
      </c>
      <c r="P183" s="39">
        <v>201748</v>
      </c>
      <c r="Q183" s="39">
        <v>201752</v>
      </c>
      <c r="R183" s="39">
        <v>0.9</v>
      </c>
      <c r="S183" s="44">
        <v>201744</v>
      </c>
      <c r="T183" s="44">
        <v>201748</v>
      </c>
    </row>
    <row r="184" spans="14:20" outlineLevel="1">
      <c r="N184" s="119">
        <v>201746</v>
      </c>
      <c r="O184" s="119" t="s">
        <v>44</v>
      </c>
      <c r="P184" s="39">
        <v>201748</v>
      </c>
      <c r="Q184" s="39">
        <v>201752</v>
      </c>
      <c r="R184" s="39">
        <v>0.8</v>
      </c>
      <c r="S184" s="44">
        <v>201744</v>
      </c>
      <c r="T184" s="44">
        <v>201748</v>
      </c>
    </row>
    <row r="185" spans="14:20" outlineLevel="1">
      <c r="N185" s="119">
        <v>201746</v>
      </c>
      <c r="O185" s="119" t="s">
        <v>44</v>
      </c>
      <c r="P185" s="39">
        <v>201748</v>
      </c>
      <c r="Q185" s="39">
        <v>201752</v>
      </c>
      <c r="R185" s="39">
        <v>1</v>
      </c>
      <c r="S185" s="44">
        <v>201744</v>
      </c>
      <c r="T185" s="44">
        <v>201748</v>
      </c>
    </row>
    <row r="186" spans="14:20" outlineLevel="1">
      <c r="N186" s="119">
        <v>201746</v>
      </c>
      <c r="O186" s="119" t="s">
        <v>44</v>
      </c>
      <c r="P186" s="39">
        <v>201748</v>
      </c>
      <c r="Q186" s="39">
        <v>201752</v>
      </c>
      <c r="R186" s="39">
        <v>0.9</v>
      </c>
      <c r="S186" s="44">
        <v>201744</v>
      </c>
      <c r="T186" s="44">
        <v>201748</v>
      </c>
    </row>
    <row r="187" spans="14:20" outlineLevel="1">
      <c r="N187" s="119">
        <v>201746</v>
      </c>
      <c r="O187" s="119" t="s">
        <v>44</v>
      </c>
      <c r="P187" s="39">
        <v>201748</v>
      </c>
      <c r="Q187" s="39">
        <v>201752</v>
      </c>
      <c r="R187" s="39">
        <v>0.8</v>
      </c>
      <c r="S187" s="44">
        <v>201744</v>
      </c>
      <c r="T187" s="44">
        <v>201748</v>
      </c>
    </row>
    <row r="188" spans="14:20" outlineLevel="1">
      <c r="N188" s="119">
        <v>201746</v>
      </c>
      <c r="O188" s="119" t="s">
        <v>44</v>
      </c>
      <c r="P188" s="39">
        <v>201748</v>
      </c>
      <c r="Q188" s="39">
        <v>201752</v>
      </c>
      <c r="R188" s="39">
        <v>0.7</v>
      </c>
      <c r="S188" s="44">
        <v>201744</v>
      </c>
      <c r="T188" s="44">
        <v>201748</v>
      </c>
    </row>
    <row r="189" spans="14:20" outlineLevel="1">
      <c r="N189" s="119">
        <v>201746</v>
      </c>
      <c r="O189" s="119" t="s">
        <v>44</v>
      </c>
      <c r="P189" s="39">
        <v>201748</v>
      </c>
      <c r="Q189" s="39">
        <v>201752</v>
      </c>
      <c r="R189" s="39">
        <v>0.9</v>
      </c>
      <c r="S189" s="44">
        <v>201744</v>
      </c>
      <c r="T189" s="44">
        <v>201748</v>
      </c>
    </row>
    <row r="190" spans="14:20" outlineLevel="1">
      <c r="N190" s="119">
        <v>201746</v>
      </c>
      <c r="O190" s="119" t="s">
        <v>44</v>
      </c>
      <c r="P190" s="39">
        <v>201748</v>
      </c>
      <c r="Q190" s="39">
        <v>201752</v>
      </c>
      <c r="R190" s="39">
        <v>0.9</v>
      </c>
      <c r="S190" s="44">
        <v>201744</v>
      </c>
      <c r="T190" s="44">
        <v>201748</v>
      </c>
    </row>
    <row r="191" spans="14:20" outlineLevel="1">
      <c r="N191" s="119">
        <v>201746</v>
      </c>
      <c r="O191" s="119" t="s">
        <v>44</v>
      </c>
      <c r="P191" s="39">
        <v>201748</v>
      </c>
      <c r="Q191" s="39">
        <v>201752</v>
      </c>
      <c r="R191" s="39">
        <v>0.7</v>
      </c>
      <c r="S191" s="44">
        <v>201744</v>
      </c>
      <c r="T191" s="44">
        <v>201748</v>
      </c>
    </row>
    <row r="192" spans="14:20" outlineLevel="1">
      <c r="N192" s="119">
        <v>201746</v>
      </c>
      <c r="O192" s="119" t="s">
        <v>44</v>
      </c>
      <c r="P192" s="39">
        <v>201748</v>
      </c>
      <c r="Q192" s="39">
        <v>201752</v>
      </c>
      <c r="R192" s="39"/>
      <c r="S192" s="44">
        <v>201744</v>
      </c>
      <c r="T192" s="44">
        <v>201748</v>
      </c>
    </row>
    <row r="193" spans="14:20" outlineLevel="1">
      <c r="N193" s="119">
        <v>201746</v>
      </c>
      <c r="O193" s="119" t="s">
        <v>44</v>
      </c>
      <c r="P193" s="39">
        <v>201748</v>
      </c>
      <c r="Q193" s="39">
        <v>201752</v>
      </c>
      <c r="R193" s="39">
        <v>1</v>
      </c>
      <c r="S193" s="44">
        <v>201744</v>
      </c>
      <c r="T193" s="44">
        <v>201748</v>
      </c>
    </row>
    <row r="194" spans="14:20" outlineLevel="1">
      <c r="N194" s="119">
        <v>201746</v>
      </c>
      <c r="O194" s="119" t="s">
        <v>44</v>
      </c>
      <c r="P194" s="39">
        <v>201748</v>
      </c>
      <c r="Q194" s="39">
        <v>201752</v>
      </c>
      <c r="R194" s="39">
        <v>1</v>
      </c>
      <c r="S194" s="44">
        <v>201744</v>
      </c>
      <c r="T194" s="44">
        <v>201748</v>
      </c>
    </row>
    <row r="195" spans="14:20" outlineLevel="1">
      <c r="N195" s="119">
        <v>201746</v>
      </c>
      <c r="O195" s="119" t="s">
        <v>44</v>
      </c>
      <c r="P195" s="39">
        <v>201748</v>
      </c>
      <c r="Q195" s="39">
        <v>201752</v>
      </c>
      <c r="R195" s="39"/>
      <c r="S195" s="44">
        <v>201744</v>
      </c>
      <c r="T195" s="44">
        <v>201748</v>
      </c>
    </row>
    <row r="196" spans="14:20" outlineLevel="1">
      <c r="N196" s="119">
        <v>201746</v>
      </c>
      <c r="O196" s="119" t="s">
        <v>44</v>
      </c>
      <c r="P196" s="39">
        <v>201748</v>
      </c>
      <c r="Q196" s="39">
        <v>201752</v>
      </c>
      <c r="R196" s="39">
        <v>1</v>
      </c>
      <c r="S196" s="44">
        <v>201744</v>
      </c>
      <c r="T196" s="44">
        <v>201748</v>
      </c>
    </row>
    <row r="197" spans="14:20" outlineLevel="1">
      <c r="N197" s="119">
        <v>201746</v>
      </c>
      <c r="O197" s="119" t="s">
        <v>44</v>
      </c>
      <c r="P197" s="39">
        <v>201748</v>
      </c>
      <c r="Q197" s="39">
        <v>201752</v>
      </c>
      <c r="R197" s="39">
        <v>1</v>
      </c>
      <c r="S197" s="44">
        <v>201744</v>
      </c>
      <c r="T197" s="44">
        <v>201748</v>
      </c>
    </row>
    <row r="198" spans="14:20" outlineLevel="1">
      <c r="N198" s="119">
        <v>201746</v>
      </c>
      <c r="O198" s="119" t="s">
        <v>57</v>
      </c>
      <c r="P198" s="39">
        <v>201748</v>
      </c>
      <c r="Q198" s="39">
        <v>201752</v>
      </c>
      <c r="R198" s="39">
        <v>1</v>
      </c>
      <c r="S198" s="44">
        <v>201744</v>
      </c>
      <c r="T198" s="44">
        <v>201748</v>
      </c>
    </row>
    <row r="199" spans="14:20" outlineLevel="1">
      <c r="N199" s="119">
        <v>201746</v>
      </c>
      <c r="O199" s="119" t="s">
        <v>57</v>
      </c>
      <c r="P199" s="39">
        <v>201748</v>
      </c>
      <c r="Q199" s="39">
        <v>201752</v>
      </c>
      <c r="R199" s="39">
        <v>1</v>
      </c>
      <c r="S199" s="44">
        <v>201744</v>
      </c>
      <c r="T199" s="44">
        <v>201748</v>
      </c>
    </row>
    <row r="200" spans="14:20" outlineLevel="1">
      <c r="N200" s="119">
        <v>201746</v>
      </c>
      <c r="O200" s="119" t="s">
        <v>57</v>
      </c>
      <c r="P200" s="39">
        <v>201748</v>
      </c>
      <c r="Q200" s="39">
        <v>201752</v>
      </c>
      <c r="R200" s="39">
        <v>1</v>
      </c>
      <c r="S200" s="44">
        <v>201744</v>
      </c>
      <c r="T200" s="44">
        <v>201748</v>
      </c>
    </row>
    <row r="201" spans="14:20" outlineLevel="1">
      <c r="N201" s="119">
        <v>201746</v>
      </c>
      <c r="O201" s="119" t="s">
        <v>34</v>
      </c>
      <c r="P201" s="39">
        <v>201748</v>
      </c>
      <c r="Q201" s="39">
        <v>201752</v>
      </c>
      <c r="R201" s="39">
        <v>1</v>
      </c>
      <c r="S201" s="44">
        <v>201744</v>
      </c>
      <c r="T201" s="44">
        <v>201748</v>
      </c>
    </row>
    <row r="202" spans="14:20" outlineLevel="1">
      <c r="N202" s="119">
        <v>201746</v>
      </c>
      <c r="O202" s="119" t="s">
        <v>34</v>
      </c>
      <c r="P202" s="39">
        <v>201748</v>
      </c>
      <c r="Q202" s="39">
        <v>201752</v>
      </c>
      <c r="R202" s="39"/>
      <c r="S202" s="44">
        <v>201744</v>
      </c>
      <c r="T202" s="44">
        <v>201748</v>
      </c>
    </row>
    <row r="203" spans="14:20" outlineLevel="1">
      <c r="N203" s="119">
        <v>201746</v>
      </c>
      <c r="O203" s="119" t="s">
        <v>34</v>
      </c>
      <c r="P203" s="39">
        <v>201748</v>
      </c>
      <c r="Q203" s="39">
        <v>201752</v>
      </c>
      <c r="R203" s="39">
        <v>1</v>
      </c>
      <c r="S203" s="44">
        <v>201744</v>
      </c>
      <c r="T203" s="44">
        <v>201748</v>
      </c>
    </row>
    <row r="204" spans="14:20" outlineLevel="1">
      <c r="N204" s="119">
        <v>201746</v>
      </c>
      <c r="O204" s="119" t="s">
        <v>35</v>
      </c>
      <c r="P204" s="39">
        <v>201748</v>
      </c>
      <c r="Q204" s="39">
        <v>201752</v>
      </c>
      <c r="R204" s="39">
        <v>1</v>
      </c>
      <c r="S204" s="44">
        <v>201744</v>
      </c>
      <c r="T204" s="44">
        <v>201748</v>
      </c>
    </row>
    <row r="205" spans="14:20" outlineLevel="1">
      <c r="N205" s="119">
        <v>201746</v>
      </c>
      <c r="O205" s="119" t="s">
        <v>35</v>
      </c>
      <c r="P205" s="39">
        <v>201748</v>
      </c>
      <c r="Q205" s="39">
        <v>201752</v>
      </c>
      <c r="R205" s="39">
        <v>1</v>
      </c>
      <c r="S205" s="44">
        <v>201744</v>
      </c>
      <c r="T205" s="44">
        <v>201748</v>
      </c>
    </row>
    <row r="206" spans="14:20" outlineLevel="1">
      <c r="N206" s="119">
        <v>201746</v>
      </c>
      <c r="O206" s="119" t="s">
        <v>36</v>
      </c>
      <c r="P206" s="39">
        <v>201748</v>
      </c>
      <c r="Q206" s="39">
        <v>201752</v>
      </c>
      <c r="R206" s="39">
        <v>1</v>
      </c>
      <c r="S206" s="44">
        <v>201744</v>
      </c>
      <c r="T206" s="44">
        <v>201748</v>
      </c>
    </row>
    <row r="207" spans="14:20" outlineLevel="1">
      <c r="N207" s="119">
        <v>201746</v>
      </c>
      <c r="O207" s="119" t="s">
        <v>36</v>
      </c>
      <c r="P207" s="39">
        <v>201748</v>
      </c>
      <c r="Q207" s="39">
        <v>201752</v>
      </c>
      <c r="R207" s="39">
        <v>1</v>
      </c>
      <c r="S207" s="44">
        <v>201744</v>
      </c>
      <c r="T207" s="44">
        <v>201748</v>
      </c>
    </row>
    <row r="208" spans="14:20" outlineLevel="1">
      <c r="N208" s="119">
        <v>201746</v>
      </c>
      <c r="O208" s="119" t="s">
        <v>37</v>
      </c>
      <c r="P208" s="39">
        <v>201748</v>
      </c>
      <c r="Q208" s="39">
        <v>201752</v>
      </c>
      <c r="R208" s="39">
        <v>1</v>
      </c>
      <c r="S208" s="44">
        <v>201744</v>
      </c>
      <c r="T208" s="44">
        <v>201748</v>
      </c>
    </row>
    <row r="209" spans="14:20" outlineLevel="1">
      <c r="N209" s="119">
        <v>201746</v>
      </c>
      <c r="O209" s="119" t="s">
        <v>37</v>
      </c>
      <c r="P209" s="39">
        <v>201748</v>
      </c>
      <c r="Q209" s="39">
        <v>201752</v>
      </c>
      <c r="R209" s="39">
        <v>0.9</v>
      </c>
      <c r="S209" s="44">
        <v>201744</v>
      </c>
      <c r="T209" s="44">
        <v>201748</v>
      </c>
    </row>
    <row r="210" spans="14:20" outlineLevel="1">
      <c r="N210" s="119">
        <v>201746</v>
      </c>
      <c r="O210" s="119" t="s">
        <v>37</v>
      </c>
      <c r="P210" s="39">
        <v>201748</v>
      </c>
      <c r="Q210" s="39">
        <v>201752</v>
      </c>
      <c r="R210" s="39">
        <v>1</v>
      </c>
      <c r="S210" s="44">
        <v>201744</v>
      </c>
      <c r="T210" s="44">
        <v>201748</v>
      </c>
    </row>
    <row r="211" spans="14:20" outlineLevel="1">
      <c r="N211" s="119">
        <v>201746</v>
      </c>
      <c r="O211" s="119" t="s">
        <v>37</v>
      </c>
      <c r="P211" s="39">
        <v>201748</v>
      </c>
      <c r="Q211" s="39">
        <v>201752</v>
      </c>
      <c r="R211" s="39">
        <v>1</v>
      </c>
      <c r="S211" s="44">
        <v>201744</v>
      </c>
      <c r="T211" s="44">
        <v>201748</v>
      </c>
    </row>
    <row r="212" spans="14:20" outlineLevel="1">
      <c r="N212" s="119">
        <v>201746</v>
      </c>
      <c r="O212" s="119" t="s">
        <v>37</v>
      </c>
      <c r="P212" s="39">
        <v>201748</v>
      </c>
      <c r="Q212" s="39">
        <v>201752</v>
      </c>
      <c r="R212" s="39">
        <v>1</v>
      </c>
      <c r="S212" s="44">
        <v>201744</v>
      </c>
      <c r="T212" s="44">
        <v>201748</v>
      </c>
    </row>
    <row r="213" spans="14:20" outlineLevel="1">
      <c r="N213" s="119">
        <v>201746</v>
      </c>
      <c r="O213" s="119" t="s">
        <v>37</v>
      </c>
      <c r="P213" s="39">
        <v>201748</v>
      </c>
      <c r="Q213" s="39">
        <v>201752</v>
      </c>
      <c r="R213" s="39"/>
      <c r="S213" s="44">
        <v>201744</v>
      </c>
      <c r="T213" s="44">
        <v>201748</v>
      </c>
    </row>
    <row r="214" spans="14:20" outlineLevel="1">
      <c r="N214" s="119">
        <v>201746</v>
      </c>
      <c r="O214" s="119" t="s">
        <v>38</v>
      </c>
      <c r="P214" s="39">
        <v>201748</v>
      </c>
      <c r="Q214" s="39">
        <v>201752</v>
      </c>
      <c r="R214" s="39">
        <v>0.9</v>
      </c>
      <c r="S214" s="44">
        <v>201744</v>
      </c>
      <c r="T214" s="44">
        <v>201748</v>
      </c>
    </row>
    <row r="215" spans="14:20" outlineLevel="1">
      <c r="N215" s="119">
        <v>201746</v>
      </c>
      <c r="O215" s="119" t="s">
        <v>38</v>
      </c>
      <c r="P215" s="39">
        <v>201748</v>
      </c>
      <c r="Q215" s="39">
        <v>201752</v>
      </c>
      <c r="R215" s="39">
        <v>0.9</v>
      </c>
      <c r="S215" s="44">
        <v>201744</v>
      </c>
      <c r="T215" s="44">
        <v>201748</v>
      </c>
    </row>
    <row r="216" spans="14:20" outlineLevel="1">
      <c r="N216" s="119">
        <v>201746</v>
      </c>
      <c r="O216" s="119" t="s">
        <v>38</v>
      </c>
      <c r="P216" s="39">
        <v>201748</v>
      </c>
      <c r="Q216" s="39">
        <v>201752</v>
      </c>
      <c r="R216" s="39">
        <v>0.9</v>
      </c>
      <c r="S216" s="44">
        <v>201744</v>
      </c>
      <c r="T216" s="44">
        <v>201748</v>
      </c>
    </row>
    <row r="217" spans="14:20" outlineLevel="1">
      <c r="N217" s="119">
        <v>201746</v>
      </c>
      <c r="O217" s="119" t="s">
        <v>38</v>
      </c>
      <c r="P217" s="39">
        <v>201748</v>
      </c>
      <c r="Q217" s="39">
        <v>201752</v>
      </c>
      <c r="R217" s="39">
        <v>1</v>
      </c>
      <c r="S217" s="44">
        <v>201744</v>
      </c>
      <c r="T217" s="44">
        <v>201748</v>
      </c>
    </row>
    <row r="218" spans="14:20" outlineLevel="1">
      <c r="N218" s="119">
        <v>201746</v>
      </c>
      <c r="O218" s="119" t="s">
        <v>38</v>
      </c>
      <c r="P218" s="39">
        <v>201748</v>
      </c>
      <c r="Q218" s="39">
        <v>201752</v>
      </c>
      <c r="R218" s="39">
        <v>1</v>
      </c>
      <c r="S218" s="44">
        <v>201744</v>
      </c>
      <c r="T218" s="44">
        <v>201748</v>
      </c>
    </row>
    <row r="219" spans="14:20" outlineLevel="1">
      <c r="N219" s="119">
        <v>201746</v>
      </c>
      <c r="O219" s="119" t="s">
        <v>38</v>
      </c>
      <c r="P219" s="39">
        <v>201748</v>
      </c>
      <c r="Q219" s="39">
        <v>201752</v>
      </c>
      <c r="R219" s="39">
        <v>1</v>
      </c>
      <c r="S219" s="44">
        <v>201744</v>
      </c>
      <c r="T219" s="44">
        <v>201748</v>
      </c>
    </row>
    <row r="220" spans="14:20" outlineLevel="1">
      <c r="N220" s="119">
        <v>201746</v>
      </c>
      <c r="O220" s="119" t="s">
        <v>38</v>
      </c>
      <c r="P220" s="39">
        <v>201748</v>
      </c>
      <c r="Q220" s="39">
        <v>201752</v>
      </c>
      <c r="R220" s="39">
        <v>0.9</v>
      </c>
      <c r="S220" s="44">
        <v>201744</v>
      </c>
      <c r="T220" s="44">
        <v>201748</v>
      </c>
    </row>
    <row r="221" spans="14:20" outlineLevel="1">
      <c r="N221" s="119">
        <v>201746</v>
      </c>
      <c r="O221" s="119" t="s">
        <v>38</v>
      </c>
      <c r="P221" s="39">
        <v>201748</v>
      </c>
      <c r="Q221" s="39">
        <v>201752</v>
      </c>
      <c r="R221" s="39"/>
      <c r="S221" s="44">
        <v>201744</v>
      </c>
      <c r="T221" s="44">
        <v>201748</v>
      </c>
    </row>
    <row r="222" spans="14:20" outlineLevel="1">
      <c r="N222" s="119">
        <v>201746</v>
      </c>
      <c r="O222" s="119" t="s">
        <v>38</v>
      </c>
      <c r="P222" s="39">
        <v>201748</v>
      </c>
      <c r="Q222" s="39">
        <v>201752</v>
      </c>
      <c r="R222" s="39">
        <v>0.9</v>
      </c>
      <c r="S222" s="44">
        <v>201744</v>
      </c>
      <c r="T222" s="44">
        <v>201748</v>
      </c>
    </row>
    <row r="223" spans="14:20" outlineLevel="1">
      <c r="N223" s="119">
        <v>201747</v>
      </c>
      <c r="O223" s="119" t="s">
        <v>44</v>
      </c>
      <c r="P223" s="39">
        <v>201748</v>
      </c>
      <c r="Q223" s="39">
        <v>201752</v>
      </c>
      <c r="R223" s="39">
        <v>0.9</v>
      </c>
      <c r="S223" s="44">
        <v>201744</v>
      </c>
      <c r="T223" s="44">
        <v>201748</v>
      </c>
    </row>
    <row r="224" spans="14:20" outlineLevel="1">
      <c r="N224" s="119">
        <v>201747</v>
      </c>
      <c r="O224" s="119" t="s">
        <v>44</v>
      </c>
      <c r="P224" s="39">
        <v>201748</v>
      </c>
      <c r="Q224" s="39">
        <v>201752</v>
      </c>
      <c r="R224" s="39">
        <v>0.7</v>
      </c>
      <c r="S224" s="44">
        <v>201744</v>
      </c>
      <c r="T224" s="44">
        <v>201748</v>
      </c>
    </row>
    <row r="225" spans="14:20" outlineLevel="1">
      <c r="N225" s="119">
        <v>201747</v>
      </c>
      <c r="O225" s="119" t="s">
        <v>44</v>
      </c>
      <c r="P225" s="39">
        <v>201748</v>
      </c>
      <c r="Q225" s="39">
        <v>201752</v>
      </c>
      <c r="R225" s="39">
        <v>0.9</v>
      </c>
      <c r="S225" s="44">
        <v>201744</v>
      </c>
      <c r="T225" s="44">
        <v>201748</v>
      </c>
    </row>
    <row r="226" spans="14:20" outlineLevel="1">
      <c r="N226" s="119">
        <v>201747</v>
      </c>
      <c r="O226" s="119" t="s">
        <v>44</v>
      </c>
      <c r="P226" s="39">
        <v>201748</v>
      </c>
      <c r="Q226" s="39">
        <v>201752</v>
      </c>
      <c r="R226" s="39">
        <v>0.9</v>
      </c>
      <c r="S226" s="44">
        <v>201744</v>
      </c>
      <c r="T226" s="44">
        <v>201748</v>
      </c>
    </row>
    <row r="227" spans="14:20" outlineLevel="1">
      <c r="N227" s="119">
        <v>201747</v>
      </c>
      <c r="O227" s="119" t="s">
        <v>44</v>
      </c>
      <c r="P227" s="39">
        <v>201748</v>
      </c>
      <c r="Q227" s="39">
        <v>201752</v>
      </c>
      <c r="R227" s="39">
        <v>1</v>
      </c>
      <c r="S227" s="44">
        <v>201744</v>
      </c>
      <c r="T227" s="44">
        <v>201748</v>
      </c>
    </row>
    <row r="228" spans="14:20" outlineLevel="1">
      <c r="N228" s="119">
        <v>201747</v>
      </c>
      <c r="O228" s="119" t="s">
        <v>44</v>
      </c>
      <c r="P228" s="39">
        <v>201748</v>
      </c>
      <c r="Q228" s="39">
        <v>201752</v>
      </c>
      <c r="R228" s="39">
        <v>1</v>
      </c>
      <c r="S228" s="44">
        <v>201744</v>
      </c>
      <c r="T228" s="44">
        <v>201748</v>
      </c>
    </row>
    <row r="229" spans="14:20" outlineLevel="1">
      <c r="N229" s="119">
        <v>201747</v>
      </c>
      <c r="O229" s="119" t="s">
        <v>44</v>
      </c>
      <c r="P229" s="39">
        <v>201748</v>
      </c>
      <c r="Q229" s="39">
        <v>201752</v>
      </c>
      <c r="R229" s="39">
        <v>0.8</v>
      </c>
      <c r="S229" s="44">
        <v>201744</v>
      </c>
      <c r="T229" s="44">
        <v>201748</v>
      </c>
    </row>
    <row r="230" spans="14:20" outlineLevel="1">
      <c r="N230" s="119">
        <v>201747</v>
      </c>
      <c r="O230" s="119" t="s">
        <v>44</v>
      </c>
      <c r="P230" s="39">
        <v>201748</v>
      </c>
      <c r="Q230" s="39">
        <v>201752</v>
      </c>
      <c r="R230" s="39">
        <v>0.8</v>
      </c>
      <c r="S230" s="44">
        <v>201744</v>
      </c>
      <c r="T230" s="44">
        <v>201748</v>
      </c>
    </row>
    <row r="231" spans="14:20" outlineLevel="1">
      <c r="N231" s="119">
        <v>201747</v>
      </c>
      <c r="O231" s="119" t="s">
        <v>44</v>
      </c>
      <c r="P231" s="39">
        <v>201748</v>
      </c>
      <c r="Q231" s="39">
        <v>201752</v>
      </c>
      <c r="R231" s="39">
        <v>0.8</v>
      </c>
      <c r="S231" s="44">
        <v>201744</v>
      </c>
      <c r="T231" s="44">
        <v>201748</v>
      </c>
    </row>
    <row r="232" spans="14:20" outlineLevel="1">
      <c r="N232" s="119">
        <v>201747</v>
      </c>
      <c r="O232" s="119" t="s">
        <v>44</v>
      </c>
      <c r="P232" s="39">
        <v>201748</v>
      </c>
      <c r="Q232" s="39">
        <v>201752</v>
      </c>
      <c r="R232" s="39">
        <v>1</v>
      </c>
      <c r="S232" s="44">
        <v>201744</v>
      </c>
      <c r="T232" s="44">
        <v>201748</v>
      </c>
    </row>
    <row r="233" spans="14:20" outlineLevel="1">
      <c r="N233" s="119">
        <v>201747</v>
      </c>
      <c r="O233" s="119" t="s">
        <v>44</v>
      </c>
      <c r="P233" s="39">
        <v>201748</v>
      </c>
      <c r="Q233" s="39">
        <v>201752</v>
      </c>
      <c r="R233" s="39">
        <v>0.8</v>
      </c>
      <c r="S233" s="44">
        <v>201744</v>
      </c>
      <c r="T233" s="44">
        <v>201748</v>
      </c>
    </row>
    <row r="234" spans="14:20" outlineLevel="1">
      <c r="N234" s="119">
        <v>201747</v>
      </c>
      <c r="O234" s="119" t="s">
        <v>44</v>
      </c>
      <c r="P234" s="39">
        <v>201748</v>
      </c>
      <c r="Q234" s="39">
        <v>201752</v>
      </c>
      <c r="R234" s="39">
        <v>0.9</v>
      </c>
      <c r="S234" s="44">
        <v>201744</v>
      </c>
      <c r="T234" s="44">
        <v>201748</v>
      </c>
    </row>
    <row r="235" spans="14:20" outlineLevel="1">
      <c r="N235" s="119">
        <v>201747</v>
      </c>
      <c r="O235" s="119" t="s">
        <v>44</v>
      </c>
      <c r="P235" s="39">
        <v>201748</v>
      </c>
      <c r="Q235" s="39">
        <v>201752</v>
      </c>
      <c r="R235" s="39">
        <v>0.9</v>
      </c>
      <c r="S235" s="44">
        <v>201744</v>
      </c>
      <c r="T235" s="44">
        <v>201748</v>
      </c>
    </row>
    <row r="236" spans="14:20" outlineLevel="1">
      <c r="N236" s="119">
        <v>201747</v>
      </c>
      <c r="O236" s="119" t="s">
        <v>44</v>
      </c>
      <c r="P236" s="39">
        <v>201748</v>
      </c>
      <c r="Q236" s="39">
        <v>201752</v>
      </c>
      <c r="R236" s="39">
        <v>0.7</v>
      </c>
      <c r="S236" s="44">
        <v>201744</v>
      </c>
      <c r="T236" s="44">
        <v>201748</v>
      </c>
    </row>
    <row r="237" spans="14:20" outlineLevel="1">
      <c r="N237" s="119">
        <v>201747</v>
      </c>
      <c r="O237" s="119" t="s">
        <v>44</v>
      </c>
      <c r="P237" s="39">
        <v>201748</v>
      </c>
      <c r="Q237" s="39">
        <v>201752</v>
      </c>
      <c r="R237" s="39">
        <v>0.7</v>
      </c>
      <c r="S237" s="44">
        <v>201744</v>
      </c>
      <c r="T237" s="44">
        <v>201748</v>
      </c>
    </row>
    <row r="238" spans="14:20" outlineLevel="1">
      <c r="N238" s="119">
        <v>201747</v>
      </c>
      <c r="O238" s="119" t="s">
        <v>44</v>
      </c>
      <c r="P238" s="39">
        <v>201748</v>
      </c>
      <c r="Q238" s="39">
        <v>201752</v>
      </c>
      <c r="R238" s="39">
        <v>0.9</v>
      </c>
      <c r="S238" s="44">
        <v>201744</v>
      </c>
      <c r="T238" s="44">
        <v>201748</v>
      </c>
    </row>
    <row r="239" spans="14:20" outlineLevel="1">
      <c r="N239" s="119">
        <v>201747</v>
      </c>
      <c r="O239" s="119" t="s">
        <v>44</v>
      </c>
      <c r="P239" s="39">
        <v>201748</v>
      </c>
      <c r="Q239" s="39">
        <v>201752</v>
      </c>
      <c r="R239" s="39">
        <v>0.9</v>
      </c>
      <c r="S239" s="44">
        <v>201744</v>
      </c>
      <c r="T239" s="44">
        <v>201748</v>
      </c>
    </row>
    <row r="240" spans="14:20" outlineLevel="1">
      <c r="N240" s="119">
        <v>201747</v>
      </c>
      <c r="O240" s="119" t="s">
        <v>44</v>
      </c>
      <c r="P240" s="39">
        <v>201748</v>
      </c>
      <c r="Q240" s="39">
        <v>201752</v>
      </c>
      <c r="R240" s="39">
        <v>0.7</v>
      </c>
      <c r="S240" s="44">
        <v>201744</v>
      </c>
      <c r="T240" s="44">
        <v>201748</v>
      </c>
    </row>
    <row r="241" spans="14:20" outlineLevel="1">
      <c r="N241" s="119">
        <v>201747</v>
      </c>
      <c r="O241" s="119" t="s">
        <v>44</v>
      </c>
      <c r="P241" s="39">
        <v>201748</v>
      </c>
      <c r="Q241" s="39">
        <v>201752</v>
      </c>
      <c r="R241" s="39"/>
      <c r="S241" s="44">
        <v>201744</v>
      </c>
      <c r="T241" s="44">
        <v>201748</v>
      </c>
    </row>
    <row r="242" spans="14:20" outlineLevel="1">
      <c r="N242" s="119">
        <v>201747</v>
      </c>
      <c r="O242" s="119" t="s">
        <v>44</v>
      </c>
      <c r="P242" s="39">
        <v>201748</v>
      </c>
      <c r="Q242" s="39">
        <v>201752</v>
      </c>
      <c r="R242" s="39">
        <v>1</v>
      </c>
      <c r="S242" s="44">
        <v>201744</v>
      </c>
      <c r="T242" s="44">
        <v>201748</v>
      </c>
    </row>
    <row r="243" spans="14:20" outlineLevel="1">
      <c r="N243" s="119">
        <v>201747</v>
      </c>
      <c r="O243" s="119" t="s">
        <v>44</v>
      </c>
      <c r="P243" s="39">
        <v>201748</v>
      </c>
      <c r="Q243" s="39">
        <v>201752</v>
      </c>
      <c r="R243" s="39">
        <v>0.9</v>
      </c>
      <c r="S243" s="44">
        <v>201744</v>
      </c>
      <c r="T243" s="44">
        <v>201748</v>
      </c>
    </row>
    <row r="244" spans="14:20" outlineLevel="1">
      <c r="N244" s="119">
        <v>201747</v>
      </c>
      <c r="O244" s="119" t="s">
        <v>44</v>
      </c>
      <c r="P244" s="39">
        <v>201748</v>
      </c>
      <c r="Q244" s="39">
        <v>201752</v>
      </c>
      <c r="R244" s="39">
        <v>1</v>
      </c>
      <c r="S244" s="44">
        <v>201744</v>
      </c>
      <c r="T244" s="44">
        <v>201748</v>
      </c>
    </row>
    <row r="245" spans="14:20" outlineLevel="1">
      <c r="N245" s="119">
        <v>201747</v>
      </c>
      <c r="O245" s="119" t="s">
        <v>44</v>
      </c>
      <c r="P245" s="39">
        <v>201748</v>
      </c>
      <c r="Q245" s="39">
        <v>201752</v>
      </c>
      <c r="R245" s="39">
        <v>1</v>
      </c>
      <c r="S245" s="44">
        <v>201744</v>
      </c>
      <c r="T245" s="44">
        <v>201748</v>
      </c>
    </row>
    <row r="246" spans="14:20" outlineLevel="1">
      <c r="N246" s="119">
        <v>201747</v>
      </c>
      <c r="O246" s="119" t="s">
        <v>44</v>
      </c>
      <c r="P246" s="39">
        <v>201748</v>
      </c>
      <c r="Q246" s="39">
        <v>201752</v>
      </c>
      <c r="R246" s="39">
        <v>0.9</v>
      </c>
      <c r="S246" s="44">
        <v>201744</v>
      </c>
      <c r="T246" s="44">
        <v>201748</v>
      </c>
    </row>
    <row r="247" spans="14:20" outlineLevel="1">
      <c r="N247" s="119">
        <v>201747</v>
      </c>
      <c r="O247" s="119" t="s">
        <v>57</v>
      </c>
      <c r="P247" s="39">
        <v>201748</v>
      </c>
      <c r="Q247" s="39">
        <v>201752</v>
      </c>
      <c r="R247" s="39"/>
      <c r="S247" s="44">
        <v>201744</v>
      </c>
      <c r="T247" s="44">
        <v>201748</v>
      </c>
    </row>
    <row r="248" spans="14:20" outlineLevel="1">
      <c r="N248" s="119">
        <v>201747</v>
      </c>
      <c r="O248" s="119" t="s">
        <v>57</v>
      </c>
      <c r="P248" s="39">
        <v>201748</v>
      </c>
      <c r="Q248" s="39">
        <v>201752</v>
      </c>
      <c r="R248" s="39">
        <v>1</v>
      </c>
      <c r="S248" s="44">
        <v>201744</v>
      </c>
      <c r="T248" s="44">
        <v>201748</v>
      </c>
    </row>
    <row r="249" spans="14:20" outlineLevel="1">
      <c r="N249" s="119">
        <v>201747</v>
      </c>
      <c r="O249" s="119" t="s">
        <v>57</v>
      </c>
      <c r="P249" s="39">
        <v>201748</v>
      </c>
      <c r="Q249" s="39">
        <v>201752</v>
      </c>
      <c r="R249" s="39">
        <v>1</v>
      </c>
      <c r="S249" s="44">
        <v>201744</v>
      </c>
      <c r="T249" s="44">
        <v>201748</v>
      </c>
    </row>
    <row r="250" spans="14:20" outlineLevel="1">
      <c r="N250" s="119">
        <v>201747</v>
      </c>
      <c r="O250" s="119" t="s">
        <v>34</v>
      </c>
      <c r="P250" s="39">
        <v>201748</v>
      </c>
      <c r="Q250" s="39">
        <v>201752</v>
      </c>
      <c r="R250" s="39">
        <v>1</v>
      </c>
      <c r="S250" s="44">
        <v>201744</v>
      </c>
      <c r="T250" s="44">
        <v>201748</v>
      </c>
    </row>
    <row r="251" spans="14:20" outlineLevel="1">
      <c r="N251" s="119">
        <v>201747</v>
      </c>
      <c r="O251" s="119" t="s">
        <v>34</v>
      </c>
      <c r="P251" s="39">
        <v>201748</v>
      </c>
      <c r="Q251" s="39">
        <v>201752</v>
      </c>
      <c r="R251" s="39">
        <v>1</v>
      </c>
      <c r="S251" s="44">
        <v>201744</v>
      </c>
      <c r="T251" s="44">
        <v>201748</v>
      </c>
    </row>
    <row r="252" spans="14:20" outlineLevel="1">
      <c r="N252" s="119">
        <v>201747</v>
      </c>
      <c r="O252" s="119" t="s">
        <v>34</v>
      </c>
      <c r="P252" s="39">
        <v>201748</v>
      </c>
      <c r="Q252" s="39">
        <v>201752</v>
      </c>
      <c r="R252" s="39">
        <v>0.9</v>
      </c>
      <c r="S252" s="44">
        <v>201744</v>
      </c>
      <c r="T252" s="44">
        <v>201748</v>
      </c>
    </row>
    <row r="253" spans="14:20" outlineLevel="1">
      <c r="N253" s="119">
        <v>201747</v>
      </c>
      <c r="O253" s="119" t="s">
        <v>35</v>
      </c>
      <c r="P253" s="39">
        <v>201748</v>
      </c>
      <c r="Q253" s="39">
        <v>201752</v>
      </c>
      <c r="R253" s="39">
        <v>1</v>
      </c>
      <c r="S253" s="44">
        <v>201744</v>
      </c>
      <c r="T253" s="44">
        <v>201748</v>
      </c>
    </row>
    <row r="254" spans="14:20" outlineLevel="1">
      <c r="N254" s="119">
        <v>201747</v>
      </c>
      <c r="O254" s="119" t="s">
        <v>35</v>
      </c>
      <c r="P254" s="39">
        <v>201748</v>
      </c>
      <c r="Q254" s="39">
        <v>201752</v>
      </c>
      <c r="R254" s="39">
        <v>1</v>
      </c>
      <c r="S254" s="44">
        <v>201744</v>
      </c>
      <c r="T254" s="44">
        <v>201748</v>
      </c>
    </row>
    <row r="255" spans="14:20" outlineLevel="1">
      <c r="N255" s="119">
        <v>201747</v>
      </c>
      <c r="O255" s="119" t="s">
        <v>36</v>
      </c>
      <c r="P255" s="39">
        <v>201748</v>
      </c>
      <c r="Q255" s="39">
        <v>201752</v>
      </c>
      <c r="R255" s="39"/>
      <c r="S255" s="44">
        <v>201744</v>
      </c>
      <c r="T255" s="44">
        <v>201748</v>
      </c>
    </row>
    <row r="256" spans="14:20" outlineLevel="1">
      <c r="N256" s="119">
        <v>201747</v>
      </c>
      <c r="O256" s="119" t="s">
        <v>36</v>
      </c>
      <c r="P256" s="39">
        <v>201748</v>
      </c>
      <c r="Q256" s="39">
        <v>201752</v>
      </c>
      <c r="R256" s="39">
        <v>1</v>
      </c>
      <c r="S256" s="44">
        <v>201744</v>
      </c>
      <c r="T256" s="44">
        <v>201748</v>
      </c>
    </row>
    <row r="257" spans="14:20" outlineLevel="1">
      <c r="N257" s="119">
        <v>201747</v>
      </c>
      <c r="O257" s="119" t="s">
        <v>37</v>
      </c>
      <c r="P257" s="39">
        <v>201748</v>
      </c>
      <c r="Q257" s="39">
        <v>201752</v>
      </c>
      <c r="R257" s="39">
        <v>1</v>
      </c>
      <c r="S257" s="44">
        <v>201744</v>
      </c>
      <c r="T257" s="44">
        <v>201748</v>
      </c>
    </row>
    <row r="258" spans="14:20" outlineLevel="1">
      <c r="N258" s="119">
        <v>201747</v>
      </c>
      <c r="O258" s="119" t="s">
        <v>37</v>
      </c>
      <c r="P258" s="39">
        <v>201748</v>
      </c>
      <c r="Q258" s="39">
        <v>201752</v>
      </c>
      <c r="R258" s="39">
        <v>1</v>
      </c>
      <c r="S258" s="44">
        <v>201744</v>
      </c>
      <c r="T258" s="44">
        <v>201748</v>
      </c>
    </row>
    <row r="259" spans="14:20" outlineLevel="1">
      <c r="N259" s="119">
        <v>201747</v>
      </c>
      <c r="O259" s="119" t="s">
        <v>37</v>
      </c>
      <c r="P259" s="39">
        <v>201748</v>
      </c>
      <c r="Q259" s="39">
        <v>201752</v>
      </c>
      <c r="R259" s="39">
        <v>0.7</v>
      </c>
      <c r="S259" s="44">
        <v>201744</v>
      </c>
      <c r="T259" s="44">
        <v>201748</v>
      </c>
    </row>
    <row r="260" spans="14:20" outlineLevel="1">
      <c r="N260" s="119">
        <v>201747</v>
      </c>
      <c r="O260" s="119" t="s">
        <v>37</v>
      </c>
      <c r="P260" s="39">
        <v>201748</v>
      </c>
      <c r="Q260" s="39">
        <v>201752</v>
      </c>
      <c r="R260" s="39">
        <v>1</v>
      </c>
      <c r="S260" s="44">
        <v>201744</v>
      </c>
      <c r="T260" s="44">
        <v>201748</v>
      </c>
    </row>
    <row r="261" spans="14:20" outlineLevel="1">
      <c r="N261" s="119">
        <v>201747</v>
      </c>
      <c r="O261" s="119" t="s">
        <v>37</v>
      </c>
      <c r="P261" s="39">
        <v>201748</v>
      </c>
      <c r="Q261" s="39">
        <v>201752</v>
      </c>
      <c r="R261" s="39">
        <v>1</v>
      </c>
      <c r="S261" s="44">
        <v>201744</v>
      </c>
      <c r="T261" s="44">
        <v>201748</v>
      </c>
    </row>
    <row r="262" spans="14:20" outlineLevel="1">
      <c r="N262" s="119">
        <v>201747</v>
      </c>
      <c r="O262" s="119" t="s">
        <v>37</v>
      </c>
      <c r="P262" s="39">
        <v>201748</v>
      </c>
      <c r="Q262" s="39">
        <v>201752</v>
      </c>
      <c r="R262" s="39">
        <v>0.6</v>
      </c>
      <c r="S262" s="44">
        <v>201744</v>
      </c>
      <c r="T262" s="44">
        <v>201748</v>
      </c>
    </row>
    <row r="263" spans="14:20" outlineLevel="1">
      <c r="N263" s="119">
        <v>201747</v>
      </c>
      <c r="O263" s="119" t="s">
        <v>38</v>
      </c>
      <c r="P263" s="39">
        <v>201748</v>
      </c>
      <c r="Q263" s="39">
        <v>201752</v>
      </c>
      <c r="R263" s="39">
        <v>1</v>
      </c>
      <c r="S263" s="44">
        <v>201744</v>
      </c>
      <c r="T263" s="44">
        <v>201748</v>
      </c>
    </row>
    <row r="264" spans="14:20" outlineLevel="1">
      <c r="N264" s="119">
        <v>201747</v>
      </c>
      <c r="O264" s="119" t="s">
        <v>38</v>
      </c>
      <c r="P264" s="39">
        <v>201748</v>
      </c>
      <c r="Q264" s="39">
        <v>201752</v>
      </c>
      <c r="R264" s="39">
        <v>1</v>
      </c>
      <c r="S264" s="44">
        <v>201744</v>
      </c>
      <c r="T264" s="44">
        <v>201748</v>
      </c>
    </row>
    <row r="265" spans="14:20" outlineLevel="1">
      <c r="N265" s="119">
        <v>201747</v>
      </c>
      <c r="O265" s="119" t="s">
        <v>38</v>
      </c>
      <c r="P265" s="39">
        <v>201748</v>
      </c>
      <c r="Q265" s="39">
        <v>201752</v>
      </c>
      <c r="R265" s="39">
        <v>0.9</v>
      </c>
      <c r="S265" s="44">
        <v>201744</v>
      </c>
      <c r="T265" s="44">
        <v>201748</v>
      </c>
    </row>
    <row r="266" spans="14:20" outlineLevel="1">
      <c r="N266" s="119">
        <v>201747</v>
      </c>
      <c r="O266" s="119" t="s">
        <v>38</v>
      </c>
      <c r="P266" s="39">
        <v>201748</v>
      </c>
      <c r="Q266" s="39">
        <v>201752</v>
      </c>
      <c r="R266" s="39">
        <v>1</v>
      </c>
      <c r="S266" s="44">
        <v>201744</v>
      </c>
      <c r="T266" s="44">
        <v>201748</v>
      </c>
    </row>
    <row r="267" spans="14:20" outlineLevel="1">
      <c r="N267" s="119">
        <v>201747</v>
      </c>
      <c r="O267" s="119" t="s">
        <v>38</v>
      </c>
      <c r="P267" s="39">
        <v>201748</v>
      </c>
      <c r="Q267" s="39">
        <v>201752</v>
      </c>
      <c r="R267" s="39">
        <v>1</v>
      </c>
      <c r="S267" s="44">
        <v>201744</v>
      </c>
      <c r="T267" s="44">
        <v>201748</v>
      </c>
    </row>
    <row r="268" spans="14:20" outlineLevel="1">
      <c r="N268" s="119">
        <v>201747</v>
      </c>
      <c r="O268" s="119" t="s">
        <v>38</v>
      </c>
      <c r="P268" s="39">
        <v>201748</v>
      </c>
      <c r="Q268" s="39">
        <v>201752</v>
      </c>
      <c r="R268" s="39">
        <v>1</v>
      </c>
      <c r="S268" s="44">
        <v>201744</v>
      </c>
      <c r="T268" s="44">
        <v>201748</v>
      </c>
    </row>
    <row r="269" spans="14:20" outlineLevel="1">
      <c r="N269" s="119">
        <v>201747</v>
      </c>
      <c r="O269" s="119" t="s">
        <v>38</v>
      </c>
      <c r="P269" s="39">
        <v>201748</v>
      </c>
      <c r="Q269" s="39">
        <v>201752</v>
      </c>
      <c r="R269" s="39">
        <v>1</v>
      </c>
      <c r="S269" s="44">
        <v>201744</v>
      </c>
      <c r="T269" s="44">
        <v>201748</v>
      </c>
    </row>
    <row r="270" spans="14:20" outlineLevel="1">
      <c r="N270" s="119">
        <v>201747</v>
      </c>
      <c r="O270" s="119" t="s">
        <v>38</v>
      </c>
      <c r="P270" s="39">
        <v>201748</v>
      </c>
      <c r="Q270" s="39">
        <v>201752</v>
      </c>
      <c r="R270" s="39">
        <v>0.9</v>
      </c>
      <c r="S270" s="44">
        <v>201744</v>
      </c>
      <c r="T270" s="44">
        <v>201748</v>
      </c>
    </row>
    <row r="271" spans="14:20" outlineLevel="1">
      <c r="N271" s="119">
        <v>201747</v>
      </c>
      <c r="O271" s="119" t="s">
        <v>38</v>
      </c>
      <c r="P271" s="39">
        <v>201748</v>
      </c>
      <c r="Q271" s="39">
        <v>201752</v>
      </c>
      <c r="R271" s="39"/>
      <c r="S271" s="44">
        <v>201744</v>
      </c>
      <c r="T271" s="44">
        <v>201748</v>
      </c>
    </row>
    <row r="272" spans="14:20" outlineLevel="1">
      <c r="N272" s="119">
        <v>201748</v>
      </c>
      <c r="O272" s="119" t="s">
        <v>44</v>
      </c>
      <c r="P272" s="39">
        <v>201748</v>
      </c>
      <c r="Q272" s="39">
        <v>201752</v>
      </c>
      <c r="R272" s="39">
        <v>0.9</v>
      </c>
      <c r="S272" s="44">
        <v>201744</v>
      </c>
      <c r="T272" s="44">
        <v>201748</v>
      </c>
    </row>
    <row r="273" spans="14:20" outlineLevel="1">
      <c r="N273" s="119">
        <v>201748</v>
      </c>
      <c r="O273" s="119" t="s">
        <v>44</v>
      </c>
      <c r="P273" s="39">
        <v>201748</v>
      </c>
      <c r="Q273" s="39">
        <v>201752</v>
      </c>
      <c r="R273" s="39">
        <v>0.6</v>
      </c>
      <c r="S273" s="44">
        <v>201744</v>
      </c>
      <c r="T273" s="44">
        <v>201748</v>
      </c>
    </row>
    <row r="274" spans="14:20" outlineLevel="1">
      <c r="N274" s="119">
        <v>201748</v>
      </c>
      <c r="O274" s="119" t="s">
        <v>44</v>
      </c>
      <c r="P274" s="39">
        <v>201748</v>
      </c>
      <c r="Q274" s="39">
        <v>201752</v>
      </c>
      <c r="R274" s="39">
        <v>0.8</v>
      </c>
      <c r="S274" s="44">
        <v>201744</v>
      </c>
      <c r="T274" s="44">
        <v>201748</v>
      </c>
    </row>
    <row r="275" spans="14:20" outlineLevel="1">
      <c r="N275" s="119">
        <v>201748</v>
      </c>
      <c r="O275" s="119" t="s">
        <v>44</v>
      </c>
      <c r="P275" s="39">
        <v>201748</v>
      </c>
      <c r="Q275" s="39">
        <v>201752</v>
      </c>
      <c r="R275" s="39">
        <v>1</v>
      </c>
      <c r="S275" s="44">
        <v>201744</v>
      </c>
      <c r="T275" s="44">
        <v>201748</v>
      </c>
    </row>
    <row r="276" spans="14:20" outlineLevel="1">
      <c r="N276" s="119">
        <v>201748</v>
      </c>
      <c r="O276" s="119" t="s">
        <v>44</v>
      </c>
      <c r="P276" s="39">
        <v>201748</v>
      </c>
      <c r="Q276" s="39">
        <v>201752</v>
      </c>
      <c r="R276" s="39">
        <v>0.9</v>
      </c>
      <c r="S276" s="44">
        <v>201744</v>
      </c>
      <c r="T276" s="44">
        <v>201748</v>
      </c>
    </row>
    <row r="277" spans="14:20" outlineLevel="1">
      <c r="N277" s="119">
        <v>201748</v>
      </c>
      <c r="O277" s="119" t="s">
        <v>44</v>
      </c>
      <c r="P277" s="39">
        <v>201748</v>
      </c>
      <c r="Q277" s="39">
        <v>201752</v>
      </c>
      <c r="R277" s="39">
        <v>0.9</v>
      </c>
      <c r="S277" s="44">
        <v>201744</v>
      </c>
      <c r="T277" s="44">
        <v>201748</v>
      </c>
    </row>
    <row r="278" spans="14:20" outlineLevel="1">
      <c r="N278" s="119">
        <v>201748</v>
      </c>
      <c r="O278" s="119" t="s">
        <v>44</v>
      </c>
      <c r="P278" s="39">
        <v>201748</v>
      </c>
      <c r="Q278" s="39">
        <v>201752</v>
      </c>
      <c r="R278" s="39">
        <v>0.9</v>
      </c>
      <c r="S278" s="44">
        <v>201744</v>
      </c>
      <c r="T278" s="44">
        <v>201748</v>
      </c>
    </row>
    <row r="279" spans="14:20" outlineLevel="1">
      <c r="N279" s="119">
        <v>201748</v>
      </c>
      <c r="O279" s="119" t="s">
        <v>44</v>
      </c>
      <c r="P279" s="39">
        <v>201748</v>
      </c>
      <c r="Q279" s="39">
        <v>201752</v>
      </c>
      <c r="R279" s="39">
        <v>0.9</v>
      </c>
      <c r="S279" s="44">
        <v>201744</v>
      </c>
      <c r="T279" s="44">
        <v>201748</v>
      </c>
    </row>
    <row r="280" spans="14:20" outlineLevel="1">
      <c r="N280" s="119">
        <v>201748</v>
      </c>
      <c r="O280" s="119" t="s">
        <v>44</v>
      </c>
      <c r="P280" s="39">
        <v>201748</v>
      </c>
      <c r="Q280" s="39">
        <v>201752</v>
      </c>
      <c r="R280" s="39">
        <v>1</v>
      </c>
      <c r="S280" s="44">
        <v>201744</v>
      </c>
      <c r="T280" s="44">
        <v>201748</v>
      </c>
    </row>
    <row r="281" spans="14:20" outlineLevel="1">
      <c r="N281" s="119">
        <v>201748</v>
      </c>
      <c r="O281" s="119" t="s">
        <v>44</v>
      </c>
      <c r="P281" s="39">
        <v>201748</v>
      </c>
      <c r="Q281" s="39">
        <v>201752</v>
      </c>
      <c r="R281" s="39">
        <v>0.9</v>
      </c>
      <c r="S281" s="44">
        <v>201744</v>
      </c>
      <c r="T281" s="44">
        <v>201748</v>
      </c>
    </row>
    <row r="282" spans="14:20" outlineLevel="1">
      <c r="N282" s="119">
        <v>201748</v>
      </c>
      <c r="O282" s="119" t="s">
        <v>44</v>
      </c>
      <c r="P282" s="39">
        <v>201748</v>
      </c>
      <c r="Q282" s="39">
        <v>201752</v>
      </c>
      <c r="R282" s="39">
        <v>0.8</v>
      </c>
      <c r="S282" s="44">
        <v>201744</v>
      </c>
      <c r="T282" s="44">
        <v>201748</v>
      </c>
    </row>
    <row r="283" spans="14:20" outlineLevel="1">
      <c r="N283" s="119">
        <v>201748</v>
      </c>
      <c r="O283" s="119" t="s">
        <v>44</v>
      </c>
      <c r="P283" s="39">
        <v>201748</v>
      </c>
      <c r="Q283" s="39">
        <v>201752</v>
      </c>
      <c r="R283" s="39">
        <v>1</v>
      </c>
      <c r="S283" s="44">
        <v>201744</v>
      </c>
      <c r="T283" s="44">
        <v>201748</v>
      </c>
    </row>
    <row r="284" spans="14:20" outlineLevel="1">
      <c r="N284" s="119">
        <v>201748</v>
      </c>
      <c r="O284" s="119" t="s">
        <v>44</v>
      </c>
      <c r="P284" s="39">
        <v>201748</v>
      </c>
      <c r="Q284" s="39">
        <v>201752</v>
      </c>
      <c r="R284" s="39">
        <v>1</v>
      </c>
      <c r="S284" s="44">
        <v>201744</v>
      </c>
      <c r="T284" s="44">
        <v>201748</v>
      </c>
    </row>
    <row r="285" spans="14:20" outlineLevel="1">
      <c r="N285" s="119">
        <v>201748</v>
      </c>
      <c r="O285" s="119" t="s">
        <v>44</v>
      </c>
      <c r="P285" s="39">
        <v>201748</v>
      </c>
      <c r="Q285" s="39">
        <v>201752</v>
      </c>
      <c r="R285" s="39">
        <v>0.9</v>
      </c>
      <c r="S285" s="44">
        <v>201744</v>
      </c>
      <c r="T285" s="44">
        <v>201748</v>
      </c>
    </row>
    <row r="286" spans="14:20" outlineLevel="1">
      <c r="N286" s="119">
        <v>201748</v>
      </c>
      <c r="O286" s="119" t="s">
        <v>44</v>
      </c>
      <c r="P286" s="39">
        <v>201748</v>
      </c>
      <c r="Q286" s="39">
        <v>201752</v>
      </c>
      <c r="R286" s="39">
        <v>0.8</v>
      </c>
      <c r="S286" s="44">
        <v>201744</v>
      </c>
      <c r="T286" s="44">
        <v>201748</v>
      </c>
    </row>
    <row r="287" spans="14:20" outlineLevel="1">
      <c r="N287" s="119">
        <v>201748</v>
      </c>
      <c r="O287" s="119" t="s">
        <v>44</v>
      </c>
      <c r="P287" s="39">
        <v>201748</v>
      </c>
      <c r="Q287" s="39">
        <v>201752</v>
      </c>
      <c r="R287" s="39">
        <v>0.9</v>
      </c>
      <c r="S287" s="44">
        <v>201744</v>
      </c>
      <c r="T287" s="44">
        <v>201748</v>
      </c>
    </row>
    <row r="288" spans="14:20" outlineLevel="1">
      <c r="N288" s="119">
        <v>201748</v>
      </c>
      <c r="O288" s="119" t="s">
        <v>44</v>
      </c>
      <c r="P288" s="39">
        <v>201748</v>
      </c>
      <c r="Q288" s="39">
        <v>201752</v>
      </c>
      <c r="R288" s="39">
        <v>0.9</v>
      </c>
      <c r="S288" s="44">
        <v>201744</v>
      </c>
      <c r="T288" s="44">
        <v>201748</v>
      </c>
    </row>
    <row r="289" spans="14:20" outlineLevel="1">
      <c r="N289" s="119">
        <v>201748</v>
      </c>
      <c r="O289" s="119" t="s">
        <v>44</v>
      </c>
      <c r="P289" s="39">
        <v>201748</v>
      </c>
      <c r="Q289" s="39">
        <v>201752</v>
      </c>
      <c r="R289" s="39">
        <v>0.6</v>
      </c>
      <c r="S289" s="44">
        <v>201744</v>
      </c>
      <c r="T289" s="44">
        <v>201748</v>
      </c>
    </row>
    <row r="290" spans="14:20" outlineLevel="1">
      <c r="N290" s="119">
        <v>201748</v>
      </c>
      <c r="O290" s="119" t="s">
        <v>44</v>
      </c>
      <c r="P290" s="39">
        <v>201748</v>
      </c>
      <c r="Q290" s="39">
        <v>201752</v>
      </c>
      <c r="R290" s="39">
        <v>0.8</v>
      </c>
      <c r="S290" s="44">
        <v>201744</v>
      </c>
      <c r="T290" s="44">
        <v>201748</v>
      </c>
    </row>
    <row r="291" spans="14:20" outlineLevel="1">
      <c r="N291" s="119">
        <v>201748</v>
      </c>
      <c r="O291" s="119" t="s">
        <v>44</v>
      </c>
      <c r="P291" s="39">
        <v>201748</v>
      </c>
      <c r="Q291" s="39">
        <v>201752</v>
      </c>
      <c r="R291" s="39">
        <v>0.9</v>
      </c>
      <c r="S291" s="44">
        <v>201744</v>
      </c>
      <c r="T291" s="44">
        <v>201748</v>
      </c>
    </row>
    <row r="292" spans="14:20" outlineLevel="1">
      <c r="N292" s="119">
        <v>201748</v>
      </c>
      <c r="O292" s="119" t="s">
        <v>44</v>
      </c>
      <c r="P292" s="39">
        <v>201748</v>
      </c>
      <c r="Q292" s="39">
        <v>201752</v>
      </c>
      <c r="R292" s="39">
        <v>0.9</v>
      </c>
      <c r="S292" s="44">
        <v>201744</v>
      </c>
      <c r="T292" s="44">
        <v>201748</v>
      </c>
    </row>
    <row r="293" spans="14:20" outlineLevel="1">
      <c r="N293" s="119">
        <v>201748</v>
      </c>
      <c r="O293" s="119" t="s">
        <v>44</v>
      </c>
      <c r="P293" s="39">
        <v>201748</v>
      </c>
      <c r="Q293" s="39">
        <v>201752</v>
      </c>
      <c r="R293" s="39">
        <v>1</v>
      </c>
      <c r="S293" s="44">
        <v>201744</v>
      </c>
      <c r="T293" s="44">
        <v>201748</v>
      </c>
    </row>
    <row r="294" spans="14:20" outlineLevel="1">
      <c r="N294" s="119">
        <v>201748</v>
      </c>
      <c r="O294" s="119" t="s">
        <v>44</v>
      </c>
      <c r="P294" s="39">
        <v>201748</v>
      </c>
      <c r="Q294" s="39">
        <v>201752</v>
      </c>
      <c r="R294" s="39">
        <v>1</v>
      </c>
      <c r="S294" s="44">
        <v>201744</v>
      </c>
      <c r="T294" s="44">
        <v>201748</v>
      </c>
    </row>
    <row r="295" spans="14:20" outlineLevel="1">
      <c r="N295" s="119">
        <v>201748</v>
      </c>
      <c r="O295" s="119" t="s">
        <v>44</v>
      </c>
      <c r="P295" s="39">
        <v>201748</v>
      </c>
      <c r="Q295" s="39">
        <v>201752</v>
      </c>
      <c r="R295" s="39">
        <v>1</v>
      </c>
      <c r="S295" s="44">
        <v>201744</v>
      </c>
      <c r="T295" s="44">
        <v>201748</v>
      </c>
    </row>
    <row r="296" spans="14:20" outlineLevel="1">
      <c r="N296" s="119">
        <v>201748</v>
      </c>
      <c r="O296" s="119" t="s">
        <v>57</v>
      </c>
      <c r="P296" s="39">
        <v>201748</v>
      </c>
      <c r="Q296" s="39">
        <v>201752</v>
      </c>
      <c r="R296" s="39">
        <v>1</v>
      </c>
      <c r="S296" s="44">
        <v>201744</v>
      </c>
      <c r="T296" s="44">
        <v>201748</v>
      </c>
    </row>
    <row r="297" spans="14:20" outlineLevel="1">
      <c r="N297" s="119">
        <v>201748</v>
      </c>
      <c r="O297" s="119" t="s">
        <v>57</v>
      </c>
      <c r="P297" s="39">
        <v>201748</v>
      </c>
      <c r="Q297" s="39">
        <v>201752</v>
      </c>
      <c r="R297" s="39">
        <v>1</v>
      </c>
      <c r="S297" s="44">
        <v>201744</v>
      </c>
      <c r="T297" s="44">
        <v>201748</v>
      </c>
    </row>
    <row r="298" spans="14:20" outlineLevel="1">
      <c r="N298" s="119">
        <v>201748</v>
      </c>
      <c r="O298" s="119" t="s">
        <v>57</v>
      </c>
      <c r="P298" s="39">
        <v>201748</v>
      </c>
      <c r="Q298" s="39">
        <v>201752</v>
      </c>
      <c r="R298" s="39">
        <v>1</v>
      </c>
      <c r="S298" s="44">
        <v>201744</v>
      </c>
      <c r="T298" s="44">
        <v>201748</v>
      </c>
    </row>
    <row r="299" spans="14:20" outlineLevel="1">
      <c r="N299" s="119">
        <v>201748</v>
      </c>
      <c r="O299" s="119" t="s">
        <v>34</v>
      </c>
      <c r="P299" s="39">
        <v>201748</v>
      </c>
      <c r="Q299" s="39">
        <v>201752</v>
      </c>
      <c r="R299" s="39">
        <v>1</v>
      </c>
      <c r="S299" s="44">
        <v>201744</v>
      </c>
      <c r="T299" s="44">
        <v>201748</v>
      </c>
    </row>
    <row r="300" spans="14:20" outlineLevel="1">
      <c r="N300" s="119">
        <v>201748</v>
      </c>
      <c r="O300" s="119" t="s">
        <v>34</v>
      </c>
      <c r="P300" s="39">
        <v>201748</v>
      </c>
      <c r="Q300" s="39">
        <v>201752</v>
      </c>
      <c r="R300" s="39">
        <v>1</v>
      </c>
      <c r="S300" s="44">
        <v>201744</v>
      </c>
      <c r="T300" s="44">
        <v>201748</v>
      </c>
    </row>
    <row r="301" spans="14:20" outlineLevel="1">
      <c r="N301" s="119">
        <v>201748</v>
      </c>
      <c r="O301" s="119" t="s">
        <v>34</v>
      </c>
      <c r="P301" s="39">
        <v>201748</v>
      </c>
      <c r="Q301" s="39">
        <v>201752</v>
      </c>
      <c r="R301" s="39"/>
      <c r="S301" s="44">
        <v>201744</v>
      </c>
      <c r="T301" s="44">
        <v>201748</v>
      </c>
    </row>
    <row r="302" spans="14:20" outlineLevel="1">
      <c r="N302" s="119">
        <v>201748</v>
      </c>
      <c r="O302" s="119" t="s">
        <v>35</v>
      </c>
      <c r="P302" s="39">
        <v>201748</v>
      </c>
      <c r="Q302" s="39">
        <v>201752</v>
      </c>
      <c r="R302" s="39">
        <v>1</v>
      </c>
      <c r="S302" s="44">
        <v>201744</v>
      </c>
      <c r="T302" s="44">
        <v>201748</v>
      </c>
    </row>
    <row r="303" spans="14:20" outlineLevel="1">
      <c r="N303" s="119">
        <v>201748</v>
      </c>
      <c r="O303" s="119" t="s">
        <v>35</v>
      </c>
      <c r="P303" s="39">
        <v>201748</v>
      </c>
      <c r="Q303" s="39">
        <v>201752</v>
      </c>
      <c r="R303" s="39"/>
      <c r="S303" s="44">
        <v>201744</v>
      </c>
      <c r="T303" s="44">
        <v>201748</v>
      </c>
    </row>
    <row r="304" spans="14:20" outlineLevel="1">
      <c r="N304" s="119">
        <v>201748</v>
      </c>
      <c r="O304" s="119" t="s">
        <v>36</v>
      </c>
      <c r="P304" s="39">
        <v>201748</v>
      </c>
      <c r="Q304" s="39">
        <v>201752</v>
      </c>
      <c r="R304" s="39">
        <v>1</v>
      </c>
      <c r="S304" s="44">
        <v>201744</v>
      </c>
      <c r="T304" s="44">
        <v>201748</v>
      </c>
    </row>
    <row r="305" spans="14:20" outlineLevel="1">
      <c r="N305" s="119">
        <v>201748</v>
      </c>
      <c r="O305" s="119" t="s">
        <v>36</v>
      </c>
      <c r="P305" s="39">
        <v>201748</v>
      </c>
      <c r="Q305" s="39">
        <v>201752</v>
      </c>
      <c r="R305" s="39"/>
      <c r="S305" s="44">
        <v>201744</v>
      </c>
      <c r="T305" s="44">
        <v>201748</v>
      </c>
    </row>
    <row r="306" spans="14:20" outlineLevel="1">
      <c r="N306" s="119">
        <v>201748</v>
      </c>
      <c r="O306" s="119" t="s">
        <v>37</v>
      </c>
      <c r="P306" s="39">
        <v>201748</v>
      </c>
      <c r="Q306" s="39">
        <v>201752</v>
      </c>
      <c r="R306" s="39">
        <v>1</v>
      </c>
      <c r="S306" s="44">
        <v>201744</v>
      </c>
      <c r="T306" s="44">
        <v>201748</v>
      </c>
    </row>
    <row r="307" spans="14:20" outlineLevel="1">
      <c r="N307" s="119">
        <v>201748</v>
      </c>
      <c r="O307" s="119" t="s">
        <v>37</v>
      </c>
      <c r="P307" s="39">
        <v>201748</v>
      </c>
      <c r="Q307" s="39">
        <v>201752</v>
      </c>
      <c r="R307" s="39">
        <v>1</v>
      </c>
      <c r="S307" s="44">
        <v>201744</v>
      </c>
      <c r="T307" s="44">
        <v>201748</v>
      </c>
    </row>
    <row r="308" spans="14:20" outlineLevel="1">
      <c r="N308" s="119">
        <v>201748</v>
      </c>
      <c r="O308" s="119" t="s">
        <v>37</v>
      </c>
      <c r="P308" s="39">
        <v>201748</v>
      </c>
      <c r="Q308" s="39">
        <v>201752</v>
      </c>
      <c r="R308" s="39">
        <v>1</v>
      </c>
      <c r="S308" s="44">
        <v>201744</v>
      </c>
      <c r="T308" s="44">
        <v>201748</v>
      </c>
    </row>
    <row r="309" spans="14:20" outlineLevel="1">
      <c r="N309" s="119">
        <v>201748</v>
      </c>
      <c r="O309" s="119" t="s">
        <v>37</v>
      </c>
      <c r="P309" s="39">
        <v>201748</v>
      </c>
      <c r="Q309" s="39">
        <v>201752</v>
      </c>
      <c r="R309" s="39">
        <v>1</v>
      </c>
      <c r="S309" s="44">
        <v>201744</v>
      </c>
      <c r="T309" s="44">
        <v>201748</v>
      </c>
    </row>
    <row r="310" spans="14:20" outlineLevel="1">
      <c r="N310" s="119">
        <v>201748</v>
      </c>
      <c r="O310" s="119" t="s">
        <v>37</v>
      </c>
      <c r="P310" s="39">
        <v>201748</v>
      </c>
      <c r="Q310" s="39">
        <v>201752</v>
      </c>
      <c r="R310" s="39">
        <v>1</v>
      </c>
      <c r="S310" s="44">
        <v>201744</v>
      </c>
      <c r="T310" s="44">
        <v>201748</v>
      </c>
    </row>
    <row r="311" spans="14:20" outlineLevel="1">
      <c r="N311" s="119">
        <v>201748</v>
      </c>
      <c r="O311" s="119" t="s">
        <v>37</v>
      </c>
      <c r="P311" s="39">
        <v>201748</v>
      </c>
      <c r="Q311" s="39">
        <v>201752</v>
      </c>
      <c r="R311" s="39">
        <v>1</v>
      </c>
      <c r="S311" s="44">
        <v>201744</v>
      </c>
      <c r="T311" s="44">
        <v>201748</v>
      </c>
    </row>
    <row r="312" spans="14:20" outlineLevel="1">
      <c r="N312" s="119">
        <v>201748</v>
      </c>
      <c r="O312" s="119" t="s">
        <v>38</v>
      </c>
      <c r="P312" s="39">
        <v>201748</v>
      </c>
      <c r="Q312" s="39">
        <v>201752</v>
      </c>
      <c r="R312" s="39"/>
      <c r="S312" s="44">
        <v>201744</v>
      </c>
      <c r="T312" s="44">
        <v>201748</v>
      </c>
    </row>
    <row r="313" spans="14:20" outlineLevel="1">
      <c r="N313" s="119">
        <v>201748</v>
      </c>
      <c r="O313" s="119" t="s">
        <v>38</v>
      </c>
      <c r="P313" s="39">
        <v>201748</v>
      </c>
      <c r="Q313" s="39">
        <v>201752</v>
      </c>
      <c r="R313" s="39">
        <v>0.9</v>
      </c>
      <c r="S313" s="44">
        <v>201744</v>
      </c>
      <c r="T313" s="44">
        <v>201748</v>
      </c>
    </row>
    <row r="314" spans="14:20" outlineLevel="1">
      <c r="N314" s="119">
        <v>201748</v>
      </c>
      <c r="O314" s="119" t="s">
        <v>38</v>
      </c>
      <c r="P314" s="39">
        <v>201748</v>
      </c>
      <c r="Q314" s="39">
        <v>201752</v>
      </c>
      <c r="R314" s="39">
        <v>0.9</v>
      </c>
      <c r="S314" s="44">
        <v>201744</v>
      </c>
      <c r="T314" s="44">
        <v>201748</v>
      </c>
    </row>
    <row r="315" spans="14:20" outlineLevel="1">
      <c r="N315" s="119">
        <v>201748</v>
      </c>
      <c r="O315" s="119" t="s">
        <v>38</v>
      </c>
      <c r="P315" s="39">
        <v>201748</v>
      </c>
      <c r="Q315" s="39">
        <v>201752</v>
      </c>
      <c r="R315" s="39">
        <v>1</v>
      </c>
      <c r="S315" s="44">
        <v>201744</v>
      </c>
      <c r="T315" s="44">
        <v>201748</v>
      </c>
    </row>
    <row r="316" spans="14:20" outlineLevel="1">
      <c r="N316" s="119">
        <v>201748</v>
      </c>
      <c r="O316" s="119" t="s">
        <v>38</v>
      </c>
      <c r="P316" s="39">
        <v>201748</v>
      </c>
      <c r="Q316" s="39">
        <v>201752</v>
      </c>
      <c r="R316" s="39"/>
      <c r="S316" s="44">
        <v>201744</v>
      </c>
      <c r="T316" s="44">
        <v>201748</v>
      </c>
    </row>
    <row r="317" spans="14:20" outlineLevel="1">
      <c r="N317" s="119">
        <v>201748</v>
      </c>
      <c r="O317" s="119" t="s">
        <v>38</v>
      </c>
      <c r="P317" s="39">
        <v>201748</v>
      </c>
      <c r="Q317" s="39">
        <v>201752</v>
      </c>
      <c r="R317" s="39">
        <v>1</v>
      </c>
      <c r="S317" s="44">
        <v>201744</v>
      </c>
      <c r="T317" s="44">
        <v>201748</v>
      </c>
    </row>
    <row r="318" spans="14:20" outlineLevel="1">
      <c r="N318" s="119">
        <v>201748</v>
      </c>
      <c r="O318" s="119" t="s">
        <v>38</v>
      </c>
      <c r="P318" s="39">
        <v>201748</v>
      </c>
      <c r="Q318" s="39">
        <v>201752</v>
      </c>
      <c r="R318" s="39">
        <v>1</v>
      </c>
      <c r="S318" s="44">
        <v>201744</v>
      </c>
      <c r="T318" s="44">
        <v>201748</v>
      </c>
    </row>
    <row r="319" spans="14:20" outlineLevel="1">
      <c r="N319" s="119">
        <v>201748</v>
      </c>
      <c r="O319" s="119" t="s">
        <v>38</v>
      </c>
      <c r="P319" s="39">
        <v>201748</v>
      </c>
      <c r="Q319" s="39">
        <v>201752</v>
      </c>
      <c r="R319" s="39"/>
      <c r="S319" s="44">
        <v>201744</v>
      </c>
      <c r="T319" s="44">
        <v>201748</v>
      </c>
    </row>
    <row r="320" spans="14:20" outlineLevel="1">
      <c r="N320" s="119">
        <v>201748</v>
      </c>
      <c r="O320" s="119" t="s">
        <v>38</v>
      </c>
      <c r="P320" s="39">
        <v>201748</v>
      </c>
      <c r="Q320" s="39">
        <v>201752</v>
      </c>
      <c r="R320" s="39">
        <v>0.9</v>
      </c>
      <c r="S320" s="44">
        <v>201744</v>
      </c>
      <c r="T320" s="44">
        <v>201748</v>
      </c>
    </row>
    <row r="321" spans="14:20" outlineLevel="1">
      <c r="N321" s="119">
        <v>201749</v>
      </c>
      <c r="O321" s="119" t="s">
        <v>44</v>
      </c>
      <c r="P321" s="39">
        <v>201748</v>
      </c>
      <c r="Q321" s="39">
        <v>201752</v>
      </c>
      <c r="R321" s="39">
        <v>0.9</v>
      </c>
      <c r="S321" s="44">
        <v>201744</v>
      </c>
      <c r="T321" s="44">
        <v>201748</v>
      </c>
    </row>
    <row r="322" spans="14:20" outlineLevel="1">
      <c r="N322" s="119">
        <v>201749</v>
      </c>
      <c r="O322" s="119" t="s">
        <v>44</v>
      </c>
      <c r="P322" s="39">
        <v>201748</v>
      </c>
      <c r="Q322" s="39">
        <v>201752</v>
      </c>
      <c r="R322" s="39">
        <v>0.6</v>
      </c>
      <c r="S322" s="44">
        <v>201744</v>
      </c>
      <c r="T322" s="44">
        <v>201748</v>
      </c>
    </row>
    <row r="323" spans="14:20" outlineLevel="1">
      <c r="N323" s="119">
        <v>201749</v>
      </c>
      <c r="O323" s="119" t="s">
        <v>44</v>
      </c>
      <c r="P323" s="39">
        <v>201748</v>
      </c>
      <c r="Q323" s="39">
        <v>201752</v>
      </c>
      <c r="R323" s="39">
        <v>1</v>
      </c>
      <c r="S323" s="44">
        <v>201744</v>
      </c>
      <c r="T323" s="44">
        <v>201748</v>
      </c>
    </row>
    <row r="324" spans="14:20" outlineLevel="1">
      <c r="N324" s="119">
        <v>201749</v>
      </c>
      <c r="O324" s="119" t="s">
        <v>44</v>
      </c>
      <c r="P324" s="39">
        <v>201748</v>
      </c>
      <c r="Q324" s="39">
        <v>201752</v>
      </c>
      <c r="R324" s="39">
        <v>0.9</v>
      </c>
      <c r="S324" s="44">
        <v>201744</v>
      </c>
      <c r="T324" s="44">
        <v>201748</v>
      </c>
    </row>
    <row r="325" spans="14:20" outlineLevel="1">
      <c r="N325" s="119">
        <v>201749</v>
      </c>
      <c r="O325" s="119" t="s">
        <v>44</v>
      </c>
      <c r="P325" s="39">
        <v>201748</v>
      </c>
      <c r="Q325" s="39">
        <v>201752</v>
      </c>
      <c r="R325" s="39">
        <v>0.8</v>
      </c>
      <c r="S325" s="44">
        <v>201744</v>
      </c>
      <c r="T325" s="44">
        <v>201748</v>
      </c>
    </row>
    <row r="326" spans="14:20" outlineLevel="1">
      <c r="N326" s="119">
        <v>201749</v>
      </c>
      <c r="O326" s="119" t="s">
        <v>44</v>
      </c>
      <c r="P326" s="39">
        <v>201748</v>
      </c>
      <c r="Q326" s="39">
        <v>201752</v>
      </c>
      <c r="R326" s="39">
        <v>1</v>
      </c>
      <c r="S326" s="44">
        <v>201744</v>
      </c>
      <c r="T326" s="44">
        <v>201748</v>
      </c>
    </row>
    <row r="327" spans="14:20" outlineLevel="1">
      <c r="N327" s="119">
        <v>201749</v>
      </c>
      <c r="O327" s="119" t="s">
        <v>44</v>
      </c>
      <c r="P327" s="39">
        <v>201748</v>
      </c>
      <c r="Q327" s="39">
        <v>201752</v>
      </c>
      <c r="R327" s="39">
        <v>1</v>
      </c>
      <c r="S327" s="44">
        <v>201744</v>
      </c>
      <c r="T327" s="44">
        <v>201748</v>
      </c>
    </row>
    <row r="328" spans="14:20" outlineLevel="1">
      <c r="N328" s="119">
        <v>201749</v>
      </c>
      <c r="O328" s="119" t="s">
        <v>44</v>
      </c>
      <c r="P328" s="39">
        <v>201748</v>
      </c>
      <c r="Q328" s="39">
        <v>201752</v>
      </c>
      <c r="R328" s="39">
        <v>0.7</v>
      </c>
      <c r="S328" s="44">
        <v>201744</v>
      </c>
      <c r="T328" s="44">
        <v>201748</v>
      </c>
    </row>
    <row r="329" spans="14:20" outlineLevel="1">
      <c r="N329" s="119">
        <v>201749</v>
      </c>
      <c r="O329" s="119" t="s">
        <v>44</v>
      </c>
      <c r="P329" s="39">
        <v>201748</v>
      </c>
      <c r="Q329" s="39">
        <v>201752</v>
      </c>
      <c r="R329" s="39"/>
      <c r="S329" s="44">
        <v>201744</v>
      </c>
      <c r="T329" s="44">
        <v>201748</v>
      </c>
    </row>
    <row r="330" spans="14:20" outlineLevel="1">
      <c r="N330" s="119">
        <v>201749</v>
      </c>
      <c r="O330" s="119" t="s">
        <v>44</v>
      </c>
      <c r="P330" s="39">
        <v>201748</v>
      </c>
      <c r="Q330" s="39">
        <v>201752</v>
      </c>
      <c r="R330" s="39">
        <v>1</v>
      </c>
      <c r="S330" s="44">
        <v>201744</v>
      </c>
      <c r="T330" s="44">
        <v>201748</v>
      </c>
    </row>
    <row r="331" spans="14:20" outlineLevel="1">
      <c r="N331" s="119">
        <v>201749</v>
      </c>
      <c r="O331" s="119" t="s">
        <v>44</v>
      </c>
      <c r="P331" s="39">
        <v>201748</v>
      </c>
      <c r="Q331" s="39">
        <v>201752</v>
      </c>
      <c r="R331" s="39">
        <v>0.8</v>
      </c>
      <c r="S331" s="44">
        <v>201744</v>
      </c>
      <c r="T331" s="44">
        <v>201748</v>
      </c>
    </row>
    <row r="332" spans="14:20" outlineLevel="1">
      <c r="N332" s="119">
        <v>201749</v>
      </c>
      <c r="O332" s="119" t="s">
        <v>44</v>
      </c>
      <c r="P332" s="39">
        <v>201748</v>
      </c>
      <c r="Q332" s="39">
        <v>201752</v>
      </c>
      <c r="R332" s="39">
        <v>0.8</v>
      </c>
      <c r="S332" s="44">
        <v>201744</v>
      </c>
      <c r="T332" s="44">
        <v>201748</v>
      </c>
    </row>
    <row r="333" spans="14:20" outlineLevel="1">
      <c r="N333" s="119">
        <v>201749</v>
      </c>
      <c r="O333" s="119" t="s">
        <v>44</v>
      </c>
      <c r="P333" s="39">
        <v>201748</v>
      </c>
      <c r="Q333" s="39">
        <v>201752</v>
      </c>
      <c r="R333" s="39">
        <v>0.8</v>
      </c>
      <c r="S333" s="44">
        <v>201744</v>
      </c>
      <c r="T333" s="44">
        <v>201748</v>
      </c>
    </row>
    <row r="334" spans="14:20" outlineLevel="1">
      <c r="N334" s="119">
        <v>201749</v>
      </c>
      <c r="O334" s="119" t="s">
        <v>44</v>
      </c>
      <c r="P334" s="39">
        <v>201748</v>
      </c>
      <c r="Q334" s="39">
        <v>201752</v>
      </c>
      <c r="R334" s="39">
        <v>0.8</v>
      </c>
      <c r="S334" s="44">
        <v>201744</v>
      </c>
      <c r="T334" s="44">
        <v>201748</v>
      </c>
    </row>
    <row r="335" spans="14:20" outlineLevel="1">
      <c r="N335" s="119">
        <v>201749</v>
      </c>
      <c r="O335" s="119" t="s">
        <v>44</v>
      </c>
      <c r="P335" s="39">
        <v>201748</v>
      </c>
      <c r="Q335" s="39">
        <v>201752</v>
      </c>
      <c r="R335" s="39">
        <v>0.8</v>
      </c>
      <c r="S335" s="44">
        <v>201744</v>
      </c>
      <c r="T335" s="44">
        <v>201748</v>
      </c>
    </row>
    <row r="336" spans="14:20" outlineLevel="1">
      <c r="N336" s="119">
        <v>201749</v>
      </c>
      <c r="O336" s="119" t="s">
        <v>44</v>
      </c>
      <c r="P336" s="39">
        <v>201748</v>
      </c>
      <c r="Q336" s="39">
        <v>201752</v>
      </c>
      <c r="R336" s="39">
        <v>1</v>
      </c>
      <c r="S336" s="44">
        <v>201744</v>
      </c>
      <c r="T336" s="44">
        <v>201748</v>
      </c>
    </row>
    <row r="337" spans="14:20" outlineLevel="1">
      <c r="N337" s="119">
        <v>201749</v>
      </c>
      <c r="O337" s="119" t="s">
        <v>44</v>
      </c>
      <c r="P337" s="39">
        <v>201748</v>
      </c>
      <c r="Q337" s="39">
        <v>201752</v>
      </c>
      <c r="R337" s="39">
        <v>0.9</v>
      </c>
      <c r="S337" s="44">
        <v>201744</v>
      </c>
      <c r="T337" s="44">
        <v>201748</v>
      </c>
    </row>
    <row r="338" spans="14:20" outlineLevel="1">
      <c r="N338" s="119">
        <v>201749</v>
      </c>
      <c r="O338" s="119" t="s">
        <v>44</v>
      </c>
      <c r="P338" s="39">
        <v>201748</v>
      </c>
      <c r="Q338" s="39">
        <v>201752</v>
      </c>
      <c r="R338" s="39">
        <v>0.8</v>
      </c>
      <c r="S338" s="44">
        <v>201744</v>
      </c>
      <c r="T338" s="44">
        <v>201748</v>
      </c>
    </row>
    <row r="339" spans="14:20" outlineLevel="1">
      <c r="N339" s="119">
        <v>201749</v>
      </c>
      <c r="O339" s="119" t="s">
        <v>44</v>
      </c>
      <c r="P339" s="39">
        <v>201748</v>
      </c>
      <c r="Q339" s="39">
        <v>201752</v>
      </c>
      <c r="R339" s="39">
        <v>1</v>
      </c>
      <c r="S339" s="44">
        <v>201744</v>
      </c>
      <c r="T339" s="44">
        <v>201748</v>
      </c>
    </row>
    <row r="340" spans="14:20" outlineLevel="1">
      <c r="N340" s="119">
        <v>201749</v>
      </c>
      <c r="O340" s="119" t="s">
        <v>44</v>
      </c>
      <c r="P340" s="39">
        <v>201748</v>
      </c>
      <c r="Q340" s="39">
        <v>201752</v>
      </c>
      <c r="R340" s="39">
        <v>1</v>
      </c>
      <c r="S340" s="44">
        <v>201744</v>
      </c>
      <c r="T340" s="44">
        <v>201748</v>
      </c>
    </row>
    <row r="341" spans="14:20" outlineLevel="1">
      <c r="N341" s="119">
        <v>201749</v>
      </c>
      <c r="O341" s="119" t="s">
        <v>44</v>
      </c>
      <c r="P341" s="39">
        <v>201748</v>
      </c>
      <c r="Q341" s="39">
        <v>201752</v>
      </c>
      <c r="R341" s="39">
        <v>0.9</v>
      </c>
      <c r="S341" s="44">
        <v>201744</v>
      </c>
      <c r="T341" s="44">
        <v>201748</v>
      </c>
    </row>
    <row r="342" spans="14:20" outlineLevel="1">
      <c r="N342" s="119">
        <v>201749</v>
      </c>
      <c r="O342" s="119" t="s">
        <v>44</v>
      </c>
      <c r="P342" s="39">
        <v>201748</v>
      </c>
      <c r="Q342" s="39">
        <v>201752</v>
      </c>
      <c r="R342" s="39">
        <v>1</v>
      </c>
      <c r="S342" s="44">
        <v>201744</v>
      </c>
      <c r="T342" s="44">
        <v>201748</v>
      </c>
    </row>
    <row r="343" spans="14:20" outlineLevel="1">
      <c r="N343" s="119">
        <v>201749</v>
      </c>
      <c r="O343" s="119" t="s">
        <v>44</v>
      </c>
      <c r="P343" s="39">
        <v>201748</v>
      </c>
      <c r="Q343" s="39">
        <v>201752</v>
      </c>
      <c r="R343" s="39">
        <v>0.9</v>
      </c>
      <c r="S343" s="44">
        <v>201744</v>
      </c>
      <c r="T343" s="44">
        <v>201748</v>
      </c>
    </row>
    <row r="344" spans="14:20" outlineLevel="1">
      <c r="N344" s="119">
        <v>201749</v>
      </c>
      <c r="O344" s="119" t="s">
        <v>44</v>
      </c>
      <c r="P344" s="39">
        <v>201748</v>
      </c>
      <c r="Q344" s="39">
        <v>201752</v>
      </c>
      <c r="R344" s="39">
        <v>0.8</v>
      </c>
      <c r="S344" s="44">
        <v>201744</v>
      </c>
      <c r="T344" s="44">
        <v>201748</v>
      </c>
    </row>
    <row r="345" spans="14:20" outlineLevel="1">
      <c r="N345" s="119">
        <v>201749</v>
      </c>
      <c r="O345" s="119" t="s">
        <v>57</v>
      </c>
      <c r="P345" s="39">
        <v>201748</v>
      </c>
      <c r="Q345" s="39">
        <v>201752</v>
      </c>
      <c r="R345" s="39"/>
      <c r="S345" s="44">
        <v>201744</v>
      </c>
      <c r="T345" s="44">
        <v>201748</v>
      </c>
    </row>
    <row r="346" spans="14:20" outlineLevel="1">
      <c r="N346" s="119">
        <v>201749</v>
      </c>
      <c r="O346" s="119" t="s">
        <v>57</v>
      </c>
      <c r="P346" s="39">
        <v>201748</v>
      </c>
      <c r="Q346" s="39">
        <v>201752</v>
      </c>
      <c r="R346" s="39">
        <v>0.9</v>
      </c>
      <c r="S346" s="44">
        <v>201744</v>
      </c>
      <c r="T346" s="44">
        <v>201748</v>
      </c>
    </row>
    <row r="347" spans="14:20" outlineLevel="1">
      <c r="N347" s="119">
        <v>201749</v>
      </c>
      <c r="O347" s="119" t="s">
        <v>57</v>
      </c>
      <c r="P347" s="39">
        <v>201748</v>
      </c>
      <c r="Q347" s="39">
        <v>201752</v>
      </c>
      <c r="R347" s="39">
        <v>1</v>
      </c>
      <c r="S347" s="44">
        <v>201744</v>
      </c>
      <c r="T347" s="44">
        <v>201748</v>
      </c>
    </row>
    <row r="348" spans="14:20" outlineLevel="1">
      <c r="N348" s="119">
        <v>201749</v>
      </c>
      <c r="O348" s="119" t="s">
        <v>34</v>
      </c>
      <c r="P348" s="39">
        <v>201748</v>
      </c>
      <c r="Q348" s="39">
        <v>201752</v>
      </c>
      <c r="R348" s="39">
        <v>1</v>
      </c>
      <c r="S348" s="44">
        <v>201744</v>
      </c>
      <c r="T348" s="44">
        <v>201748</v>
      </c>
    </row>
    <row r="349" spans="14:20" outlineLevel="1">
      <c r="N349" s="119">
        <v>201749</v>
      </c>
      <c r="O349" s="119" t="s">
        <v>34</v>
      </c>
      <c r="P349" s="39">
        <v>201748</v>
      </c>
      <c r="Q349" s="39">
        <v>201752</v>
      </c>
      <c r="R349" s="39">
        <v>1</v>
      </c>
      <c r="S349" s="44">
        <v>201744</v>
      </c>
      <c r="T349" s="44">
        <v>201748</v>
      </c>
    </row>
    <row r="350" spans="14:20" outlineLevel="1">
      <c r="N350" s="119">
        <v>201749</v>
      </c>
      <c r="O350" s="119" t="s">
        <v>34</v>
      </c>
      <c r="P350" s="39">
        <v>201748</v>
      </c>
      <c r="Q350" s="39">
        <v>201752</v>
      </c>
      <c r="R350" s="39"/>
      <c r="S350" s="44">
        <v>201744</v>
      </c>
      <c r="T350" s="44">
        <v>201748</v>
      </c>
    </row>
    <row r="351" spans="14:20" outlineLevel="1">
      <c r="N351" s="119">
        <v>201749</v>
      </c>
      <c r="O351" s="119" t="s">
        <v>35</v>
      </c>
      <c r="P351" s="39">
        <v>201748</v>
      </c>
      <c r="Q351" s="39">
        <v>201752</v>
      </c>
      <c r="R351" s="39">
        <v>1</v>
      </c>
      <c r="S351" s="44">
        <v>201744</v>
      </c>
      <c r="T351" s="44">
        <v>201748</v>
      </c>
    </row>
    <row r="352" spans="14:20" outlineLevel="1">
      <c r="N352" s="119">
        <v>201749</v>
      </c>
      <c r="O352" s="119" t="s">
        <v>35</v>
      </c>
      <c r="P352" s="39">
        <v>201748</v>
      </c>
      <c r="Q352" s="39">
        <v>201752</v>
      </c>
      <c r="R352" s="39">
        <v>1</v>
      </c>
      <c r="S352" s="44">
        <v>201744</v>
      </c>
      <c r="T352" s="44">
        <v>201748</v>
      </c>
    </row>
    <row r="353" spans="14:20" outlineLevel="1">
      <c r="N353" s="119">
        <v>201749</v>
      </c>
      <c r="O353" s="119" t="s">
        <v>36</v>
      </c>
      <c r="P353" s="39">
        <v>201748</v>
      </c>
      <c r="Q353" s="39">
        <v>201752</v>
      </c>
      <c r="R353" s="39">
        <v>1</v>
      </c>
      <c r="S353" s="44">
        <v>201744</v>
      </c>
      <c r="T353" s="44">
        <v>201748</v>
      </c>
    </row>
    <row r="354" spans="14:20" outlineLevel="1">
      <c r="N354" s="119">
        <v>201749</v>
      </c>
      <c r="O354" s="119" t="s">
        <v>36</v>
      </c>
      <c r="P354" s="39">
        <v>201748</v>
      </c>
      <c r="Q354" s="39">
        <v>201752</v>
      </c>
      <c r="R354" s="39">
        <v>1</v>
      </c>
      <c r="S354" s="44">
        <v>201744</v>
      </c>
      <c r="T354" s="44">
        <v>201748</v>
      </c>
    </row>
    <row r="355" spans="14:20" outlineLevel="1">
      <c r="N355" s="119">
        <v>201749</v>
      </c>
      <c r="O355" s="119" t="s">
        <v>37</v>
      </c>
      <c r="P355" s="39">
        <v>201748</v>
      </c>
      <c r="Q355" s="39">
        <v>201752</v>
      </c>
      <c r="R355" s="39">
        <v>1</v>
      </c>
      <c r="S355" s="44">
        <v>201744</v>
      </c>
      <c r="T355" s="44">
        <v>201748</v>
      </c>
    </row>
    <row r="356" spans="14:20" outlineLevel="1">
      <c r="N356" s="119">
        <v>201749</v>
      </c>
      <c r="O356" s="119" t="s">
        <v>37</v>
      </c>
      <c r="P356" s="39">
        <v>201748</v>
      </c>
      <c r="Q356" s="39">
        <v>201752</v>
      </c>
      <c r="R356" s="39">
        <v>1</v>
      </c>
      <c r="S356" s="44">
        <v>201744</v>
      </c>
      <c r="T356" s="44">
        <v>201748</v>
      </c>
    </row>
    <row r="357" spans="14:20" outlineLevel="1">
      <c r="N357" s="119">
        <v>201749</v>
      </c>
      <c r="O357" s="119" t="s">
        <v>37</v>
      </c>
      <c r="P357" s="39">
        <v>201748</v>
      </c>
      <c r="Q357" s="39">
        <v>201752</v>
      </c>
      <c r="R357" s="39">
        <v>1</v>
      </c>
      <c r="S357" s="44">
        <v>201744</v>
      </c>
      <c r="T357" s="44">
        <v>201748</v>
      </c>
    </row>
    <row r="358" spans="14:20" outlineLevel="1">
      <c r="N358" s="119">
        <v>201749</v>
      </c>
      <c r="O358" s="119" t="s">
        <v>37</v>
      </c>
      <c r="P358" s="39">
        <v>201748</v>
      </c>
      <c r="Q358" s="39">
        <v>201752</v>
      </c>
      <c r="R358" s="39">
        <v>1</v>
      </c>
      <c r="S358" s="44">
        <v>201744</v>
      </c>
      <c r="T358" s="44">
        <v>201748</v>
      </c>
    </row>
    <row r="359" spans="14:20" outlineLevel="1">
      <c r="N359" s="119">
        <v>201749</v>
      </c>
      <c r="O359" s="119" t="s">
        <v>37</v>
      </c>
      <c r="P359" s="39">
        <v>201748</v>
      </c>
      <c r="Q359" s="39">
        <v>201752</v>
      </c>
      <c r="R359" s="39">
        <v>1</v>
      </c>
      <c r="S359" s="44">
        <v>201744</v>
      </c>
      <c r="T359" s="44">
        <v>201748</v>
      </c>
    </row>
    <row r="360" spans="14:20" outlineLevel="1">
      <c r="N360" s="119">
        <v>201749</v>
      </c>
      <c r="O360" s="119" t="s">
        <v>37</v>
      </c>
      <c r="P360" s="39">
        <v>201748</v>
      </c>
      <c r="Q360" s="39">
        <v>201752</v>
      </c>
      <c r="R360" s="39">
        <v>1</v>
      </c>
      <c r="S360" s="44">
        <v>201744</v>
      </c>
      <c r="T360" s="44">
        <v>201748</v>
      </c>
    </row>
    <row r="361" spans="14:20" outlineLevel="1">
      <c r="N361" s="119">
        <v>201749</v>
      </c>
      <c r="O361" s="119" t="s">
        <v>38</v>
      </c>
      <c r="P361" s="39">
        <v>201748</v>
      </c>
      <c r="Q361" s="39">
        <v>201752</v>
      </c>
      <c r="R361" s="39">
        <v>1</v>
      </c>
      <c r="S361" s="44">
        <v>201744</v>
      </c>
      <c r="T361" s="44">
        <v>201748</v>
      </c>
    </row>
    <row r="362" spans="14:20" outlineLevel="1">
      <c r="N362" s="119">
        <v>201749</v>
      </c>
      <c r="O362" s="119" t="s">
        <v>38</v>
      </c>
      <c r="P362" s="39">
        <v>201748</v>
      </c>
      <c r="Q362" s="39">
        <v>201752</v>
      </c>
      <c r="R362" s="39"/>
      <c r="S362" s="44">
        <v>201744</v>
      </c>
      <c r="T362" s="44">
        <v>201748</v>
      </c>
    </row>
    <row r="363" spans="14:20" outlineLevel="1">
      <c r="N363" s="119">
        <v>201749</v>
      </c>
      <c r="O363" s="119" t="s">
        <v>38</v>
      </c>
      <c r="P363" s="39">
        <v>201748</v>
      </c>
      <c r="Q363" s="39">
        <v>201752</v>
      </c>
      <c r="R363" s="39">
        <v>0.9</v>
      </c>
      <c r="S363" s="44">
        <v>201744</v>
      </c>
      <c r="T363" s="44">
        <v>201748</v>
      </c>
    </row>
    <row r="364" spans="14:20" outlineLevel="1">
      <c r="N364" s="119">
        <v>201749</v>
      </c>
      <c r="O364" s="119" t="s">
        <v>38</v>
      </c>
      <c r="P364" s="39">
        <v>201748</v>
      </c>
      <c r="Q364" s="39">
        <v>201752</v>
      </c>
      <c r="R364" s="39">
        <v>1</v>
      </c>
      <c r="S364" s="44">
        <v>201744</v>
      </c>
      <c r="T364" s="44">
        <v>201748</v>
      </c>
    </row>
    <row r="365" spans="14:20" outlineLevel="1">
      <c r="N365" s="119">
        <v>201749</v>
      </c>
      <c r="O365" s="119" t="s">
        <v>38</v>
      </c>
      <c r="P365" s="39">
        <v>201748</v>
      </c>
      <c r="Q365" s="39">
        <v>201752</v>
      </c>
      <c r="R365" s="39">
        <v>1</v>
      </c>
      <c r="S365" s="44">
        <v>201744</v>
      </c>
      <c r="T365" s="44">
        <v>201748</v>
      </c>
    </row>
    <row r="366" spans="14:20" outlineLevel="1">
      <c r="N366" s="119">
        <v>201749</v>
      </c>
      <c r="O366" s="119" t="s">
        <v>38</v>
      </c>
      <c r="P366" s="39">
        <v>201748</v>
      </c>
      <c r="Q366" s="39">
        <v>201752</v>
      </c>
      <c r="R366" s="39">
        <v>1</v>
      </c>
      <c r="S366" s="44">
        <v>201744</v>
      </c>
      <c r="T366" s="44">
        <v>201748</v>
      </c>
    </row>
    <row r="367" spans="14:20" outlineLevel="1">
      <c r="N367" s="119">
        <v>201749</v>
      </c>
      <c r="O367" s="119" t="s">
        <v>38</v>
      </c>
      <c r="P367" s="39">
        <v>201748</v>
      </c>
      <c r="Q367" s="39">
        <v>201752</v>
      </c>
      <c r="R367" s="39">
        <v>0.9</v>
      </c>
      <c r="S367" s="44">
        <v>201744</v>
      </c>
      <c r="T367" s="44">
        <v>201748</v>
      </c>
    </row>
    <row r="368" spans="14:20" outlineLevel="1">
      <c r="N368" s="119">
        <v>201749</v>
      </c>
      <c r="O368" s="119" t="s">
        <v>38</v>
      </c>
      <c r="P368" s="39">
        <v>201748</v>
      </c>
      <c r="Q368" s="39">
        <v>201752</v>
      </c>
      <c r="R368" s="39">
        <v>1</v>
      </c>
      <c r="S368" s="44">
        <v>201744</v>
      </c>
      <c r="T368" s="44">
        <v>201748</v>
      </c>
    </row>
    <row r="369" spans="14:20" outlineLevel="1">
      <c r="N369" s="119">
        <v>201749</v>
      </c>
      <c r="O369" s="119" t="s">
        <v>38</v>
      </c>
      <c r="P369" s="39">
        <v>201748</v>
      </c>
      <c r="Q369" s="39">
        <v>201752</v>
      </c>
      <c r="R369" s="39">
        <v>0.9</v>
      </c>
      <c r="S369" s="44">
        <v>201744</v>
      </c>
      <c r="T369" s="44">
        <v>201748</v>
      </c>
    </row>
    <row r="370" spans="14:20" outlineLevel="1">
      <c r="N370" s="119">
        <v>201750</v>
      </c>
      <c r="O370" s="119" t="s">
        <v>44</v>
      </c>
      <c r="P370" s="39">
        <v>201748</v>
      </c>
      <c r="Q370" s="39">
        <v>201752</v>
      </c>
      <c r="R370" s="39">
        <v>0.9</v>
      </c>
      <c r="S370" s="44">
        <v>201744</v>
      </c>
      <c r="T370" s="44">
        <v>201748</v>
      </c>
    </row>
    <row r="371" spans="14:20" outlineLevel="1">
      <c r="N371" s="119">
        <v>201750</v>
      </c>
      <c r="O371" s="119" t="s">
        <v>44</v>
      </c>
      <c r="P371" s="39">
        <v>201748</v>
      </c>
      <c r="Q371" s="39">
        <v>201752</v>
      </c>
      <c r="R371" s="39">
        <v>0.7</v>
      </c>
      <c r="S371" s="44">
        <v>201744</v>
      </c>
      <c r="T371" s="44">
        <v>201748</v>
      </c>
    </row>
    <row r="372" spans="14:20" outlineLevel="1">
      <c r="N372" s="119">
        <v>201750</v>
      </c>
      <c r="O372" s="119" t="s">
        <v>44</v>
      </c>
      <c r="P372" s="39">
        <v>201748</v>
      </c>
      <c r="Q372" s="39">
        <v>201752</v>
      </c>
      <c r="R372" s="39">
        <v>1</v>
      </c>
      <c r="S372" s="44">
        <v>201744</v>
      </c>
      <c r="T372" s="44">
        <v>201748</v>
      </c>
    </row>
    <row r="373" spans="14:20" outlineLevel="1">
      <c r="N373" s="119">
        <v>201750</v>
      </c>
      <c r="O373" s="119" t="s">
        <v>44</v>
      </c>
      <c r="P373" s="39">
        <v>201748</v>
      </c>
      <c r="Q373" s="39">
        <v>201752</v>
      </c>
      <c r="R373" s="39">
        <v>1</v>
      </c>
      <c r="S373" s="44">
        <v>201744</v>
      </c>
      <c r="T373" s="44">
        <v>201748</v>
      </c>
    </row>
    <row r="374" spans="14:20" outlineLevel="1">
      <c r="N374" s="119">
        <v>201750</v>
      </c>
      <c r="O374" s="119" t="s">
        <v>44</v>
      </c>
      <c r="P374" s="39">
        <v>201748</v>
      </c>
      <c r="Q374" s="39">
        <v>201752</v>
      </c>
      <c r="R374" s="39">
        <v>1</v>
      </c>
      <c r="S374" s="44">
        <v>201744</v>
      </c>
      <c r="T374" s="44">
        <v>201748</v>
      </c>
    </row>
    <row r="375" spans="14:20" outlineLevel="1">
      <c r="N375" s="119">
        <v>201750</v>
      </c>
      <c r="O375" s="119" t="s">
        <v>44</v>
      </c>
      <c r="P375" s="39">
        <v>201748</v>
      </c>
      <c r="Q375" s="39">
        <v>201752</v>
      </c>
      <c r="R375" s="39">
        <v>1</v>
      </c>
      <c r="S375" s="44">
        <v>201744</v>
      </c>
      <c r="T375" s="44">
        <v>201748</v>
      </c>
    </row>
    <row r="376" spans="14:20" outlineLevel="1">
      <c r="N376" s="119">
        <v>201750</v>
      </c>
      <c r="O376" s="119" t="s">
        <v>44</v>
      </c>
      <c r="P376" s="39">
        <v>201748</v>
      </c>
      <c r="Q376" s="39">
        <v>201752</v>
      </c>
      <c r="R376" s="39">
        <v>0.9</v>
      </c>
      <c r="S376" s="44">
        <v>201744</v>
      </c>
      <c r="T376" s="44">
        <v>201748</v>
      </c>
    </row>
    <row r="377" spans="14:20" outlineLevel="1">
      <c r="N377" s="119">
        <v>201750</v>
      </c>
      <c r="O377" s="119" t="s">
        <v>44</v>
      </c>
      <c r="P377" s="39">
        <v>201748</v>
      </c>
      <c r="Q377" s="39">
        <v>201752</v>
      </c>
      <c r="R377" s="39">
        <v>0.9</v>
      </c>
      <c r="S377" s="44">
        <v>201744</v>
      </c>
      <c r="T377" s="44">
        <v>201748</v>
      </c>
    </row>
    <row r="378" spans="14:20" outlineLevel="1">
      <c r="N378" s="119">
        <v>201750</v>
      </c>
      <c r="O378" s="119" t="s">
        <v>44</v>
      </c>
      <c r="P378" s="39">
        <v>201748</v>
      </c>
      <c r="Q378" s="39">
        <v>201752</v>
      </c>
      <c r="R378" s="39">
        <v>0.9</v>
      </c>
      <c r="S378" s="44">
        <v>201744</v>
      </c>
      <c r="T378" s="44">
        <v>201748</v>
      </c>
    </row>
    <row r="379" spans="14:20" outlineLevel="1">
      <c r="N379" s="119">
        <v>201750</v>
      </c>
      <c r="O379" s="119" t="s">
        <v>44</v>
      </c>
      <c r="P379" s="39">
        <v>201748</v>
      </c>
      <c r="Q379" s="39">
        <v>201752</v>
      </c>
      <c r="R379" s="39">
        <v>1</v>
      </c>
      <c r="S379" s="44">
        <v>201744</v>
      </c>
      <c r="T379" s="44">
        <v>201748</v>
      </c>
    </row>
    <row r="380" spans="14:20" outlineLevel="1">
      <c r="N380" s="119">
        <v>201750</v>
      </c>
      <c r="O380" s="119" t="s">
        <v>44</v>
      </c>
      <c r="P380" s="39">
        <v>201748</v>
      </c>
      <c r="Q380" s="39">
        <v>201752</v>
      </c>
      <c r="R380" s="39">
        <v>1</v>
      </c>
      <c r="S380" s="44">
        <v>201744</v>
      </c>
      <c r="T380" s="44">
        <v>201748</v>
      </c>
    </row>
    <row r="381" spans="14:20" outlineLevel="1">
      <c r="N381" s="119">
        <v>201750</v>
      </c>
      <c r="O381" s="119" t="s">
        <v>44</v>
      </c>
      <c r="P381" s="39">
        <v>201748</v>
      </c>
      <c r="Q381" s="39">
        <v>201752</v>
      </c>
      <c r="R381" s="39">
        <v>1</v>
      </c>
      <c r="S381" s="44">
        <v>201744</v>
      </c>
      <c r="T381" s="44">
        <v>201748</v>
      </c>
    </row>
    <row r="382" spans="14:20" outlineLevel="1">
      <c r="N382" s="119">
        <v>201750</v>
      </c>
      <c r="O382" s="119" t="s">
        <v>44</v>
      </c>
      <c r="P382" s="39">
        <v>201748</v>
      </c>
      <c r="Q382" s="39">
        <v>201752</v>
      </c>
      <c r="R382" s="39">
        <v>0.8</v>
      </c>
      <c r="S382" s="44">
        <v>201744</v>
      </c>
      <c r="T382" s="44">
        <v>201748</v>
      </c>
    </row>
    <row r="383" spans="14:20" outlineLevel="1">
      <c r="N383" s="119">
        <v>201750</v>
      </c>
      <c r="O383" s="119" t="s">
        <v>44</v>
      </c>
      <c r="P383" s="39">
        <v>201748</v>
      </c>
      <c r="Q383" s="39">
        <v>201752</v>
      </c>
      <c r="R383" s="39">
        <v>0.9</v>
      </c>
      <c r="S383" s="44">
        <v>201744</v>
      </c>
      <c r="T383" s="44">
        <v>201748</v>
      </c>
    </row>
    <row r="384" spans="14:20" outlineLevel="1">
      <c r="N384" s="119">
        <v>201750</v>
      </c>
      <c r="O384" s="119" t="s">
        <v>44</v>
      </c>
      <c r="P384" s="39">
        <v>201748</v>
      </c>
      <c r="Q384" s="39">
        <v>201752</v>
      </c>
      <c r="R384" s="39">
        <v>0.7</v>
      </c>
      <c r="S384" s="44">
        <v>201744</v>
      </c>
      <c r="T384" s="44">
        <v>201748</v>
      </c>
    </row>
    <row r="385" spans="14:20" outlineLevel="1">
      <c r="N385" s="119">
        <v>201750</v>
      </c>
      <c r="O385" s="119" t="s">
        <v>44</v>
      </c>
      <c r="P385" s="39">
        <v>201748</v>
      </c>
      <c r="Q385" s="39">
        <v>201752</v>
      </c>
      <c r="R385" s="39">
        <v>1</v>
      </c>
      <c r="S385" s="44">
        <v>201744</v>
      </c>
      <c r="T385" s="44">
        <v>201748</v>
      </c>
    </row>
    <row r="386" spans="14:20" outlineLevel="1">
      <c r="N386" s="119">
        <v>201750</v>
      </c>
      <c r="O386" s="119" t="s">
        <v>44</v>
      </c>
      <c r="P386" s="39">
        <v>201748</v>
      </c>
      <c r="Q386" s="39">
        <v>201752</v>
      </c>
      <c r="R386" s="39">
        <v>0.9</v>
      </c>
      <c r="S386" s="44">
        <v>201744</v>
      </c>
      <c r="T386" s="44">
        <v>201748</v>
      </c>
    </row>
    <row r="387" spans="14:20" outlineLevel="1">
      <c r="N387" s="119">
        <v>201750</v>
      </c>
      <c r="O387" s="119" t="s">
        <v>44</v>
      </c>
      <c r="P387" s="39">
        <v>201748</v>
      </c>
      <c r="Q387" s="39">
        <v>201752</v>
      </c>
      <c r="R387" s="39">
        <v>0.7</v>
      </c>
      <c r="S387" s="44">
        <v>201744</v>
      </c>
      <c r="T387" s="44">
        <v>201748</v>
      </c>
    </row>
    <row r="388" spans="14:20" outlineLevel="1">
      <c r="N388" s="119">
        <v>201750</v>
      </c>
      <c r="O388" s="119" t="s">
        <v>44</v>
      </c>
      <c r="P388" s="39">
        <v>201748</v>
      </c>
      <c r="Q388" s="39">
        <v>201752</v>
      </c>
      <c r="R388" s="39">
        <v>1</v>
      </c>
      <c r="S388" s="44">
        <v>201744</v>
      </c>
      <c r="T388" s="44">
        <v>201748</v>
      </c>
    </row>
    <row r="389" spans="14:20" outlineLevel="1">
      <c r="N389" s="119">
        <v>201750</v>
      </c>
      <c r="O389" s="119" t="s">
        <v>44</v>
      </c>
      <c r="P389" s="39">
        <v>201748</v>
      </c>
      <c r="Q389" s="39">
        <v>201752</v>
      </c>
      <c r="R389" s="39">
        <v>1</v>
      </c>
      <c r="S389" s="44">
        <v>201744</v>
      </c>
      <c r="T389" s="44">
        <v>201748</v>
      </c>
    </row>
    <row r="390" spans="14:20" outlineLevel="1">
      <c r="N390" s="119">
        <v>201750</v>
      </c>
      <c r="O390" s="119" t="s">
        <v>44</v>
      </c>
      <c r="P390" s="39">
        <v>201748</v>
      </c>
      <c r="Q390" s="39">
        <v>201752</v>
      </c>
      <c r="R390" s="39">
        <v>0.8</v>
      </c>
      <c r="S390" s="44">
        <v>201744</v>
      </c>
      <c r="T390" s="44">
        <v>201748</v>
      </c>
    </row>
    <row r="391" spans="14:20" outlineLevel="1">
      <c r="N391" s="119">
        <v>201750</v>
      </c>
      <c r="O391" s="119" t="s">
        <v>44</v>
      </c>
      <c r="P391" s="39">
        <v>201748</v>
      </c>
      <c r="Q391" s="39">
        <v>201752</v>
      </c>
      <c r="R391" s="39">
        <v>1</v>
      </c>
      <c r="S391" s="44">
        <v>201744</v>
      </c>
      <c r="T391" s="44">
        <v>201748</v>
      </c>
    </row>
    <row r="392" spans="14:20" outlineLevel="1">
      <c r="N392" s="119">
        <v>201750</v>
      </c>
      <c r="O392" s="119" t="s">
        <v>44</v>
      </c>
      <c r="P392" s="39">
        <v>201748</v>
      </c>
      <c r="Q392" s="39">
        <v>201752</v>
      </c>
      <c r="R392" s="39">
        <v>1</v>
      </c>
      <c r="S392" s="44">
        <v>201744</v>
      </c>
      <c r="T392" s="44">
        <v>201748</v>
      </c>
    </row>
    <row r="393" spans="14:20" outlineLevel="1">
      <c r="N393" s="119">
        <v>201750</v>
      </c>
      <c r="O393" s="119" t="s">
        <v>44</v>
      </c>
      <c r="P393" s="39">
        <v>201748</v>
      </c>
      <c r="Q393" s="39">
        <v>201752</v>
      </c>
      <c r="R393" s="39">
        <v>1</v>
      </c>
      <c r="S393" s="44">
        <v>201744</v>
      </c>
      <c r="T393" s="44">
        <v>201748</v>
      </c>
    </row>
    <row r="394" spans="14:20" outlineLevel="1">
      <c r="N394" s="119">
        <v>201750</v>
      </c>
      <c r="O394" s="119" t="s">
        <v>57</v>
      </c>
      <c r="P394" s="39">
        <v>201748</v>
      </c>
      <c r="Q394" s="39">
        <v>201752</v>
      </c>
      <c r="R394" s="39">
        <v>1</v>
      </c>
      <c r="S394" s="44">
        <v>201744</v>
      </c>
      <c r="T394" s="44">
        <v>201748</v>
      </c>
    </row>
    <row r="395" spans="14:20" outlineLevel="1">
      <c r="N395" s="119">
        <v>201750</v>
      </c>
      <c r="O395" s="119" t="s">
        <v>57</v>
      </c>
      <c r="P395" s="39">
        <v>201748</v>
      </c>
      <c r="Q395" s="39">
        <v>201752</v>
      </c>
      <c r="R395" s="39">
        <v>1</v>
      </c>
      <c r="S395" s="44">
        <v>201744</v>
      </c>
      <c r="T395" s="44">
        <v>201748</v>
      </c>
    </row>
    <row r="396" spans="14:20" outlineLevel="1">
      <c r="N396" s="119">
        <v>201750</v>
      </c>
      <c r="O396" s="119" t="s">
        <v>57</v>
      </c>
      <c r="P396" s="39">
        <v>201748</v>
      </c>
      <c r="Q396" s="39">
        <v>201752</v>
      </c>
      <c r="R396" s="39">
        <v>1</v>
      </c>
      <c r="S396" s="44">
        <v>201744</v>
      </c>
      <c r="T396" s="44">
        <v>201748</v>
      </c>
    </row>
    <row r="397" spans="14:20" outlineLevel="1">
      <c r="N397" s="119">
        <v>201750</v>
      </c>
      <c r="O397" s="119" t="s">
        <v>34</v>
      </c>
      <c r="P397" s="39">
        <v>201748</v>
      </c>
      <c r="Q397" s="39">
        <v>201752</v>
      </c>
      <c r="R397" s="39">
        <v>1</v>
      </c>
      <c r="S397" s="44">
        <v>201744</v>
      </c>
      <c r="T397" s="44">
        <v>201748</v>
      </c>
    </row>
    <row r="398" spans="14:20" outlineLevel="1">
      <c r="N398" s="119">
        <v>201750</v>
      </c>
      <c r="O398" s="119" t="s">
        <v>34</v>
      </c>
      <c r="P398" s="39">
        <v>201748</v>
      </c>
      <c r="Q398" s="39">
        <v>201752</v>
      </c>
      <c r="R398" s="39">
        <v>1</v>
      </c>
      <c r="S398" s="44">
        <v>201744</v>
      </c>
      <c r="T398" s="44">
        <v>201748</v>
      </c>
    </row>
    <row r="399" spans="14:20" outlineLevel="1">
      <c r="N399" s="119">
        <v>201750</v>
      </c>
      <c r="O399" s="119" t="s">
        <v>34</v>
      </c>
      <c r="P399" s="39">
        <v>201748</v>
      </c>
      <c r="Q399" s="39">
        <v>201752</v>
      </c>
      <c r="R399" s="39">
        <v>1</v>
      </c>
      <c r="S399" s="44">
        <v>201744</v>
      </c>
      <c r="T399" s="44">
        <v>201748</v>
      </c>
    </row>
    <row r="400" spans="14:20" outlineLevel="1">
      <c r="N400" s="119">
        <v>201750</v>
      </c>
      <c r="O400" s="119" t="s">
        <v>35</v>
      </c>
      <c r="P400" s="39">
        <v>201748</v>
      </c>
      <c r="Q400" s="39">
        <v>201752</v>
      </c>
      <c r="R400" s="39">
        <v>1</v>
      </c>
      <c r="S400" s="44">
        <v>201744</v>
      </c>
      <c r="T400" s="44">
        <v>201748</v>
      </c>
    </row>
    <row r="401" spans="14:20" outlineLevel="1">
      <c r="N401" s="119">
        <v>201750</v>
      </c>
      <c r="O401" s="119" t="s">
        <v>35</v>
      </c>
      <c r="P401" s="39">
        <v>201748</v>
      </c>
      <c r="Q401" s="39">
        <v>201752</v>
      </c>
      <c r="R401" s="39">
        <v>1</v>
      </c>
      <c r="S401" s="44">
        <v>201744</v>
      </c>
      <c r="T401" s="44">
        <v>201748</v>
      </c>
    </row>
    <row r="402" spans="14:20" outlineLevel="1">
      <c r="N402" s="119">
        <v>201750</v>
      </c>
      <c r="O402" s="119" t="s">
        <v>36</v>
      </c>
      <c r="P402" s="39">
        <v>201748</v>
      </c>
      <c r="Q402" s="39">
        <v>201752</v>
      </c>
      <c r="R402" s="39">
        <v>1</v>
      </c>
      <c r="S402" s="44">
        <v>201744</v>
      </c>
      <c r="T402" s="44">
        <v>201748</v>
      </c>
    </row>
    <row r="403" spans="14:20" outlineLevel="1">
      <c r="N403" s="119">
        <v>201750</v>
      </c>
      <c r="O403" s="119" t="s">
        <v>36</v>
      </c>
      <c r="P403" s="39">
        <v>201748</v>
      </c>
      <c r="Q403" s="39">
        <v>201752</v>
      </c>
      <c r="R403" s="39">
        <v>1</v>
      </c>
      <c r="S403" s="44">
        <v>201744</v>
      </c>
      <c r="T403" s="44">
        <v>201748</v>
      </c>
    </row>
    <row r="404" spans="14:20" outlineLevel="1">
      <c r="N404" s="119">
        <v>201750</v>
      </c>
      <c r="O404" s="119" t="s">
        <v>37</v>
      </c>
      <c r="P404" s="39">
        <v>201748</v>
      </c>
      <c r="Q404" s="39">
        <v>201752</v>
      </c>
      <c r="R404" s="39">
        <v>1</v>
      </c>
      <c r="S404" s="44">
        <v>201744</v>
      </c>
      <c r="T404" s="44">
        <v>201748</v>
      </c>
    </row>
    <row r="405" spans="14:20" outlineLevel="1">
      <c r="N405" s="119">
        <v>201750</v>
      </c>
      <c r="O405" s="119" t="s">
        <v>37</v>
      </c>
      <c r="P405" s="39">
        <v>201748</v>
      </c>
      <c r="Q405" s="39">
        <v>201752</v>
      </c>
      <c r="R405" s="39">
        <v>1</v>
      </c>
      <c r="S405" s="44">
        <v>201744</v>
      </c>
      <c r="T405" s="44">
        <v>201748</v>
      </c>
    </row>
    <row r="406" spans="14:20" outlineLevel="1">
      <c r="N406" s="119">
        <v>201750</v>
      </c>
      <c r="O406" s="119" t="s">
        <v>37</v>
      </c>
      <c r="P406" s="39">
        <v>201748</v>
      </c>
      <c r="Q406" s="39">
        <v>201752</v>
      </c>
      <c r="R406" s="39">
        <v>1</v>
      </c>
      <c r="S406" s="44">
        <v>201744</v>
      </c>
      <c r="T406" s="44">
        <v>201748</v>
      </c>
    </row>
    <row r="407" spans="14:20" outlineLevel="1">
      <c r="N407" s="119">
        <v>201750</v>
      </c>
      <c r="O407" s="119" t="s">
        <v>37</v>
      </c>
      <c r="P407" s="39">
        <v>201748</v>
      </c>
      <c r="Q407" s="39">
        <v>201752</v>
      </c>
      <c r="R407" s="39">
        <v>1</v>
      </c>
      <c r="S407" s="44">
        <v>201744</v>
      </c>
      <c r="T407" s="44">
        <v>201748</v>
      </c>
    </row>
    <row r="408" spans="14:20" outlineLevel="1">
      <c r="N408" s="119">
        <v>201750</v>
      </c>
      <c r="O408" s="119" t="s">
        <v>37</v>
      </c>
      <c r="P408" s="39">
        <v>201748</v>
      </c>
      <c r="Q408" s="39">
        <v>201752</v>
      </c>
      <c r="R408" s="39">
        <v>1</v>
      </c>
      <c r="S408" s="44">
        <v>201744</v>
      </c>
      <c r="T408" s="44">
        <v>201748</v>
      </c>
    </row>
    <row r="409" spans="14:20" outlineLevel="1">
      <c r="N409" s="119">
        <v>201750</v>
      </c>
      <c r="O409" s="119" t="s">
        <v>37</v>
      </c>
      <c r="P409" s="39">
        <v>201748</v>
      </c>
      <c r="Q409" s="39">
        <v>201752</v>
      </c>
      <c r="R409" s="39">
        <v>1</v>
      </c>
      <c r="S409" s="44">
        <v>201744</v>
      </c>
      <c r="T409" s="44">
        <v>201748</v>
      </c>
    </row>
    <row r="410" spans="14:20" outlineLevel="1">
      <c r="N410" s="119">
        <v>201750</v>
      </c>
      <c r="O410" s="119" t="s">
        <v>38</v>
      </c>
      <c r="P410" s="39">
        <v>201748</v>
      </c>
      <c r="Q410" s="39">
        <v>201752</v>
      </c>
      <c r="R410" s="39"/>
      <c r="S410" s="44">
        <v>201744</v>
      </c>
      <c r="T410" s="44">
        <v>201748</v>
      </c>
    </row>
    <row r="411" spans="14:20" outlineLevel="1">
      <c r="N411" s="119">
        <v>201750</v>
      </c>
      <c r="O411" s="119" t="s">
        <v>38</v>
      </c>
      <c r="P411" s="39">
        <v>201748</v>
      </c>
      <c r="Q411" s="39">
        <v>201752</v>
      </c>
      <c r="R411" s="39">
        <v>1</v>
      </c>
      <c r="S411" s="44">
        <v>201744</v>
      </c>
      <c r="T411" s="44">
        <v>201748</v>
      </c>
    </row>
    <row r="412" spans="14:20" outlineLevel="1">
      <c r="N412" s="119">
        <v>201750</v>
      </c>
      <c r="O412" s="119" t="s">
        <v>38</v>
      </c>
      <c r="P412" s="39">
        <v>201748</v>
      </c>
      <c r="Q412" s="39">
        <v>201752</v>
      </c>
      <c r="R412" s="39">
        <v>0.9</v>
      </c>
      <c r="S412" s="44">
        <v>201744</v>
      </c>
      <c r="T412" s="44">
        <v>201748</v>
      </c>
    </row>
    <row r="413" spans="14:20" outlineLevel="1">
      <c r="N413" s="119">
        <v>201750</v>
      </c>
      <c r="O413" s="119" t="s">
        <v>38</v>
      </c>
      <c r="P413" s="39">
        <v>201748</v>
      </c>
      <c r="Q413" s="39">
        <v>201752</v>
      </c>
      <c r="R413" s="39">
        <v>1</v>
      </c>
      <c r="S413" s="44">
        <v>201744</v>
      </c>
      <c r="T413" s="44">
        <v>201748</v>
      </c>
    </row>
    <row r="414" spans="14:20" outlineLevel="1">
      <c r="N414" s="119">
        <v>201750</v>
      </c>
      <c r="O414" s="119" t="s">
        <v>38</v>
      </c>
      <c r="P414" s="39">
        <v>201748</v>
      </c>
      <c r="Q414" s="39">
        <v>201752</v>
      </c>
      <c r="R414" s="39">
        <v>1</v>
      </c>
      <c r="S414" s="44">
        <v>201744</v>
      </c>
      <c r="T414" s="44">
        <v>201748</v>
      </c>
    </row>
    <row r="415" spans="14:20" outlineLevel="1">
      <c r="N415" s="119">
        <v>201750</v>
      </c>
      <c r="O415" s="119" t="s">
        <v>38</v>
      </c>
      <c r="P415" s="39">
        <v>201748</v>
      </c>
      <c r="Q415" s="39">
        <v>201752</v>
      </c>
      <c r="R415" s="39">
        <v>1</v>
      </c>
      <c r="S415" s="44">
        <v>201744</v>
      </c>
      <c r="T415" s="44">
        <v>201748</v>
      </c>
    </row>
    <row r="416" spans="14:20" outlineLevel="1">
      <c r="N416" s="119">
        <v>201750</v>
      </c>
      <c r="O416" s="119" t="s">
        <v>38</v>
      </c>
      <c r="P416" s="39">
        <v>201748</v>
      </c>
      <c r="Q416" s="39">
        <v>201752</v>
      </c>
      <c r="R416" s="39">
        <v>0.9</v>
      </c>
      <c r="S416" s="44">
        <v>201744</v>
      </c>
      <c r="T416" s="44">
        <v>201748</v>
      </c>
    </row>
    <row r="417" spans="14:20" outlineLevel="1">
      <c r="N417" s="119">
        <v>201750</v>
      </c>
      <c r="O417" s="119" t="s">
        <v>38</v>
      </c>
      <c r="P417" s="39">
        <v>201748</v>
      </c>
      <c r="Q417" s="39">
        <v>201752</v>
      </c>
      <c r="R417" s="39">
        <v>0.9</v>
      </c>
      <c r="S417" s="44">
        <v>201744</v>
      </c>
      <c r="T417" s="44">
        <v>201748</v>
      </c>
    </row>
    <row r="418" spans="14:20" outlineLevel="1">
      <c r="N418" s="119">
        <v>201750</v>
      </c>
      <c r="O418" s="119" t="s">
        <v>38</v>
      </c>
      <c r="P418" s="39">
        <v>201748</v>
      </c>
      <c r="Q418" s="39">
        <v>201752</v>
      </c>
      <c r="R418" s="39">
        <v>0.9</v>
      </c>
      <c r="S418" s="44">
        <v>201744</v>
      </c>
      <c r="T418" s="44">
        <v>201748</v>
      </c>
    </row>
    <row r="419" spans="14:20" outlineLevel="1"/>
    <row r="420" spans="14:20" outlineLevel="1"/>
    <row r="421" spans="14:20" outlineLevel="1"/>
    <row r="422" spans="14:20" outlineLevel="1"/>
    <row r="423" spans="14:20" outlineLevel="1"/>
    <row r="424" spans="14:20" outlineLevel="1"/>
    <row r="425" spans="14:20" outlineLevel="1"/>
    <row r="426" spans="14:20" outlineLevel="1"/>
    <row r="427" spans="14:20" outlineLevel="1"/>
    <row r="428" spans="14:20" outlineLevel="1"/>
    <row r="429" spans="14:20" outlineLevel="1"/>
    <row r="430" spans="14:20" outlineLevel="1"/>
    <row r="431" spans="14:20" outlineLevel="1"/>
    <row r="432" spans="14:20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  <row r="501" outlineLevel="1"/>
  </sheetData>
  <mergeCells count="16">
    <mergeCell ref="I16:L16"/>
    <mergeCell ref="B1:G1"/>
    <mergeCell ref="I1:K1"/>
    <mergeCell ref="B2:B3"/>
    <mergeCell ref="C2:C3"/>
    <mergeCell ref="D2:D3"/>
    <mergeCell ref="E2:E3"/>
    <mergeCell ref="F2:F3"/>
    <mergeCell ref="G2:G3"/>
    <mergeCell ref="I2:I3"/>
    <mergeCell ref="J2:J3"/>
    <mergeCell ref="K2:K3"/>
    <mergeCell ref="I10:K10"/>
    <mergeCell ref="I11:K11"/>
    <mergeCell ref="I12:K12"/>
    <mergeCell ref="I13:K13"/>
  </mergeCells>
  <conditionalFormatting sqref="B4:B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4:G12">
    <cfRule type="colorScale" priority="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80" priority="7" operator="lessThanOrEqual">
      <formula>$C$16</formula>
    </cfRule>
  </conditionalFormatting>
  <conditionalFormatting sqref="F6:F11">
    <cfRule type="cellIs" dxfId="79" priority="6" operator="lessThanOrEqual">
      <formula>$F$16</formula>
    </cfRule>
  </conditionalFormatting>
  <conditionalFormatting sqref="K4:K9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4:J7">
    <cfRule type="colorScale" priority="3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D4:D11">
    <cfRule type="cellIs" dxfId="78" priority="2" operator="lessThan">
      <formula>$D$16</formula>
    </cfRule>
  </conditionalFormatting>
  <conditionalFormatting sqref="E4:E11">
    <cfRule type="cellIs" dxfId="77" priority="1" operator="greaterThan">
      <formula>$E$16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8"/>
  <drawing r:id="rId9"/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usz13">
    <tabColor theme="6" tint="0.59999389629810485"/>
    <pageSetUpPr fitToPage="1"/>
  </sheetPr>
  <dimension ref="A1:AJ501"/>
  <sheetViews>
    <sheetView topLeftCell="A49" workbookViewId="0">
      <selection activeCell="E103" sqref="E103"/>
    </sheetView>
  </sheetViews>
  <sheetFormatPr defaultRowHeight="14.25" outlineLevelRow="1" outlineLevelCol="1"/>
  <cols>
    <col min="1" max="3" width="22.625" style="119" customWidth="1"/>
    <col min="4" max="4" width="11.875" style="119" customWidth="1"/>
    <col min="5" max="5" width="14.875" style="119" customWidth="1"/>
    <col min="6" max="6" width="17.125" style="119" customWidth="1"/>
    <col min="7" max="7" width="20.625" style="119" customWidth="1"/>
    <col min="8" max="8" width="11.875" style="119" customWidth="1"/>
    <col min="9" max="9" width="19.875" style="119" customWidth="1"/>
    <col min="10" max="10" width="24.625" style="119" customWidth="1"/>
    <col min="11" max="11" width="14.125" style="119" customWidth="1"/>
    <col min="12" max="12" width="22.625" style="119" customWidth="1"/>
    <col min="13" max="13" width="20.125" style="119" customWidth="1"/>
    <col min="14" max="14" width="9.25" style="119" customWidth="1" outlineLevel="1"/>
    <col min="15" max="15" width="28.625" style="119" customWidth="1" outlineLevel="1"/>
    <col min="16" max="16" width="10.5" style="119" customWidth="1" outlineLevel="1"/>
    <col min="17" max="17" width="10.5" style="119" customWidth="1"/>
    <col min="18" max="18" width="8" style="119" customWidth="1"/>
    <col min="19" max="20" width="13.125" style="119" customWidth="1"/>
    <col min="21" max="21" width="6.875" style="119" customWidth="1"/>
    <col min="22" max="22" width="26" style="119" customWidth="1"/>
    <col min="23" max="23" width="22.25" style="119" customWidth="1"/>
    <col min="24" max="24" width="9.25" style="119" customWidth="1"/>
    <col min="25" max="25" width="7" style="119" customWidth="1"/>
    <col min="26" max="26" width="9.25" style="119" customWidth="1"/>
    <col min="27" max="27" width="26.125" style="119" customWidth="1"/>
    <col min="28" max="28" width="18.25" style="119" customWidth="1"/>
    <col min="29" max="34" width="9" style="119"/>
    <col min="35" max="35" width="19.5" style="119" customWidth="1"/>
    <col min="36" max="36" width="7.625" style="119" customWidth="1"/>
    <col min="37" max="38" width="19.5" style="119" bestFit="1" customWidth="1"/>
    <col min="39" max="16384" width="9" style="119"/>
  </cols>
  <sheetData>
    <row r="1" spans="2:22" ht="57.75" customHeight="1" thickBot="1">
      <c r="B1" s="162" t="s">
        <v>1693</v>
      </c>
      <c r="C1" s="162"/>
      <c r="D1" s="162"/>
      <c r="E1" s="162"/>
      <c r="F1" s="162"/>
      <c r="G1" s="162"/>
      <c r="I1" s="163" t="s">
        <v>1694</v>
      </c>
      <c r="J1" s="163"/>
      <c r="K1" s="163"/>
      <c r="N1" s="40"/>
      <c r="O1" s="40"/>
      <c r="P1" s="40"/>
      <c r="Q1" s="40"/>
      <c r="R1" s="40"/>
    </row>
    <row r="2" spans="2:22" ht="18" customHeight="1">
      <c r="B2" s="160" t="s">
        <v>0</v>
      </c>
      <c r="C2" s="178" t="s">
        <v>1697</v>
      </c>
      <c r="D2" s="180" t="s">
        <v>1703</v>
      </c>
      <c r="E2" s="180" t="s">
        <v>1698</v>
      </c>
      <c r="F2" s="158" t="s">
        <v>43</v>
      </c>
      <c r="G2" s="158" t="s">
        <v>2</v>
      </c>
      <c r="I2" s="164" t="s">
        <v>17</v>
      </c>
      <c r="J2" s="166" t="s">
        <v>18</v>
      </c>
      <c r="K2" s="168" t="s">
        <v>19</v>
      </c>
      <c r="N2" s="40"/>
      <c r="O2" s="40"/>
      <c r="P2" s="40"/>
      <c r="Q2" s="40"/>
      <c r="R2" s="40"/>
    </row>
    <row r="3" spans="2:22" ht="31.5" customHeight="1" thickBot="1">
      <c r="B3" s="161"/>
      <c r="C3" s="179"/>
      <c r="D3" s="181"/>
      <c r="E3" s="181"/>
      <c r="F3" s="159"/>
      <c r="G3" s="159"/>
      <c r="I3" s="165"/>
      <c r="J3" s="167"/>
      <c r="K3" s="169"/>
      <c r="N3" s="40"/>
      <c r="O3" s="40"/>
      <c r="P3" s="40"/>
      <c r="Q3" s="40"/>
      <c r="R3" s="40"/>
      <c r="S3" s="40"/>
    </row>
    <row r="4" spans="2:22" ht="21.75" customHeight="1" thickBot="1">
      <c r="B4" s="27">
        <v>8</v>
      </c>
      <c r="C4" s="43">
        <v>1.1200000000000001</v>
      </c>
      <c r="D4" s="143">
        <v>11</v>
      </c>
      <c r="E4" s="146">
        <v>-0.04</v>
      </c>
      <c r="F4" s="41"/>
      <c r="G4" s="48">
        <v>2</v>
      </c>
      <c r="H4" s="20">
        <v>5</v>
      </c>
      <c r="I4" s="25" t="str">
        <f>"+50"</f>
        <v>+50</v>
      </c>
      <c r="J4" s="34">
        <v>1.1000000000000001</v>
      </c>
      <c r="K4" s="21">
        <f>IFERROR(GETPIVOTDATA("Numer Pracownika",$AA$144,"Próg",H4),0)</f>
        <v>0</v>
      </c>
      <c r="L4" s="157"/>
      <c r="N4" s="40"/>
      <c r="O4" s="40">
        <f t="shared" ref="O4:O10" si="0">IF(C4&lt;=$C$16,1,0)</f>
        <v>0</v>
      </c>
      <c r="P4" s="40">
        <f ca="1">IF(D4&lt;=$D$16,1,0)</f>
        <v>0</v>
      </c>
      <c r="Q4" s="40">
        <f ca="1">IF(E4&gt;=$E$16,1,0)</f>
        <v>0</v>
      </c>
      <c r="R4" s="40"/>
      <c r="S4" s="40"/>
      <c r="T4" s="40"/>
      <c r="U4" s="20"/>
      <c r="V4" s="20"/>
    </row>
    <row r="5" spans="2:22" ht="21.75" customHeight="1" thickBot="1">
      <c r="B5" s="27">
        <v>7</v>
      </c>
      <c r="C5" s="43">
        <v>1.06</v>
      </c>
      <c r="D5" s="143">
        <v>10</v>
      </c>
      <c r="E5" s="146">
        <v>-0.03</v>
      </c>
      <c r="F5" s="41"/>
      <c r="G5" s="48">
        <v>1.7</v>
      </c>
      <c r="H5" s="20">
        <v>4</v>
      </c>
      <c r="I5" s="26" t="s">
        <v>20</v>
      </c>
      <c r="J5" s="31">
        <v>1.05</v>
      </c>
      <c r="K5" s="21">
        <f t="shared" ref="K5:K9" si="1">IFERROR(GETPIVOTDATA("Numer Pracownika",$AA$144,"Próg",H5),0)</f>
        <v>27</v>
      </c>
      <c r="L5" s="157"/>
      <c r="N5" s="40"/>
      <c r="O5" s="40">
        <f t="shared" si="0"/>
        <v>0</v>
      </c>
      <c r="P5" s="40">
        <f t="shared" ref="P5:P11" ca="1" si="2">IF(D5&lt;=$D$16,1,0)</f>
        <v>0</v>
      </c>
      <c r="Q5" s="40">
        <f t="shared" ref="Q5:Q11" ca="1" si="3">IF(E5&gt;=$E$16,1,0)</f>
        <v>0</v>
      </c>
      <c r="R5" s="40"/>
      <c r="S5" s="40"/>
      <c r="T5" s="40"/>
      <c r="U5" s="20"/>
      <c r="V5" s="20"/>
    </row>
    <row r="6" spans="2:22" ht="21.75" customHeight="1" thickBot="1">
      <c r="B6" s="27">
        <v>6</v>
      </c>
      <c r="C6" s="43">
        <v>1</v>
      </c>
      <c r="D6" s="143">
        <v>9.25</v>
      </c>
      <c r="E6" s="146">
        <v>-0.02</v>
      </c>
      <c r="F6" s="1">
        <v>1</v>
      </c>
      <c r="G6" s="48">
        <v>1.45</v>
      </c>
      <c r="H6" s="20">
        <v>3</v>
      </c>
      <c r="I6" s="24" t="s">
        <v>21</v>
      </c>
      <c r="J6" s="31">
        <v>1</v>
      </c>
      <c r="K6" s="21">
        <f t="shared" si="1"/>
        <v>88</v>
      </c>
      <c r="L6" s="157"/>
      <c r="N6" s="40"/>
      <c r="O6" s="40">
        <f t="shared" si="0"/>
        <v>0</v>
      </c>
      <c r="P6" s="40">
        <f t="shared" ca="1" si="2"/>
        <v>0</v>
      </c>
      <c r="Q6" s="40">
        <f t="shared" ca="1" si="3"/>
        <v>1</v>
      </c>
      <c r="R6" s="40">
        <f t="shared" ref="R6:R11" si="4">IF(F6&lt;=$F$16,1,0)</f>
        <v>1</v>
      </c>
      <c r="S6" s="40"/>
      <c r="T6" s="40"/>
      <c r="U6" s="20"/>
      <c r="V6" s="20"/>
    </row>
    <row r="7" spans="2:22" ht="21.75" customHeight="1" thickBot="1">
      <c r="B7" s="18">
        <v>5</v>
      </c>
      <c r="C7" s="2">
        <v>0.95</v>
      </c>
      <c r="D7" s="144">
        <v>8.5</v>
      </c>
      <c r="E7" s="139">
        <v>-1.2999999999999999E-2</v>
      </c>
      <c r="F7" s="2">
        <v>0.97</v>
      </c>
      <c r="G7" s="50">
        <v>1.25</v>
      </c>
      <c r="H7" s="20">
        <v>2</v>
      </c>
      <c r="I7" s="23" t="s">
        <v>22</v>
      </c>
      <c r="J7" s="34">
        <v>0.8</v>
      </c>
      <c r="K7" s="21">
        <f t="shared" si="1"/>
        <v>0</v>
      </c>
      <c r="L7" s="157"/>
      <c r="N7" s="40"/>
      <c r="O7" s="40">
        <f t="shared" si="0"/>
        <v>0</v>
      </c>
      <c r="P7" s="40">
        <f t="shared" ca="1" si="2"/>
        <v>0</v>
      </c>
      <c r="Q7" s="40">
        <f t="shared" ca="1" si="3"/>
        <v>1</v>
      </c>
      <c r="R7" s="40">
        <f t="shared" si="4"/>
        <v>1</v>
      </c>
      <c r="S7" s="40"/>
      <c r="T7" s="40"/>
      <c r="U7" s="20"/>
      <c r="V7" s="20"/>
    </row>
    <row r="8" spans="2:22" ht="21.75" customHeight="1" thickBot="1">
      <c r="B8" s="18">
        <v>4</v>
      </c>
      <c r="C8" s="2">
        <v>0.91</v>
      </c>
      <c r="D8" s="144">
        <v>8</v>
      </c>
      <c r="E8" s="139">
        <v>-5.0000000000000001E-3</v>
      </c>
      <c r="F8" s="2">
        <v>0.93</v>
      </c>
      <c r="G8" s="50">
        <v>1.1000000000000001</v>
      </c>
      <c r="H8" s="20">
        <v>1</v>
      </c>
      <c r="I8" s="22" t="s">
        <v>23</v>
      </c>
      <c r="J8" s="32" t="s">
        <v>24</v>
      </c>
      <c r="K8" s="21">
        <f t="shared" si="1"/>
        <v>0</v>
      </c>
      <c r="N8" s="40"/>
      <c r="O8" s="40">
        <f t="shared" si="0"/>
        <v>1</v>
      </c>
      <c r="P8" s="40">
        <f t="shared" ca="1" si="2"/>
        <v>0</v>
      </c>
      <c r="Q8" s="40">
        <f t="shared" ca="1" si="3"/>
        <v>1</v>
      </c>
      <c r="R8" s="40">
        <f t="shared" si="4"/>
        <v>1</v>
      </c>
      <c r="S8" s="40"/>
      <c r="T8" s="40"/>
      <c r="U8" s="20"/>
      <c r="V8" s="20"/>
    </row>
    <row r="9" spans="2:22" ht="21.75" customHeight="1" thickBot="1">
      <c r="B9" s="18">
        <v>3</v>
      </c>
      <c r="C9" s="2">
        <v>0.87</v>
      </c>
      <c r="D9" s="144">
        <v>7.5</v>
      </c>
      <c r="E9" s="139">
        <v>0</v>
      </c>
      <c r="F9" s="2">
        <v>0.9</v>
      </c>
      <c r="G9" s="50">
        <v>1</v>
      </c>
      <c r="H9" s="20">
        <v>0</v>
      </c>
      <c r="I9" s="29">
        <v>-30</v>
      </c>
      <c r="J9" s="33">
        <v>0</v>
      </c>
      <c r="K9" s="21">
        <f t="shared" si="1"/>
        <v>0</v>
      </c>
      <c r="N9" s="40"/>
      <c r="O9" s="40">
        <f t="shared" si="0"/>
        <v>1</v>
      </c>
      <c r="P9" s="40">
        <f t="shared" ca="1" si="2"/>
        <v>0</v>
      </c>
      <c r="Q9" s="40">
        <f t="shared" ca="1" si="3"/>
        <v>1</v>
      </c>
      <c r="R9" s="40">
        <f t="shared" si="4"/>
        <v>1</v>
      </c>
      <c r="S9" s="40"/>
      <c r="T9" s="40"/>
      <c r="U9" s="20"/>
      <c r="V9" s="20"/>
    </row>
    <row r="10" spans="2:22" ht="21.75" customHeight="1" thickBot="1">
      <c r="B10" s="18">
        <v>2</v>
      </c>
      <c r="C10" s="2">
        <v>0.84</v>
      </c>
      <c r="D10" s="144">
        <v>7</v>
      </c>
      <c r="E10" s="139">
        <v>0.01</v>
      </c>
      <c r="F10" s="2">
        <v>0.85</v>
      </c>
      <c r="G10" s="50">
        <v>0.8</v>
      </c>
      <c r="I10" s="170" t="s">
        <v>30</v>
      </c>
      <c r="J10" s="170"/>
      <c r="K10" s="170"/>
      <c r="N10" s="40"/>
      <c r="O10" s="40">
        <f t="shared" si="0"/>
        <v>1</v>
      </c>
      <c r="P10" s="40">
        <f t="shared" ca="1" si="2"/>
        <v>1</v>
      </c>
      <c r="Q10" s="40">
        <f t="shared" ca="1" si="3"/>
        <v>1</v>
      </c>
      <c r="R10" s="40">
        <f t="shared" si="4"/>
        <v>1</v>
      </c>
      <c r="S10" s="40"/>
      <c r="T10" s="40"/>
      <c r="U10" s="20"/>
      <c r="V10" s="20"/>
    </row>
    <row r="11" spans="2:22" ht="21.75" customHeight="1" thickBot="1">
      <c r="B11" s="27">
        <v>1</v>
      </c>
      <c r="C11" s="2">
        <v>0.8</v>
      </c>
      <c r="D11" s="144">
        <v>6.5</v>
      </c>
      <c r="E11" s="139">
        <v>0.02</v>
      </c>
      <c r="F11" s="2">
        <v>0.8</v>
      </c>
      <c r="G11" s="48">
        <v>0.5</v>
      </c>
      <c r="I11" s="171" t="s">
        <v>31</v>
      </c>
      <c r="J11" s="171"/>
      <c r="K11" s="171"/>
      <c r="N11" s="40"/>
      <c r="O11" s="40">
        <f>IF(C11&lt;=$C$16,1,0)</f>
        <v>1</v>
      </c>
      <c r="P11" s="40">
        <f t="shared" ca="1" si="2"/>
        <v>1</v>
      </c>
      <c r="Q11" s="40">
        <f t="shared" ca="1" si="3"/>
        <v>1</v>
      </c>
      <c r="R11" s="40">
        <f t="shared" si="4"/>
        <v>1</v>
      </c>
      <c r="S11" s="40"/>
      <c r="T11" s="40"/>
      <c r="U11" s="20"/>
      <c r="V11" s="20"/>
    </row>
    <row r="12" spans="2:22" ht="21.75" customHeight="1" thickBot="1">
      <c r="B12" s="27">
        <v>0</v>
      </c>
      <c r="C12" s="42" t="s">
        <v>5</v>
      </c>
      <c r="D12" s="145" t="s">
        <v>1699</v>
      </c>
      <c r="E12" s="147" t="s">
        <v>1681</v>
      </c>
      <c r="F12" s="42" t="s">
        <v>5</v>
      </c>
      <c r="G12" s="48">
        <v>0</v>
      </c>
      <c r="I12" s="171" t="s">
        <v>32</v>
      </c>
      <c r="J12" s="171"/>
      <c r="K12" s="171"/>
      <c r="N12" s="40"/>
      <c r="O12" s="40">
        <f>IF(AND(C11&lt;$C$16,O11&lt;&gt;1),1,0)</f>
        <v>0</v>
      </c>
      <c r="P12" s="40">
        <f ca="1">IF(AND(D11&lt;$D$16,P11&lt;&gt;1),1,0)</f>
        <v>0</v>
      </c>
      <c r="Q12" s="40">
        <f ca="1">IF(AND(E11&gt;$E$16,Q11&lt;&gt;1),1,0)</f>
        <v>0</v>
      </c>
      <c r="R12" s="40">
        <f>IF(AND(F11&lt;$F$16,R11&lt;&gt;1),1,0)</f>
        <v>0</v>
      </c>
      <c r="S12" s="40"/>
      <c r="T12" s="40"/>
      <c r="U12" s="20"/>
      <c r="V12" s="20"/>
    </row>
    <row r="13" spans="2:22" ht="21.75" customHeight="1" thickBot="1">
      <c r="B13" s="12" t="s">
        <v>3</v>
      </c>
      <c r="C13" s="11">
        <v>0.1</v>
      </c>
      <c r="D13" s="11">
        <v>0.25</v>
      </c>
      <c r="E13" s="11">
        <v>0.5</v>
      </c>
      <c r="F13" s="11">
        <v>0.15</v>
      </c>
      <c r="G13" s="10"/>
      <c r="I13" s="171" t="s">
        <v>29</v>
      </c>
      <c r="J13" s="171"/>
      <c r="K13" s="171"/>
      <c r="N13" s="40"/>
      <c r="O13" s="40">
        <f>SUM(O4:O12)</f>
        <v>4</v>
      </c>
      <c r="P13" s="40">
        <f t="shared" ref="P13:Q13" ca="1" si="5">SUM(P4:P12)</f>
        <v>2</v>
      </c>
      <c r="Q13" s="40">
        <f t="shared" ca="1" si="5"/>
        <v>6</v>
      </c>
      <c r="R13" s="40">
        <f>SUM(R6:R12)</f>
        <v>6</v>
      </c>
      <c r="S13" s="40"/>
      <c r="T13" s="40"/>
      <c r="U13" s="20"/>
      <c r="V13" s="20"/>
    </row>
    <row r="14" spans="2:22">
      <c r="N14" s="40"/>
      <c r="O14" s="40"/>
      <c r="P14" s="40"/>
      <c r="Q14" s="40"/>
      <c r="R14" s="40"/>
      <c r="S14" s="40"/>
      <c r="T14" s="40"/>
      <c r="U14" s="20"/>
      <c r="V14" s="20"/>
    </row>
    <row r="15" spans="2:22">
      <c r="O15" s="40"/>
      <c r="P15" s="40"/>
      <c r="Q15" s="40"/>
      <c r="R15" s="40"/>
      <c r="S15" s="40"/>
      <c r="T15" s="40"/>
    </row>
    <row r="16" spans="2:22" ht="57" customHeight="1">
      <c r="B16" s="9" t="str">
        <f ca="1">"Osiągnięty wynik za " &amp; TEXT(NOW()-IF(DAY(NOW())&lt;8,7,0),"mmmm")</f>
        <v>Osiągnięty wynik za grudzień</v>
      </c>
      <c r="C16" s="6">
        <f>GETPIVOTDATA("WYDBrutto",$I$116)</f>
        <v>0.92804979092088191</v>
      </c>
      <c r="D16" s="148">
        <f ca="1">GETPIVOTDATA("WyD_KROJ",$A$111,"MONTH",TEXT(NOW()-IF(DAY(NOW())&lt;8,7,0),"RRRRmm"))</f>
        <v>7.3352327150084315</v>
      </c>
      <c r="E16" s="6">
        <f ca="1">GETPIVOTDATA("Odpadowość",$AI$124,"DAT",TEXT(NOW()-IF(DAY(NOW())&lt;8,7,0),"RRRRmm"))</f>
        <v>-2.3263729385241683E-2</v>
      </c>
      <c r="F16" s="6">
        <f>GETPIVOTDATA("Wynik",$AA$124)</f>
        <v>1</v>
      </c>
      <c r="G16" s="38" t="str">
        <f ca="1">((VLOOKUP(O13,B4:G12,6,FALSE)*C13)+(VLOOKUP(R13,B4:G12,6,FALSE)*F13)+(VLOOKUP(P13,B4:G12,6,FALSE)*D13)+(VLOOKUP(Q13,B4:G12,6,FALSE)*E13))*100*IF(OR(R13=0,Q13=0,P13=0,O13=0),0.5,1)&amp;"%"</f>
        <v>125,25%</v>
      </c>
      <c r="I16" s="177" t="str">
        <f ca="1">"Wysokość premii = (Podstawa premii * " &amp; VALUE(G16) &amp; ") * Mnożnik jakościowy"</f>
        <v>Wysokość premii = (Podstawa premii * 1,2525) * Mnożnik jakościowy</v>
      </c>
      <c r="J16" s="177"/>
      <c r="K16" s="177"/>
      <c r="L16" s="177"/>
      <c r="O16" s="40"/>
      <c r="P16" s="40"/>
      <c r="Q16" s="40"/>
      <c r="R16" s="40"/>
      <c r="S16" s="40"/>
      <c r="T16" s="40"/>
    </row>
    <row r="101" spans="1:4" outlineLevel="1"/>
    <row r="102" spans="1:4" outlineLevel="1"/>
    <row r="103" spans="1:4" outlineLevel="1"/>
    <row r="104" spans="1:4" outlineLevel="1"/>
    <row r="105" spans="1:4" outlineLevel="1"/>
    <row r="106" spans="1:4" outlineLevel="1"/>
    <row r="107" spans="1:4" outlineLevel="1"/>
    <row r="108" spans="1:4" outlineLevel="1"/>
    <row r="109" spans="1:4" outlineLevel="1">
      <c r="A109" s="71" t="s">
        <v>1683</v>
      </c>
      <c r="B109" s="119" t="s">
        <v>1696</v>
      </c>
    </row>
    <row r="110" spans="1:4" outlineLevel="1"/>
    <row r="111" spans="1:4" outlineLevel="1">
      <c r="A111" s="71" t="s">
        <v>1685</v>
      </c>
      <c r="B111"/>
      <c r="C111"/>
      <c r="D111"/>
    </row>
    <row r="112" spans="1:4" outlineLevel="1">
      <c r="A112" s="71" t="s">
        <v>7</v>
      </c>
      <c r="B112" s="71" t="s">
        <v>13</v>
      </c>
      <c r="C112" s="71" t="s">
        <v>1682</v>
      </c>
      <c r="D112" t="s">
        <v>6</v>
      </c>
    </row>
    <row r="113" spans="1:36" outlineLevel="1">
      <c r="A113" s="119" t="s">
        <v>1767</v>
      </c>
      <c r="B113" s="119" t="s">
        <v>1804</v>
      </c>
      <c r="C113" s="8">
        <v>43055</v>
      </c>
      <c r="D113" s="72">
        <v>5.4493055555555561</v>
      </c>
      <c r="I113" s="71" t="s">
        <v>9</v>
      </c>
      <c r="J113" s="119" t="s">
        <v>48</v>
      </c>
    </row>
    <row r="114" spans="1:36" outlineLevel="1">
      <c r="A114"/>
      <c r="B114"/>
      <c r="C114" s="8">
        <v>43056</v>
      </c>
      <c r="D114" s="72">
        <v>5.9389531250000003</v>
      </c>
      <c r="I114" s="71" t="s">
        <v>11</v>
      </c>
      <c r="J114" s="119" t="s">
        <v>50</v>
      </c>
    </row>
    <row r="115" spans="1:36" outlineLevel="1">
      <c r="A115"/>
      <c r="B115"/>
      <c r="C115" s="8">
        <v>43057</v>
      </c>
      <c r="D115" s="72">
        <v>6.9887249999999996</v>
      </c>
    </row>
    <row r="116" spans="1:36" outlineLevel="1">
      <c r="A116"/>
      <c r="B116" s="119" t="s">
        <v>1805</v>
      </c>
      <c r="D116" s="72">
        <v>5.9772272727272728</v>
      </c>
      <c r="I116" s="71" t="s">
        <v>12</v>
      </c>
      <c r="J116"/>
      <c r="O116" s="72"/>
    </row>
    <row r="117" spans="1:36" outlineLevel="1">
      <c r="A117"/>
      <c r="B117" s="119" t="s">
        <v>1837</v>
      </c>
      <c r="C117" s="8">
        <v>43059</v>
      </c>
      <c r="D117" s="72">
        <v>5.9184374999999996</v>
      </c>
      <c r="I117" s="71" t="s">
        <v>7</v>
      </c>
      <c r="J117" t="s">
        <v>6</v>
      </c>
      <c r="O117" s="72"/>
    </row>
    <row r="118" spans="1:36" outlineLevel="1">
      <c r="A118"/>
      <c r="B118"/>
      <c r="C118" s="8">
        <v>43060</v>
      </c>
      <c r="D118" s="72">
        <v>7.5711388888888882</v>
      </c>
      <c r="I118" s="119" t="s">
        <v>1851</v>
      </c>
      <c r="J118" s="7">
        <v>0.92804979092088191</v>
      </c>
      <c r="O118" s="72"/>
    </row>
    <row r="119" spans="1:36" outlineLevel="1">
      <c r="A119"/>
      <c r="B119"/>
      <c r="C119" s="8">
        <v>43061</v>
      </c>
      <c r="D119" s="72">
        <v>7.3421750000000001</v>
      </c>
      <c r="I119" s="119" t="s">
        <v>8</v>
      </c>
      <c r="J119" s="7">
        <v>0.92804979092088191</v>
      </c>
    </row>
    <row r="120" spans="1:36" outlineLevel="1">
      <c r="A120"/>
      <c r="B120"/>
      <c r="C120" s="8">
        <v>43062</v>
      </c>
      <c r="D120" s="72">
        <v>8.5865156250000005</v>
      </c>
      <c r="J120" s="7"/>
    </row>
    <row r="121" spans="1:36" outlineLevel="1">
      <c r="A121"/>
      <c r="B121"/>
      <c r="C121" s="8">
        <v>43063</v>
      </c>
      <c r="D121" s="72">
        <v>8.4706250000000001</v>
      </c>
      <c r="I121" s="71" t="s">
        <v>9</v>
      </c>
      <c r="J121" s="119" t="s">
        <v>48</v>
      </c>
      <c r="AI121" s="71" t="s">
        <v>982</v>
      </c>
      <c r="AJ121" s="119" t="s">
        <v>985</v>
      </c>
    </row>
    <row r="122" spans="1:36" outlineLevel="1">
      <c r="A122"/>
      <c r="B122"/>
      <c r="C122" s="8">
        <v>43064</v>
      </c>
      <c r="D122" s="72">
        <v>8.4856973684210519</v>
      </c>
      <c r="I122" s="71" t="s">
        <v>11</v>
      </c>
      <c r="J122" s="119" t="s">
        <v>50</v>
      </c>
      <c r="AI122" s="71" t="s">
        <v>1687</v>
      </c>
      <c r="AJ122" s="119" t="s">
        <v>1695</v>
      </c>
    </row>
    <row r="123" spans="1:36" outlineLevel="1">
      <c r="A123"/>
      <c r="B123" s="119" t="s">
        <v>1838</v>
      </c>
      <c r="D123" s="72">
        <v>7.732966666666667</v>
      </c>
    </row>
    <row r="124" spans="1:36" outlineLevel="1">
      <c r="A124"/>
      <c r="B124" s="119" t="s">
        <v>1847</v>
      </c>
      <c r="C124" s="8">
        <v>43066</v>
      </c>
      <c r="D124" s="72">
        <v>7.203875</v>
      </c>
      <c r="I124" s="71" t="s">
        <v>26</v>
      </c>
      <c r="J124"/>
      <c r="K124"/>
      <c r="L124"/>
      <c r="N124" s="119" t="s">
        <v>33</v>
      </c>
      <c r="O124" s="119" t="s">
        <v>15</v>
      </c>
      <c r="P124" s="119" t="s">
        <v>39</v>
      </c>
      <c r="Q124" s="119" t="s">
        <v>40</v>
      </c>
      <c r="R124" s="119" t="s">
        <v>41</v>
      </c>
      <c r="S124" s="119" t="s">
        <v>78</v>
      </c>
      <c r="T124" s="119" t="s">
        <v>79</v>
      </c>
      <c r="V124" s="71" t="s">
        <v>42</v>
      </c>
      <c r="W124"/>
      <c r="X124"/>
      <c r="AA124" s="71" t="s">
        <v>42</v>
      </c>
      <c r="AB124"/>
      <c r="AI124" s="71" t="s">
        <v>1689</v>
      </c>
      <c r="AJ124"/>
    </row>
    <row r="125" spans="1:36" outlineLevel="1">
      <c r="A125"/>
      <c r="B125"/>
      <c r="C125" s="8">
        <v>43067</v>
      </c>
      <c r="D125" s="72">
        <v>7.0385384615384616</v>
      </c>
      <c r="I125" s="71" t="s">
        <v>7</v>
      </c>
      <c r="J125" s="71" t="s">
        <v>13</v>
      </c>
      <c r="K125" s="71" t="s">
        <v>10</v>
      </c>
      <c r="L125" t="s">
        <v>6</v>
      </c>
      <c r="N125" s="119">
        <v>201745</v>
      </c>
      <c r="O125" s="119" t="s">
        <v>44</v>
      </c>
      <c r="P125" s="37">
        <v>201748</v>
      </c>
      <c r="Q125" s="37">
        <v>201752</v>
      </c>
      <c r="R125" s="37">
        <v>0.8</v>
      </c>
      <c r="S125" s="44">
        <v>201744</v>
      </c>
      <c r="T125" s="44">
        <v>201748</v>
      </c>
      <c r="V125" s="71" t="s">
        <v>15</v>
      </c>
      <c r="W125" s="71" t="s">
        <v>33</v>
      </c>
      <c r="X125" t="s">
        <v>6</v>
      </c>
      <c r="AA125" s="71" t="s">
        <v>15</v>
      </c>
      <c r="AB125" t="s">
        <v>6</v>
      </c>
      <c r="AI125" s="71" t="s">
        <v>1686</v>
      </c>
      <c r="AJ125" t="s">
        <v>6</v>
      </c>
    </row>
    <row r="126" spans="1:36" outlineLevel="1">
      <c r="A126"/>
      <c r="B126"/>
      <c r="C126" s="8">
        <v>43068</v>
      </c>
      <c r="D126" s="72">
        <v>5.9118461538461542</v>
      </c>
      <c r="I126" s="119" t="s">
        <v>1767</v>
      </c>
      <c r="J126" s="119" t="s">
        <v>1804</v>
      </c>
      <c r="K126" s="118">
        <v>43055</v>
      </c>
      <c r="L126" s="30">
        <v>1.0007297235772357</v>
      </c>
      <c r="N126" s="119">
        <v>201745</v>
      </c>
      <c r="O126" s="119" t="s">
        <v>44</v>
      </c>
      <c r="P126" s="37">
        <v>201748</v>
      </c>
      <c r="Q126" s="37">
        <v>201752</v>
      </c>
      <c r="R126" s="37">
        <v>0.8</v>
      </c>
      <c r="S126" s="44">
        <v>201744</v>
      </c>
      <c r="T126" s="44">
        <v>201748</v>
      </c>
      <c r="V126" s="119" t="s">
        <v>37</v>
      </c>
      <c r="W126" s="119">
        <v>201745</v>
      </c>
      <c r="X126" s="7">
        <v>0.9</v>
      </c>
      <c r="AA126" s="119" t="s">
        <v>37</v>
      </c>
      <c r="AB126" s="7">
        <v>1</v>
      </c>
      <c r="AI126" s="119" t="s">
        <v>1371</v>
      </c>
      <c r="AJ126" s="7">
        <v>-3.2560122534190938E-3</v>
      </c>
    </row>
    <row r="127" spans="1:36" outlineLevel="1">
      <c r="A127"/>
      <c r="B127"/>
      <c r="C127" s="8">
        <v>43069</v>
      </c>
      <c r="D127" s="72">
        <v>7.2651136363636368</v>
      </c>
      <c r="I127"/>
      <c r="J127"/>
      <c r="K127" s="118">
        <v>43056</v>
      </c>
      <c r="L127" s="30">
        <v>0.93983401626016261</v>
      </c>
      <c r="N127" s="119">
        <v>201745</v>
      </c>
      <c r="O127" s="119" t="s">
        <v>44</v>
      </c>
      <c r="P127" s="37">
        <v>201748</v>
      </c>
      <c r="Q127" s="37">
        <v>201752</v>
      </c>
      <c r="R127" s="37">
        <v>0.8</v>
      </c>
      <c r="S127" s="44">
        <v>201744</v>
      </c>
      <c r="T127" s="44">
        <v>201748</v>
      </c>
      <c r="V127"/>
      <c r="W127" s="119">
        <v>201746</v>
      </c>
      <c r="X127" s="7">
        <v>0.98000000000000009</v>
      </c>
      <c r="AA127" s="119" t="s">
        <v>8</v>
      </c>
      <c r="AB127" s="7">
        <v>1</v>
      </c>
      <c r="AI127" s="119" t="s">
        <v>1449</v>
      </c>
      <c r="AJ127" s="7">
        <v>-2.1616794502771208E-2</v>
      </c>
    </row>
    <row r="128" spans="1:36" outlineLevel="1">
      <c r="A128"/>
      <c r="B128" s="119" t="s">
        <v>1848</v>
      </c>
      <c r="D128" s="72">
        <v>6.8384324999999997</v>
      </c>
      <c r="I128"/>
      <c r="J128"/>
      <c r="K128" s="118">
        <v>43057</v>
      </c>
      <c r="L128" s="30">
        <v>0.9322652419047619</v>
      </c>
      <c r="N128" s="119">
        <v>201745</v>
      </c>
      <c r="O128" s="119" t="s">
        <v>44</v>
      </c>
      <c r="P128" s="37">
        <v>201748</v>
      </c>
      <c r="Q128" s="37">
        <v>201752</v>
      </c>
      <c r="R128" s="37">
        <v>1</v>
      </c>
      <c r="S128" s="44">
        <v>201744</v>
      </c>
      <c r="T128" s="44">
        <v>201748</v>
      </c>
      <c r="V128"/>
      <c r="W128" s="119">
        <v>201747</v>
      </c>
      <c r="X128" s="7">
        <v>0.8833333333333333</v>
      </c>
      <c r="AI128" s="119" t="s">
        <v>1486</v>
      </c>
      <c r="AJ128" s="7">
        <v>-1.5864165175476619E-2</v>
      </c>
    </row>
    <row r="129" spans="1:36" outlineLevel="1">
      <c r="A129" s="119" t="s">
        <v>1769</v>
      </c>
      <c r="D129" s="72">
        <v>7.06346485943775</v>
      </c>
      <c r="I129"/>
      <c r="J129" s="119" t="s">
        <v>1837</v>
      </c>
      <c r="K129" s="118">
        <v>43059</v>
      </c>
      <c r="L129" s="30">
        <v>0.92165471372549024</v>
      </c>
      <c r="N129" s="119">
        <v>201745</v>
      </c>
      <c r="O129" s="119" t="s">
        <v>44</v>
      </c>
      <c r="P129" s="37">
        <v>201748</v>
      </c>
      <c r="Q129" s="37">
        <v>201752</v>
      </c>
      <c r="R129" s="37">
        <v>0.9</v>
      </c>
      <c r="S129" s="44">
        <v>201744</v>
      </c>
      <c r="T129" s="44">
        <v>201748</v>
      </c>
      <c r="V129"/>
      <c r="W129" s="119">
        <v>201748</v>
      </c>
      <c r="X129" s="7">
        <v>1</v>
      </c>
      <c r="AI129" s="119" t="s">
        <v>1510</v>
      </c>
      <c r="AJ129" s="7">
        <v>-2.2442187507444533E-2</v>
      </c>
    </row>
    <row r="130" spans="1:36" outlineLevel="1">
      <c r="A130" s="119" t="s">
        <v>1851</v>
      </c>
      <c r="B130" s="119" t="s">
        <v>1847</v>
      </c>
      <c r="C130" s="8">
        <v>43070</v>
      </c>
      <c r="D130" s="72">
        <v>7.6346326530612245</v>
      </c>
      <c r="I130"/>
      <c r="J130"/>
      <c r="K130" s="118">
        <v>43060</v>
      </c>
      <c r="L130" s="30">
        <v>0.93826058666666678</v>
      </c>
      <c r="N130" s="119">
        <v>201745</v>
      </c>
      <c r="O130" s="119" t="s">
        <v>44</v>
      </c>
      <c r="P130" s="37">
        <v>201748</v>
      </c>
      <c r="Q130" s="37">
        <v>201752</v>
      </c>
      <c r="R130" s="37">
        <v>1</v>
      </c>
      <c r="S130" s="44">
        <v>201744</v>
      </c>
      <c r="T130" s="44">
        <v>201748</v>
      </c>
      <c r="V130"/>
      <c r="W130" s="119">
        <v>201749</v>
      </c>
      <c r="X130" s="7">
        <v>1</v>
      </c>
      <c r="AI130" s="119" t="s">
        <v>1528</v>
      </c>
      <c r="AJ130" s="7">
        <v>2.9589133610299356E-3</v>
      </c>
    </row>
    <row r="131" spans="1:36" outlineLevel="1">
      <c r="A131"/>
      <c r="B131"/>
      <c r="C131" s="8">
        <v>43071</v>
      </c>
      <c r="D131" s="72">
        <v>8.9784062500000008</v>
      </c>
      <c r="I131"/>
      <c r="J131"/>
      <c r="K131" s="118">
        <v>43061</v>
      </c>
      <c r="L131" s="30">
        <v>0.94161215503875983</v>
      </c>
      <c r="N131" s="119">
        <v>201745</v>
      </c>
      <c r="O131" s="119" t="s">
        <v>44</v>
      </c>
      <c r="P131" s="37">
        <v>201748</v>
      </c>
      <c r="Q131" s="37">
        <v>201752</v>
      </c>
      <c r="R131" s="37">
        <v>0.8</v>
      </c>
      <c r="S131" s="44">
        <v>201744</v>
      </c>
      <c r="T131" s="44">
        <v>201748</v>
      </c>
      <c r="V131"/>
      <c r="W131" s="119">
        <v>201750</v>
      </c>
      <c r="X131" s="7">
        <v>1</v>
      </c>
      <c r="AI131" s="119" t="s">
        <v>1561</v>
      </c>
      <c r="AJ131" s="7">
        <v>2.2535147066023109E-2</v>
      </c>
    </row>
    <row r="132" spans="1:36" outlineLevel="1">
      <c r="A132"/>
      <c r="B132" s="119" t="s">
        <v>1848</v>
      </c>
      <c r="D132" s="72">
        <v>8.1655061728395051</v>
      </c>
      <c r="I132"/>
      <c r="J132"/>
      <c r="K132" s="118">
        <v>43062</v>
      </c>
      <c r="L132" s="30">
        <v>0.90603002926829279</v>
      </c>
      <c r="N132" s="119">
        <v>201745</v>
      </c>
      <c r="O132" s="119" t="s">
        <v>44</v>
      </c>
      <c r="P132" s="37">
        <v>201748</v>
      </c>
      <c r="Q132" s="37">
        <v>201752</v>
      </c>
      <c r="R132" s="37">
        <v>0.8</v>
      </c>
      <c r="S132" s="44">
        <v>201744</v>
      </c>
      <c r="T132" s="44">
        <v>201748</v>
      </c>
      <c r="V132"/>
      <c r="W132"/>
      <c r="X132"/>
      <c r="AI132" s="119" t="s">
        <v>1631</v>
      </c>
      <c r="AJ132" s="7">
        <v>1.4692873984959887E-2</v>
      </c>
    </row>
    <row r="133" spans="1:36" outlineLevel="1">
      <c r="A133"/>
      <c r="B133" s="119" t="s">
        <v>1853</v>
      </c>
      <c r="C133" s="8">
        <v>43073</v>
      </c>
      <c r="D133" s="72">
        <v>8.2854634146341457</v>
      </c>
      <c r="I133"/>
      <c r="J133"/>
      <c r="K133" s="118">
        <v>43063</v>
      </c>
      <c r="L133" s="30">
        <v>0.90730974814814813</v>
      </c>
      <c r="N133" s="119">
        <v>201745</v>
      </c>
      <c r="O133" s="119" t="s">
        <v>44</v>
      </c>
      <c r="P133" s="37">
        <v>201748</v>
      </c>
      <c r="Q133" s="37">
        <v>201752</v>
      </c>
      <c r="R133" s="37">
        <v>0.9</v>
      </c>
      <c r="S133" s="44">
        <v>201744</v>
      </c>
      <c r="T133" s="44">
        <v>201748</v>
      </c>
      <c r="AI133" s="119" t="s">
        <v>1767</v>
      </c>
      <c r="AJ133" s="7">
        <v>-2.8474453680838674E-2</v>
      </c>
    </row>
    <row r="134" spans="1:36" outlineLevel="1">
      <c r="A134"/>
      <c r="B134"/>
      <c r="C134" s="8">
        <v>43074</v>
      </c>
      <c r="D134" s="72">
        <v>8.1137499999999996</v>
      </c>
      <c r="I134"/>
      <c r="J134"/>
      <c r="K134" s="118">
        <v>43064</v>
      </c>
      <c r="L134" s="30">
        <v>0.89386722258414775</v>
      </c>
      <c r="N134" s="119">
        <v>201745</v>
      </c>
      <c r="O134" s="119" t="s">
        <v>44</v>
      </c>
      <c r="P134" s="37">
        <v>201748</v>
      </c>
      <c r="Q134" s="37">
        <v>201752</v>
      </c>
      <c r="R134" s="37">
        <v>1</v>
      </c>
      <c r="S134" s="44">
        <v>201744</v>
      </c>
      <c r="T134" s="44">
        <v>201748</v>
      </c>
      <c r="AI134" s="119" t="s">
        <v>1851</v>
      </c>
      <c r="AJ134" s="7">
        <v>-2.3263729385241683E-2</v>
      </c>
    </row>
    <row r="135" spans="1:36" outlineLevel="1">
      <c r="A135"/>
      <c r="B135"/>
      <c r="C135" s="8">
        <v>43075</v>
      </c>
      <c r="D135" s="72">
        <v>7.8948269230769235</v>
      </c>
      <c r="I135"/>
      <c r="J135" s="119" t="s">
        <v>1847</v>
      </c>
      <c r="K135" s="118">
        <v>43066</v>
      </c>
      <c r="L135" s="30">
        <v>0.78188679999999999</v>
      </c>
      <c r="N135" s="119">
        <v>201745</v>
      </c>
      <c r="O135" s="119" t="s">
        <v>44</v>
      </c>
      <c r="P135" s="37">
        <v>201748</v>
      </c>
      <c r="Q135" s="37">
        <v>201752</v>
      </c>
      <c r="R135" s="37">
        <v>1</v>
      </c>
      <c r="S135" s="44">
        <v>201744</v>
      </c>
      <c r="T135" s="44">
        <v>201748</v>
      </c>
      <c r="AI135" s="119" t="s">
        <v>8</v>
      </c>
      <c r="AJ135" s="7">
        <v>-5.4515335067260029E-3</v>
      </c>
    </row>
    <row r="136" spans="1:36" outlineLevel="1">
      <c r="A136"/>
      <c r="B136"/>
      <c r="C136" s="8">
        <v>43076</v>
      </c>
      <c r="D136" s="72">
        <v>7.1385357142857142</v>
      </c>
      <c r="I136"/>
      <c r="J136"/>
      <c r="K136" s="118">
        <v>43067</v>
      </c>
      <c r="L136" s="30">
        <v>1.1067533333333333</v>
      </c>
      <c r="N136" s="119">
        <v>201745</v>
      </c>
      <c r="O136" s="119" t="s">
        <v>44</v>
      </c>
      <c r="P136" s="37">
        <v>201748</v>
      </c>
      <c r="Q136" s="37">
        <v>201752</v>
      </c>
      <c r="R136" s="37">
        <v>1</v>
      </c>
      <c r="S136" s="44">
        <v>201744</v>
      </c>
      <c r="T136" s="44">
        <v>201748</v>
      </c>
      <c r="AI136"/>
      <c r="AJ136"/>
    </row>
    <row r="137" spans="1:36" outlineLevel="1">
      <c r="A137"/>
      <c r="B137"/>
      <c r="C137" s="8">
        <v>43077</v>
      </c>
      <c r="D137" s="72">
        <v>5.8494444444444449</v>
      </c>
      <c r="I137"/>
      <c r="J137"/>
      <c r="K137" s="118">
        <v>43068</v>
      </c>
      <c r="L137" s="30">
        <v>0.92541026666666648</v>
      </c>
      <c r="N137" s="119">
        <v>201745</v>
      </c>
      <c r="O137" s="119" t="s">
        <v>44</v>
      </c>
      <c r="P137" s="37">
        <v>201748</v>
      </c>
      <c r="Q137" s="37">
        <v>201752</v>
      </c>
      <c r="R137" s="37">
        <v>0.9</v>
      </c>
      <c r="S137" s="44">
        <v>201744</v>
      </c>
      <c r="T137" s="44">
        <v>201748</v>
      </c>
    </row>
    <row r="138" spans="1:36" outlineLevel="1">
      <c r="A138"/>
      <c r="B138"/>
      <c r="C138" s="8">
        <v>43078</v>
      </c>
      <c r="D138" s="72">
        <v>5.0693437499999998</v>
      </c>
      <c r="I138"/>
      <c r="J138"/>
      <c r="K138" s="118">
        <v>43069</v>
      </c>
      <c r="L138" s="30">
        <v>0.93177473333333338</v>
      </c>
      <c r="N138" s="119">
        <v>201745</v>
      </c>
      <c r="O138" s="119" t="s">
        <v>44</v>
      </c>
      <c r="P138" s="37">
        <v>201748</v>
      </c>
      <c r="Q138" s="37">
        <v>201752</v>
      </c>
      <c r="R138" s="37">
        <v>0.9</v>
      </c>
      <c r="S138" s="44">
        <v>201744</v>
      </c>
      <c r="T138" s="44">
        <v>201748</v>
      </c>
    </row>
    <row r="139" spans="1:36" outlineLevel="1">
      <c r="A139"/>
      <c r="B139" s="119" t="s">
        <v>1854</v>
      </c>
      <c r="D139" s="72">
        <v>7.3415816326530612</v>
      </c>
      <c r="I139" s="119" t="s">
        <v>1851</v>
      </c>
      <c r="J139" s="119" t="s">
        <v>1847</v>
      </c>
      <c r="K139" s="118">
        <v>43070</v>
      </c>
      <c r="L139" s="30">
        <v>0.93065942857142847</v>
      </c>
      <c r="N139" s="119">
        <v>201745</v>
      </c>
      <c r="O139" s="119" t="s">
        <v>44</v>
      </c>
      <c r="P139" s="37">
        <v>201748</v>
      </c>
      <c r="Q139" s="37">
        <v>201752</v>
      </c>
      <c r="R139" s="37">
        <v>0.7</v>
      </c>
      <c r="S139" s="44">
        <v>201744</v>
      </c>
      <c r="T139" s="44">
        <v>201748</v>
      </c>
    </row>
    <row r="140" spans="1:36" outlineLevel="1">
      <c r="A140"/>
      <c r="B140" s="119" t="s">
        <v>1917</v>
      </c>
      <c r="C140" s="8">
        <v>43080</v>
      </c>
      <c r="D140" s="72">
        <v>6.8821805555555553</v>
      </c>
      <c r="I140"/>
      <c r="J140"/>
      <c r="K140" s="118">
        <v>43071</v>
      </c>
      <c r="L140" s="30">
        <v>0.95133041666666662</v>
      </c>
      <c r="N140" s="119">
        <v>201745</v>
      </c>
      <c r="O140" s="119" t="s">
        <v>44</v>
      </c>
      <c r="P140" s="37">
        <v>201748</v>
      </c>
      <c r="Q140" s="37">
        <v>201752</v>
      </c>
      <c r="R140" s="37">
        <v>0.8</v>
      </c>
      <c r="S140" s="44">
        <v>201744</v>
      </c>
      <c r="T140" s="44">
        <v>201748</v>
      </c>
    </row>
    <row r="141" spans="1:36" outlineLevel="1">
      <c r="A141"/>
      <c r="B141"/>
      <c r="C141" s="8">
        <v>43081</v>
      </c>
      <c r="D141" s="72">
        <v>7.1723437499999996</v>
      </c>
      <c r="I141"/>
      <c r="J141" s="119" t="s">
        <v>1853</v>
      </c>
      <c r="K141" s="118">
        <v>43073</v>
      </c>
      <c r="L141" s="30">
        <v>0.94903714884696011</v>
      </c>
      <c r="N141" s="119">
        <v>201745</v>
      </c>
      <c r="O141" s="119" t="s">
        <v>44</v>
      </c>
      <c r="P141" s="37">
        <v>201748</v>
      </c>
      <c r="Q141" s="37">
        <v>201752</v>
      </c>
      <c r="R141" s="37">
        <v>0.8</v>
      </c>
      <c r="S141" s="44">
        <v>201744</v>
      </c>
      <c r="T141" s="44">
        <v>201748</v>
      </c>
    </row>
    <row r="142" spans="1:36" outlineLevel="1">
      <c r="A142"/>
      <c r="B142"/>
      <c r="C142" s="8">
        <v>43082</v>
      </c>
      <c r="D142" s="72">
        <v>7.1584999999999992</v>
      </c>
      <c r="I142"/>
      <c r="J142"/>
      <c r="K142" s="118">
        <v>43074</v>
      </c>
      <c r="L142" s="30">
        <v>0.92470956666666682</v>
      </c>
      <c r="N142" s="119">
        <v>201745</v>
      </c>
      <c r="O142" s="119" t="s">
        <v>44</v>
      </c>
      <c r="P142" s="37">
        <v>201748</v>
      </c>
      <c r="Q142" s="37">
        <v>201752</v>
      </c>
      <c r="R142" s="37">
        <v>0.7</v>
      </c>
      <c r="S142" s="44">
        <v>201744</v>
      </c>
      <c r="T142" s="44">
        <v>201748</v>
      </c>
      <c r="AA142" s="71" t="s">
        <v>15</v>
      </c>
      <c r="AB142" s="119" t="s">
        <v>16</v>
      </c>
    </row>
    <row r="143" spans="1:36" outlineLevel="1">
      <c r="A143"/>
      <c r="B143"/>
      <c r="C143" s="8">
        <v>43083</v>
      </c>
      <c r="D143" s="72">
        <v>6.6268055555555554</v>
      </c>
      <c r="I143"/>
      <c r="J143"/>
      <c r="K143" s="118">
        <v>43075</v>
      </c>
      <c r="L143" s="30">
        <v>0.93714159719298262</v>
      </c>
      <c r="N143" s="119">
        <v>201745</v>
      </c>
      <c r="O143" s="119" t="s">
        <v>44</v>
      </c>
      <c r="P143" s="39">
        <v>201748</v>
      </c>
      <c r="Q143" s="39">
        <v>201752</v>
      </c>
      <c r="R143" s="39">
        <v>0.9</v>
      </c>
      <c r="S143" s="44">
        <v>201744</v>
      </c>
      <c r="T143" s="44">
        <v>201748</v>
      </c>
    </row>
    <row r="144" spans="1:36" outlineLevel="1">
      <c r="A144"/>
      <c r="B144"/>
      <c r="C144" s="8">
        <v>43084</v>
      </c>
      <c r="D144" s="72">
        <v>7.1606944444444451</v>
      </c>
      <c r="I144"/>
      <c r="J144"/>
      <c r="K144" s="118">
        <v>43076</v>
      </c>
      <c r="L144" s="30">
        <v>0.91544418181818188</v>
      </c>
      <c r="N144" s="119">
        <v>201745</v>
      </c>
      <c r="O144" s="119" t="s">
        <v>44</v>
      </c>
      <c r="P144" s="39">
        <v>201748</v>
      </c>
      <c r="Q144" s="39">
        <v>201752</v>
      </c>
      <c r="R144" s="39">
        <v>1</v>
      </c>
      <c r="S144" s="44">
        <v>201744</v>
      </c>
      <c r="T144" s="44">
        <v>201748</v>
      </c>
      <c r="AA144" s="71" t="s">
        <v>67</v>
      </c>
      <c r="AB144"/>
    </row>
    <row r="145" spans="1:28" outlineLevel="1">
      <c r="A145"/>
      <c r="B145"/>
      <c r="C145" s="8">
        <v>43085</v>
      </c>
      <c r="D145" s="72">
        <v>6.7185263157894735</v>
      </c>
      <c r="I145"/>
      <c r="J145"/>
      <c r="K145" s="118">
        <v>43077</v>
      </c>
      <c r="L145" s="30">
        <v>0.91450933333333329</v>
      </c>
      <c r="N145" s="119">
        <v>201745</v>
      </c>
      <c r="O145" s="119" t="s">
        <v>44</v>
      </c>
      <c r="P145" s="39">
        <v>201748</v>
      </c>
      <c r="Q145" s="39">
        <v>201752</v>
      </c>
      <c r="R145" s="39"/>
      <c r="S145" s="44">
        <v>201744</v>
      </c>
      <c r="T145" s="44">
        <v>201748</v>
      </c>
      <c r="AA145" s="71" t="s">
        <v>66</v>
      </c>
      <c r="AB145" t="s">
        <v>6</v>
      </c>
    </row>
    <row r="146" spans="1:28" outlineLevel="1">
      <c r="A146"/>
      <c r="B146" s="119" t="s">
        <v>1918</v>
      </c>
      <c r="D146" s="72">
        <v>6.972942211055277</v>
      </c>
      <c r="I146"/>
      <c r="J146"/>
      <c r="K146" s="118">
        <v>43078</v>
      </c>
      <c r="L146" s="30">
        <v>0.88103132549019603</v>
      </c>
      <c r="N146" s="119">
        <v>201745</v>
      </c>
      <c r="O146" s="119" t="s">
        <v>44</v>
      </c>
      <c r="P146" s="39">
        <v>201748</v>
      </c>
      <c r="Q146" s="39">
        <v>201752</v>
      </c>
      <c r="R146" s="39">
        <v>0.8</v>
      </c>
      <c r="S146" s="44">
        <v>201744</v>
      </c>
      <c r="T146" s="44">
        <v>201748</v>
      </c>
      <c r="AA146" s="119">
        <v>3</v>
      </c>
      <c r="AB146" s="72">
        <v>88</v>
      </c>
    </row>
    <row r="147" spans="1:28" outlineLevel="1">
      <c r="A147"/>
      <c r="B147" s="119" t="s">
        <v>1957</v>
      </c>
      <c r="C147" s="8">
        <v>43087</v>
      </c>
      <c r="D147" s="72">
        <v>7.8377343750000001</v>
      </c>
      <c r="I147"/>
      <c r="J147" s="119" t="s">
        <v>1917</v>
      </c>
      <c r="K147" s="118">
        <v>43080</v>
      </c>
      <c r="L147" s="30">
        <v>0.94751040670859543</v>
      </c>
      <c r="N147" s="119">
        <v>201745</v>
      </c>
      <c r="O147" s="119" t="s">
        <v>44</v>
      </c>
      <c r="P147" s="39">
        <v>201748</v>
      </c>
      <c r="Q147" s="39">
        <v>201752</v>
      </c>
      <c r="R147" s="39">
        <v>1</v>
      </c>
      <c r="S147" s="44">
        <v>201744</v>
      </c>
      <c r="T147" s="44">
        <v>201748</v>
      </c>
      <c r="AA147" s="119">
        <v>4</v>
      </c>
      <c r="AB147" s="72">
        <v>27</v>
      </c>
    </row>
    <row r="148" spans="1:28" outlineLevel="1">
      <c r="A148"/>
      <c r="B148"/>
      <c r="C148" s="8">
        <v>43088</v>
      </c>
      <c r="D148" s="72">
        <v>6.9799027777777773</v>
      </c>
      <c r="I148"/>
      <c r="J148"/>
      <c r="K148" s="118">
        <v>43081</v>
      </c>
      <c r="L148" s="30">
        <v>0.91886334263565894</v>
      </c>
      <c r="N148" s="119">
        <v>201745</v>
      </c>
      <c r="O148" s="119" t="s">
        <v>44</v>
      </c>
      <c r="P148" s="39">
        <v>201748</v>
      </c>
      <c r="Q148" s="39">
        <v>201752</v>
      </c>
      <c r="R148" s="39">
        <v>1</v>
      </c>
      <c r="S148" s="44">
        <v>201744</v>
      </c>
      <c r="T148" s="44">
        <v>201748</v>
      </c>
      <c r="AA148" s="119" t="s">
        <v>8</v>
      </c>
      <c r="AB148" s="72">
        <v>115</v>
      </c>
    </row>
    <row r="149" spans="1:28" outlineLevel="1">
      <c r="A149"/>
      <c r="B149" s="119" t="s">
        <v>1958</v>
      </c>
      <c r="D149" s="72">
        <v>7.383588235294118</v>
      </c>
      <c r="I149"/>
      <c r="J149"/>
      <c r="K149" s="118">
        <v>43082</v>
      </c>
      <c r="L149" s="30">
        <v>0.91504966821705425</v>
      </c>
      <c r="N149" s="119">
        <v>201745</v>
      </c>
      <c r="O149" s="119" t="s">
        <v>57</v>
      </c>
      <c r="P149" s="39">
        <v>201748</v>
      </c>
      <c r="Q149" s="39">
        <v>201752</v>
      </c>
      <c r="R149" s="39">
        <v>0.9</v>
      </c>
      <c r="S149" s="44">
        <v>201744</v>
      </c>
      <c r="T149" s="44">
        <v>201748</v>
      </c>
      <c r="AA149"/>
      <c r="AB149"/>
    </row>
    <row r="150" spans="1:28" outlineLevel="1">
      <c r="A150" s="119" t="s">
        <v>1852</v>
      </c>
      <c r="D150" s="72">
        <v>7.3352327150084315</v>
      </c>
      <c r="I150"/>
      <c r="J150"/>
      <c r="K150" s="118">
        <v>43083</v>
      </c>
      <c r="L150" s="30">
        <v>0.95037386074074082</v>
      </c>
      <c r="N150" s="119">
        <v>201745</v>
      </c>
      <c r="O150" s="119" t="s">
        <v>57</v>
      </c>
      <c r="P150" s="39">
        <v>201748</v>
      </c>
      <c r="Q150" s="39">
        <v>201752</v>
      </c>
      <c r="R150" s="39">
        <v>1</v>
      </c>
      <c r="S150" s="44">
        <v>201744</v>
      </c>
      <c r="T150" s="44">
        <v>201748</v>
      </c>
    </row>
    <row r="151" spans="1:28" outlineLevel="1">
      <c r="A151" s="119" t="s">
        <v>8</v>
      </c>
      <c r="B151"/>
      <c r="C151"/>
      <c r="D151" s="72">
        <v>7.2111810265811167</v>
      </c>
      <c r="I151"/>
      <c r="J151"/>
      <c r="K151" s="118">
        <v>43084</v>
      </c>
      <c r="L151" s="30">
        <v>0.94968279024390256</v>
      </c>
      <c r="N151" s="119">
        <v>201745</v>
      </c>
      <c r="O151" s="119" t="s">
        <v>57</v>
      </c>
      <c r="P151" s="39">
        <v>201748</v>
      </c>
      <c r="Q151" s="39">
        <v>201752</v>
      </c>
      <c r="R151" s="39">
        <v>1</v>
      </c>
      <c r="S151" s="44">
        <v>201744</v>
      </c>
      <c r="T151" s="44">
        <v>201748</v>
      </c>
    </row>
    <row r="152" spans="1:28" outlineLevel="1">
      <c r="A152"/>
      <c r="B152"/>
      <c r="C152"/>
      <c r="D152"/>
      <c r="I152"/>
      <c r="J152"/>
      <c r="K152" s="118">
        <v>43085</v>
      </c>
      <c r="L152" s="30">
        <v>0.9318512636815921</v>
      </c>
      <c r="N152" s="119">
        <v>201745</v>
      </c>
      <c r="O152" s="119" t="s">
        <v>34</v>
      </c>
      <c r="P152" s="39">
        <v>201748</v>
      </c>
      <c r="Q152" s="39">
        <v>201752</v>
      </c>
      <c r="R152" s="39"/>
      <c r="S152" s="44">
        <v>201744</v>
      </c>
      <c r="T152" s="44">
        <v>201748</v>
      </c>
    </row>
    <row r="153" spans="1:28" outlineLevel="1">
      <c r="A153"/>
      <c r="B153"/>
      <c r="C153"/>
      <c r="D153"/>
      <c r="I153"/>
      <c r="J153" s="119" t="s">
        <v>1957</v>
      </c>
      <c r="K153" s="118">
        <v>43087</v>
      </c>
      <c r="L153" s="30">
        <v>0.91362288888888887</v>
      </c>
      <c r="N153" s="119">
        <v>201745</v>
      </c>
      <c r="O153" s="119" t="s">
        <v>34</v>
      </c>
      <c r="P153" s="39">
        <v>201748</v>
      </c>
      <c r="Q153" s="39">
        <v>201752</v>
      </c>
      <c r="R153" s="39"/>
      <c r="S153" s="44">
        <v>201744</v>
      </c>
      <c r="T153" s="44">
        <v>201748</v>
      </c>
    </row>
    <row r="154" spans="1:28" outlineLevel="1">
      <c r="I154"/>
      <c r="J154"/>
      <c r="K154" s="118">
        <v>43088</v>
      </c>
      <c r="L154" s="30">
        <v>0.91091304444444443</v>
      </c>
      <c r="N154" s="119">
        <v>201745</v>
      </c>
      <c r="O154" s="119" t="s">
        <v>34</v>
      </c>
      <c r="P154" s="39">
        <v>201748</v>
      </c>
      <c r="Q154" s="39">
        <v>201752</v>
      </c>
      <c r="R154" s="39">
        <v>0.9</v>
      </c>
      <c r="S154" s="44">
        <v>201744</v>
      </c>
      <c r="T154" s="44">
        <v>201748</v>
      </c>
    </row>
    <row r="155" spans="1:28" outlineLevel="1">
      <c r="I155" s="119" t="s">
        <v>8</v>
      </c>
      <c r="J155"/>
      <c r="K155"/>
      <c r="L155" s="30">
        <v>0.92994441630593117</v>
      </c>
      <c r="N155" s="119">
        <v>201745</v>
      </c>
      <c r="O155" s="119" t="s">
        <v>35</v>
      </c>
      <c r="P155" s="39">
        <v>201748</v>
      </c>
      <c r="Q155" s="39">
        <v>201752</v>
      </c>
      <c r="R155" s="39"/>
      <c r="S155" s="44">
        <v>201744</v>
      </c>
      <c r="T155" s="44">
        <v>201748</v>
      </c>
    </row>
    <row r="156" spans="1:28" outlineLevel="1">
      <c r="N156" s="119">
        <v>201745</v>
      </c>
      <c r="O156" s="119" t="s">
        <v>35</v>
      </c>
      <c r="P156" s="39">
        <v>201748</v>
      </c>
      <c r="Q156" s="39">
        <v>201752</v>
      </c>
      <c r="R156" s="39">
        <v>1</v>
      </c>
      <c r="S156" s="44">
        <v>201744</v>
      </c>
      <c r="T156" s="44">
        <v>201748</v>
      </c>
    </row>
    <row r="157" spans="1:28" outlineLevel="1">
      <c r="N157" s="119">
        <v>201745</v>
      </c>
      <c r="O157" s="119" t="s">
        <v>36</v>
      </c>
      <c r="P157" s="39">
        <v>201748</v>
      </c>
      <c r="Q157" s="39">
        <v>201752</v>
      </c>
      <c r="R157" s="39">
        <v>1</v>
      </c>
      <c r="S157" s="44">
        <v>201744</v>
      </c>
      <c r="T157" s="44">
        <v>201748</v>
      </c>
    </row>
    <row r="158" spans="1:28" outlineLevel="1">
      <c r="N158" s="119">
        <v>201745</v>
      </c>
      <c r="O158" s="119" t="s">
        <v>36</v>
      </c>
      <c r="P158" s="39">
        <v>201748</v>
      </c>
      <c r="Q158" s="39">
        <v>201752</v>
      </c>
      <c r="R158" s="39">
        <v>1</v>
      </c>
      <c r="S158" s="44">
        <v>201744</v>
      </c>
      <c r="T158" s="44">
        <v>201748</v>
      </c>
    </row>
    <row r="159" spans="1:28" outlineLevel="1">
      <c r="N159" s="119">
        <v>201745</v>
      </c>
      <c r="O159" s="119" t="s">
        <v>37</v>
      </c>
      <c r="P159" s="39">
        <v>201748</v>
      </c>
      <c r="Q159" s="39">
        <v>201752</v>
      </c>
      <c r="R159" s="39">
        <v>1</v>
      </c>
      <c r="S159" s="44">
        <v>201744</v>
      </c>
      <c r="T159" s="44">
        <v>201748</v>
      </c>
    </row>
    <row r="160" spans="1:28" outlineLevel="1">
      <c r="N160" s="119">
        <v>201745</v>
      </c>
      <c r="O160" s="119" t="s">
        <v>37</v>
      </c>
      <c r="P160" s="39">
        <v>201748</v>
      </c>
      <c r="Q160" s="39">
        <v>201752</v>
      </c>
      <c r="R160" s="39">
        <v>0.8</v>
      </c>
      <c r="S160" s="44">
        <v>201744</v>
      </c>
      <c r="T160" s="44">
        <v>201748</v>
      </c>
    </row>
    <row r="161" spans="14:20" outlineLevel="1">
      <c r="N161" s="119">
        <v>201745</v>
      </c>
      <c r="O161" s="119" t="s">
        <v>37</v>
      </c>
      <c r="P161" s="39">
        <v>201748</v>
      </c>
      <c r="Q161" s="39">
        <v>201752</v>
      </c>
      <c r="R161" s="39">
        <v>0.9</v>
      </c>
      <c r="S161" s="44">
        <v>201744</v>
      </c>
      <c r="T161" s="44">
        <v>201748</v>
      </c>
    </row>
    <row r="162" spans="14:20" outlineLevel="1">
      <c r="N162" s="119">
        <v>201745</v>
      </c>
      <c r="O162" s="119" t="s">
        <v>37</v>
      </c>
      <c r="P162" s="39">
        <v>201748</v>
      </c>
      <c r="Q162" s="39">
        <v>201752</v>
      </c>
      <c r="R162" s="39">
        <v>0.9</v>
      </c>
      <c r="S162" s="44">
        <v>201744</v>
      </c>
      <c r="T162" s="44">
        <v>201748</v>
      </c>
    </row>
    <row r="163" spans="14:20" outlineLevel="1">
      <c r="N163" s="119">
        <v>201745</v>
      </c>
      <c r="O163" s="119" t="s">
        <v>37</v>
      </c>
      <c r="P163" s="39">
        <v>201748</v>
      </c>
      <c r="Q163" s="39">
        <v>201752</v>
      </c>
      <c r="R163" s="39">
        <v>0.9</v>
      </c>
      <c r="S163" s="44">
        <v>201744</v>
      </c>
      <c r="T163" s="44">
        <v>201748</v>
      </c>
    </row>
    <row r="164" spans="14:20" outlineLevel="1">
      <c r="N164" s="119">
        <v>201745</v>
      </c>
      <c r="O164" s="119" t="s">
        <v>37</v>
      </c>
      <c r="P164" s="39">
        <v>201748</v>
      </c>
      <c r="Q164" s="39">
        <v>201752</v>
      </c>
      <c r="R164" s="39">
        <v>0.9</v>
      </c>
      <c r="S164" s="44">
        <v>201744</v>
      </c>
      <c r="T164" s="44">
        <v>201748</v>
      </c>
    </row>
    <row r="165" spans="14:20" outlineLevel="1">
      <c r="N165" s="119">
        <v>201745</v>
      </c>
      <c r="O165" s="119" t="s">
        <v>38</v>
      </c>
      <c r="P165" s="39">
        <v>201748</v>
      </c>
      <c r="Q165" s="39">
        <v>201752</v>
      </c>
      <c r="R165" s="39"/>
      <c r="S165" s="44">
        <v>201744</v>
      </c>
      <c r="T165" s="44">
        <v>201748</v>
      </c>
    </row>
    <row r="166" spans="14:20" outlineLevel="1">
      <c r="N166" s="119">
        <v>201745</v>
      </c>
      <c r="O166" s="119" t="s">
        <v>38</v>
      </c>
      <c r="P166" s="39">
        <v>201748</v>
      </c>
      <c r="Q166" s="39">
        <v>201752</v>
      </c>
      <c r="R166" s="39">
        <v>0.9</v>
      </c>
      <c r="S166" s="44">
        <v>201744</v>
      </c>
      <c r="T166" s="44">
        <v>201748</v>
      </c>
    </row>
    <row r="167" spans="14:20" outlineLevel="1">
      <c r="N167" s="119">
        <v>201745</v>
      </c>
      <c r="O167" s="119" t="s">
        <v>38</v>
      </c>
      <c r="P167" s="39">
        <v>201748</v>
      </c>
      <c r="Q167" s="39">
        <v>201752</v>
      </c>
      <c r="R167" s="39">
        <v>0.9</v>
      </c>
      <c r="S167" s="44">
        <v>201744</v>
      </c>
      <c r="T167" s="44">
        <v>201748</v>
      </c>
    </row>
    <row r="168" spans="14:20" outlineLevel="1">
      <c r="N168" s="119">
        <v>201745</v>
      </c>
      <c r="O168" s="119" t="s">
        <v>38</v>
      </c>
      <c r="P168" s="39">
        <v>201748</v>
      </c>
      <c r="Q168" s="39">
        <v>201752</v>
      </c>
      <c r="R168" s="39"/>
      <c r="S168" s="44">
        <v>201744</v>
      </c>
      <c r="T168" s="44">
        <v>201748</v>
      </c>
    </row>
    <row r="169" spans="14:20" outlineLevel="1">
      <c r="N169" s="119">
        <v>201745</v>
      </c>
      <c r="O169" s="119" t="s">
        <v>38</v>
      </c>
      <c r="P169" s="39">
        <v>201748</v>
      </c>
      <c r="Q169" s="39">
        <v>201752</v>
      </c>
      <c r="R169" s="39">
        <v>1</v>
      </c>
      <c r="S169" s="44">
        <v>201744</v>
      </c>
      <c r="T169" s="44">
        <v>201748</v>
      </c>
    </row>
    <row r="170" spans="14:20" outlineLevel="1">
      <c r="N170" s="119">
        <v>201745</v>
      </c>
      <c r="O170" s="119" t="s">
        <v>38</v>
      </c>
      <c r="P170" s="39">
        <v>201748</v>
      </c>
      <c r="Q170" s="39">
        <v>201752</v>
      </c>
      <c r="R170" s="39">
        <v>1</v>
      </c>
      <c r="S170" s="44">
        <v>201744</v>
      </c>
      <c r="T170" s="44">
        <v>201748</v>
      </c>
    </row>
    <row r="171" spans="14:20" outlineLevel="1">
      <c r="N171" s="119">
        <v>201745</v>
      </c>
      <c r="O171" s="119" t="s">
        <v>38</v>
      </c>
      <c r="P171" s="39">
        <v>201748</v>
      </c>
      <c r="Q171" s="39">
        <v>201752</v>
      </c>
      <c r="R171" s="39"/>
      <c r="S171" s="44">
        <v>201744</v>
      </c>
      <c r="T171" s="44">
        <v>201748</v>
      </c>
    </row>
    <row r="172" spans="14:20" outlineLevel="1">
      <c r="N172" s="119">
        <v>201745</v>
      </c>
      <c r="O172" s="119" t="s">
        <v>38</v>
      </c>
      <c r="P172" s="39">
        <v>201748</v>
      </c>
      <c r="Q172" s="39">
        <v>201752</v>
      </c>
      <c r="R172" s="39">
        <v>1</v>
      </c>
      <c r="S172" s="44">
        <v>201744</v>
      </c>
      <c r="T172" s="44">
        <v>201748</v>
      </c>
    </row>
    <row r="173" spans="14:20" outlineLevel="1">
      <c r="N173" s="119">
        <v>201745</v>
      </c>
      <c r="O173" s="119" t="s">
        <v>38</v>
      </c>
      <c r="P173" s="39">
        <v>201748</v>
      </c>
      <c r="Q173" s="39">
        <v>201752</v>
      </c>
      <c r="R173" s="39">
        <v>0.9</v>
      </c>
      <c r="S173" s="44">
        <v>201744</v>
      </c>
      <c r="T173" s="44">
        <v>201748</v>
      </c>
    </row>
    <row r="174" spans="14:20" outlineLevel="1">
      <c r="N174" s="119">
        <v>201746</v>
      </c>
      <c r="O174" s="119" t="s">
        <v>44</v>
      </c>
      <c r="P174" s="39">
        <v>201748</v>
      </c>
      <c r="Q174" s="39">
        <v>201752</v>
      </c>
      <c r="R174" s="39">
        <v>0.7</v>
      </c>
      <c r="S174" s="44">
        <v>201744</v>
      </c>
      <c r="T174" s="44">
        <v>201748</v>
      </c>
    </row>
    <row r="175" spans="14:20" outlineLevel="1">
      <c r="N175" s="119">
        <v>201746</v>
      </c>
      <c r="O175" s="119" t="s">
        <v>44</v>
      </c>
      <c r="P175" s="39">
        <v>201748</v>
      </c>
      <c r="Q175" s="39">
        <v>201752</v>
      </c>
      <c r="R175" s="39">
        <v>0.7</v>
      </c>
      <c r="S175" s="44">
        <v>201744</v>
      </c>
      <c r="T175" s="44">
        <v>201748</v>
      </c>
    </row>
    <row r="176" spans="14:20" outlineLevel="1">
      <c r="N176" s="119">
        <v>201746</v>
      </c>
      <c r="O176" s="119" t="s">
        <v>44</v>
      </c>
      <c r="P176" s="39">
        <v>201748</v>
      </c>
      <c r="Q176" s="39">
        <v>201752</v>
      </c>
      <c r="R176" s="39">
        <v>0.9</v>
      </c>
      <c r="S176" s="44">
        <v>201744</v>
      </c>
      <c r="T176" s="44">
        <v>201748</v>
      </c>
    </row>
    <row r="177" spans="14:20" outlineLevel="1">
      <c r="N177" s="119">
        <v>201746</v>
      </c>
      <c r="O177" s="119" t="s">
        <v>44</v>
      </c>
      <c r="P177" s="39">
        <v>201748</v>
      </c>
      <c r="Q177" s="39">
        <v>201752</v>
      </c>
      <c r="R177" s="39">
        <v>0.9</v>
      </c>
      <c r="S177" s="44">
        <v>201744</v>
      </c>
      <c r="T177" s="44">
        <v>201748</v>
      </c>
    </row>
    <row r="178" spans="14:20" outlineLevel="1">
      <c r="N178" s="119">
        <v>201746</v>
      </c>
      <c r="O178" s="119" t="s">
        <v>44</v>
      </c>
      <c r="P178" s="39">
        <v>201748</v>
      </c>
      <c r="Q178" s="39">
        <v>201752</v>
      </c>
      <c r="R178" s="39">
        <v>1</v>
      </c>
      <c r="S178" s="44">
        <v>201744</v>
      </c>
      <c r="T178" s="44">
        <v>201748</v>
      </c>
    </row>
    <row r="179" spans="14:20" outlineLevel="1">
      <c r="N179" s="119">
        <v>201746</v>
      </c>
      <c r="O179" s="119" t="s">
        <v>44</v>
      </c>
      <c r="P179" s="39">
        <v>201748</v>
      </c>
      <c r="Q179" s="39">
        <v>201752</v>
      </c>
      <c r="R179" s="39">
        <v>1</v>
      </c>
      <c r="S179" s="44">
        <v>201744</v>
      </c>
      <c r="T179" s="44">
        <v>201748</v>
      </c>
    </row>
    <row r="180" spans="14:20" outlineLevel="1">
      <c r="N180" s="119">
        <v>201746</v>
      </c>
      <c r="O180" s="119" t="s">
        <v>44</v>
      </c>
      <c r="P180" s="39">
        <v>201748</v>
      </c>
      <c r="Q180" s="39">
        <v>201752</v>
      </c>
      <c r="R180" s="39">
        <v>0.8</v>
      </c>
      <c r="S180" s="44">
        <v>201744</v>
      </c>
      <c r="T180" s="44">
        <v>201748</v>
      </c>
    </row>
    <row r="181" spans="14:20" outlineLevel="1">
      <c r="N181" s="119">
        <v>201746</v>
      </c>
      <c r="O181" s="119" t="s">
        <v>44</v>
      </c>
      <c r="P181" s="39">
        <v>201748</v>
      </c>
      <c r="Q181" s="39">
        <v>201752</v>
      </c>
      <c r="R181" s="39">
        <v>0.8</v>
      </c>
      <c r="S181" s="44">
        <v>201744</v>
      </c>
      <c r="T181" s="44">
        <v>201748</v>
      </c>
    </row>
    <row r="182" spans="14:20" outlineLevel="1">
      <c r="N182" s="119">
        <v>201746</v>
      </c>
      <c r="O182" s="119" t="s">
        <v>44</v>
      </c>
      <c r="P182" s="39">
        <v>201748</v>
      </c>
      <c r="Q182" s="39">
        <v>201752</v>
      </c>
      <c r="R182" s="39">
        <v>0.8</v>
      </c>
      <c r="S182" s="44">
        <v>201744</v>
      </c>
      <c r="T182" s="44">
        <v>201748</v>
      </c>
    </row>
    <row r="183" spans="14:20" outlineLevel="1">
      <c r="N183" s="119">
        <v>201746</v>
      </c>
      <c r="O183" s="119" t="s">
        <v>44</v>
      </c>
      <c r="P183" s="39">
        <v>201748</v>
      </c>
      <c r="Q183" s="39">
        <v>201752</v>
      </c>
      <c r="R183" s="39">
        <v>0.9</v>
      </c>
      <c r="S183" s="44">
        <v>201744</v>
      </c>
      <c r="T183" s="44">
        <v>201748</v>
      </c>
    </row>
    <row r="184" spans="14:20" outlineLevel="1">
      <c r="N184" s="119">
        <v>201746</v>
      </c>
      <c r="O184" s="119" t="s">
        <v>44</v>
      </c>
      <c r="P184" s="39">
        <v>201748</v>
      </c>
      <c r="Q184" s="39">
        <v>201752</v>
      </c>
      <c r="R184" s="39">
        <v>0.8</v>
      </c>
      <c r="S184" s="44">
        <v>201744</v>
      </c>
      <c r="T184" s="44">
        <v>201748</v>
      </c>
    </row>
    <row r="185" spans="14:20" outlineLevel="1">
      <c r="N185" s="119">
        <v>201746</v>
      </c>
      <c r="O185" s="119" t="s">
        <v>44</v>
      </c>
      <c r="P185" s="39">
        <v>201748</v>
      </c>
      <c r="Q185" s="39">
        <v>201752</v>
      </c>
      <c r="R185" s="39">
        <v>1</v>
      </c>
      <c r="S185" s="44">
        <v>201744</v>
      </c>
      <c r="T185" s="44">
        <v>201748</v>
      </c>
    </row>
    <row r="186" spans="14:20" outlineLevel="1">
      <c r="N186" s="119">
        <v>201746</v>
      </c>
      <c r="O186" s="119" t="s">
        <v>44</v>
      </c>
      <c r="P186" s="39">
        <v>201748</v>
      </c>
      <c r="Q186" s="39">
        <v>201752</v>
      </c>
      <c r="R186" s="39">
        <v>0.9</v>
      </c>
      <c r="S186" s="44">
        <v>201744</v>
      </c>
      <c r="T186" s="44">
        <v>201748</v>
      </c>
    </row>
    <row r="187" spans="14:20" outlineLevel="1">
      <c r="N187" s="119">
        <v>201746</v>
      </c>
      <c r="O187" s="119" t="s">
        <v>44</v>
      </c>
      <c r="P187" s="39">
        <v>201748</v>
      </c>
      <c r="Q187" s="39">
        <v>201752</v>
      </c>
      <c r="R187" s="39">
        <v>0.8</v>
      </c>
      <c r="S187" s="44">
        <v>201744</v>
      </c>
      <c r="T187" s="44">
        <v>201748</v>
      </c>
    </row>
    <row r="188" spans="14:20" outlineLevel="1">
      <c r="N188" s="119">
        <v>201746</v>
      </c>
      <c r="O188" s="119" t="s">
        <v>44</v>
      </c>
      <c r="P188" s="39">
        <v>201748</v>
      </c>
      <c r="Q188" s="39">
        <v>201752</v>
      </c>
      <c r="R188" s="39">
        <v>0.7</v>
      </c>
      <c r="S188" s="44">
        <v>201744</v>
      </c>
      <c r="T188" s="44">
        <v>201748</v>
      </c>
    </row>
    <row r="189" spans="14:20" outlineLevel="1">
      <c r="N189" s="119">
        <v>201746</v>
      </c>
      <c r="O189" s="119" t="s">
        <v>44</v>
      </c>
      <c r="P189" s="39">
        <v>201748</v>
      </c>
      <c r="Q189" s="39">
        <v>201752</v>
      </c>
      <c r="R189" s="39">
        <v>0.9</v>
      </c>
      <c r="S189" s="44">
        <v>201744</v>
      </c>
      <c r="T189" s="44">
        <v>201748</v>
      </c>
    </row>
    <row r="190" spans="14:20" outlineLevel="1">
      <c r="N190" s="119">
        <v>201746</v>
      </c>
      <c r="O190" s="119" t="s">
        <v>44</v>
      </c>
      <c r="P190" s="39">
        <v>201748</v>
      </c>
      <c r="Q190" s="39">
        <v>201752</v>
      </c>
      <c r="R190" s="39">
        <v>0.9</v>
      </c>
      <c r="S190" s="44">
        <v>201744</v>
      </c>
      <c r="T190" s="44">
        <v>201748</v>
      </c>
    </row>
    <row r="191" spans="14:20" outlineLevel="1">
      <c r="N191" s="119">
        <v>201746</v>
      </c>
      <c r="O191" s="119" t="s">
        <v>44</v>
      </c>
      <c r="P191" s="39">
        <v>201748</v>
      </c>
      <c r="Q191" s="39">
        <v>201752</v>
      </c>
      <c r="R191" s="39">
        <v>0.7</v>
      </c>
      <c r="S191" s="44">
        <v>201744</v>
      </c>
      <c r="T191" s="44">
        <v>201748</v>
      </c>
    </row>
    <row r="192" spans="14:20" outlineLevel="1">
      <c r="N192" s="119">
        <v>201746</v>
      </c>
      <c r="O192" s="119" t="s">
        <v>44</v>
      </c>
      <c r="P192" s="39">
        <v>201748</v>
      </c>
      <c r="Q192" s="39">
        <v>201752</v>
      </c>
      <c r="R192" s="39"/>
      <c r="S192" s="44">
        <v>201744</v>
      </c>
      <c r="T192" s="44">
        <v>201748</v>
      </c>
    </row>
    <row r="193" spans="14:20" outlineLevel="1">
      <c r="N193" s="119">
        <v>201746</v>
      </c>
      <c r="O193" s="119" t="s">
        <v>44</v>
      </c>
      <c r="P193" s="39">
        <v>201748</v>
      </c>
      <c r="Q193" s="39">
        <v>201752</v>
      </c>
      <c r="R193" s="39">
        <v>1</v>
      </c>
      <c r="S193" s="44">
        <v>201744</v>
      </c>
      <c r="T193" s="44">
        <v>201748</v>
      </c>
    </row>
    <row r="194" spans="14:20" outlineLevel="1">
      <c r="N194" s="119">
        <v>201746</v>
      </c>
      <c r="O194" s="119" t="s">
        <v>44</v>
      </c>
      <c r="P194" s="39">
        <v>201748</v>
      </c>
      <c r="Q194" s="39">
        <v>201752</v>
      </c>
      <c r="R194" s="39">
        <v>1</v>
      </c>
      <c r="S194" s="44">
        <v>201744</v>
      </c>
      <c r="T194" s="44">
        <v>201748</v>
      </c>
    </row>
    <row r="195" spans="14:20" outlineLevel="1">
      <c r="N195" s="119">
        <v>201746</v>
      </c>
      <c r="O195" s="119" t="s">
        <v>44</v>
      </c>
      <c r="P195" s="39">
        <v>201748</v>
      </c>
      <c r="Q195" s="39">
        <v>201752</v>
      </c>
      <c r="R195" s="39"/>
      <c r="S195" s="44">
        <v>201744</v>
      </c>
      <c r="T195" s="44">
        <v>201748</v>
      </c>
    </row>
    <row r="196" spans="14:20" outlineLevel="1">
      <c r="N196" s="119">
        <v>201746</v>
      </c>
      <c r="O196" s="119" t="s">
        <v>44</v>
      </c>
      <c r="P196" s="39">
        <v>201748</v>
      </c>
      <c r="Q196" s="39">
        <v>201752</v>
      </c>
      <c r="R196" s="39">
        <v>1</v>
      </c>
      <c r="S196" s="44">
        <v>201744</v>
      </c>
      <c r="T196" s="44">
        <v>201748</v>
      </c>
    </row>
    <row r="197" spans="14:20" outlineLevel="1">
      <c r="N197" s="119">
        <v>201746</v>
      </c>
      <c r="O197" s="119" t="s">
        <v>44</v>
      </c>
      <c r="P197" s="39">
        <v>201748</v>
      </c>
      <c r="Q197" s="39">
        <v>201752</v>
      </c>
      <c r="R197" s="39">
        <v>1</v>
      </c>
      <c r="S197" s="44">
        <v>201744</v>
      </c>
      <c r="T197" s="44">
        <v>201748</v>
      </c>
    </row>
    <row r="198" spans="14:20" outlineLevel="1">
      <c r="N198" s="119">
        <v>201746</v>
      </c>
      <c r="O198" s="119" t="s">
        <v>57</v>
      </c>
      <c r="P198" s="39">
        <v>201748</v>
      </c>
      <c r="Q198" s="39">
        <v>201752</v>
      </c>
      <c r="R198" s="39">
        <v>1</v>
      </c>
      <c r="S198" s="44">
        <v>201744</v>
      </c>
      <c r="T198" s="44">
        <v>201748</v>
      </c>
    </row>
    <row r="199" spans="14:20" outlineLevel="1">
      <c r="N199" s="119">
        <v>201746</v>
      </c>
      <c r="O199" s="119" t="s">
        <v>57</v>
      </c>
      <c r="P199" s="39">
        <v>201748</v>
      </c>
      <c r="Q199" s="39">
        <v>201752</v>
      </c>
      <c r="R199" s="39">
        <v>1</v>
      </c>
      <c r="S199" s="44">
        <v>201744</v>
      </c>
      <c r="T199" s="44">
        <v>201748</v>
      </c>
    </row>
    <row r="200" spans="14:20" outlineLevel="1">
      <c r="N200" s="119">
        <v>201746</v>
      </c>
      <c r="O200" s="119" t="s">
        <v>57</v>
      </c>
      <c r="P200" s="39">
        <v>201748</v>
      </c>
      <c r="Q200" s="39">
        <v>201752</v>
      </c>
      <c r="R200" s="39">
        <v>1</v>
      </c>
      <c r="S200" s="44">
        <v>201744</v>
      </c>
      <c r="T200" s="44">
        <v>201748</v>
      </c>
    </row>
    <row r="201" spans="14:20" outlineLevel="1">
      <c r="N201" s="119">
        <v>201746</v>
      </c>
      <c r="O201" s="119" t="s">
        <v>34</v>
      </c>
      <c r="P201" s="39">
        <v>201748</v>
      </c>
      <c r="Q201" s="39">
        <v>201752</v>
      </c>
      <c r="R201" s="39">
        <v>1</v>
      </c>
      <c r="S201" s="44">
        <v>201744</v>
      </c>
      <c r="T201" s="44">
        <v>201748</v>
      </c>
    </row>
    <row r="202" spans="14:20" outlineLevel="1">
      <c r="N202" s="119">
        <v>201746</v>
      </c>
      <c r="O202" s="119" t="s">
        <v>34</v>
      </c>
      <c r="P202" s="39">
        <v>201748</v>
      </c>
      <c r="Q202" s="39">
        <v>201752</v>
      </c>
      <c r="R202" s="39"/>
      <c r="S202" s="44">
        <v>201744</v>
      </c>
      <c r="T202" s="44">
        <v>201748</v>
      </c>
    </row>
    <row r="203" spans="14:20" outlineLevel="1">
      <c r="N203" s="119">
        <v>201746</v>
      </c>
      <c r="O203" s="119" t="s">
        <v>34</v>
      </c>
      <c r="P203" s="39">
        <v>201748</v>
      </c>
      <c r="Q203" s="39">
        <v>201752</v>
      </c>
      <c r="R203" s="39">
        <v>1</v>
      </c>
      <c r="S203" s="44">
        <v>201744</v>
      </c>
      <c r="T203" s="44">
        <v>201748</v>
      </c>
    </row>
    <row r="204" spans="14:20" outlineLevel="1">
      <c r="N204" s="119">
        <v>201746</v>
      </c>
      <c r="O204" s="119" t="s">
        <v>35</v>
      </c>
      <c r="P204" s="39">
        <v>201748</v>
      </c>
      <c r="Q204" s="39">
        <v>201752</v>
      </c>
      <c r="R204" s="39">
        <v>1</v>
      </c>
      <c r="S204" s="44">
        <v>201744</v>
      </c>
      <c r="T204" s="44">
        <v>201748</v>
      </c>
    </row>
    <row r="205" spans="14:20" outlineLevel="1">
      <c r="N205" s="119">
        <v>201746</v>
      </c>
      <c r="O205" s="119" t="s">
        <v>35</v>
      </c>
      <c r="P205" s="39">
        <v>201748</v>
      </c>
      <c r="Q205" s="39">
        <v>201752</v>
      </c>
      <c r="R205" s="39">
        <v>1</v>
      </c>
      <c r="S205" s="44">
        <v>201744</v>
      </c>
      <c r="T205" s="44">
        <v>201748</v>
      </c>
    </row>
    <row r="206" spans="14:20" outlineLevel="1">
      <c r="N206" s="119">
        <v>201746</v>
      </c>
      <c r="O206" s="119" t="s">
        <v>36</v>
      </c>
      <c r="P206" s="39">
        <v>201748</v>
      </c>
      <c r="Q206" s="39">
        <v>201752</v>
      </c>
      <c r="R206" s="39">
        <v>1</v>
      </c>
      <c r="S206" s="44">
        <v>201744</v>
      </c>
      <c r="T206" s="44">
        <v>201748</v>
      </c>
    </row>
    <row r="207" spans="14:20" outlineLevel="1">
      <c r="N207" s="119">
        <v>201746</v>
      </c>
      <c r="O207" s="119" t="s">
        <v>36</v>
      </c>
      <c r="P207" s="39">
        <v>201748</v>
      </c>
      <c r="Q207" s="39">
        <v>201752</v>
      </c>
      <c r="R207" s="39">
        <v>1</v>
      </c>
      <c r="S207" s="44">
        <v>201744</v>
      </c>
      <c r="T207" s="44">
        <v>201748</v>
      </c>
    </row>
    <row r="208" spans="14:20" outlineLevel="1">
      <c r="N208" s="119">
        <v>201746</v>
      </c>
      <c r="O208" s="119" t="s">
        <v>37</v>
      </c>
      <c r="P208" s="39">
        <v>201748</v>
      </c>
      <c r="Q208" s="39">
        <v>201752</v>
      </c>
      <c r="R208" s="39">
        <v>1</v>
      </c>
      <c r="S208" s="44">
        <v>201744</v>
      </c>
      <c r="T208" s="44">
        <v>201748</v>
      </c>
    </row>
    <row r="209" spans="14:20" outlineLevel="1">
      <c r="N209" s="119">
        <v>201746</v>
      </c>
      <c r="O209" s="119" t="s">
        <v>37</v>
      </c>
      <c r="P209" s="39">
        <v>201748</v>
      </c>
      <c r="Q209" s="39">
        <v>201752</v>
      </c>
      <c r="R209" s="39">
        <v>0.9</v>
      </c>
      <c r="S209" s="44">
        <v>201744</v>
      </c>
      <c r="T209" s="44">
        <v>201748</v>
      </c>
    </row>
    <row r="210" spans="14:20" outlineLevel="1">
      <c r="N210" s="119">
        <v>201746</v>
      </c>
      <c r="O210" s="119" t="s">
        <v>37</v>
      </c>
      <c r="P210" s="39">
        <v>201748</v>
      </c>
      <c r="Q210" s="39">
        <v>201752</v>
      </c>
      <c r="R210" s="39">
        <v>1</v>
      </c>
      <c r="S210" s="44">
        <v>201744</v>
      </c>
      <c r="T210" s="44">
        <v>201748</v>
      </c>
    </row>
    <row r="211" spans="14:20" outlineLevel="1">
      <c r="N211" s="119">
        <v>201746</v>
      </c>
      <c r="O211" s="119" t="s">
        <v>37</v>
      </c>
      <c r="P211" s="39">
        <v>201748</v>
      </c>
      <c r="Q211" s="39">
        <v>201752</v>
      </c>
      <c r="R211" s="39">
        <v>1</v>
      </c>
      <c r="S211" s="44">
        <v>201744</v>
      </c>
      <c r="T211" s="44">
        <v>201748</v>
      </c>
    </row>
    <row r="212" spans="14:20" outlineLevel="1">
      <c r="N212" s="119">
        <v>201746</v>
      </c>
      <c r="O212" s="119" t="s">
        <v>37</v>
      </c>
      <c r="P212" s="39">
        <v>201748</v>
      </c>
      <c r="Q212" s="39">
        <v>201752</v>
      </c>
      <c r="R212" s="39">
        <v>1</v>
      </c>
      <c r="S212" s="44">
        <v>201744</v>
      </c>
      <c r="T212" s="44">
        <v>201748</v>
      </c>
    </row>
    <row r="213" spans="14:20" outlineLevel="1">
      <c r="N213" s="119">
        <v>201746</v>
      </c>
      <c r="O213" s="119" t="s">
        <v>37</v>
      </c>
      <c r="P213" s="39">
        <v>201748</v>
      </c>
      <c r="Q213" s="39">
        <v>201752</v>
      </c>
      <c r="R213" s="39"/>
      <c r="S213" s="44">
        <v>201744</v>
      </c>
      <c r="T213" s="44">
        <v>201748</v>
      </c>
    </row>
    <row r="214" spans="14:20" outlineLevel="1">
      <c r="N214" s="119">
        <v>201746</v>
      </c>
      <c r="O214" s="119" t="s">
        <v>38</v>
      </c>
      <c r="P214" s="39">
        <v>201748</v>
      </c>
      <c r="Q214" s="39">
        <v>201752</v>
      </c>
      <c r="R214" s="39">
        <v>0.9</v>
      </c>
      <c r="S214" s="44">
        <v>201744</v>
      </c>
      <c r="T214" s="44">
        <v>201748</v>
      </c>
    </row>
    <row r="215" spans="14:20" outlineLevel="1">
      <c r="N215" s="119">
        <v>201746</v>
      </c>
      <c r="O215" s="119" t="s">
        <v>38</v>
      </c>
      <c r="P215" s="39">
        <v>201748</v>
      </c>
      <c r="Q215" s="39">
        <v>201752</v>
      </c>
      <c r="R215" s="39">
        <v>0.9</v>
      </c>
      <c r="S215" s="44">
        <v>201744</v>
      </c>
      <c r="T215" s="44">
        <v>201748</v>
      </c>
    </row>
    <row r="216" spans="14:20" outlineLevel="1">
      <c r="N216" s="119">
        <v>201746</v>
      </c>
      <c r="O216" s="119" t="s">
        <v>38</v>
      </c>
      <c r="P216" s="39">
        <v>201748</v>
      </c>
      <c r="Q216" s="39">
        <v>201752</v>
      </c>
      <c r="R216" s="39">
        <v>0.9</v>
      </c>
      <c r="S216" s="44">
        <v>201744</v>
      </c>
      <c r="T216" s="44">
        <v>201748</v>
      </c>
    </row>
    <row r="217" spans="14:20" outlineLevel="1">
      <c r="N217" s="119">
        <v>201746</v>
      </c>
      <c r="O217" s="119" t="s">
        <v>38</v>
      </c>
      <c r="P217" s="39">
        <v>201748</v>
      </c>
      <c r="Q217" s="39">
        <v>201752</v>
      </c>
      <c r="R217" s="39">
        <v>1</v>
      </c>
      <c r="S217" s="44">
        <v>201744</v>
      </c>
      <c r="T217" s="44">
        <v>201748</v>
      </c>
    </row>
    <row r="218" spans="14:20" outlineLevel="1">
      <c r="N218" s="119">
        <v>201746</v>
      </c>
      <c r="O218" s="119" t="s">
        <v>38</v>
      </c>
      <c r="P218" s="39">
        <v>201748</v>
      </c>
      <c r="Q218" s="39">
        <v>201752</v>
      </c>
      <c r="R218" s="39">
        <v>1</v>
      </c>
      <c r="S218" s="44">
        <v>201744</v>
      </c>
      <c r="T218" s="44">
        <v>201748</v>
      </c>
    </row>
    <row r="219" spans="14:20" outlineLevel="1">
      <c r="N219" s="119">
        <v>201746</v>
      </c>
      <c r="O219" s="119" t="s">
        <v>38</v>
      </c>
      <c r="P219" s="39">
        <v>201748</v>
      </c>
      <c r="Q219" s="39">
        <v>201752</v>
      </c>
      <c r="R219" s="39">
        <v>1</v>
      </c>
      <c r="S219" s="44">
        <v>201744</v>
      </c>
      <c r="T219" s="44">
        <v>201748</v>
      </c>
    </row>
    <row r="220" spans="14:20" outlineLevel="1">
      <c r="N220" s="119">
        <v>201746</v>
      </c>
      <c r="O220" s="119" t="s">
        <v>38</v>
      </c>
      <c r="P220" s="39">
        <v>201748</v>
      </c>
      <c r="Q220" s="39">
        <v>201752</v>
      </c>
      <c r="R220" s="39">
        <v>0.9</v>
      </c>
      <c r="S220" s="44">
        <v>201744</v>
      </c>
      <c r="T220" s="44">
        <v>201748</v>
      </c>
    </row>
    <row r="221" spans="14:20" outlineLevel="1">
      <c r="N221" s="119">
        <v>201746</v>
      </c>
      <c r="O221" s="119" t="s">
        <v>38</v>
      </c>
      <c r="P221" s="39">
        <v>201748</v>
      </c>
      <c r="Q221" s="39">
        <v>201752</v>
      </c>
      <c r="R221" s="39"/>
      <c r="S221" s="44">
        <v>201744</v>
      </c>
      <c r="T221" s="44">
        <v>201748</v>
      </c>
    </row>
    <row r="222" spans="14:20" outlineLevel="1">
      <c r="N222" s="119">
        <v>201746</v>
      </c>
      <c r="O222" s="119" t="s">
        <v>38</v>
      </c>
      <c r="P222" s="39">
        <v>201748</v>
      </c>
      <c r="Q222" s="39">
        <v>201752</v>
      </c>
      <c r="R222" s="39">
        <v>0.9</v>
      </c>
      <c r="S222" s="44">
        <v>201744</v>
      </c>
      <c r="T222" s="44">
        <v>201748</v>
      </c>
    </row>
    <row r="223" spans="14:20" outlineLevel="1">
      <c r="N223" s="119">
        <v>201747</v>
      </c>
      <c r="O223" s="119" t="s">
        <v>44</v>
      </c>
      <c r="P223" s="39">
        <v>201748</v>
      </c>
      <c r="Q223" s="39">
        <v>201752</v>
      </c>
      <c r="R223" s="39">
        <v>0.9</v>
      </c>
      <c r="S223" s="44">
        <v>201744</v>
      </c>
      <c r="T223" s="44">
        <v>201748</v>
      </c>
    </row>
    <row r="224" spans="14:20" outlineLevel="1">
      <c r="N224" s="119">
        <v>201747</v>
      </c>
      <c r="O224" s="119" t="s">
        <v>44</v>
      </c>
      <c r="P224" s="39">
        <v>201748</v>
      </c>
      <c r="Q224" s="39">
        <v>201752</v>
      </c>
      <c r="R224" s="39">
        <v>0.7</v>
      </c>
      <c r="S224" s="44">
        <v>201744</v>
      </c>
      <c r="T224" s="44">
        <v>201748</v>
      </c>
    </row>
    <row r="225" spans="14:20" outlineLevel="1">
      <c r="N225" s="119">
        <v>201747</v>
      </c>
      <c r="O225" s="119" t="s">
        <v>44</v>
      </c>
      <c r="P225" s="39">
        <v>201748</v>
      </c>
      <c r="Q225" s="39">
        <v>201752</v>
      </c>
      <c r="R225" s="39">
        <v>0.9</v>
      </c>
      <c r="S225" s="44">
        <v>201744</v>
      </c>
      <c r="T225" s="44">
        <v>201748</v>
      </c>
    </row>
    <row r="226" spans="14:20" outlineLevel="1">
      <c r="N226" s="119">
        <v>201747</v>
      </c>
      <c r="O226" s="119" t="s">
        <v>44</v>
      </c>
      <c r="P226" s="39">
        <v>201748</v>
      </c>
      <c r="Q226" s="39">
        <v>201752</v>
      </c>
      <c r="R226" s="39">
        <v>0.9</v>
      </c>
      <c r="S226" s="44">
        <v>201744</v>
      </c>
      <c r="T226" s="44">
        <v>201748</v>
      </c>
    </row>
    <row r="227" spans="14:20" outlineLevel="1">
      <c r="N227" s="119">
        <v>201747</v>
      </c>
      <c r="O227" s="119" t="s">
        <v>44</v>
      </c>
      <c r="P227" s="39">
        <v>201748</v>
      </c>
      <c r="Q227" s="39">
        <v>201752</v>
      </c>
      <c r="R227" s="39">
        <v>1</v>
      </c>
      <c r="S227" s="44">
        <v>201744</v>
      </c>
      <c r="T227" s="44">
        <v>201748</v>
      </c>
    </row>
    <row r="228" spans="14:20" outlineLevel="1">
      <c r="N228" s="119">
        <v>201747</v>
      </c>
      <c r="O228" s="119" t="s">
        <v>44</v>
      </c>
      <c r="P228" s="39">
        <v>201748</v>
      </c>
      <c r="Q228" s="39">
        <v>201752</v>
      </c>
      <c r="R228" s="39">
        <v>1</v>
      </c>
      <c r="S228" s="44">
        <v>201744</v>
      </c>
      <c r="T228" s="44">
        <v>201748</v>
      </c>
    </row>
    <row r="229" spans="14:20" outlineLevel="1">
      <c r="N229" s="119">
        <v>201747</v>
      </c>
      <c r="O229" s="119" t="s">
        <v>44</v>
      </c>
      <c r="P229" s="39">
        <v>201748</v>
      </c>
      <c r="Q229" s="39">
        <v>201752</v>
      </c>
      <c r="R229" s="39">
        <v>0.8</v>
      </c>
      <c r="S229" s="44">
        <v>201744</v>
      </c>
      <c r="T229" s="44">
        <v>201748</v>
      </c>
    </row>
    <row r="230" spans="14:20" outlineLevel="1">
      <c r="N230" s="119">
        <v>201747</v>
      </c>
      <c r="O230" s="119" t="s">
        <v>44</v>
      </c>
      <c r="P230" s="39">
        <v>201748</v>
      </c>
      <c r="Q230" s="39">
        <v>201752</v>
      </c>
      <c r="R230" s="39">
        <v>0.8</v>
      </c>
      <c r="S230" s="44">
        <v>201744</v>
      </c>
      <c r="T230" s="44">
        <v>201748</v>
      </c>
    </row>
    <row r="231" spans="14:20" outlineLevel="1">
      <c r="N231" s="119">
        <v>201747</v>
      </c>
      <c r="O231" s="119" t="s">
        <v>44</v>
      </c>
      <c r="P231" s="39">
        <v>201748</v>
      </c>
      <c r="Q231" s="39">
        <v>201752</v>
      </c>
      <c r="R231" s="39">
        <v>0.8</v>
      </c>
      <c r="S231" s="44">
        <v>201744</v>
      </c>
      <c r="T231" s="44">
        <v>201748</v>
      </c>
    </row>
    <row r="232" spans="14:20" outlineLevel="1">
      <c r="N232" s="119">
        <v>201747</v>
      </c>
      <c r="O232" s="119" t="s">
        <v>44</v>
      </c>
      <c r="P232" s="39">
        <v>201748</v>
      </c>
      <c r="Q232" s="39">
        <v>201752</v>
      </c>
      <c r="R232" s="39">
        <v>1</v>
      </c>
      <c r="S232" s="44">
        <v>201744</v>
      </c>
      <c r="T232" s="44">
        <v>201748</v>
      </c>
    </row>
    <row r="233" spans="14:20" outlineLevel="1">
      <c r="N233" s="119">
        <v>201747</v>
      </c>
      <c r="O233" s="119" t="s">
        <v>44</v>
      </c>
      <c r="P233" s="39">
        <v>201748</v>
      </c>
      <c r="Q233" s="39">
        <v>201752</v>
      </c>
      <c r="R233" s="39">
        <v>0.8</v>
      </c>
      <c r="S233" s="44">
        <v>201744</v>
      </c>
      <c r="T233" s="44">
        <v>201748</v>
      </c>
    </row>
    <row r="234" spans="14:20" outlineLevel="1">
      <c r="N234" s="119">
        <v>201747</v>
      </c>
      <c r="O234" s="119" t="s">
        <v>44</v>
      </c>
      <c r="P234" s="39">
        <v>201748</v>
      </c>
      <c r="Q234" s="39">
        <v>201752</v>
      </c>
      <c r="R234" s="39">
        <v>0.9</v>
      </c>
      <c r="S234" s="44">
        <v>201744</v>
      </c>
      <c r="T234" s="44">
        <v>201748</v>
      </c>
    </row>
    <row r="235" spans="14:20" outlineLevel="1">
      <c r="N235" s="119">
        <v>201747</v>
      </c>
      <c r="O235" s="119" t="s">
        <v>44</v>
      </c>
      <c r="P235" s="39">
        <v>201748</v>
      </c>
      <c r="Q235" s="39">
        <v>201752</v>
      </c>
      <c r="R235" s="39">
        <v>0.9</v>
      </c>
      <c r="S235" s="44">
        <v>201744</v>
      </c>
      <c r="T235" s="44">
        <v>201748</v>
      </c>
    </row>
    <row r="236" spans="14:20" outlineLevel="1">
      <c r="N236" s="119">
        <v>201747</v>
      </c>
      <c r="O236" s="119" t="s">
        <v>44</v>
      </c>
      <c r="P236" s="39">
        <v>201748</v>
      </c>
      <c r="Q236" s="39">
        <v>201752</v>
      </c>
      <c r="R236" s="39">
        <v>0.7</v>
      </c>
      <c r="S236" s="44">
        <v>201744</v>
      </c>
      <c r="T236" s="44">
        <v>201748</v>
      </c>
    </row>
    <row r="237" spans="14:20" outlineLevel="1">
      <c r="N237" s="119">
        <v>201747</v>
      </c>
      <c r="O237" s="119" t="s">
        <v>44</v>
      </c>
      <c r="P237" s="39">
        <v>201748</v>
      </c>
      <c r="Q237" s="39">
        <v>201752</v>
      </c>
      <c r="R237" s="39">
        <v>0.7</v>
      </c>
      <c r="S237" s="44">
        <v>201744</v>
      </c>
      <c r="T237" s="44">
        <v>201748</v>
      </c>
    </row>
    <row r="238" spans="14:20" outlineLevel="1">
      <c r="N238" s="119">
        <v>201747</v>
      </c>
      <c r="O238" s="119" t="s">
        <v>44</v>
      </c>
      <c r="P238" s="39">
        <v>201748</v>
      </c>
      <c r="Q238" s="39">
        <v>201752</v>
      </c>
      <c r="R238" s="39">
        <v>0.9</v>
      </c>
      <c r="S238" s="44">
        <v>201744</v>
      </c>
      <c r="T238" s="44">
        <v>201748</v>
      </c>
    </row>
    <row r="239" spans="14:20" outlineLevel="1">
      <c r="N239" s="119">
        <v>201747</v>
      </c>
      <c r="O239" s="119" t="s">
        <v>44</v>
      </c>
      <c r="P239" s="39">
        <v>201748</v>
      </c>
      <c r="Q239" s="39">
        <v>201752</v>
      </c>
      <c r="R239" s="39">
        <v>0.9</v>
      </c>
      <c r="S239" s="44">
        <v>201744</v>
      </c>
      <c r="T239" s="44">
        <v>201748</v>
      </c>
    </row>
    <row r="240" spans="14:20" outlineLevel="1">
      <c r="N240" s="119">
        <v>201747</v>
      </c>
      <c r="O240" s="119" t="s">
        <v>44</v>
      </c>
      <c r="P240" s="39">
        <v>201748</v>
      </c>
      <c r="Q240" s="39">
        <v>201752</v>
      </c>
      <c r="R240" s="39">
        <v>0.7</v>
      </c>
      <c r="S240" s="44">
        <v>201744</v>
      </c>
      <c r="T240" s="44">
        <v>201748</v>
      </c>
    </row>
    <row r="241" spans="14:20" outlineLevel="1">
      <c r="N241" s="119">
        <v>201747</v>
      </c>
      <c r="O241" s="119" t="s">
        <v>44</v>
      </c>
      <c r="P241" s="39">
        <v>201748</v>
      </c>
      <c r="Q241" s="39">
        <v>201752</v>
      </c>
      <c r="R241" s="39"/>
      <c r="S241" s="44">
        <v>201744</v>
      </c>
      <c r="T241" s="44">
        <v>201748</v>
      </c>
    </row>
    <row r="242" spans="14:20" outlineLevel="1">
      <c r="N242" s="119">
        <v>201747</v>
      </c>
      <c r="O242" s="119" t="s">
        <v>44</v>
      </c>
      <c r="P242" s="39">
        <v>201748</v>
      </c>
      <c r="Q242" s="39">
        <v>201752</v>
      </c>
      <c r="R242" s="39">
        <v>1</v>
      </c>
      <c r="S242" s="44">
        <v>201744</v>
      </c>
      <c r="T242" s="44">
        <v>201748</v>
      </c>
    </row>
    <row r="243" spans="14:20" outlineLevel="1">
      <c r="N243" s="119">
        <v>201747</v>
      </c>
      <c r="O243" s="119" t="s">
        <v>44</v>
      </c>
      <c r="P243" s="39">
        <v>201748</v>
      </c>
      <c r="Q243" s="39">
        <v>201752</v>
      </c>
      <c r="R243" s="39">
        <v>0.9</v>
      </c>
      <c r="S243" s="44">
        <v>201744</v>
      </c>
      <c r="T243" s="44">
        <v>201748</v>
      </c>
    </row>
    <row r="244" spans="14:20" outlineLevel="1">
      <c r="N244" s="119">
        <v>201747</v>
      </c>
      <c r="O244" s="119" t="s">
        <v>44</v>
      </c>
      <c r="P244" s="39">
        <v>201748</v>
      </c>
      <c r="Q244" s="39">
        <v>201752</v>
      </c>
      <c r="R244" s="39">
        <v>1</v>
      </c>
      <c r="S244" s="44">
        <v>201744</v>
      </c>
      <c r="T244" s="44">
        <v>201748</v>
      </c>
    </row>
    <row r="245" spans="14:20" outlineLevel="1">
      <c r="N245" s="119">
        <v>201747</v>
      </c>
      <c r="O245" s="119" t="s">
        <v>44</v>
      </c>
      <c r="P245" s="39">
        <v>201748</v>
      </c>
      <c r="Q245" s="39">
        <v>201752</v>
      </c>
      <c r="R245" s="39">
        <v>1</v>
      </c>
      <c r="S245" s="44">
        <v>201744</v>
      </c>
      <c r="T245" s="44">
        <v>201748</v>
      </c>
    </row>
    <row r="246" spans="14:20" outlineLevel="1">
      <c r="N246" s="119">
        <v>201747</v>
      </c>
      <c r="O246" s="119" t="s">
        <v>44</v>
      </c>
      <c r="P246" s="39">
        <v>201748</v>
      </c>
      <c r="Q246" s="39">
        <v>201752</v>
      </c>
      <c r="R246" s="39">
        <v>0.9</v>
      </c>
      <c r="S246" s="44">
        <v>201744</v>
      </c>
      <c r="T246" s="44">
        <v>201748</v>
      </c>
    </row>
    <row r="247" spans="14:20" outlineLevel="1">
      <c r="N247" s="119">
        <v>201747</v>
      </c>
      <c r="O247" s="119" t="s">
        <v>57</v>
      </c>
      <c r="P247" s="39">
        <v>201748</v>
      </c>
      <c r="Q247" s="39">
        <v>201752</v>
      </c>
      <c r="R247" s="39"/>
      <c r="S247" s="44">
        <v>201744</v>
      </c>
      <c r="T247" s="44">
        <v>201748</v>
      </c>
    </row>
    <row r="248" spans="14:20" outlineLevel="1">
      <c r="N248" s="119">
        <v>201747</v>
      </c>
      <c r="O248" s="119" t="s">
        <v>57</v>
      </c>
      <c r="P248" s="39">
        <v>201748</v>
      </c>
      <c r="Q248" s="39">
        <v>201752</v>
      </c>
      <c r="R248" s="39">
        <v>1</v>
      </c>
      <c r="S248" s="44">
        <v>201744</v>
      </c>
      <c r="T248" s="44">
        <v>201748</v>
      </c>
    </row>
    <row r="249" spans="14:20" outlineLevel="1">
      <c r="N249" s="119">
        <v>201747</v>
      </c>
      <c r="O249" s="119" t="s">
        <v>57</v>
      </c>
      <c r="P249" s="39">
        <v>201748</v>
      </c>
      <c r="Q249" s="39">
        <v>201752</v>
      </c>
      <c r="R249" s="39">
        <v>1</v>
      </c>
      <c r="S249" s="44">
        <v>201744</v>
      </c>
      <c r="T249" s="44">
        <v>201748</v>
      </c>
    </row>
    <row r="250" spans="14:20" outlineLevel="1">
      <c r="N250" s="119">
        <v>201747</v>
      </c>
      <c r="O250" s="119" t="s">
        <v>34</v>
      </c>
      <c r="P250" s="39">
        <v>201748</v>
      </c>
      <c r="Q250" s="39">
        <v>201752</v>
      </c>
      <c r="R250" s="39">
        <v>1</v>
      </c>
      <c r="S250" s="44">
        <v>201744</v>
      </c>
      <c r="T250" s="44">
        <v>201748</v>
      </c>
    </row>
    <row r="251" spans="14:20" outlineLevel="1">
      <c r="N251" s="119">
        <v>201747</v>
      </c>
      <c r="O251" s="119" t="s">
        <v>34</v>
      </c>
      <c r="P251" s="39">
        <v>201748</v>
      </c>
      <c r="Q251" s="39">
        <v>201752</v>
      </c>
      <c r="R251" s="39">
        <v>1</v>
      </c>
      <c r="S251" s="44">
        <v>201744</v>
      </c>
      <c r="T251" s="44">
        <v>201748</v>
      </c>
    </row>
    <row r="252" spans="14:20" outlineLevel="1">
      <c r="N252" s="119">
        <v>201747</v>
      </c>
      <c r="O252" s="119" t="s">
        <v>34</v>
      </c>
      <c r="P252" s="39">
        <v>201748</v>
      </c>
      <c r="Q252" s="39">
        <v>201752</v>
      </c>
      <c r="R252" s="39">
        <v>0.9</v>
      </c>
      <c r="S252" s="44">
        <v>201744</v>
      </c>
      <c r="T252" s="44">
        <v>201748</v>
      </c>
    </row>
    <row r="253" spans="14:20" outlineLevel="1">
      <c r="N253" s="119">
        <v>201747</v>
      </c>
      <c r="O253" s="119" t="s">
        <v>35</v>
      </c>
      <c r="P253" s="39">
        <v>201748</v>
      </c>
      <c r="Q253" s="39">
        <v>201752</v>
      </c>
      <c r="R253" s="39">
        <v>1</v>
      </c>
      <c r="S253" s="44">
        <v>201744</v>
      </c>
      <c r="T253" s="44">
        <v>201748</v>
      </c>
    </row>
    <row r="254" spans="14:20" outlineLevel="1">
      <c r="N254" s="119">
        <v>201747</v>
      </c>
      <c r="O254" s="119" t="s">
        <v>35</v>
      </c>
      <c r="P254" s="39">
        <v>201748</v>
      </c>
      <c r="Q254" s="39">
        <v>201752</v>
      </c>
      <c r="R254" s="39">
        <v>1</v>
      </c>
      <c r="S254" s="44">
        <v>201744</v>
      </c>
      <c r="T254" s="44">
        <v>201748</v>
      </c>
    </row>
    <row r="255" spans="14:20" outlineLevel="1">
      <c r="N255" s="119">
        <v>201747</v>
      </c>
      <c r="O255" s="119" t="s">
        <v>36</v>
      </c>
      <c r="P255" s="39">
        <v>201748</v>
      </c>
      <c r="Q255" s="39">
        <v>201752</v>
      </c>
      <c r="R255" s="39"/>
      <c r="S255" s="44">
        <v>201744</v>
      </c>
      <c r="T255" s="44">
        <v>201748</v>
      </c>
    </row>
    <row r="256" spans="14:20" outlineLevel="1">
      <c r="N256" s="119">
        <v>201747</v>
      </c>
      <c r="O256" s="119" t="s">
        <v>36</v>
      </c>
      <c r="P256" s="39">
        <v>201748</v>
      </c>
      <c r="Q256" s="39">
        <v>201752</v>
      </c>
      <c r="R256" s="39">
        <v>1</v>
      </c>
      <c r="S256" s="44">
        <v>201744</v>
      </c>
      <c r="T256" s="44">
        <v>201748</v>
      </c>
    </row>
    <row r="257" spans="14:20" outlineLevel="1">
      <c r="N257" s="119">
        <v>201747</v>
      </c>
      <c r="O257" s="119" t="s">
        <v>37</v>
      </c>
      <c r="P257" s="39">
        <v>201748</v>
      </c>
      <c r="Q257" s="39">
        <v>201752</v>
      </c>
      <c r="R257" s="39">
        <v>1</v>
      </c>
      <c r="S257" s="44">
        <v>201744</v>
      </c>
      <c r="T257" s="44">
        <v>201748</v>
      </c>
    </row>
    <row r="258" spans="14:20" outlineLevel="1">
      <c r="N258" s="119">
        <v>201747</v>
      </c>
      <c r="O258" s="119" t="s">
        <v>37</v>
      </c>
      <c r="P258" s="39">
        <v>201748</v>
      </c>
      <c r="Q258" s="39">
        <v>201752</v>
      </c>
      <c r="R258" s="39">
        <v>1</v>
      </c>
      <c r="S258" s="44">
        <v>201744</v>
      </c>
      <c r="T258" s="44">
        <v>201748</v>
      </c>
    </row>
    <row r="259" spans="14:20" outlineLevel="1">
      <c r="N259" s="119">
        <v>201747</v>
      </c>
      <c r="O259" s="119" t="s">
        <v>37</v>
      </c>
      <c r="P259" s="39">
        <v>201748</v>
      </c>
      <c r="Q259" s="39">
        <v>201752</v>
      </c>
      <c r="R259" s="39">
        <v>0.7</v>
      </c>
      <c r="S259" s="44">
        <v>201744</v>
      </c>
      <c r="T259" s="44">
        <v>201748</v>
      </c>
    </row>
    <row r="260" spans="14:20" outlineLevel="1">
      <c r="N260" s="119">
        <v>201747</v>
      </c>
      <c r="O260" s="119" t="s">
        <v>37</v>
      </c>
      <c r="P260" s="39">
        <v>201748</v>
      </c>
      <c r="Q260" s="39">
        <v>201752</v>
      </c>
      <c r="R260" s="39">
        <v>1</v>
      </c>
      <c r="S260" s="44">
        <v>201744</v>
      </c>
      <c r="T260" s="44">
        <v>201748</v>
      </c>
    </row>
    <row r="261" spans="14:20" outlineLevel="1">
      <c r="N261" s="119">
        <v>201747</v>
      </c>
      <c r="O261" s="119" t="s">
        <v>37</v>
      </c>
      <c r="P261" s="39">
        <v>201748</v>
      </c>
      <c r="Q261" s="39">
        <v>201752</v>
      </c>
      <c r="R261" s="39">
        <v>1</v>
      </c>
      <c r="S261" s="44">
        <v>201744</v>
      </c>
      <c r="T261" s="44">
        <v>201748</v>
      </c>
    </row>
    <row r="262" spans="14:20" outlineLevel="1">
      <c r="N262" s="119">
        <v>201747</v>
      </c>
      <c r="O262" s="119" t="s">
        <v>37</v>
      </c>
      <c r="P262" s="39">
        <v>201748</v>
      </c>
      <c r="Q262" s="39">
        <v>201752</v>
      </c>
      <c r="R262" s="39">
        <v>0.6</v>
      </c>
      <c r="S262" s="44">
        <v>201744</v>
      </c>
      <c r="T262" s="44">
        <v>201748</v>
      </c>
    </row>
    <row r="263" spans="14:20" outlineLevel="1">
      <c r="N263" s="119">
        <v>201747</v>
      </c>
      <c r="O263" s="119" t="s">
        <v>38</v>
      </c>
      <c r="P263" s="39">
        <v>201748</v>
      </c>
      <c r="Q263" s="39">
        <v>201752</v>
      </c>
      <c r="R263" s="39">
        <v>1</v>
      </c>
      <c r="S263" s="44">
        <v>201744</v>
      </c>
      <c r="T263" s="44">
        <v>201748</v>
      </c>
    </row>
    <row r="264" spans="14:20" outlineLevel="1">
      <c r="N264" s="119">
        <v>201747</v>
      </c>
      <c r="O264" s="119" t="s">
        <v>38</v>
      </c>
      <c r="P264" s="39">
        <v>201748</v>
      </c>
      <c r="Q264" s="39">
        <v>201752</v>
      </c>
      <c r="R264" s="39">
        <v>1</v>
      </c>
      <c r="S264" s="44">
        <v>201744</v>
      </c>
      <c r="T264" s="44">
        <v>201748</v>
      </c>
    </row>
    <row r="265" spans="14:20" outlineLevel="1">
      <c r="N265" s="119">
        <v>201747</v>
      </c>
      <c r="O265" s="119" t="s">
        <v>38</v>
      </c>
      <c r="P265" s="39">
        <v>201748</v>
      </c>
      <c r="Q265" s="39">
        <v>201752</v>
      </c>
      <c r="R265" s="39">
        <v>0.9</v>
      </c>
      <c r="S265" s="44">
        <v>201744</v>
      </c>
      <c r="T265" s="44">
        <v>201748</v>
      </c>
    </row>
    <row r="266" spans="14:20" outlineLevel="1">
      <c r="N266" s="119">
        <v>201747</v>
      </c>
      <c r="O266" s="119" t="s">
        <v>38</v>
      </c>
      <c r="P266" s="39">
        <v>201748</v>
      </c>
      <c r="Q266" s="39">
        <v>201752</v>
      </c>
      <c r="R266" s="39">
        <v>1</v>
      </c>
      <c r="S266" s="44">
        <v>201744</v>
      </c>
      <c r="T266" s="44">
        <v>201748</v>
      </c>
    </row>
    <row r="267" spans="14:20" outlineLevel="1">
      <c r="N267" s="119">
        <v>201747</v>
      </c>
      <c r="O267" s="119" t="s">
        <v>38</v>
      </c>
      <c r="P267" s="39">
        <v>201748</v>
      </c>
      <c r="Q267" s="39">
        <v>201752</v>
      </c>
      <c r="R267" s="39">
        <v>1</v>
      </c>
      <c r="S267" s="44">
        <v>201744</v>
      </c>
      <c r="T267" s="44">
        <v>201748</v>
      </c>
    </row>
    <row r="268" spans="14:20" outlineLevel="1">
      <c r="N268" s="119">
        <v>201747</v>
      </c>
      <c r="O268" s="119" t="s">
        <v>38</v>
      </c>
      <c r="P268" s="39">
        <v>201748</v>
      </c>
      <c r="Q268" s="39">
        <v>201752</v>
      </c>
      <c r="R268" s="39">
        <v>1</v>
      </c>
      <c r="S268" s="44">
        <v>201744</v>
      </c>
      <c r="T268" s="44">
        <v>201748</v>
      </c>
    </row>
    <row r="269" spans="14:20" outlineLevel="1">
      <c r="N269" s="119">
        <v>201747</v>
      </c>
      <c r="O269" s="119" t="s">
        <v>38</v>
      </c>
      <c r="P269" s="39">
        <v>201748</v>
      </c>
      <c r="Q269" s="39">
        <v>201752</v>
      </c>
      <c r="R269" s="39">
        <v>1</v>
      </c>
      <c r="S269" s="44">
        <v>201744</v>
      </c>
      <c r="T269" s="44">
        <v>201748</v>
      </c>
    </row>
    <row r="270" spans="14:20" outlineLevel="1">
      <c r="N270" s="119">
        <v>201747</v>
      </c>
      <c r="O270" s="119" t="s">
        <v>38</v>
      </c>
      <c r="P270" s="39">
        <v>201748</v>
      </c>
      <c r="Q270" s="39">
        <v>201752</v>
      </c>
      <c r="R270" s="39">
        <v>0.9</v>
      </c>
      <c r="S270" s="44">
        <v>201744</v>
      </c>
      <c r="T270" s="44">
        <v>201748</v>
      </c>
    </row>
    <row r="271" spans="14:20" outlineLevel="1">
      <c r="N271" s="119">
        <v>201747</v>
      </c>
      <c r="O271" s="119" t="s">
        <v>38</v>
      </c>
      <c r="P271" s="39">
        <v>201748</v>
      </c>
      <c r="Q271" s="39">
        <v>201752</v>
      </c>
      <c r="R271" s="39"/>
      <c r="S271" s="44">
        <v>201744</v>
      </c>
      <c r="T271" s="44">
        <v>201748</v>
      </c>
    </row>
    <row r="272" spans="14:20" outlineLevel="1">
      <c r="N272" s="119">
        <v>201748</v>
      </c>
      <c r="O272" s="119" t="s">
        <v>44</v>
      </c>
      <c r="P272" s="39">
        <v>201748</v>
      </c>
      <c r="Q272" s="39">
        <v>201752</v>
      </c>
      <c r="R272" s="39">
        <v>0.9</v>
      </c>
      <c r="S272" s="44">
        <v>201744</v>
      </c>
      <c r="T272" s="44">
        <v>201748</v>
      </c>
    </row>
    <row r="273" spans="14:20" outlineLevel="1">
      <c r="N273" s="119">
        <v>201748</v>
      </c>
      <c r="O273" s="119" t="s">
        <v>44</v>
      </c>
      <c r="P273" s="39">
        <v>201748</v>
      </c>
      <c r="Q273" s="39">
        <v>201752</v>
      </c>
      <c r="R273" s="39">
        <v>0.6</v>
      </c>
      <c r="S273" s="44">
        <v>201744</v>
      </c>
      <c r="T273" s="44">
        <v>201748</v>
      </c>
    </row>
    <row r="274" spans="14:20" outlineLevel="1">
      <c r="N274" s="119">
        <v>201748</v>
      </c>
      <c r="O274" s="119" t="s">
        <v>44</v>
      </c>
      <c r="P274" s="39">
        <v>201748</v>
      </c>
      <c r="Q274" s="39">
        <v>201752</v>
      </c>
      <c r="R274" s="39">
        <v>0.8</v>
      </c>
      <c r="S274" s="44">
        <v>201744</v>
      </c>
      <c r="T274" s="44">
        <v>201748</v>
      </c>
    </row>
    <row r="275" spans="14:20" outlineLevel="1">
      <c r="N275" s="119">
        <v>201748</v>
      </c>
      <c r="O275" s="119" t="s">
        <v>44</v>
      </c>
      <c r="P275" s="39">
        <v>201748</v>
      </c>
      <c r="Q275" s="39">
        <v>201752</v>
      </c>
      <c r="R275" s="39">
        <v>1</v>
      </c>
      <c r="S275" s="44">
        <v>201744</v>
      </c>
      <c r="T275" s="44">
        <v>201748</v>
      </c>
    </row>
    <row r="276" spans="14:20" outlineLevel="1">
      <c r="N276" s="119">
        <v>201748</v>
      </c>
      <c r="O276" s="119" t="s">
        <v>44</v>
      </c>
      <c r="P276" s="39">
        <v>201748</v>
      </c>
      <c r="Q276" s="39">
        <v>201752</v>
      </c>
      <c r="R276" s="39">
        <v>0.9</v>
      </c>
      <c r="S276" s="44">
        <v>201744</v>
      </c>
      <c r="T276" s="44">
        <v>201748</v>
      </c>
    </row>
    <row r="277" spans="14:20" outlineLevel="1">
      <c r="N277" s="119">
        <v>201748</v>
      </c>
      <c r="O277" s="119" t="s">
        <v>44</v>
      </c>
      <c r="P277" s="39">
        <v>201748</v>
      </c>
      <c r="Q277" s="39">
        <v>201752</v>
      </c>
      <c r="R277" s="39">
        <v>0.9</v>
      </c>
      <c r="S277" s="44">
        <v>201744</v>
      </c>
      <c r="T277" s="44">
        <v>201748</v>
      </c>
    </row>
    <row r="278" spans="14:20" outlineLevel="1">
      <c r="N278" s="119">
        <v>201748</v>
      </c>
      <c r="O278" s="119" t="s">
        <v>44</v>
      </c>
      <c r="P278" s="39">
        <v>201748</v>
      </c>
      <c r="Q278" s="39">
        <v>201752</v>
      </c>
      <c r="R278" s="39">
        <v>0.9</v>
      </c>
      <c r="S278" s="44">
        <v>201744</v>
      </c>
      <c r="T278" s="44">
        <v>201748</v>
      </c>
    </row>
    <row r="279" spans="14:20" outlineLevel="1">
      <c r="N279" s="119">
        <v>201748</v>
      </c>
      <c r="O279" s="119" t="s">
        <v>44</v>
      </c>
      <c r="P279" s="39">
        <v>201748</v>
      </c>
      <c r="Q279" s="39">
        <v>201752</v>
      </c>
      <c r="R279" s="39">
        <v>0.9</v>
      </c>
      <c r="S279" s="44">
        <v>201744</v>
      </c>
      <c r="T279" s="44">
        <v>201748</v>
      </c>
    </row>
    <row r="280" spans="14:20" outlineLevel="1">
      <c r="N280" s="119">
        <v>201748</v>
      </c>
      <c r="O280" s="119" t="s">
        <v>44</v>
      </c>
      <c r="P280" s="39">
        <v>201748</v>
      </c>
      <c r="Q280" s="39">
        <v>201752</v>
      </c>
      <c r="R280" s="39">
        <v>1</v>
      </c>
      <c r="S280" s="44">
        <v>201744</v>
      </c>
      <c r="T280" s="44">
        <v>201748</v>
      </c>
    </row>
    <row r="281" spans="14:20" outlineLevel="1">
      <c r="N281" s="119">
        <v>201748</v>
      </c>
      <c r="O281" s="119" t="s">
        <v>44</v>
      </c>
      <c r="P281" s="39">
        <v>201748</v>
      </c>
      <c r="Q281" s="39">
        <v>201752</v>
      </c>
      <c r="R281" s="39">
        <v>0.9</v>
      </c>
      <c r="S281" s="44">
        <v>201744</v>
      </c>
      <c r="T281" s="44">
        <v>201748</v>
      </c>
    </row>
    <row r="282" spans="14:20" outlineLevel="1">
      <c r="N282" s="119">
        <v>201748</v>
      </c>
      <c r="O282" s="119" t="s">
        <v>44</v>
      </c>
      <c r="P282" s="39">
        <v>201748</v>
      </c>
      <c r="Q282" s="39">
        <v>201752</v>
      </c>
      <c r="R282" s="39">
        <v>0.8</v>
      </c>
      <c r="S282" s="44">
        <v>201744</v>
      </c>
      <c r="T282" s="44">
        <v>201748</v>
      </c>
    </row>
    <row r="283" spans="14:20" outlineLevel="1">
      <c r="N283" s="119">
        <v>201748</v>
      </c>
      <c r="O283" s="119" t="s">
        <v>44</v>
      </c>
      <c r="P283" s="39">
        <v>201748</v>
      </c>
      <c r="Q283" s="39">
        <v>201752</v>
      </c>
      <c r="R283" s="39">
        <v>1</v>
      </c>
      <c r="S283" s="44">
        <v>201744</v>
      </c>
      <c r="T283" s="44">
        <v>201748</v>
      </c>
    </row>
    <row r="284" spans="14:20" outlineLevel="1">
      <c r="N284" s="119">
        <v>201748</v>
      </c>
      <c r="O284" s="119" t="s">
        <v>44</v>
      </c>
      <c r="P284" s="39">
        <v>201748</v>
      </c>
      <c r="Q284" s="39">
        <v>201752</v>
      </c>
      <c r="R284" s="39">
        <v>1</v>
      </c>
      <c r="S284" s="44">
        <v>201744</v>
      </c>
      <c r="T284" s="44">
        <v>201748</v>
      </c>
    </row>
    <row r="285" spans="14:20" outlineLevel="1">
      <c r="N285" s="119">
        <v>201748</v>
      </c>
      <c r="O285" s="119" t="s">
        <v>44</v>
      </c>
      <c r="P285" s="39">
        <v>201748</v>
      </c>
      <c r="Q285" s="39">
        <v>201752</v>
      </c>
      <c r="R285" s="39">
        <v>0.9</v>
      </c>
      <c r="S285" s="44">
        <v>201744</v>
      </c>
      <c r="T285" s="44">
        <v>201748</v>
      </c>
    </row>
    <row r="286" spans="14:20" outlineLevel="1">
      <c r="N286" s="119">
        <v>201748</v>
      </c>
      <c r="O286" s="119" t="s">
        <v>44</v>
      </c>
      <c r="P286" s="39">
        <v>201748</v>
      </c>
      <c r="Q286" s="39">
        <v>201752</v>
      </c>
      <c r="R286" s="39">
        <v>0.8</v>
      </c>
      <c r="S286" s="44">
        <v>201744</v>
      </c>
      <c r="T286" s="44">
        <v>201748</v>
      </c>
    </row>
    <row r="287" spans="14:20" outlineLevel="1">
      <c r="N287" s="119">
        <v>201748</v>
      </c>
      <c r="O287" s="119" t="s">
        <v>44</v>
      </c>
      <c r="P287" s="39">
        <v>201748</v>
      </c>
      <c r="Q287" s="39">
        <v>201752</v>
      </c>
      <c r="R287" s="39">
        <v>0.9</v>
      </c>
      <c r="S287" s="44">
        <v>201744</v>
      </c>
      <c r="T287" s="44">
        <v>201748</v>
      </c>
    </row>
    <row r="288" spans="14:20" outlineLevel="1">
      <c r="N288" s="119">
        <v>201748</v>
      </c>
      <c r="O288" s="119" t="s">
        <v>44</v>
      </c>
      <c r="P288" s="39">
        <v>201748</v>
      </c>
      <c r="Q288" s="39">
        <v>201752</v>
      </c>
      <c r="R288" s="39">
        <v>0.9</v>
      </c>
      <c r="S288" s="44">
        <v>201744</v>
      </c>
      <c r="T288" s="44">
        <v>201748</v>
      </c>
    </row>
    <row r="289" spans="14:20" outlineLevel="1">
      <c r="N289" s="119">
        <v>201748</v>
      </c>
      <c r="O289" s="119" t="s">
        <v>44</v>
      </c>
      <c r="P289" s="39">
        <v>201748</v>
      </c>
      <c r="Q289" s="39">
        <v>201752</v>
      </c>
      <c r="R289" s="39">
        <v>0.6</v>
      </c>
      <c r="S289" s="44">
        <v>201744</v>
      </c>
      <c r="T289" s="44">
        <v>201748</v>
      </c>
    </row>
    <row r="290" spans="14:20" outlineLevel="1">
      <c r="N290" s="119">
        <v>201748</v>
      </c>
      <c r="O290" s="119" t="s">
        <v>44</v>
      </c>
      <c r="P290" s="39">
        <v>201748</v>
      </c>
      <c r="Q290" s="39">
        <v>201752</v>
      </c>
      <c r="R290" s="39">
        <v>0.8</v>
      </c>
      <c r="S290" s="44">
        <v>201744</v>
      </c>
      <c r="T290" s="44">
        <v>201748</v>
      </c>
    </row>
    <row r="291" spans="14:20" outlineLevel="1">
      <c r="N291" s="119">
        <v>201748</v>
      </c>
      <c r="O291" s="119" t="s">
        <v>44</v>
      </c>
      <c r="P291" s="39">
        <v>201748</v>
      </c>
      <c r="Q291" s="39">
        <v>201752</v>
      </c>
      <c r="R291" s="39">
        <v>0.9</v>
      </c>
      <c r="S291" s="44">
        <v>201744</v>
      </c>
      <c r="T291" s="44">
        <v>201748</v>
      </c>
    </row>
    <row r="292" spans="14:20" outlineLevel="1">
      <c r="N292" s="119">
        <v>201748</v>
      </c>
      <c r="O292" s="119" t="s">
        <v>44</v>
      </c>
      <c r="P292" s="39">
        <v>201748</v>
      </c>
      <c r="Q292" s="39">
        <v>201752</v>
      </c>
      <c r="R292" s="39">
        <v>0.9</v>
      </c>
      <c r="S292" s="44">
        <v>201744</v>
      </c>
      <c r="T292" s="44">
        <v>201748</v>
      </c>
    </row>
    <row r="293" spans="14:20" outlineLevel="1">
      <c r="N293" s="119">
        <v>201748</v>
      </c>
      <c r="O293" s="119" t="s">
        <v>44</v>
      </c>
      <c r="P293" s="39">
        <v>201748</v>
      </c>
      <c r="Q293" s="39">
        <v>201752</v>
      </c>
      <c r="R293" s="39">
        <v>1</v>
      </c>
      <c r="S293" s="44">
        <v>201744</v>
      </c>
      <c r="T293" s="44">
        <v>201748</v>
      </c>
    </row>
    <row r="294" spans="14:20" outlineLevel="1">
      <c r="N294" s="119">
        <v>201748</v>
      </c>
      <c r="O294" s="119" t="s">
        <v>44</v>
      </c>
      <c r="P294" s="39">
        <v>201748</v>
      </c>
      <c r="Q294" s="39">
        <v>201752</v>
      </c>
      <c r="R294" s="39">
        <v>1</v>
      </c>
      <c r="S294" s="44">
        <v>201744</v>
      </c>
      <c r="T294" s="44">
        <v>201748</v>
      </c>
    </row>
    <row r="295" spans="14:20" outlineLevel="1">
      <c r="N295" s="119">
        <v>201748</v>
      </c>
      <c r="O295" s="119" t="s">
        <v>44</v>
      </c>
      <c r="P295" s="39">
        <v>201748</v>
      </c>
      <c r="Q295" s="39">
        <v>201752</v>
      </c>
      <c r="R295" s="39">
        <v>1</v>
      </c>
      <c r="S295" s="44">
        <v>201744</v>
      </c>
      <c r="T295" s="44">
        <v>201748</v>
      </c>
    </row>
    <row r="296" spans="14:20" outlineLevel="1">
      <c r="N296" s="119">
        <v>201748</v>
      </c>
      <c r="O296" s="119" t="s">
        <v>57</v>
      </c>
      <c r="P296" s="39">
        <v>201748</v>
      </c>
      <c r="Q296" s="39">
        <v>201752</v>
      </c>
      <c r="R296" s="39">
        <v>1</v>
      </c>
      <c r="S296" s="44">
        <v>201744</v>
      </c>
      <c r="T296" s="44">
        <v>201748</v>
      </c>
    </row>
    <row r="297" spans="14:20" outlineLevel="1">
      <c r="N297" s="119">
        <v>201748</v>
      </c>
      <c r="O297" s="119" t="s">
        <v>57</v>
      </c>
      <c r="P297" s="39">
        <v>201748</v>
      </c>
      <c r="Q297" s="39">
        <v>201752</v>
      </c>
      <c r="R297" s="39">
        <v>1</v>
      </c>
      <c r="S297" s="44">
        <v>201744</v>
      </c>
      <c r="T297" s="44">
        <v>201748</v>
      </c>
    </row>
    <row r="298" spans="14:20" outlineLevel="1">
      <c r="N298" s="119">
        <v>201748</v>
      </c>
      <c r="O298" s="119" t="s">
        <v>57</v>
      </c>
      <c r="P298" s="39">
        <v>201748</v>
      </c>
      <c r="Q298" s="39">
        <v>201752</v>
      </c>
      <c r="R298" s="39">
        <v>1</v>
      </c>
      <c r="S298" s="44">
        <v>201744</v>
      </c>
      <c r="T298" s="44">
        <v>201748</v>
      </c>
    </row>
    <row r="299" spans="14:20" outlineLevel="1">
      <c r="N299" s="119">
        <v>201748</v>
      </c>
      <c r="O299" s="119" t="s">
        <v>34</v>
      </c>
      <c r="P299" s="39">
        <v>201748</v>
      </c>
      <c r="Q299" s="39">
        <v>201752</v>
      </c>
      <c r="R299" s="39">
        <v>1</v>
      </c>
      <c r="S299" s="44">
        <v>201744</v>
      </c>
      <c r="T299" s="44">
        <v>201748</v>
      </c>
    </row>
    <row r="300" spans="14:20" outlineLevel="1">
      <c r="N300" s="119">
        <v>201748</v>
      </c>
      <c r="O300" s="119" t="s">
        <v>34</v>
      </c>
      <c r="P300" s="39">
        <v>201748</v>
      </c>
      <c r="Q300" s="39">
        <v>201752</v>
      </c>
      <c r="R300" s="39">
        <v>1</v>
      </c>
      <c r="S300" s="44">
        <v>201744</v>
      </c>
      <c r="T300" s="44">
        <v>201748</v>
      </c>
    </row>
    <row r="301" spans="14:20" outlineLevel="1">
      <c r="N301" s="119">
        <v>201748</v>
      </c>
      <c r="O301" s="119" t="s">
        <v>34</v>
      </c>
      <c r="P301" s="39">
        <v>201748</v>
      </c>
      <c r="Q301" s="39">
        <v>201752</v>
      </c>
      <c r="R301" s="39"/>
      <c r="S301" s="44">
        <v>201744</v>
      </c>
      <c r="T301" s="44">
        <v>201748</v>
      </c>
    </row>
    <row r="302" spans="14:20" outlineLevel="1">
      <c r="N302" s="119">
        <v>201748</v>
      </c>
      <c r="O302" s="119" t="s">
        <v>35</v>
      </c>
      <c r="P302" s="39">
        <v>201748</v>
      </c>
      <c r="Q302" s="39">
        <v>201752</v>
      </c>
      <c r="R302" s="39">
        <v>1</v>
      </c>
      <c r="S302" s="44">
        <v>201744</v>
      </c>
      <c r="T302" s="44">
        <v>201748</v>
      </c>
    </row>
    <row r="303" spans="14:20" outlineLevel="1">
      <c r="N303" s="119">
        <v>201748</v>
      </c>
      <c r="O303" s="119" t="s">
        <v>35</v>
      </c>
      <c r="P303" s="39">
        <v>201748</v>
      </c>
      <c r="Q303" s="39">
        <v>201752</v>
      </c>
      <c r="R303" s="39"/>
      <c r="S303" s="44">
        <v>201744</v>
      </c>
      <c r="T303" s="44">
        <v>201748</v>
      </c>
    </row>
    <row r="304" spans="14:20" outlineLevel="1">
      <c r="N304" s="119">
        <v>201748</v>
      </c>
      <c r="O304" s="119" t="s">
        <v>36</v>
      </c>
      <c r="P304" s="39">
        <v>201748</v>
      </c>
      <c r="Q304" s="39">
        <v>201752</v>
      </c>
      <c r="R304" s="39">
        <v>1</v>
      </c>
      <c r="S304" s="44">
        <v>201744</v>
      </c>
      <c r="T304" s="44">
        <v>201748</v>
      </c>
    </row>
    <row r="305" spans="14:20" outlineLevel="1">
      <c r="N305" s="119">
        <v>201748</v>
      </c>
      <c r="O305" s="119" t="s">
        <v>36</v>
      </c>
      <c r="P305" s="39">
        <v>201748</v>
      </c>
      <c r="Q305" s="39">
        <v>201752</v>
      </c>
      <c r="R305" s="39"/>
      <c r="S305" s="44">
        <v>201744</v>
      </c>
      <c r="T305" s="44">
        <v>201748</v>
      </c>
    </row>
    <row r="306" spans="14:20" outlineLevel="1">
      <c r="N306" s="119">
        <v>201748</v>
      </c>
      <c r="O306" s="119" t="s">
        <v>37</v>
      </c>
      <c r="P306" s="39">
        <v>201748</v>
      </c>
      <c r="Q306" s="39">
        <v>201752</v>
      </c>
      <c r="R306" s="39">
        <v>1</v>
      </c>
      <c r="S306" s="44">
        <v>201744</v>
      </c>
      <c r="T306" s="44">
        <v>201748</v>
      </c>
    </row>
    <row r="307" spans="14:20" outlineLevel="1">
      <c r="N307" s="119">
        <v>201748</v>
      </c>
      <c r="O307" s="119" t="s">
        <v>37</v>
      </c>
      <c r="P307" s="39">
        <v>201748</v>
      </c>
      <c r="Q307" s="39">
        <v>201752</v>
      </c>
      <c r="R307" s="39">
        <v>1</v>
      </c>
      <c r="S307" s="44">
        <v>201744</v>
      </c>
      <c r="T307" s="44">
        <v>201748</v>
      </c>
    </row>
    <row r="308" spans="14:20" outlineLevel="1">
      <c r="N308" s="119">
        <v>201748</v>
      </c>
      <c r="O308" s="119" t="s">
        <v>37</v>
      </c>
      <c r="P308" s="39">
        <v>201748</v>
      </c>
      <c r="Q308" s="39">
        <v>201752</v>
      </c>
      <c r="R308" s="39">
        <v>1</v>
      </c>
      <c r="S308" s="44">
        <v>201744</v>
      </c>
      <c r="T308" s="44">
        <v>201748</v>
      </c>
    </row>
    <row r="309" spans="14:20" outlineLevel="1">
      <c r="N309" s="119">
        <v>201748</v>
      </c>
      <c r="O309" s="119" t="s">
        <v>37</v>
      </c>
      <c r="P309" s="39">
        <v>201748</v>
      </c>
      <c r="Q309" s="39">
        <v>201752</v>
      </c>
      <c r="R309" s="39">
        <v>1</v>
      </c>
      <c r="S309" s="44">
        <v>201744</v>
      </c>
      <c r="T309" s="44">
        <v>201748</v>
      </c>
    </row>
    <row r="310" spans="14:20" outlineLevel="1">
      <c r="N310" s="119">
        <v>201748</v>
      </c>
      <c r="O310" s="119" t="s">
        <v>37</v>
      </c>
      <c r="P310" s="39">
        <v>201748</v>
      </c>
      <c r="Q310" s="39">
        <v>201752</v>
      </c>
      <c r="R310" s="39">
        <v>1</v>
      </c>
      <c r="S310" s="44">
        <v>201744</v>
      </c>
      <c r="T310" s="44">
        <v>201748</v>
      </c>
    </row>
    <row r="311" spans="14:20" outlineLevel="1">
      <c r="N311" s="119">
        <v>201748</v>
      </c>
      <c r="O311" s="119" t="s">
        <v>37</v>
      </c>
      <c r="P311" s="39">
        <v>201748</v>
      </c>
      <c r="Q311" s="39">
        <v>201752</v>
      </c>
      <c r="R311" s="39">
        <v>1</v>
      </c>
      <c r="S311" s="44">
        <v>201744</v>
      </c>
      <c r="T311" s="44">
        <v>201748</v>
      </c>
    </row>
    <row r="312" spans="14:20" outlineLevel="1">
      <c r="N312" s="119">
        <v>201748</v>
      </c>
      <c r="O312" s="119" t="s">
        <v>38</v>
      </c>
      <c r="P312" s="39">
        <v>201748</v>
      </c>
      <c r="Q312" s="39">
        <v>201752</v>
      </c>
      <c r="R312" s="39"/>
      <c r="S312" s="44">
        <v>201744</v>
      </c>
      <c r="T312" s="44">
        <v>201748</v>
      </c>
    </row>
    <row r="313" spans="14:20" outlineLevel="1">
      <c r="N313" s="119">
        <v>201748</v>
      </c>
      <c r="O313" s="119" t="s">
        <v>38</v>
      </c>
      <c r="P313" s="39">
        <v>201748</v>
      </c>
      <c r="Q313" s="39">
        <v>201752</v>
      </c>
      <c r="R313" s="39">
        <v>0.9</v>
      </c>
      <c r="S313" s="44">
        <v>201744</v>
      </c>
      <c r="T313" s="44">
        <v>201748</v>
      </c>
    </row>
    <row r="314" spans="14:20" outlineLevel="1">
      <c r="N314" s="119">
        <v>201748</v>
      </c>
      <c r="O314" s="119" t="s">
        <v>38</v>
      </c>
      <c r="P314" s="39">
        <v>201748</v>
      </c>
      <c r="Q314" s="39">
        <v>201752</v>
      </c>
      <c r="R314" s="39">
        <v>0.9</v>
      </c>
      <c r="S314" s="44">
        <v>201744</v>
      </c>
      <c r="T314" s="44">
        <v>201748</v>
      </c>
    </row>
    <row r="315" spans="14:20" outlineLevel="1">
      <c r="N315" s="119">
        <v>201748</v>
      </c>
      <c r="O315" s="119" t="s">
        <v>38</v>
      </c>
      <c r="P315" s="39">
        <v>201748</v>
      </c>
      <c r="Q315" s="39">
        <v>201752</v>
      </c>
      <c r="R315" s="39">
        <v>1</v>
      </c>
      <c r="S315" s="44">
        <v>201744</v>
      </c>
      <c r="T315" s="44">
        <v>201748</v>
      </c>
    </row>
    <row r="316" spans="14:20" outlineLevel="1">
      <c r="N316" s="119">
        <v>201748</v>
      </c>
      <c r="O316" s="119" t="s">
        <v>38</v>
      </c>
      <c r="P316" s="39">
        <v>201748</v>
      </c>
      <c r="Q316" s="39">
        <v>201752</v>
      </c>
      <c r="R316" s="39"/>
      <c r="S316" s="44">
        <v>201744</v>
      </c>
      <c r="T316" s="44">
        <v>201748</v>
      </c>
    </row>
    <row r="317" spans="14:20" outlineLevel="1">
      <c r="N317" s="119">
        <v>201748</v>
      </c>
      <c r="O317" s="119" t="s">
        <v>38</v>
      </c>
      <c r="P317" s="39">
        <v>201748</v>
      </c>
      <c r="Q317" s="39">
        <v>201752</v>
      </c>
      <c r="R317" s="39">
        <v>1</v>
      </c>
      <c r="S317" s="44">
        <v>201744</v>
      </c>
      <c r="T317" s="44">
        <v>201748</v>
      </c>
    </row>
    <row r="318" spans="14:20" outlineLevel="1">
      <c r="N318" s="119">
        <v>201748</v>
      </c>
      <c r="O318" s="119" t="s">
        <v>38</v>
      </c>
      <c r="P318" s="39">
        <v>201748</v>
      </c>
      <c r="Q318" s="39">
        <v>201752</v>
      </c>
      <c r="R318" s="39">
        <v>1</v>
      </c>
      <c r="S318" s="44">
        <v>201744</v>
      </c>
      <c r="T318" s="44">
        <v>201748</v>
      </c>
    </row>
    <row r="319" spans="14:20" outlineLevel="1">
      <c r="N319" s="119">
        <v>201748</v>
      </c>
      <c r="O319" s="119" t="s">
        <v>38</v>
      </c>
      <c r="P319" s="39">
        <v>201748</v>
      </c>
      <c r="Q319" s="39">
        <v>201752</v>
      </c>
      <c r="R319" s="39"/>
      <c r="S319" s="44">
        <v>201744</v>
      </c>
      <c r="T319" s="44">
        <v>201748</v>
      </c>
    </row>
    <row r="320" spans="14:20" outlineLevel="1">
      <c r="N320" s="119">
        <v>201748</v>
      </c>
      <c r="O320" s="119" t="s">
        <v>38</v>
      </c>
      <c r="P320" s="39">
        <v>201748</v>
      </c>
      <c r="Q320" s="39">
        <v>201752</v>
      </c>
      <c r="R320" s="39">
        <v>0.9</v>
      </c>
      <c r="S320" s="44">
        <v>201744</v>
      </c>
      <c r="T320" s="44">
        <v>201748</v>
      </c>
    </row>
    <row r="321" spans="14:20" outlineLevel="1">
      <c r="N321" s="119">
        <v>201749</v>
      </c>
      <c r="O321" s="119" t="s">
        <v>44</v>
      </c>
      <c r="P321" s="39">
        <v>201748</v>
      </c>
      <c r="Q321" s="39">
        <v>201752</v>
      </c>
      <c r="R321" s="39">
        <v>0.9</v>
      </c>
      <c r="S321" s="44">
        <v>201744</v>
      </c>
      <c r="T321" s="44">
        <v>201748</v>
      </c>
    </row>
    <row r="322" spans="14:20" outlineLevel="1">
      <c r="N322" s="119">
        <v>201749</v>
      </c>
      <c r="O322" s="119" t="s">
        <v>44</v>
      </c>
      <c r="P322" s="39">
        <v>201748</v>
      </c>
      <c r="Q322" s="39">
        <v>201752</v>
      </c>
      <c r="R322" s="39">
        <v>0.6</v>
      </c>
      <c r="S322" s="44">
        <v>201744</v>
      </c>
      <c r="T322" s="44">
        <v>201748</v>
      </c>
    </row>
    <row r="323" spans="14:20" outlineLevel="1">
      <c r="N323" s="119">
        <v>201749</v>
      </c>
      <c r="O323" s="119" t="s">
        <v>44</v>
      </c>
      <c r="P323" s="39">
        <v>201748</v>
      </c>
      <c r="Q323" s="39">
        <v>201752</v>
      </c>
      <c r="R323" s="39">
        <v>1</v>
      </c>
      <c r="S323" s="44">
        <v>201744</v>
      </c>
      <c r="T323" s="44">
        <v>201748</v>
      </c>
    </row>
    <row r="324" spans="14:20" outlineLevel="1">
      <c r="N324" s="119">
        <v>201749</v>
      </c>
      <c r="O324" s="119" t="s">
        <v>44</v>
      </c>
      <c r="P324" s="39">
        <v>201748</v>
      </c>
      <c r="Q324" s="39">
        <v>201752</v>
      </c>
      <c r="R324" s="39">
        <v>0.9</v>
      </c>
      <c r="S324" s="44">
        <v>201744</v>
      </c>
      <c r="T324" s="44">
        <v>201748</v>
      </c>
    </row>
    <row r="325" spans="14:20" outlineLevel="1">
      <c r="N325" s="119">
        <v>201749</v>
      </c>
      <c r="O325" s="119" t="s">
        <v>44</v>
      </c>
      <c r="P325" s="39">
        <v>201748</v>
      </c>
      <c r="Q325" s="39">
        <v>201752</v>
      </c>
      <c r="R325" s="39">
        <v>0.8</v>
      </c>
      <c r="S325" s="44">
        <v>201744</v>
      </c>
      <c r="T325" s="44">
        <v>201748</v>
      </c>
    </row>
    <row r="326" spans="14:20" outlineLevel="1">
      <c r="N326" s="119">
        <v>201749</v>
      </c>
      <c r="O326" s="119" t="s">
        <v>44</v>
      </c>
      <c r="P326" s="39">
        <v>201748</v>
      </c>
      <c r="Q326" s="39">
        <v>201752</v>
      </c>
      <c r="R326" s="39">
        <v>1</v>
      </c>
      <c r="S326" s="44">
        <v>201744</v>
      </c>
      <c r="T326" s="44">
        <v>201748</v>
      </c>
    </row>
    <row r="327" spans="14:20" outlineLevel="1">
      <c r="N327" s="119">
        <v>201749</v>
      </c>
      <c r="O327" s="119" t="s">
        <v>44</v>
      </c>
      <c r="P327" s="39">
        <v>201748</v>
      </c>
      <c r="Q327" s="39">
        <v>201752</v>
      </c>
      <c r="R327" s="39">
        <v>1</v>
      </c>
      <c r="S327" s="44">
        <v>201744</v>
      </c>
      <c r="T327" s="44">
        <v>201748</v>
      </c>
    </row>
    <row r="328" spans="14:20" outlineLevel="1">
      <c r="N328" s="119">
        <v>201749</v>
      </c>
      <c r="O328" s="119" t="s">
        <v>44</v>
      </c>
      <c r="P328" s="39">
        <v>201748</v>
      </c>
      <c r="Q328" s="39">
        <v>201752</v>
      </c>
      <c r="R328" s="39">
        <v>0.7</v>
      </c>
      <c r="S328" s="44">
        <v>201744</v>
      </c>
      <c r="T328" s="44">
        <v>201748</v>
      </c>
    </row>
    <row r="329" spans="14:20" outlineLevel="1">
      <c r="N329" s="119">
        <v>201749</v>
      </c>
      <c r="O329" s="119" t="s">
        <v>44</v>
      </c>
      <c r="P329" s="39">
        <v>201748</v>
      </c>
      <c r="Q329" s="39">
        <v>201752</v>
      </c>
      <c r="R329" s="39"/>
      <c r="S329" s="44">
        <v>201744</v>
      </c>
      <c r="T329" s="44">
        <v>201748</v>
      </c>
    </row>
    <row r="330" spans="14:20" outlineLevel="1">
      <c r="N330" s="119">
        <v>201749</v>
      </c>
      <c r="O330" s="119" t="s">
        <v>44</v>
      </c>
      <c r="P330" s="39">
        <v>201748</v>
      </c>
      <c r="Q330" s="39">
        <v>201752</v>
      </c>
      <c r="R330" s="39">
        <v>1</v>
      </c>
      <c r="S330" s="44">
        <v>201744</v>
      </c>
      <c r="T330" s="44">
        <v>201748</v>
      </c>
    </row>
    <row r="331" spans="14:20" outlineLevel="1">
      <c r="N331" s="119">
        <v>201749</v>
      </c>
      <c r="O331" s="119" t="s">
        <v>44</v>
      </c>
      <c r="P331" s="39">
        <v>201748</v>
      </c>
      <c r="Q331" s="39">
        <v>201752</v>
      </c>
      <c r="R331" s="39">
        <v>0.8</v>
      </c>
      <c r="S331" s="44">
        <v>201744</v>
      </c>
      <c r="T331" s="44">
        <v>201748</v>
      </c>
    </row>
    <row r="332" spans="14:20" outlineLevel="1">
      <c r="N332" s="119">
        <v>201749</v>
      </c>
      <c r="O332" s="119" t="s">
        <v>44</v>
      </c>
      <c r="P332" s="39">
        <v>201748</v>
      </c>
      <c r="Q332" s="39">
        <v>201752</v>
      </c>
      <c r="R332" s="39">
        <v>0.8</v>
      </c>
      <c r="S332" s="44">
        <v>201744</v>
      </c>
      <c r="T332" s="44">
        <v>201748</v>
      </c>
    </row>
    <row r="333" spans="14:20" outlineLevel="1">
      <c r="N333" s="119">
        <v>201749</v>
      </c>
      <c r="O333" s="119" t="s">
        <v>44</v>
      </c>
      <c r="P333" s="39">
        <v>201748</v>
      </c>
      <c r="Q333" s="39">
        <v>201752</v>
      </c>
      <c r="R333" s="39">
        <v>0.8</v>
      </c>
      <c r="S333" s="44">
        <v>201744</v>
      </c>
      <c r="T333" s="44">
        <v>201748</v>
      </c>
    </row>
    <row r="334" spans="14:20" outlineLevel="1">
      <c r="N334" s="119">
        <v>201749</v>
      </c>
      <c r="O334" s="119" t="s">
        <v>44</v>
      </c>
      <c r="P334" s="39">
        <v>201748</v>
      </c>
      <c r="Q334" s="39">
        <v>201752</v>
      </c>
      <c r="R334" s="39">
        <v>0.8</v>
      </c>
      <c r="S334" s="44">
        <v>201744</v>
      </c>
      <c r="T334" s="44">
        <v>201748</v>
      </c>
    </row>
    <row r="335" spans="14:20" outlineLevel="1">
      <c r="N335" s="119">
        <v>201749</v>
      </c>
      <c r="O335" s="119" t="s">
        <v>44</v>
      </c>
      <c r="P335" s="39">
        <v>201748</v>
      </c>
      <c r="Q335" s="39">
        <v>201752</v>
      </c>
      <c r="R335" s="39">
        <v>0.8</v>
      </c>
      <c r="S335" s="44">
        <v>201744</v>
      </c>
      <c r="T335" s="44">
        <v>201748</v>
      </c>
    </row>
    <row r="336" spans="14:20" outlineLevel="1">
      <c r="N336" s="119">
        <v>201749</v>
      </c>
      <c r="O336" s="119" t="s">
        <v>44</v>
      </c>
      <c r="P336" s="39">
        <v>201748</v>
      </c>
      <c r="Q336" s="39">
        <v>201752</v>
      </c>
      <c r="R336" s="39">
        <v>1</v>
      </c>
      <c r="S336" s="44">
        <v>201744</v>
      </c>
      <c r="T336" s="44">
        <v>201748</v>
      </c>
    </row>
    <row r="337" spans="14:20" outlineLevel="1">
      <c r="N337" s="119">
        <v>201749</v>
      </c>
      <c r="O337" s="119" t="s">
        <v>44</v>
      </c>
      <c r="P337" s="39">
        <v>201748</v>
      </c>
      <c r="Q337" s="39">
        <v>201752</v>
      </c>
      <c r="R337" s="39">
        <v>0.9</v>
      </c>
      <c r="S337" s="44">
        <v>201744</v>
      </c>
      <c r="T337" s="44">
        <v>201748</v>
      </c>
    </row>
    <row r="338" spans="14:20" outlineLevel="1">
      <c r="N338" s="119">
        <v>201749</v>
      </c>
      <c r="O338" s="119" t="s">
        <v>44</v>
      </c>
      <c r="P338" s="39">
        <v>201748</v>
      </c>
      <c r="Q338" s="39">
        <v>201752</v>
      </c>
      <c r="R338" s="39">
        <v>0.8</v>
      </c>
      <c r="S338" s="44">
        <v>201744</v>
      </c>
      <c r="T338" s="44">
        <v>201748</v>
      </c>
    </row>
    <row r="339" spans="14:20" outlineLevel="1">
      <c r="N339" s="119">
        <v>201749</v>
      </c>
      <c r="O339" s="119" t="s">
        <v>44</v>
      </c>
      <c r="P339" s="39">
        <v>201748</v>
      </c>
      <c r="Q339" s="39">
        <v>201752</v>
      </c>
      <c r="R339" s="39">
        <v>1</v>
      </c>
      <c r="S339" s="44">
        <v>201744</v>
      </c>
      <c r="T339" s="44">
        <v>201748</v>
      </c>
    </row>
    <row r="340" spans="14:20" outlineLevel="1">
      <c r="N340" s="119">
        <v>201749</v>
      </c>
      <c r="O340" s="119" t="s">
        <v>44</v>
      </c>
      <c r="P340" s="39">
        <v>201748</v>
      </c>
      <c r="Q340" s="39">
        <v>201752</v>
      </c>
      <c r="R340" s="39">
        <v>1</v>
      </c>
      <c r="S340" s="44">
        <v>201744</v>
      </c>
      <c r="T340" s="44">
        <v>201748</v>
      </c>
    </row>
    <row r="341" spans="14:20" outlineLevel="1">
      <c r="N341" s="119">
        <v>201749</v>
      </c>
      <c r="O341" s="119" t="s">
        <v>44</v>
      </c>
      <c r="P341" s="39">
        <v>201748</v>
      </c>
      <c r="Q341" s="39">
        <v>201752</v>
      </c>
      <c r="R341" s="39">
        <v>0.9</v>
      </c>
      <c r="S341" s="44">
        <v>201744</v>
      </c>
      <c r="T341" s="44">
        <v>201748</v>
      </c>
    </row>
    <row r="342" spans="14:20" outlineLevel="1">
      <c r="N342" s="119">
        <v>201749</v>
      </c>
      <c r="O342" s="119" t="s">
        <v>44</v>
      </c>
      <c r="P342" s="39">
        <v>201748</v>
      </c>
      <c r="Q342" s="39">
        <v>201752</v>
      </c>
      <c r="R342" s="39">
        <v>1</v>
      </c>
      <c r="S342" s="44">
        <v>201744</v>
      </c>
      <c r="T342" s="44">
        <v>201748</v>
      </c>
    </row>
    <row r="343" spans="14:20" outlineLevel="1">
      <c r="N343" s="119">
        <v>201749</v>
      </c>
      <c r="O343" s="119" t="s">
        <v>44</v>
      </c>
      <c r="P343" s="39">
        <v>201748</v>
      </c>
      <c r="Q343" s="39">
        <v>201752</v>
      </c>
      <c r="R343" s="39">
        <v>0.9</v>
      </c>
      <c r="S343" s="44">
        <v>201744</v>
      </c>
      <c r="T343" s="44">
        <v>201748</v>
      </c>
    </row>
    <row r="344" spans="14:20" outlineLevel="1">
      <c r="N344" s="119">
        <v>201749</v>
      </c>
      <c r="O344" s="119" t="s">
        <v>44</v>
      </c>
      <c r="P344" s="39">
        <v>201748</v>
      </c>
      <c r="Q344" s="39">
        <v>201752</v>
      </c>
      <c r="R344" s="39">
        <v>0.8</v>
      </c>
      <c r="S344" s="44">
        <v>201744</v>
      </c>
      <c r="T344" s="44">
        <v>201748</v>
      </c>
    </row>
    <row r="345" spans="14:20" outlineLevel="1">
      <c r="N345" s="119">
        <v>201749</v>
      </c>
      <c r="O345" s="119" t="s">
        <v>57</v>
      </c>
      <c r="P345" s="39">
        <v>201748</v>
      </c>
      <c r="Q345" s="39">
        <v>201752</v>
      </c>
      <c r="R345" s="39"/>
      <c r="S345" s="44">
        <v>201744</v>
      </c>
      <c r="T345" s="44">
        <v>201748</v>
      </c>
    </row>
    <row r="346" spans="14:20" outlineLevel="1">
      <c r="N346" s="119">
        <v>201749</v>
      </c>
      <c r="O346" s="119" t="s">
        <v>57</v>
      </c>
      <c r="P346" s="39">
        <v>201748</v>
      </c>
      <c r="Q346" s="39">
        <v>201752</v>
      </c>
      <c r="R346" s="39">
        <v>0.9</v>
      </c>
      <c r="S346" s="44">
        <v>201744</v>
      </c>
      <c r="T346" s="44">
        <v>201748</v>
      </c>
    </row>
    <row r="347" spans="14:20" outlineLevel="1">
      <c r="N347" s="119">
        <v>201749</v>
      </c>
      <c r="O347" s="119" t="s">
        <v>57</v>
      </c>
      <c r="P347" s="39">
        <v>201748</v>
      </c>
      <c r="Q347" s="39">
        <v>201752</v>
      </c>
      <c r="R347" s="39">
        <v>1</v>
      </c>
      <c r="S347" s="44">
        <v>201744</v>
      </c>
      <c r="T347" s="44">
        <v>201748</v>
      </c>
    </row>
    <row r="348" spans="14:20" outlineLevel="1">
      <c r="N348" s="119">
        <v>201749</v>
      </c>
      <c r="O348" s="119" t="s">
        <v>34</v>
      </c>
      <c r="P348" s="39">
        <v>201748</v>
      </c>
      <c r="Q348" s="39">
        <v>201752</v>
      </c>
      <c r="R348" s="39">
        <v>1</v>
      </c>
      <c r="S348" s="44">
        <v>201744</v>
      </c>
      <c r="T348" s="44">
        <v>201748</v>
      </c>
    </row>
    <row r="349" spans="14:20" outlineLevel="1">
      <c r="N349" s="119">
        <v>201749</v>
      </c>
      <c r="O349" s="119" t="s">
        <v>34</v>
      </c>
      <c r="P349" s="39">
        <v>201748</v>
      </c>
      <c r="Q349" s="39">
        <v>201752</v>
      </c>
      <c r="R349" s="39">
        <v>1</v>
      </c>
      <c r="S349" s="44">
        <v>201744</v>
      </c>
      <c r="T349" s="44">
        <v>201748</v>
      </c>
    </row>
    <row r="350" spans="14:20" outlineLevel="1">
      <c r="N350" s="119">
        <v>201749</v>
      </c>
      <c r="O350" s="119" t="s">
        <v>34</v>
      </c>
      <c r="P350" s="39">
        <v>201748</v>
      </c>
      <c r="Q350" s="39">
        <v>201752</v>
      </c>
      <c r="R350" s="39"/>
      <c r="S350" s="44">
        <v>201744</v>
      </c>
      <c r="T350" s="44">
        <v>201748</v>
      </c>
    </row>
    <row r="351" spans="14:20" outlineLevel="1">
      <c r="N351" s="119">
        <v>201749</v>
      </c>
      <c r="O351" s="119" t="s">
        <v>35</v>
      </c>
      <c r="P351" s="39">
        <v>201748</v>
      </c>
      <c r="Q351" s="39">
        <v>201752</v>
      </c>
      <c r="R351" s="39">
        <v>1</v>
      </c>
      <c r="S351" s="44">
        <v>201744</v>
      </c>
      <c r="T351" s="44">
        <v>201748</v>
      </c>
    </row>
    <row r="352" spans="14:20" outlineLevel="1">
      <c r="N352" s="119">
        <v>201749</v>
      </c>
      <c r="O352" s="119" t="s">
        <v>35</v>
      </c>
      <c r="P352" s="39">
        <v>201748</v>
      </c>
      <c r="Q352" s="39">
        <v>201752</v>
      </c>
      <c r="R352" s="39">
        <v>1</v>
      </c>
      <c r="S352" s="44">
        <v>201744</v>
      </c>
      <c r="T352" s="44">
        <v>201748</v>
      </c>
    </row>
    <row r="353" spans="14:20" outlineLevel="1">
      <c r="N353" s="119">
        <v>201749</v>
      </c>
      <c r="O353" s="119" t="s">
        <v>36</v>
      </c>
      <c r="P353" s="39">
        <v>201748</v>
      </c>
      <c r="Q353" s="39">
        <v>201752</v>
      </c>
      <c r="R353" s="39">
        <v>1</v>
      </c>
      <c r="S353" s="44">
        <v>201744</v>
      </c>
      <c r="T353" s="44">
        <v>201748</v>
      </c>
    </row>
    <row r="354" spans="14:20" outlineLevel="1">
      <c r="N354" s="119">
        <v>201749</v>
      </c>
      <c r="O354" s="119" t="s">
        <v>36</v>
      </c>
      <c r="P354" s="39">
        <v>201748</v>
      </c>
      <c r="Q354" s="39">
        <v>201752</v>
      </c>
      <c r="R354" s="39">
        <v>1</v>
      </c>
      <c r="S354" s="44">
        <v>201744</v>
      </c>
      <c r="T354" s="44">
        <v>201748</v>
      </c>
    </row>
    <row r="355" spans="14:20" outlineLevel="1">
      <c r="N355" s="119">
        <v>201749</v>
      </c>
      <c r="O355" s="119" t="s">
        <v>37</v>
      </c>
      <c r="P355" s="39">
        <v>201748</v>
      </c>
      <c r="Q355" s="39">
        <v>201752</v>
      </c>
      <c r="R355" s="39">
        <v>1</v>
      </c>
      <c r="S355" s="44">
        <v>201744</v>
      </c>
      <c r="T355" s="44">
        <v>201748</v>
      </c>
    </row>
    <row r="356" spans="14:20" outlineLevel="1">
      <c r="N356" s="119">
        <v>201749</v>
      </c>
      <c r="O356" s="119" t="s">
        <v>37</v>
      </c>
      <c r="P356" s="39">
        <v>201748</v>
      </c>
      <c r="Q356" s="39">
        <v>201752</v>
      </c>
      <c r="R356" s="39">
        <v>1</v>
      </c>
      <c r="S356" s="44">
        <v>201744</v>
      </c>
      <c r="T356" s="44">
        <v>201748</v>
      </c>
    </row>
    <row r="357" spans="14:20" outlineLevel="1">
      <c r="N357" s="119">
        <v>201749</v>
      </c>
      <c r="O357" s="119" t="s">
        <v>37</v>
      </c>
      <c r="P357" s="39">
        <v>201748</v>
      </c>
      <c r="Q357" s="39">
        <v>201752</v>
      </c>
      <c r="R357" s="39">
        <v>1</v>
      </c>
      <c r="S357" s="44">
        <v>201744</v>
      </c>
      <c r="T357" s="44">
        <v>201748</v>
      </c>
    </row>
    <row r="358" spans="14:20" outlineLevel="1">
      <c r="N358" s="119">
        <v>201749</v>
      </c>
      <c r="O358" s="119" t="s">
        <v>37</v>
      </c>
      <c r="P358" s="39">
        <v>201748</v>
      </c>
      <c r="Q358" s="39">
        <v>201752</v>
      </c>
      <c r="R358" s="39">
        <v>1</v>
      </c>
      <c r="S358" s="44">
        <v>201744</v>
      </c>
      <c r="T358" s="44">
        <v>201748</v>
      </c>
    </row>
    <row r="359" spans="14:20" outlineLevel="1">
      <c r="N359" s="119">
        <v>201749</v>
      </c>
      <c r="O359" s="119" t="s">
        <v>37</v>
      </c>
      <c r="P359" s="39">
        <v>201748</v>
      </c>
      <c r="Q359" s="39">
        <v>201752</v>
      </c>
      <c r="R359" s="39">
        <v>1</v>
      </c>
      <c r="S359" s="44">
        <v>201744</v>
      </c>
      <c r="T359" s="44">
        <v>201748</v>
      </c>
    </row>
    <row r="360" spans="14:20" outlineLevel="1">
      <c r="N360" s="119">
        <v>201749</v>
      </c>
      <c r="O360" s="119" t="s">
        <v>37</v>
      </c>
      <c r="P360" s="39">
        <v>201748</v>
      </c>
      <c r="Q360" s="39">
        <v>201752</v>
      </c>
      <c r="R360" s="39">
        <v>1</v>
      </c>
      <c r="S360" s="44">
        <v>201744</v>
      </c>
      <c r="T360" s="44">
        <v>201748</v>
      </c>
    </row>
    <row r="361" spans="14:20" outlineLevel="1">
      <c r="N361" s="119">
        <v>201749</v>
      </c>
      <c r="O361" s="119" t="s">
        <v>38</v>
      </c>
      <c r="P361" s="39">
        <v>201748</v>
      </c>
      <c r="Q361" s="39">
        <v>201752</v>
      </c>
      <c r="R361" s="39">
        <v>1</v>
      </c>
      <c r="S361" s="44">
        <v>201744</v>
      </c>
      <c r="T361" s="44">
        <v>201748</v>
      </c>
    </row>
    <row r="362" spans="14:20" outlineLevel="1">
      <c r="N362" s="119">
        <v>201749</v>
      </c>
      <c r="O362" s="119" t="s">
        <v>38</v>
      </c>
      <c r="P362" s="39">
        <v>201748</v>
      </c>
      <c r="Q362" s="39">
        <v>201752</v>
      </c>
      <c r="R362" s="39"/>
      <c r="S362" s="44">
        <v>201744</v>
      </c>
      <c r="T362" s="44">
        <v>201748</v>
      </c>
    </row>
    <row r="363" spans="14:20" outlineLevel="1">
      <c r="N363" s="119">
        <v>201749</v>
      </c>
      <c r="O363" s="119" t="s">
        <v>38</v>
      </c>
      <c r="P363" s="39">
        <v>201748</v>
      </c>
      <c r="Q363" s="39">
        <v>201752</v>
      </c>
      <c r="R363" s="39">
        <v>0.9</v>
      </c>
      <c r="S363" s="44">
        <v>201744</v>
      </c>
      <c r="T363" s="44">
        <v>201748</v>
      </c>
    </row>
    <row r="364" spans="14:20" outlineLevel="1">
      <c r="N364" s="119">
        <v>201749</v>
      </c>
      <c r="O364" s="119" t="s">
        <v>38</v>
      </c>
      <c r="P364" s="39">
        <v>201748</v>
      </c>
      <c r="Q364" s="39">
        <v>201752</v>
      </c>
      <c r="R364" s="39">
        <v>1</v>
      </c>
      <c r="S364" s="44">
        <v>201744</v>
      </c>
      <c r="T364" s="44">
        <v>201748</v>
      </c>
    </row>
    <row r="365" spans="14:20" outlineLevel="1">
      <c r="N365" s="119">
        <v>201749</v>
      </c>
      <c r="O365" s="119" t="s">
        <v>38</v>
      </c>
      <c r="P365" s="39">
        <v>201748</v>
      </c>
      <c r="Q365" s="39">
        <v>201752</v>
      </c>
      <c r="R365" s="39">
        <v>1</v>
      </c>
      <c r="S365" s="44">
        <v>201744</v>
      </c>
      <c r="T365" s="44">
        <v>201748</v>
      </c>
    </row>
    <row r="366" spans="14:20" outlineLevel="1">
      <c r="N366" s="119">
        <v>201749</v>
      </c>
      <c r="O366" s="119" t="s">
        <v>38</v>
      </c>
      <c r="P366" s="39">
        <v>201748</v>
      </c>
      <c r="Q366" s="39">
        <v>201752</v>
      </c>
      <c r="R366" s="39">
        <v>1</v>
      </c>
      <c r="S366" s="44">
        <v>201744</v>
      </c>
      <c r="T366" s="44">
        <v>201748</v>
      </c>
    </row>
    <row r="367" spans="14:20" outlineLevel="1">
      <c r="N367" s="119">
        <v>201749</v>
      </c>
      <c r="O367" s="119" t="s">
        <v>38</v>
      </c>
      <c r="P367" s="39">
        <v>201748</v>
      </c>
      <c r="Q367" s="39">
        <v>201752</v>
      </c>
      <c r="R367" s="39">
        <v>0.9</v>
      </c>
      <c r="S367" s="44">
        <v>201744</v>
      </c>
      <c r="T367" s="44">
        <v>201748</v>
      </c>
    </row>
    <row r="368" spans="14:20" outlineLevel="1">
      <c r="N368" s="119">
        <v>201749</v>
      </c>
      <c r="O368" s="119" t="s">
        <v>38</v>
      </c>
      <c r="P368" s="39">
        <v>201748</v>
      </c>
      <c r="Q368" s="39">
        <v>201752</v>
      </c>
      <c r="R368" s="39">
        <v>1</v>
      </c>
      <c r="S368" s="44">
        <v>201744</v>
      </c>
      <c r="T368" s="44">
        <v>201748</v>
      </c>
    </row>
    <row r="369" spans="14:20" outlineLevel="1">
      <c r="N369" s="119">
        <v>201749</v>
      </c>
      <c r="O369" s="119" t="s">
        <v>38</v>
      </c>
      <c r="P369" s="39">
        <v>201748</v>
      </c>
      <c r="Q369" s="39">
        <v>201752</v>
      </c>
      <c r="R369" s="39">
        <v>0.9</v>
      </c>
      <c r="S369" s="44">
        <v>201744</v>
      </c>
      <c r="T369" s="44">
        <v>201748</v>
      </c>
    </row>
    <row r="370" spans="14:20" outlineLevel="1">
      <c r="N370" s="119">
        <v>201750</v>
      </c>
      <c r="O370" s="119" t="s">
        <v>44</v>
      </c>
      <c r="P370" s="39">
        <v>201748</v>
      </c>
      <c r="Q370" s="39">
        <v>201752</v>
      </c>
      <c r="R370" s="39">
        <v>0.9</v>
      </c>
      <c r="S370" s="44">
        <v>201744</v>
      </c>
      <c r="T370" s="44">
        <v>201748</v>
      </c>
    </row>
    <row r="371" spans="14:20" outlineLevel="1">
      <c r="N371" s="119">
        <v>201750</v>
      </c>
      <c r="O371" s="119" t="s">
        <v>44</v>
      </c>
      <c r="P371" s="39">
        <v>201748</v>
      </c>
      <c r="Q371" s="39">
        <v>201752</v>
      </c>
      <c r="R371" s="39">
        <v>0.7</v>
      </c>
      <c r="S371" s="44">
        <v>201744</v>
      </c>
      <c r="T371" s="44">
        <v>201748</v>
      </c>
    </row>
    <row r="372" spans="14:20" outlineLevel="1">
      <c r="N372" s="119">
        <v>201750</v>
      </c>
      <c r="O372" s="119" t="s">
        <v>44</v>
      </c>
      <c r="P372" s="39">
        <v>201748</v>
      </c>
      <c r="Q372" s="39">
        <v>201752</v>
      </c>
      <c r="R372" s="39">
        <v>1</v>
      </c>
      <c r="S372" s="44">
        <v>201744</v>
      </c>
      <c r="T372" s="44">
        <v>201748</v>
      </c>
    </row>
    <row r="373" spans="14:20" outlineLevel="1">
      <c r="N373" s="119">
        <v>201750</v>
      </c>
      <c r="O373" s="119" t="s">
        <v>44</v>
      </c>
      <c r="P373" s="39">
        <v>201748</v>
      </c>
      <c r="Q373" s="39">
        <v>201752</v>
      </c>
      <c r="R373" s="39">
        <v>1</v>
      </c>
      <c r="S373" s="44">
        <v>201744</v>
      </c>
      <c r="T373" s="44">
        <v>201748</v>
      </c>
    </row>
    <row r="374" spans="14:20" outlineLevel="1">
      <c r="N374" s="119">
        <v>201750</v>
      </c>
      <c r="O374" s="119" t="s">
        <v>44</v>
      </c>
      <c r="P374" s="39">
        <v>201748</v>
      </c>
      <c r="Q374" s="39">
        <v>201752</v>
      </c>
      <c r="R374" s="39">
        <v>1</v>
      </c>
      <c r="S374" s="44">
        <v>201744</v>
      </c>
      <c r="T374" s="44">
        <v>201748</v>
      </c>
    </row>
    <row r="375" spans="14:20" outlineLevel="1">
      <c r="N375" s="119">
        <v>201750</v>
      </c>
      <c r="O375" s="119" t="s">
        <v>44</v>
      </c>
      <c r="P375" s="39">
        <v>201748</v>
      </c>
      <c r="Q375" s="39">
        <v>201752</v>
      </c>
      <c r="R375" s="39">
        <v>1</v>
      </c>
      <c r="S375" s="44">
        <v>201744</v>
      </c>
      <c r="T375" s="44">
        <v>201748</v>
      </c>
    </row>
    <row r="376" spans="14:20" outlineLevel="1">
      <c r="N376" s="119">
        <v>201750</v>
      </c>
      <c r="O376" s="119" t="s">
        <v>44</v>
      </c>
      <c r="P376" s="39">
        <v>201748</v>
      </c>
      <c r="Q376" s="39">
        <v>201752</v>
      </c>
      <c r="R376" s="39">
        <v>0.9</v>
      </c>
      <c r="S376" s="44">
        <v>201744</v>
      </c>
      <c r="T376" s="44">
        <v>201748</v>
      </c>
    </row>
    <row r="377" spans="14:20" outlineLevel="1">
      <c r="N377" s="119">
        <v>201750</v>
      </c>
      <c r="O377" s="119" t="s">
        <v>44</v>
      </c>
      <c r="P377" s="39">
        <v>201748</v>
      </c>
      <c r="Q377" s="39">
        <v>201752</v>
      </c>
      <c r="R377" s="39">
        <v>0.9</v>
      </c>
      <c r="S377" s="44">
        <v>201744</v>
      </c>
      <c r="T377" s="44">
        <v>201748</v>
      </c>
    </row>
    <row r="378" spans="14:20" outlineLevel="1">
      <c r="N378" s="119">
        <v>201750</v>
      </c>
      <c r="O378" s="119" t="s">
        <v>44</v>
      </c>
      <c r="P378" s="39">
        <v>201748</v>
      </c>
      <c r="Q378" s="39">
        <v>201752</v>
      </c>
      <c r="R378" s="39">
        <v>0.9</v>
      </c>
      <c r="S378" s="44">
        <v>201744</v>
      </c>
      <c r="T378" s="44">
        <v>201748</v>
      </c>
    </row>
    <row r="379" spans="14:20" outlineLevel="1">
      <c r="N379" s="119">
        <v>201750</v>
      </c>
      <c r="O379" s="119" t="s">
        <v>44</v>
      </c>
      <c r="P379" s="39">
        <v>201748</v>
      </c>
      <c r="Q379" s="39">
        <v>201752</v>
      </c>
      <c r="R379" s="39">
        <v>1</v>
      </c>
      <c r="S379" s="44">
        <v>201744</v>
      </c>
      <c r="T379" s="44">
        <v>201748</v>
      </c>
    </row>
    <row r="380" spans="14:20" outlineLevel="1">
      <c r="N380" s="119">
        <v>201750</v>
      </c>
      <c r="O380" s="119" t="s">
        <v>44</v>
      </c>
      <c r="P380" s="39">
        <v>201748</v>
      </c>
      <c r="Q380" s="39">
        <v>201752</v>
      </c>
      <c r="R380" s="39">
        <v>1</v>
      </c>
      <c r="S380" s="44">
        <v>201744</v>
      </c>
      <c r="T380" s="44">
        <v>201748</v>
      </c>
    </row>
    <row r="381" spans="14:20" outlineLevel="1">
      <c r="N381" s="119">
        <v>201750</v>
      </c>
      <c r="O381" s="119" t="s">
        <v>44</v>
      </c>
      <c r="P381" s="39">
        <v>201748</v>
      </c>
      <c r="Q381" s="39">
        <v>201752</v>
      </c>
      <c r="R381" s="39">
        <v>1</v>
      </c>
      <c r="S381" s="44">
        <v>201744</v>
      </c>
      <c r="T381" s="44">
        <v>201748</v>
      </c>
    </row>
    <row r="382" spans="14:20" outlineLevel="1">
      <c r="N382" s="119">
        <v>201750</v>
      </c>
      <c r="O382" s="119" t="s">
        <v>44</v>
      </c>
      <c r="P382" s="39">
        <v>201748</v>
      </c>
      <c r="Q382" s="39">
        <v>201752</v>
      </c>
      <c r="R382" s="39">
        <v>0.8</v>
      </c>
      <c r="S382" s="44">
        <v>201744</v>
      </c>
      <c r="T382" s="44">
        <v>201748</v>
      </c>
    </row>
    <row r="383" spans="14:20" outlineLevel="1">
      <c r="N383" s="119">
        <v>201750</v>
      </c>
      <c r="O383" s="119" t="s">
        <v>44</v>
      </c>
      <c r="P383" s="39">
        <v>201748</v>
      </c>
      <c r="Q383" s="39">
        <v>201752</v>
      </c>
      <c r="R383" s="39">
        <v>0.9</v>
      </c>
      <c r="S383" s="44">
        <v>201744</v>
      </c>
      <c r="T383" s="44">
        <v>201748</v>
      </c>
    </row>
    <row r="384" spans="14:20" outlineLevel="1">
      <c r="N384" s="119">
        <v>201750</v>
      </c>
      <c r="O384" s="119" t="s">
        <v>44</v>
      </c>
      <c r="P384" s="39">
        <v>201748</v>
      </c>
      <c r="Q384" s="39">
        <v>201752</v>
      </c>
      <c r="R384" s="39">
        <v>0.7</v>
      </c>
      <c r="S384" s="44">
        <v>201744</v>
      </c>
      <c r="T384" s="44">
        <v>201748</v>
      </c>
    </row>
    <row r="385" spans="14:20" outlineLevel="1">
      <c r="N385" s="119">
        <v>201750</v>
      </c>
      <c r="O385" s="119" t="s">
        <v>44</v>
      </c>
      <c r="P385" s="39">
        <v>201748</v>
      </c>
      <c r="Q385" s="39">
        <v>201752</v>
      </c>
      <c r="R385" s="39">
        <v>1</v>
      </c>
      <c r="S385" s="44">
        <v>201744</v>
      </c>
      <c r="T385" s="44">
        <v>201748</v>
      </c>
    </row>
    <row r="386" spans="14:20" outlineLevel="1">
      <c r="N386" s="119">
        <v>201750</v>
      </c>
      <c r="O386" s="119" t="s">
        <v>44</v>
      </c>
      <c r="P386" s="39">
        <v>201748</v>
      </c>
      <c r="Q386" s="39">
        <v>201752</v>
      </c>
      <c r="R386" s="39">
        <v>0.9</v>
      </c>
      <c r="S386" s="44">
        <v>201744</v>
      </c>
      <c r="T386" s="44">
        <v>201748</v>
      </c>
    </row>
    <row r="387" spans="14:20" outlineLevel="1">
      <c r="N387" s="119">
        <v>201750</v>
      </c>
      <c r="O387" s="119" t="s">
        <v>44</v>
      </c>
      <c r="P387" s="39">
        <v>201748</v>
      </c>
      <c r="Q387" s="39">
        <v>201752</v>
      </c>
      <c r="R387" s="39">
        <v>0.7</v>
      </c>
      <c r="S387" s="44">
        <v>201744</v>
      </c>
      <c r="T387" s="44">
        <v>201748</v>
      </c>
    </row>
    <row r="388" spans="14:20" outlineLevel="1">
      <c r="N388" s="119">
        <v>201750</v>
      </c>
      <c r="O388" s="119" t="s">
        <v>44</v>
      </c>
      <c r="P388" s="39">
        <v>201748</v>
      </c>
      <c r="Q388" s="39">
        <v>201752</v>
      </c>
      <c r="R388" s="39">
        <v>1</v>
      </c>
      <c r="S388" s="44">
        <v>201744</v>
      </c>
      <c r="T388" s="44">
        <v>201748</v>
      </c>
    </row>
    <row r="389" spans="14:20" outlineLevel="1">
      <c r="N389" s="119">
        <v>201750</v>
      </c>
      <c r="O389" s="119" t="s">
        <v>44</v>
      </c>
      <c r="P389" s="39">
        <v>201748</v>
      </c>
      <c r="Q389" s="39">
        <v>201752</v>
      </c>
      <c r="R389" s="39">
        <v>1</v>
      </c>
      <c r="S389" s="44">
        <v>201744</v>
      </c>
      <c r="T389" s="44">
        <v>201748</v>
      </c>
    </row>
    <row r="390" spans="14:20" outlineLevel="1">
      <c r="N390" s="119">
        <v>201750</v>
      </c>
      <c r="O390" s="119" t="s">
        <v>44</v>
      </c>
      <c r="P390" s="39">
        <v>201748</v>
      </c>
      <c r="Q390" s="39">
        <v>201752</v>
      </c>
      <c r="R390" s="39">
        <v>0.8</v>
      </c>
      <c r="S390" s="44">
        <v>201744</v>
      </c>
      <c r="T390" s="44">
        <v>201748</v>
      </c>
    </row>
    <row r="391" spans="14:20" outlineLevel="1">
      <c r="N391" s="119">
        <v>201750</v>
      </c>
      <c r="O391" s="119" t="s">
        <v>44</v>
      </c>
      <c r="P391" s="39">
        <v>201748</v>
      </c>
      <c r="Q391" s="39">
        <v>201752</v>
      </c>
      <c r="R391" s="39">
        <v>1</v>
      </c>
      <c r="S391" s="44">
        <v>201744</v>
      </c>
      <c r="T391" s="44">
        <v>201748</v>
      </c>
    </row>
    <row r="392" spans="14:20" outlineLevel="1">
      <c r="N392" s="119">
        <v>201750</v>
      </c>
      <c r="O392" s="119" t="s">
        <v>44</v>
      </c>
      <c r="P392" s="39">
        <v>201748</v>
      </c>
      <c r="Q392" s="39">
        <v>201752</v>
      </c>
      <c r="R392" s="39">
        <v>1</v>
      </c>
      <c r="S392" s="44">
        <v>201744</v>
      </c>
      <c r="T392" s="44">
        <v>201748</v>
      </c>
    </row>
    <row r="393" spans="14:20" outlineLevel="1">
      <c r="N393" s="119">
        <v>201750</v>
      </c>
      <c r="O393" s="119" t="s">
        <v>44</v>
      </c>
      <c r="P393" s="39">
        <v>201748</v>
      </c>
      <c r="Q393" s="39">
        <v>201752</v>
      </c>
      <c r="R393" s="39">
        <v>1</v>
      </c>
      <c r="S393" s="44">
        <v>201744</v>
      </c>
      <c r="T393" s="44">
        <v>201748</v>
      </c>
    </row>
    <row r="394" spans="14:20" outlineLevel="1">
      <c r="N394" s="119">
        <v>201750</v>
      </c>
      <c r="O394" s="119" t="s">
        <v>57</v>
      </c>
      <c r="P394" s="39">
        <v>201748</v>
      </c>
      <c r="Q394" s="39">
        <v>201752</v>
      </c>
      <c r="R394" s="39">
        <v>1</v>
      </c>
      <c r="S394" s="44">
        <v>201744</v>
      </c>
      <c r="T394" s="44">
        <v>201748</v>
      </c>
    </row>
    <row r="395" spans="14:20" outlineLevel="1">
      <c r="N395" s="119">
        <v>201750</v>
      </c>
      <c r="O395" s="119" t="s">
        <v>57</v>
      </c>
      <c r="P395" s="39">
        <v>201748</v>
      </c>
      <c r="Q395" s="39">
        <v>201752</v>
      </c>
      <c r="R395" s="39">
        <v>1</v>
      </c>
      <c r="S395" s="44">
        <v>201744</v>
      </c>
      <c r="T395" s="44">
        <v>201748</v>
      </c>
    </row>
    <row r="396" spans="14:20" outlineLevel="1">
      <c r="N396" s="119">
        <v>201750</v>
      </c>
      <c r="O396" s="119" t="s">
        <v>57</v>
      </c>
      <c r="P396" s="39">
        <v>201748</v>
      </c>
      <c r="Q396" s="39">
        <v>201752</v>
      </c>
      <c r="R396" s="39">
        <v>1</v>
      </c>
      <c r="S396" s="44">
        <v>201744</v>
      </c>
      <c r="T396" s="44">
        <v>201748</v>
      </c>
    </row>
    <row r="397" spans="14:20" outlineLevel="1">
      <c r="N397" s="119">
        <v>201750</v>
      </c>
      <c r="O397" s="119" t="s">
        <v>34</v>
      </c>
      <c r="P397" s="39">
        <v>201748</v>
      </c>
      <c r="Q397" s="39">
        <v>201752</v>
      </c>
      <c r="R397" s="39">
        <v>1</v>
      </c>
      <c r="S397" s="44">
        <v>201744</v>
      </c>
      <c r="T397" s="44">
        <v>201748</v>
      </c>
    </row>
    <row r="398" spans="14:20" outlineLevel="1">
      <c r="N398" s="119">
        <v>201750</v>
      </c>
      <c r="O398" s="119" t="s">
        <v>34</v>
      </c>
      <c r="P398" s="39">
        <v>201748</v>
      </c>
      <c r="Q398" s="39">
        <v>201752</v>
      </c>
      <c r="R398" s="39">
        <v>1</v>
      </c>
      <c r="S398" s="44">
        <v>201744</v>
      </c>
      <c r="T398" s="44">
        <v>201748</v>
      </c>
    </row>
    <row r="399" spans="14:20" outlineLevel="1">
      <c r="N399" s="119">
        <v>201750</v>
      </c>
      <c r="O399" s="119" t="s">
        <v>34</v>
      </c>
      <c r="P399" s="39">
        <v>201748</v>
      </c>
      <c r="Q399" s="39">
        <v>201752</v>
      </c>
      <c r="R399" s="39">
        <v>1</v>
      </c>
      <c r="S399" s="44">
        <v>201744</v>
      </c>
      <c r="T399" s="44">
        <v>201748</v>
      </c>
    </row>
    <row r="400" spans="14:20" outlineLevel="1">
      <c r="N400" s="119">
        <v>201750</v>
      </c>
      <c r="O400" s="119" t="s">
        <v>35</v>
      </c>
      <c r="P400" s="39">
        <v>201748</v>
      </c>
      <c r="Q400" s="39">
        <v>201752</v>
      </c>
      <c r="R400" s="39">
        <v>1</v>
      </c>
      <c r="S400" s="44">
        <v>201744</v>
      </c>
      <c r="T400" s="44">
        <v>201748</v>
      </c>
    </row>
    <row r="401" spans="14:20" outlineLevel="1">
      <c r="N401" s="119">
        <v>201750</v>
      </c>
      <c r="O401" s="119" t="s">
        <v>35</v>
      </c>
      <c r="P401" s="39">
        <v>201748</v>
      </c>
      <c r="Q401" s="39">
        <v>201752</v>
      </c>
      <c r="R401" s="39">
        <v>1</v>
      </c>
      <c r="S401" s="44">
        <v>201744</v>
      </c>
      <c r="T401" s="44">
        <v>201748</v>
      </c>
    </row>
    <row r="402" spans="14:20" outlineLevel="1">
      <c r="N402" s="119">
        <v>201750</v>
      </c>
      <c r="O402" s="119" t="s">
        <v>36</v>
      </c>
      <c r="P402" s="39">
        <v>201748</v>
      </c>
      <c r="Q402" s="39">
        <v>201752</v>
      </c>
      <c r="R402" s="39">
        <v>1</v>
      </c>
      <c r="S402" s="44">
        <v>201744</v>
      </c>
      <c r="T402" s="44">
        <v>201748</v>
      </c>
    </row>
    <row r="403" spans="14:20" outlineLevel="1">
      <c r="N403" s="119">
        <v>201750</v>
      </c>
      <c r="O403" s="119" t="s">
        <v>36</v>
      </c>
      <c r="P403" s="39">
        <v>201748</v>
      </c>
      <c r="Q403" s="39">
        <v>201752</v>
      </c>
      <c r="R403" s="39">
        <v>1</v>
      </c>
      <c r="S403" s="44">
        <v>201744</v>
      </c>
      <c r="T403" s="44">
        <v>201748</v>
      </c>
    </row>
    <row r="404" spans="14:20" outlineLevel="1">
      <c r="N404" s="119">
        <v>201750</v>
      </c>
      <c r="O404" s="119" t="s">
        <v>37</v>
      </c>
      <c r="P404" s="39">
        <v>201748</v>
      </c>
      <c r="Q404" s="39">
        <v>201752</v>
      </c>
      <c r="R404" s="39">
        <v>1</v>
      </c>
      <c r="S404" s="44">
        <v>201744</v>
      </c>
      <c r="T404" s="44">
        <v>201748</v>
      </c>
    </row>
    <row r="405" spans="14:20" outlineLevel="1">
      <c r="N405" s="119">
        <v>201750</v>
      </c>
      <c r="O405" s="119" t="s">
        <v>37</v>
      </c>
      <c r="P405" s="39">
        <v>201748</v>
      </c>
      <c r="Q405" s="39">
        <v>201752</v>
      </c>
      <c r="R405" s="39">
        <v>1</v>
      </c>
      <c r="S405" s="44">
        <v>201744</v>
      </c>
      <c r="T405" s="44">
        <v>201748</v>
      </c>
    </row>
    <row r="406" spans="14:20" outlineLevel="1">
      <c r="N406" s="119">
        <v>201750</v>
      </c>
      <c r="O406" s="119" t="s">
        <v>37</v>
      </c>
      <c r="P406" s="39">
        <v>201748</v>
      </c>
      <c r="Q406" s="39">
        <v>201752</v>
      </c>
      <c r="R406" s="39">
        <v>1</v>
      </c>
      <c r="S406" s="44">
        <v>201744</v>
      </c>
      <c r="T406" s="44">
        <v>201748</v>
      </c>
    </row>
    <row r="407" spans="14:20" outlineLevel="1">
      <c r="N407" s="119">
        <v>201750</v>
      </c>
      <c r="O407" s="119" t="s">
        <v>37</v>
      </c>
      <c r="P407" s="39">
        <v>201748</v>
      </c>
      <c r="Q407" s="39">
        <v>201752</v>
      </c>
      <c r="R407" s="39">
        <v>1</v>
      </c>
      <c r="S407" s="44">
        <v>201744</v>
      </c>
      <c r="T407" s="44">
        <v>201748</v>
      </c>
    </row>
    <row r="408" spans="14:20" outlineLevel="1">
      <c r="N408" s="119">
        <v>201750</v>
      </c>
      <c r="O408" s="119" t="s">
        <v>37</v>
      </c>
      <c r="P408" s="39">
        <v>201748</v>
      </c>
      <c r="Q408" s="39">
        <v>201752</v>
      </c>
      <c r="R408" s="39">
        <v>1</v>
      </c>
      <c r="S408" s="44">
        <v>201744</v>
      </c>
      <c r="T408" s="44">
        <v>201748</v>
      </c>
    </row>
    <row r="409" spans="14:20" outlineLevel="1">
      <c r="N409" s="119">
        <v>201750</v>
      </c>
      <c r="O409" s="119" t="s">
        <v>37</v>
      </c>
      <c r="P409" s="39">
        <v>201748</v>
      </c>
      <c r="Q409" s="39">
        <v>201752</v>
      </c>
      <c r="R409" s="39">
        <v>1</v>
      </c>
      <c r="S409" s="44">
        <v>201744</v>
      </c>
      <c r="T409" s="44">
        <v>201748</v>
      </c>
    </row>
    <row r="410" spans="14:20" outlineLevel="1">
      <c r="N410" s="119">
        <v>201750</v>
      </c>
      <c r="O410" s="119" t="s">
        <v>38</v>
      </c>
      <c r="P410" s="39">
        <v>201748</v>
      </c>
      <c r="Q410" s="39">
        <v>201752</v>
      </c>
      <c r="R410" s="39"/>
      <c r="S410" s="44">
        <v>201744</v>
      </c>
      <c r="T410" s="44">
        <v>201748</v>
      </c>
    </row>
    <row r="411" spans="14:20" outlineLevel="1">
      <c r="N411" s="119">
        <v>201750</v>
      </c>
      <c r="O411" s="119" t="s">
        <v>38</v>
      </c>
      <c r="P411" s="39">
        <v>201748</v>
      </c>
      <c r="Q411" s="39">
        <v>201752</v>
      </c>
      <c r="R411" s="39">
        <v>1</v>
      </c>
      <c r="S411" s="44">
        <v>201744</v>
      </c>
      <c r="T411" s="44">
        <v>201748</v>
      </c>
    </row>
    <row r="412" spans="14:20" outlineLevel="1">
      <c r="N412" s="119">
        <v>201750</v>
      </c>
      <c r="O412" s="119" t="s">
        <v>38</v>
      </c>
      <c r="P412" s="39">
        <v>201748</v>
      </c>
      <c r="Q412" s="39">
        <v>201752</v>
      </c>
      <c r="R412" s="39">
        <v>0.9</v>
      </c>
      <c r="S412" s="44">
        <v>201744</v>
      </c>
      <c r="T412" s="44">
        <v>201748</v>
      </c>
    </row>
    <row r="413" spans="14:20" outlineLevel="1">
      <c r="N413" s="119">
        <v>201750</v>
      </c>
      <c r="O413" s="119" t="s">
        <v>38</v>
      </c>
      <c r="P413" s="39">
        <v>201748</v>
      </c>
      <c r="Q413" s="39">
        <v>201752</v>
      </c>
      <c r="R413" s="39">
        <v>1</v>
      </c>
      <c r="S413" s="44">
        <v>201744</v>
      </c>
      <c r="T413" s="44">
        <v>201748</v>
      </c>
    </row>
    <row r="414" spans="14:20" outlineLevel="1">
      <c r="N414" s="119">
        <v>201750</v>
      </c>
      <c r="O414" s="119" t="s">
        <v>38</v>
      </c>
      <c r="P414" s="39">
        <v>201748</v>
      </c>
      <c r="Q414" s="39">
        <v>201752</v>
      </c>
      <c r="R414" s="39">
        <v>1</v>
      </c>
      <c r="S414" s="44">
        <v>201744</v>
      </c>
      <c r="T414" s="44">
        <v>201748</v>
      </c>
    </row>
    <row r="415" spans="14:20" outlineLevel="1">
      <c r="N415" s="119">
        <v>201750</v>
      </c>
      <c r="O415" s="119" t="s">
        <v>38</v>
      </c>
      <c r="P415" s="39">
        <v>201748</v>
      </c>
      <c r="Q415" s="39">
        <v>201752</v>
      </c>
      <c r="R415" s="39">
        <v>1</v>
      </c>
      <c r="S415" s="44">
        <v>201744</v>
      </c>
      <c r="T415" s="44">
        <v>201748</v>
      </c>
    </row>
    <row r="416" spans="14:20" outlineLevel="1">
      <c r="N416" s="119">
        <v>201750</v>
      </c>
      <c r="O416" s="119" t="s">
        <v>38</v>
      </c>
      <c r="P416" s="39">
        <v>201748</v>
      </c>
      <c r="Q416" s="39">
        <v>201752</v>
      </c>
      <c r="R416" s="39">
        <v>0.9</v>
      </c>
      <c r="S416" s="44">
        <v>201744</v>
      </c>
      <c r="T416" s="44">
        <v>201748</v>
      </c>
    </row>
    <row r="417" spans="14:20" outlineLevel="1">
      <c r="N417" s="119">
        <v>201750</v>
      </c>
      <c r="O417" s="119" t="s">
        <v>38</v>
      </c>
      <c r="P417" s="39">
        <v>201748</v>
      </c>
      <c r="Q417" s="39">
        <v>201752</v>
      </c>
      <c r="R417" s="39">
        <v>0.9</v>
      </c>
      <c r="S417" s="44">
        <v>201744</v>
      </c>
      <c r="T417" s="44">
        <v>201748</v>
      </c>
    </row>
    <row r="418" spans="14:20" outlineLevel="1">
      <c r="N418" s="119">
        <v>201750</v>
      </c>
      <c r="O418" s="119" t="s">
        <v>38</v>
      </c>
      <c r="P418" s="39">
        <v>201748</v>
      </c>
      <c r="Q418" s="39">
        <v>201752</v>
      </c>
      <c r="R418" s="39">
        <v>0.9</v>
      </c>
      <c r="S418" s="44">
        <v>201744</v>
      </c>
      <c r="T418" s="44">
        <v>201748</v>
      </c>
    </row>
    <row r="419" spans="14:20" outlineLevel="1"/>
    <row r="420" spans="14:20" outlineLevel="1"/>
    <row r="421" spans="14:20" outlineLevel="1"/>
    <row r="422" spans="14:20" outlineLevel="1"/>
    <row r="423" spans="14:20" outlineLevel="1"/>
    <row r="424" spans="14:20" outlineLevel="1"/>
    <row r="425" spans="14:20" outlineLevel="1"/>
    <row r="426" spans="14:20" outlineLevel="1"/>
    <row r="427" spans="14:20" outlineLevel="1"/>
    <row r="428" spans="14:20" outlineLevel="1"/>
    <row r="429" spans="14:20" outlineLevel="1"/>
    <row r="430" spans="14:20" outlineLevel="1"/>
    <row r="431" spans="14:20" outlineLevel="1"/>
    <row r="432" spans="14:20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  <row r="501" outlineLevel="1"/>
  </sheetData>
  <mergeCells count="16">
    <mergeCell ref="I16:L16"/>
    <mergeCell ref="B1:G1"/>
    <mergeCell ref="I1:K1"/>
    <mergeCell ref="B2:B3"/>
    <mergeCell ref="C2:C3"/>
    <mergeCell ref="D2:D3"/>
    <mergeCell ref="E2:E3"/>
    <mergeCell ref="F2:F3"/>
    <mergeCell ref="G2:G3"/>
    <mergeCell ref="I2:I3"/>
    <mergeCell ref="J2:J3"/>
    <mergeCell ref="K2:K3"/>
    <mergeCell ref="I10:K10"/>
    <mergeCell ref="I11:K11"/>
    <mergeCell ref="I12:K12"/>
    <mergeCell ref="I13:K13"/>
  </mergeCells>
  <conditionalFormatting sqref="B4:B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4:G12">
    <cfRule type="colorScale" priority="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71" priority="7" operator="lessThanOrEqual">
      <formula>$C$16</formula>
    </cfRule>
  </conditionalFormatting>
  <conditionalFormatting sqref="F6:F11">
    <cfRule type="cellIs" dxfId="70" priority="6" operator="lessThanOrEqual">
      <formula>$F$16</formula>
    </cfRule>
  </conditionalFormatting>
  <conditionalFormatting sqref="K4:K9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4:J7">
    <cfRule type="colorScale" priority="3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D4:D11">
    <cfRule type="cellIs" dxfId="69" priority="2" operator="lessThan">
      <formula>$D$16</formula>
    </cfRule>
  </conditionalFormatting>
  <conditionalFormatting sqref="E4:E11">
    <cfRule type="cellIs" dxfId="68" priority="1" operator="greaterThan">
      <formula>$E$16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8"/>
  <drawing r:id="rId9"/>
  <tableParts count="1">
    <tablePart r:id="rId10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theme="6" tint="0.59999389629810485"/>
  </sheetPr>
  <dimension ref="A1:F3"/>
  <sheetViews>
    <sheetView workbookViewId="0">
      <selection activeCell="F2" sqref="F2"/>
    </sheetView>
  </sheetViews>
  <sheetFormatPr defaultRowHeight="14.25"/>
  <cols>
    <col min="2" max="2" width="10" customWidth="1"/>
    <col min="4" max="4" width="14.625" customWidth="1"/>
    <col min="5" max="5" width="12.75" customWidth="1"/>
  </cols>
  <sheetData>
    <row r="1" spans="1:6">
      <c r="A1" t="s">
        <v>1686</v>
      </c>
      <c r="B1" t="s">
        <v>1687</v>
      </c>
      <c r="C1" t="s">
        <v>982</v>
      </c>
      <c r="D1" t="s">
        <v>1827</v>
      </c>
      <c r="E1" t="s">
        <v>1828</v>
      </c>
      <c r="F1" s="119" t="s">
        <v>1829</v>
      </c>
    </row>
    <row r="2" spans="1:6">
      <c r="A2" t="s">
        <v>1767</v>
      </c>
      <c r="B2" t="s">
        <v>1688</v>
      </c>
      <c r="C2" t="s">
        <v>986</v>
      </c>
      <c r="D2">
        <v>27463.360000000001</v>
      </c>
      <c r="E2">
        <v>25956.305100000001</v>
      </c>
      <c r="F2" s="72">
        <f>Tabela23[[#This Row],[ROZLICZONO]]-Tabela23[[#This Row],[STANDARD]]</f>
        <v>1507.0548999999992</v>
      </c>
    </row>
    <row r="3" spans="1:6">
      <c r="A3" t="s">
        <v>1767</v>
      </c>
      <c r="B3" t="s">
        <v>1688</v>
      </c>
      <c r="C3" t="s">
        <v>985</v>
      </c>
      <c r="D3">
        <v>2.17</v>
      </c>
      <c r="E3">
        <v>0</v>
      </c>
      <c r="F3" s="72">
        <f>Tabela23[[#This Row],[ROZLICZONO]]-Tabela23[[#This Row],[STANDARD]]</f>
        <v>2.17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theme="6" tint="0.59999389629810485"/>
  </sheetPr>
  <dimension ref="A1:F2"/>
  <sheetViews>
    <sheetView workbookViewId="0">
      <selection activeCell="F2" sqref="F2"/>
    </sheetView>
  </sheetViews>
  <sheetFormatPr defaultRowHeight="14.25"/>
  <cols>
    <col min="2" max="2" width="10" customWidth="1"/>
    <col min="4" max="4" width="14.625" customWidth="1"/>
    <col min="5" max="5" width="12.75" customWidth="1"/>
  </cols>
  <sheetData>
    <row r="1" spans="1:6">
      <c r="A1" t="s">
        <v>1686</v>
      </c>
      <c r="B1" t="s">
        <v>1687</v>
      </c>
      <c r="C1" t="s">
        <v>982</v>
      </c>
      <c r="D1" t="s">
        <v>1827</v>
      </c>
      <c r="E1" t="s">
        <v>1828</v>
      </c>
      <c r="F1" s="119" t="s">
        <v>1829</v>
      </c>
    </row>
    <row r="2" spans="1:6">
      <c r="A2" t="s">
        <v>1631</v>
      </c>
      <c r="B2" t="s">
        <v>1688</v>
      </c>
      <c r="C2" t="s">
        <v>986</v>
      </c>
      <c r="D2">
        <v>62500.87</v>
      </c>
      <c r="E2">
        <v>61356.018199999999</v>
      </c>
      <c r="F2">
        <f>[ROZLICZONO]-[STANDARD]</f>
        <v>1144.851800000004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Arkusz12">
    <tabColor theme="6" tint="0.59999389629810485"/>
    <pageSetUpPr fitToPage="1"/>
  </sheetPr>
  <dimension ref="A1:AO501"/>
  <sheetViews>
    <sheetView workbookViewId="0"/>
  </sheetViews>
  <sheetFormatPr defaultRowHeight="14.25" outlineLevelRow="1" outlineLevelCol="1"/>
  <cols>
    <col min="1" max="3" width="22.625" style="119" customWidth="1"/>
    <col min="4" max="4" width="11.875" style="119" customWidth="1"/>
    <col min="5" max="5" width="14.875" style="119" customWidth="1"/>
    <col min="6" max="6" width="17.125" style="119" customWidth="1"/>
    <col min="7" max="7" width="20.625" style="119" customWidth="1"/>
    <col min="8" max="8" width="11.875" style="119" customWidth="1"/>
    <col min="9" max="9" width="19.875" style="119" customWidth="1"/>
    <col min="10" max="10" width="24.625" style="119" customWidth="1"/>
    <col min="11" max="11" width="14.125" style="119" customWidth="1"/>
    <col min="12" max="12" width="22.625" style="119" customWidth="1"/>
    <col min="13" max="13" width="20.125" style="119" customWidth="1"/>
    <col min="14" max="14" width="9.25" style="119" customWidth="1" outlineLevel="1"/>
    <col min="15" max="15" width="28.625" style="119" customWidth="1" outlineLevel="1"/>
    <col min="16" max="16" width="10.5" style="119" customWidth="1" outlineLevel="1"/>
    <col min="17" max="17" width="10.5" style="119" customWidth="1"/>
    <col min="18" max="18" width="8" style="119" customWidth="1"/>
    <col min="19" max="20" width="13.125" style="119" customWidth="1"/>
    <col min="21" max="21" width="6.875" style="119" customWidth="1"/>
    <col min="22" max="22" width="26" style="119" customWidth="1"/>
    <col min="23" max="23" width="22.25" style="119" customWidth="1"/>
    <col min="24" max="24" width="9.25" style="119" customWidth="1"/>
    <col min="25" max="25" width="7" style="119" customWidth="1"/>
    <col min="26" max="26" width="9.25" style="119" customWidth="1"/>
    <col min="27" max="27" width="26.125" style="119" customWidth="1"/>
    <col min="28" max="28" width="18.25" style="119" customWidth="1"/>
    <col min="29" max="34" width="9" style="119"/>
    <col min="35" max="35" width="19.5" style="119" customWidth="1"/>
    <col min="36" max="36" width="9.25" style="119" customWidth="1"/>
    <col min="37" max="37" width="9.125" style="119" customWidth="1"/>
    <col min="38" max="38" width="19.5" style="119" bestFit="1" customWidth="1"/>
    <col min="39" max="16384" width="9" style="119"/>
  </cols>
  <sheetData>
    <row r="1" spans="2:22" ht="57.75" customHeight="1" thickBot="1">
      <c r="B1" s="162" t="s">
        <v>1675</v>
      </c>
      <c r="C1" s="162"/>
      <c r="D1" s="162"/>
      <c r="E1" s="162"/>
      <c r="F1" s="162"/>
      <c r="G1" s="162"/>
      <c r="I1" s="163" t="s">
        <v>1676</v>
      </c>
      <c r="J1" s="163"/>
      <c r="K1" s="163"/>
      <c r="N1" s="40"/>
      <c r="O1" s="40"/>
      <c r="P1" s="40"/>
      <c r="Q1" s="40"/>
      <c r="R1" s="40"/>
    </row>
    <row r="2" spans="2:22" ht="18" customHeight="1">
      <c r="B2" s="160" t="s">
        <v>0</v>
      </c>
      <c r="C2" s="158" t="s">
        <v>1677</v>
      </c>
      <c r="D2" s="180" t="s">
        <v>1678</v>
      </c>
      <c r="E2" s="180" t="s">
        <v>1679</v>
      </c>
      <c r="F2" s="158" t="s">
        <v>43</v>
      </c>
      <c r="G2" s="158" t="s">
        <v>2</v>
      </c>
      <c r="I2" s="164" t="s">
        <v>17</v>
      </c>
      <c r="J2" s="166" t="s">
        <v>18</v>
      </c>
      <c r="K2" s="168" t="s">
        <v>19</v>
      </c>
      <c r="N2" s="40"/>
      <c r="O2" s="40"/>
      <c r="P2" s="40"/>
      <c r="Q2" s="20"/>
      <c r="R2" s="20"/>
      <c r="S2" s="20"/>
    </row>
    <row r="3" spans="2:22" ht="31.5" customHeight="1" thickBot="1">
      <c r="B3" s="161"/>
      <c r="C3" s="159"/>
      <c r="D3" s="181"/>
      <c r="E3" s="181"/>
      <c r="F3" s="159"/>
      <c r="G3" s="159"/>
      <c r="I3" s="165"/>
      <c r="J3" s="167"/>
      <c r="K3" s="169"/>
      <c r="N3" s="40"/>
      <c r="O3" s="40"/>
      <c r="P3" s="40"/>
      <c r="Q3" s="20"/>
      <c r="R3" s="20"/>
      <c r="S3" s="20"/>
    </row>
    <row r="4" spans="2:22" ht="21.75" customHeight="1" thickBot="1">
      <c r="B4" s="27">
        <v>8</v>
      </c>
      <c r="C4" s="43">
        <v>1.02</v>
      </c>
      <c r="D4" s="143">
        <v>13.5</v>
      </c>
      <c r="E4" s="146">
        <v>-0.04</v>
      </c>
      <c r="F4" s="41"/>
      <c r="G4" s="48">
        <v>2</v>
      </c>
      <c r="H4" s="20">
        <v>5</v>
      </c>
      <c r="I4" s="25" t="str">
        <f>"+50"</f>
        <v>+50</v>
      </c>
      <c r="J4" s="34">
        <v>1.1000000000000001</v>
      </c>
      <c r="K4" s="21">
        <f>IFERROR(GETPIVOTDATA("Numer Pracownika",$AA$144,"Próg",H4),0)</f>
        <v>0</v>
      </c>
      <c r="L4" s="30"/>
      <c r="N4" s="40"/>
      <c r="O4" s="40">
        <f t="shared" ref="O4:O10" si="0">IF(C4&lt;=$C$16,1,0)</f>
        <v>0</v>
      </c>
      <c r="P4" s="40">
        <f ca="1">IF(D4&lt;=$D$16,1,0)</f>
        <v>0</v>
      </c>
      <c r="Q4" s="20">
        <f ca="1">IF(E4&gt;=$E$16,1,0)</f>
        <v>0</v>
      </c>
      <c r="R4" s="20"/>
      <c r="S4" s="20"/>
      <c r="T4" s="40"/>
      <c r="U4" s="20"/>
      <c r="V4" s="20"/>
    </row>
    <row r="5" spans="2:22" ht="21.75" customHeight="1" thickBot="1">
      <c r="B5" s="27">
        <v>7</v>
      </c>
      <c r="C5" s="43">
        <v>0.96</v>
      </c>
      <c r="D5" s="143">
        <v>12.5</v>
      </c>
      <c r="E5" s="146">
        <v>-0.03</v>
      </c>
      <c r="F5" s="41"/>
      <c r="G5" s="48">
        <v>1.7</v>
      </c>
      <c r="H5" s="20">
        <v>4</v>
      </c>
      <c r="I5" s="26" t="s">
        <v>20</v>
      </c>
      <c r="J5" s="31">
        <v>1.05</v>
      </c>
      <c r="K5" s="21">
        <f t="shared" ref="K5:K9" si="1">IFERROR(GETPIVOTDATA("Numer Pracownika",$AA$144,"Próg",H5),0)</f>
        <v>27</v>
      </c>
      <c r="L5" s="30"/>
      <c r="N5" s="40"/>
      <c r="O5" s="40">
        <f t="shared" si="0"/>
        <v>0</v>
      </c>
      <c r="P5" s="40">
        <f t="shared" ref="P5:P11" ca="1" si="2">IF(D5&lt;=$D$16,1,0)</f>
        <v>0</v>
      </c>
      <c r="Q5" s="20">
        <f t="shared" ref="Q5:Q11" ca="1" si="3">IF(E5&gt;=$E$16,1,0)</f>
        <v>0</v>
      </c>
      <c r="R5" s="20"/>
      <c r="S5" s="20"/>
      <c r="T5" s="40"/>
      <c r="U5" s="20"/>
      <c r="V5" s="20"/>
    </row>
    <row r="6" spans="2:22" ht="21.75" customHeight="1" thickBot="1">
      <c r="B6" s="27">
        <v>6</v>
      </c>
      <c r="C6" s="43">
        <v>0.9</v>
      </c>
      <c r="D6" s="143">
        <v>11.75</v>
      </c>
      <c r="E6" s="146">
        <v>-0.02</v>
      </c>
      <c r="F6" s="1">
        <v>1</v>
      </c>
      <c r="G6" s="48">
        <v>1.45</v>
      </c>
      <c r="H6" s="20">
        <v>3</v>
      </c>
      <c r="I6" s="24" t="s">
        <v>21</v>
      </c>
      <c r="J6" s="31">
        <v>1</v>
      </c>
      <c r="K6" s="21">
        <f t="shared" si="1"/>
        <v>88</v>
      </c>
      <c r="L6" s="30"/>
      <c r="N6" s="40"/>
      <c r="O6" s="40">
        <f t="shared" si="0"/>
        <v>0</v>
      </c>
      <c r="P6" s="40">
        <f t="shared" ca="1" si="2"/>
        <v>0</v>
      </c>
      <c r="Q6" s="20">
        <f t="shared" ca="1" si="3"/>
        <v>0</v>
      </c>
      <c r="R6" s="20">
        <f t="shared" ref="R6:R11" si="4">IF(F6&lt;=$F$16,1,0)</f>
        <v>1</v>
      </c>
      <c r="S6" s="20"/>
      <c r="T6" s="40"/>
      <c r="U6" s="20"/>
      <c r="V6" s="20"/>
    </row>
    <row r="7" spans="2:22" ht="21.75" customHeight="1" thickBot="1">
      <c r="B7" s="18">
        <v>5</v>
      </c>
      <c r="C7" s="2">
        <v>0.85</v>
      </c>
      <c r="D7" s="144">
        <v>11</v>
      </c>
      <c r="E7" s="139">
        <v>-1.2999999999999999E-2</v>
      </c>
      <c r="F7" s="2">
        <v>0.97</v>
      </c>
      <c r="G7" s="50">
        <v>1.25</v>
      </c>
      <c r="H7" s="20">
        <v>2</v>
      </c>
      <c r="I7" s="23" t="s">
        <v>22</v>
      </c>
      <c r="J7" s="34">
        <v>0.8</v>
      </c>
      <c r="K7" s="21">
        <f t="shared" si="1"/>
        <v>0</v>
      </c>
      <c r="L7" s="30"/>
      <c r="N7" s="40"/>
      <c r="O7" s="40">
        <f t="shared" si="0"/>
        <v>0</v>
      </c>
      <c r="P7" s="40">
        <f t="shared" ca="1" si="2"/>
        <v>0</v>
      </c>
      <c r="Q7" s="20">
        <f t="shared" ca="1" si="3"/>
        <v>0</v>
      </c>
      <c r="R7" s="20">
        <f t="shared" si="4"/>
        <v>1</v>
      </c>
      <c r="S7" s="20"/>
      <c r="T7" s="40"/>
      <c r="U7" s="20"/>
      <c r="V7" s="20"/>
    </row>
    <row r="8" spans="2:22" ht="21.75" customHeight="1" thickBot="1">
      <c r="B8" s="18">
        <v>4</v>
      </c>
      <c r="C8" s="2">
        <v>0.81</v>
      </c>
      <c r="D8" s="144">
        <v>10.5</v>
      </c>
      <c r="E8" s="139">
        <v>-5.0000000000000001E-3</v>
      </c>
      <c r="F8" s="2">
        <v>0.93</v>
      </c>
      <c r="G8" s="50">
        <v>1.1000000000000001</v>
      </c>
      <c r="H8" s="20">
        <v>1</v>
      </c>
      <c r="I8" s="22" t="s">
        <v>23</v>
      </c>
      <c r="J8" s="32" t="s">
        <v>24</v>
      </c>
      <c r="K8" s="21">
        <f t="shared" si="1"/>
        <v>0</v>
      </c>
      <c r="N8" s="40"/>
      <c r="O8" s="40">
        <f t="shared" si="0"/>
        <v>1</v>
      </c>
      <c r="P8" s="40">
        <f t="shared" ca="1" si="2"/>
        <v>0</v>
      </c>
      <c r="Q8" s="20">
        <f t="shared" ca="1" si="3"/>
        <v>0</v>
      </c>
      <c r="R8" s="20">
        <f t="shared" si="4"/>
        <v>1</v>
      </c>
      <c r="S8" s="20"/>
      <c r="T8" s="40"/>
      <c r="U8" s="20"/>
      <c r="V8" s="20"/>
    </row>
    <row r="9" spans="2:22" ht="21.75" customHeight="1" thickBot="1">
      <c r="B9" s="18">
        <v>3</v>
      </c>
      <c r="C9" s="2">
        <v>0.77</v>
      </c>
      <c r="D9" s="144">
        <v>10</v>
      </c>
      <c r="E9" s="139">
        <v>0</v>
      </c>
      <c r="F9" s="2">
        <v>0.9</v>
      </c>
      <c r="G9" s="50">
        <v>1</v>
      </c>
      <c r="H9" s="20">
        <v>0</v>
      </c>
      <c r="I9" s="29">
        <v>-30</v>
      </c>
      <c r="J9" s="33">
        <v>0</v>
      </c>
      <c r="K9" s="21">
        <f t="shared" si="1"/>
        <v>0</v>
      </c>
      <c r="N9" s="40"/>
      <c r="O9" s="40">
        <f t="shared" si="0"/>
        <v>1</v>
      </c>
      <c r="P9" s="40">
        <f ca="1">IF(D9&lt;=$D$16,1,0)</f>
        <v>0</v>
      </c>
      <c r="Q9" s="20">
        <f t="shared" ca="1" si="3"/>
        <v>0</v>
      </c>
      <c r="R9" s="20">
        <f t="shared" si="4"/>
        <v>1</v>
      </c>
      <c r="S9" s="20"/>
      <c r="T9" s="40"/>
      <c r="U9" s="20"/>
      <c r="V9" s="20"/>
    </row>
    <row r="10" spans="2:22" ht="21.75" customHeight="1" thickBot="1">
      <c r="B10" s="18">
        <v>2</v>
      </c>
      <c r="C10" s="2">
        <v>0.74</v>
      </c>
      <c r="D10" s="144">
        <v>9</v>
      </c>
      <c r="E10" s="139">
        <v>0.01</v>
      </c>
      <c r="F10" s="2">
        <v>0.85</v>
      </c>
      <c r="G10" s="50">
        <v>0.8</v>
      </c>
      <c r="I10" s="170" t="s">
        <v>30</v>
      </c>
      <c r="J10" s="170"/>
      <c r="K10" s="170"/>
      <c r="N10" s="40"/>
      <c r="O10" s="40">
        <f t="shared" si="0"/>
        <v>1</v>
      </c>
      <c r="P10" s="40">
        <f t="shared" ca="1" si="2"/>
        <v>1</v>
      </c>
      <c r="Q10" s="20">
        <f t="shared" ca="1" si="3"/>
        <v>0</v>
      </c>
      <c r="R10" s="20">
        <f t="shared" si="4"/>
        <v>1</v>
      </c>
      <c r="S10" s="20"/>
      <c r="T10" s="40"/>
      <c r="U10" s="20"/>
      <c r="V10" s="20"/>
    </row>
    <row r="11" spans="2:22" ht="21.75" customHeight="1" thickBot="1">
      <c r="B11" s="27">
        <v>1</v>
      </c>
      <c r="C11" s="2">
        <v>0.7</v>
      </c>
      <c r="D11" s="144">
        <v>8.5</v>
      </c>
      <c r="E11" s="139">
        <v>0.02</v>
      </c>
      <c r="F11" s="2">
        <v>0.8</v>
      </c>
      <c r="G11" s="48">
        <v>0.5</v>
      </c>
      <c r="I11" s="171" t="s">
        <v>31</v>
      </c>
      <c r="J11" s="171"/>
      <c r="K11" s="171"/>
      <c r="N11" s="40"/>
      <c r="O11" s="40">
        <f>IF(C11&lt;=$C$16,1,0)</f>
        <v>1</v>
      </c>
      <c r="P11" s="40">
        <f t="shared" ca="1" si="2"/>
        <v>1</v>
      </c>
      <c r="Q11" s="20">
        <f t="shared" ca="1" si="3"/>
        <v>0</v>
      </c>
      <c r="R11" s="20">
        <f t="shared" si="4"/>
        <v>1</v>
      </c>
      <c r="S11" s="20"/>
      <c r="T11" s="40"/>
      <c r="U11" s="20"/>
      <c r="V11" s="20"/>
    </row>
    <row r="12" spans="2:22" ht="21.75" customHeight="1" thickBot="1">
      <c r="B12" s="27">
        <v>0</v>
      </c>
      <c r="C12" s="42" t="s">
        <v>47</v>
      </c>
      <c r="D12" s="145" t="s">
        <v>1680</v>
      </c>
      <c r="E12" s="147" t="s">
        <v>1681</v>
      </c>
      <c r="F12" s="42" t="s">
        <v>5</v>
      </c>
      <c r="G12" s="48">
        <v>0</v>
      </c>
      <c r="I12" s="171" t="s">
        <v>32</v>
      </c>
      <c r="J12" s="171"/>
      <c r="K12" s="171"/>
      <c r="N12" s="40"/>
      <c r="O12" s="40">
        <f>IF(AND(C11&lt;$C$16,O11&lt;&gt;1),1,0)</f>
        <v>0</v>
      </c>
      <c r="P12" s="40">
        <f ca="1">IF(AND(D11&lt;$D$16,P11&lt;&gt;1),1,0)</f>
        <v>0</v>
      </c>
      <c r="Q12" s="20">
        <f ca="1">IF(AND(E11&gt;$E$16,Q11&lt;&gt;1),1,0)</f>
        <v>0</v>
      </c>
      <c r="R12" s="20">
        <f>IF(AND(F11&lt;$F$16,R11&lt;&gt;1),1,0)</f>
        <v>0</v>
      </c>
      <c r="S12" s="20"/>
      <c r="T12" s="40"/>
      <c r="U12" s="20"/>
      <c r="V12" s="20"/>
    </row>
    <row r="13" spans="2:22" ht="21.75" customHeight="1" thickBot="1">
      <c r="B13" s="12" t="s">
        <v>3</v>
      </c>
      <c r="C13" s="11">
        <v>0.1</v>
      </c>
      <c r="D13" s="11">
        <v>0.25</v>
      </c>
      <c r="E13" s="11">
        <v>0.5</v>
      </c>
      <c r="F13" s="11">
        <v>0.15</v>
      </c>
      <c r="G13" s="10"/>
      <c r="I13" s="171" t="s">
        <v>29</v>
      </c>
      <c r="J13" s="171"/>
      <c r="K13" s="171"/>
      <c r="N13" s="40"/>
      <c r="O13" s="40">
        <f>SUM(O4:O12)</f>
        <v>4</v>
      </c>
      <c r="P13" s="40">
        <f t="shared" ref="P13:Q13" ca="1" si="5">SUM(P4:P12)</f>
        <v>2</v>
      </c>
      <c r="Q13" s="20">
        <f t="shared" ca="1" si="5"/>
        <v>0</v>
      </c>
      <c r="R13" s="20">
        <f>SUM(R6:R12)</f>
        <v>6</v>
      </c>
      <c r="S13" s="20"/>
      <c r="T13" s="40"/>
      <c r="U13" s="20"/>
      <c r="V13" s="20"/>
    </row>
    <row r="14" spans="2:22">
      <c r="N14" s="40"/>
      <c r="O14" s="40"/>
      <c r="P14" s="40"/>
      <c r="Q14" s="20"/>
      <c r="R14" s="20"/>
      <c r="S14" s="20"/>
      <c r="T14" s="40"/>
      <c r="U14" s="20"/>
      <c r="V14" s="20"/>
    </row>
    <row r="15" spans="2:22">
      <c r="O15" s="40"/>
      <c r="P15" s="40"/>
      <c r="Q15" s="20"/>
      <c r="R15" s="20"/>
      <c r="S15" s="20"/>
      <c r="T15" s="40"/>
    </row>
    <row r="16" spans="2:22" ht="57" customHeight="1">
      <c r="B16" s="9" t="str">
        <f ca="1">"Osiągnięty wynik za " &amp; TEXT(NOW()-IF(DAY(NOW())&lt;8,7,0),"mmmm")</f>
        <v>Osiągnięty wynik za grudzień</v>
      </c>
      <c r="C16" s="6">
        <f>GETPIVOTDATA("WYDBrutto",$I$116)</f>
        <v>0.84521140692157382</v>
      </c>
      <c r="D16" s="148">
        <f ca="1">GETPIVOTDATA("WyD_KROJ",$A$111,"MONTH",TEXT(NOW()-IF(DAY(NOW())&lt;8,7,0),"RRRRmm"))</f>
        <v>9.6651370233352303</v>
      </c>
      <c r="E16" s="6">
        <f ca="1">GETPIVOTDATA("Odpadowość",$AI$124,"DAT",TEXT(NOW()-IF(DAY(NOW())&lt;8,7,0),"RRRRmm"))</f>
        <v>4.0847467561728745E-2</v>
      </c>
      <c r="F16" s="6">
        <f>GETPIVOTDATA("Wynik",$AA$124)</f>
        <v>1</v>
      </c>
      <c r="G16" s="38" t="str">
        <f ca="1">((VLOOKUP(O13,B4:G12,6,FALSE)*C13)+(VLOOKUP(R13,B4:G12,6,FALSE)*F13)+(VLOOKUP(P13,B4:G12,6,FALSE)*D13)+(IF(VALUE(TEXT(NOW()-IF(DAY(NOW())&lt;8,7,0),"RRRRMM"))&lt;201805,G9,VLOOKUP(Q13,B4:G12,6,FALSE))*E13))*IF(IF(VALUE(TEXT(NOW()-IF(DAY(NOW())&lt;8,7,0),"RRRRMM"))&lt;201805,OR(R13=0,P13=0,O13=0),OR(R13=0,P13=0,O13=0,Q13=0)),0.5,1)*100&amp;"%"</f>
        <v>102,75%</v>
      </c>
      <c r="I16" s="177" t="str">
        <f ca="1">"Wysokość premii = (Podstawa premii * " &amp; VALUE(G16) &amp; ") * Mnożnik jakościowy"</f>
        <v>Wysokość premii = (Podstawa premii * 1,0275) * Mnożnik jakościowy</v>
      </c>
      <c r="J16" s="177"/>
      <c r="K16" s="177"/>
      <c r="L16" s="177"/>
      <c r="O16" s="40"/>
      <c r="P16" s="40"/>
      <c r="Q16" s="20"/>
      <c r="R16" s="20"/>
      <c r="S16" s="20"/>
      <c r="T16" s="40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101" spans="1:8" outlineLevel="1"/>
    <row r="102" spans="1:8" outlineLevel="1"/>
    <row r="103" spans="1:8" outlineLevel="1"/>
    <row r="104" spans="1:8" outlineLevel="1"/>
    <row r="105" spans="1:8" outlineLevel="1"/>
    <row r="106" spans="1:8" outlineLevel="1"/>
    <row r="107" spans="1:8" outlineLevel="1"/>
    <row r="108" spans="1:8" outlineLevel="1"/>
    <row r="109" spans="1:8" outlineLevel="1">
      <c r="A109" s="71" t="s">
        <v>1683</v>
      </c>
      <c r="B109" s="119" t="s">
        <v>1684</v>
      </c>
    </row>
    <row r="110" spans="1:8" outlineLevel="1"/>
    <row r="111" spans="1:8" outlineLevel="1">
      <c r="A111" s="71" t="s">
        <v>1685</v>
      </c>
      <c r="B111"/>
      <c r="C111"/>
      <c r="D111"/>
      <c r="E111"/>
      <c r="F111"/>
      <c r="G111"/>
      <c r="H111"/>
    </row>
    <row r="112" spans="1:8" outlineLevel="1">
      <c r="A112" s="71" t="s">
        <v>7</v>
      </c>
      <c r="B112" s="71" t="s">
        <v>13</v>
      </c>
      <c r="C112" s="71" t="s">
        <v>1682</v>
      </c>
      <c r="D112" t="s">
        <v>6</v>
      </c>
      <c r="E112"/>
      <c r="F112"/>
      <c r="G112"/>
      <c r="H112"/>
    </row>
    <row r="113" spans="1:41" outlineLevel="1">
      <c r="A113" s="119" t="s">
        <v>1767</v>
      </c>
      <c r="B113" s="119" t="s">
        <v>1804</v>
      </c>
      <c r="C113" s="8">
        <v>43055</v>
      </c>
      <c r="D113" s="72">
        <v>10.243561440677967</v>
      </c>
      <c r="E113"/>
      <c r="F113"/>
      <c r="G113"/>
      <c r="H113"/>
      <c r="I113" s="71" t="s">
        <v>9</v>
      </c>
      <c r="J113" s="119" t="s">
        <v>48</v>
      </c>
    </row>
    <row r="114" spans="1:41" outlineLevel="1">
      <c r="A114"/>
      <c r="B114"/>
      <c r="C114" s="8">
        <v>43056</v>
      </c>
      <c r="D114" s="72">
        <v>10.145858426966292</v>
      </c>
      <c r="E114"/>
      <c r="F114"/>
      <c r="G114"/>
      <c r="H114"/>
      <c r="I114" s="71" t="s">
        <v>11</v>
      </c>
      <c r="J114" s="119" t="s">
        <v>49</v>
      </c>
    </row>
    <row r="115" spans="1:41" outlineLevel="1">
      <c r="A115"/>
      <c r="B115"/>
      <c r="C115" s="8">
        <v>43057</v>
      </c>
      <c r="D115" s="72">
        <v>9.9764945652173918</v>
      </c>
      <c r="E115"/>
      <c r="F115"/>
      <c r="G115"/>
      <c r="H115"/>
    </row>
    <row r="116" spans="1:41" outlineLevel="1">
      <c r="A116"/>
      <c r="B116" s="119" t="s">
        <v>1805</v>
      </c>
      <c r="D116" s="72">
        <v>10.133243579766537</v>
      </c>
      <c r="E116"/>
      <c r="F116"/>
      <c r="G116"/>
      <c r="H116"/>
      <c r="I116" s="71" t="s">
        <v>12</v>
      </c>
      <c r="J116"/>
      <c r="O116" s="72"/>
    </row>
    <row r="117" spans="1:41" outlineLevel="1">
      <c r="A117"/>
      <c r="B117" s="119" t="s">
        <v>1837</v>
      </c>
      <c r="C117" s="8">
        <v>43059</v>
      </c>
      <c r="D117" s="72">
        <v>10.354155452436194</v>
      </c>
      <c r="E117"/>
      <c r="F117"/>
      <c r="G117"/>
      <c r="H117"/>
      <c r="I117" s="71" t="s">
        <v>7</v>
      </c>
      <c r="J117" t="s">
        <v>6</v>
      </c>
      <c r="O117" s="72"/>
    </row>
    <row r="118" spans="1:41" outlineLevel="1">
      <c r="A118"/>
      <c r="B118"/>
      <c r="C118" s="8">
        <v>43060</v>
      </c>
      <c r="D118" s="72">
        <v>10.683599552572709</v>
      </c>
      <c r="E118"/>
      <c r="F118"/>
      <c r="G118"/>
      <c r="H118"/>
      <c r="I118" s="119" t="s">
        <v>1851</v>
      </c>
      <c r="J118" s="7">
        <v>0.84521140692157382</v>
      </c>
      <c r="O118" s="72"/>
    </row>
    <row r="119" spans="1:41" outlineLevel="1">
      <c r="A119"/>
      <c r="B119"/>
      <c r="C119" s="8">
        <v>43061</v>
      </c>
      <c r="D119" s="72">
        <v>10.55275</v>
      </c>
      <c r="E119"/>
      <c r="F119"/>
      <c r="G119"/>
      <c r="H119"/>
      <c r="I119" s="119" t="s">
        <v>8</v>
      </c>
      <c r="J119" s="7">
        <v>0.84521140692157382</v>
      </c>
    </row>
    <row r="120" spans="1:41" outlineLevel="1">
      <c r="A120"/>
      <c r="B120"/>
      <c r="C120" s="8">
        <v>43062</v>
      </c>
      <c r="D120" s="72">
        <v>9.8363462414578589</v>
      </c>
      <c r="E120"/>
      <c r="F120"/>
      <c r="G120"/>
      <c r="H120"/>
      <c r="J120" s="7"/>
    </row>
    <row r="121" spans="1:41" outlineLevel="1">
      <c r="A121"/>
      <c r="B121"/>
      <c r="C121" s="8">
        <v>43063</v>
      </c>
      <c r="D121" s="72">
        <v>12.080345307068367</v>
      </c>
      <c r="E121"/>
      <c r="F121"/>
      <c r="G121"/>
      <c r="H121"/>
      <c r="I121" s="71" t="s">
        <v>9</v>
      </c>
      <c r="J121" s="119" t="s">
        <v>48</v>
      </c>
      <c r="AI121"/>
      <c r="AJ121"/>
    </row>
    <row r="122" spans="1:41" outlineLevel="1">
      <c r="A122"/>
      <c r="B122"/>
      <c r="C122" s="8">
        <v>43064</v>
      </c>
      <c r="D122" s="72">
        <v>12.121676470588234</v>
      </c>
      <c r="E122"/>
      <c r="F122"/>
      <c r="G122"/>
      <c r="H122"/>
      <c r="I122" s="71" t="s">
        <v>11</v>
      </c>
      <c r="J122" s="119" t="s">
        <v>49</v>
      </c>
      <c r="AI122" s="71" t="s">
        <v>1687</v>
      </c>
      <c r="AJ122" s="119" t="s">
        <v>1688</v>
      </c>
    </row>
    <row r="123" spans="1:41" outlineLevel="1">
      <c r="A123"/>
      <c r="B123" s="119" t="s">
        <v>1838</v>
      </c>
      <c r="D123" s="72">
        <v>10.904014371722663</v>
      </c>
      <c r="E123"/>
      <c r="F123"/>
      <c r="G123"/>
      <c r="H123"/>
    </row>
    <row r="124" spans="1:41" outlineLevel="1">
      <c r="A124"/>
      <c r="B124" s="119" t="s">
        <v>1847</v>
      </c>
      <c r="C124" s="8">
        <v>43066</v>
      </c>
      <c r="D124" s="72">
        <v>10.230389121338913</v>
      </c>
      <c r="E124"/>
      <c r="F124"/>
      <c r="G124"/>
      <c r="H124"/>
      <c r="I124" s="71" t="s">
        <v>26</v>
      </c>
      <c r="J124"/>
      <c r="K124"/>
      <c r="L124"/>
      <c r="N124" s="119" t="s">
        <v>33</v>
      </c>
      <c r="O124" s="119" t="s">
        <v>15</v>
      </c>
      <c r="P124" s="119" t="s">
        <v>39</v>
      </c>
      <c r="Q124" s="119" t="s">
        <v>40</v>
      </c>
      <c r="R124" s="119" t="s">
        <v>41</v>
      </c>
      <c r="S124" s="119" t="s">
        <v>78</v>
      </c>
      <c r="T124" s="119" t="s">
        <v>79</v>
      </c>
      <c r="V124" s="71" t="s">
        <v>42</v>
      </c>
      <c r="W124"/>
      <c r="X124"/>
      <c r="AA124" s="71" t="s">
        <v>42</v>
      </c>
      <c r="AB124"/>
      <c r="AI124" s="71" t="s">
        <v>1689</v>
      </c>
      <c r="AJ124"/>
      <c r="AK124"/>
      <c r="AL124"/>
      <c r="AM124"/>
      <c r="AN124"/>
      <c r="AO124"/>
    </row>
    <row r="125" spans="1:41" outlineLevel="1">
      <c r="A125"/>
      <c r="B125"/>
      <c r="C125" s="8">
        <v>43067</v>
      </c>
      <c r="D125" s="72">
        <v>12.230432250839865</v>
      </c>
      <c r="E125"/>
      <c r="F125"/>
      <c r="G125"/>
      <c r="H125"/>
      <c r="I125" s="71" t="s">
        <v>7</v>
      </c>
      <c r="J125" s="71" t="s">
        <v>13</v>
      </c>
      <c r="K125" s="71" t="s">
        <v>10</v>
      </c>
      <c r="L125" t="s">
        <v>6</v>
      </c>
      <c r="N125" s="119">
        <v>201745</v>
      </c>
      <c r="O125" s="119" t="s">
        <v>44</v>
      </c>
      <c r="P125" s="37">
        <v>201748</v>
      </c>
      <c r="Q125" s="37">
        <v>201752</v>
      </c>
      <c r="R125" s="37">
        <v>0.8</v>
      </c>
      <c r="S125" s="44">
        <v>201744</v>
      </c>
      <c r="T125" s="44">
        <v>201748</v>
      </c>
      <c r="V125" s="71" t="s">
        <v>15</v>
      </c>
      <c r="W125" s="71" t="s">
        <v>33</v>
      </c>
      <c r="X125" t="s">
        <v>6</v>
      </c>
      <c r="AA125" s="71" t="s">
        <v>15</v>
      </c>
      <c r="AB125" t="s">
        <v>6</v>
      </c>
      <c r="AI125" s="71" t="s">
        <v>1686</v>
      </c>
      <c r="AJ125" t="s">
        <v>6</v>
      </c>
      <c r="AK125"/>
      <c r="AL125"/>
      <c r="AM125"/>
      <c r="AN125"/>
      <c r="AO125"/>
    </row>
    <row r="126" spans="1:41" outlineLevel="1">
      <c r="A126"/>
      <c r="B126"/>
      <c r="C126" s="8">
        <v>43068</v>
      </c>
      <c r="D126" s="72">
        <v>9.5760790273556236</v>
      </c>
      <c r="E126"/>
      <c r="F126"/>
      <c r="G126"/>
      <c r="H126"/>
      <c r="I126" s="119" t="s">
        <v>1767</v>
      </c>
      <c r="J126" s="119" t="s">
        <v>1804</v>
      </c>
      <c r="K126" s="118">
        <v>43055</v>
      </c>
      <c r="L126" s="30">
        <v>0.8729265146614068</v>
      </c>
      <c r="N126" s="119">
        <v>201745</v>
      </c>
      <c r="O126" s="119" t="s">
        <v>44</v>
      </c>
      <c r="P126" s="37">
        <v>201748</v>
      </c>
      <c r="Q126" s="37">
        <v>201752</v>
      </c>
      <c r="R126" s="37">
        <v>0.8</v>
      </c>
      <c r="S126" s="44">
        <v>201744</v>
      </c>
      <c r="T126" s="44">
        <v>201748</v>
      </c>
      <c r="V126" s="119" t="s">
        <v>37</v>
      </c>
      <c r="W126" s="119">
        <v>201745</v>
      </c>
      <c r="X126" s="7">
        <v>0.9</v>
      </c>
      <c r="AA126" s="119" t="s">
        <v>37</v>
      </c>
      <c r="AB126" s="7">
        <v>1</v>
      </c>
      <c r="AI126" s="119" t="s">
        <v>1371</v>
      </c>
      <c r="AJ126" s="7">
        <v>1.9821573298263395E-2</v>
      </c>
      <c r="AK126"/>
      <c r="AL126"/>
      <c r="AM126"/>
      <c r="AN126"/>
      <c r="AO126"/>
    </row>
    <row r="127" spans="1:41" outlineLevel="1">
      <c r="A127"/>
      <c r="B127"/>
      <c r="C127" s="8">
        <v>43069</v>
      </c>
      <c r="D127" s="72">
        <v>9.4687777777777775</v>
      </c>
      <c r="E127"/>
      <c r="F127"/>
      <c r="G127"/>
      <c r="H127"/>
      <c r="I127"/>
      <c r="J127"/>
      <c r="K127" s="118">
        <v>43056</v>
      </c>
      <c r="L127" s="30">
        <v>0.84329552247607753</v>
      </c>
      <c r="N127" s="119">
        <v>201745</v>
      </c>
      <c r="O127" s="119" t="s">
        <v>44</v>
      </c>
      <c r="P127" s="37">
        <v>201748</v>
      </c>
      <c r="Q127" s="37">
        <v>201752</v>
      </c>
      <c r="R127" s="37">
        <v>0.8</v>
      </c>
      <c r="S127" s="44">
        <v>201744</v>
      </c>
      <c r="T127" s="44">
        <v>201748</v>
      </c>
      <c r="V127"/>
      <c r="W127" s="119">
        <v>201746</v>
      </c>
      <c r="X127" s="7">
        <v>0.98000000000000009</v>
      </c>
      <c r="AA127" s="119" t="s">
        <v>8</v>
      </c>
      <c r="AB127" s="7">
        <v>1</v>
      </c>
      <c r="AI127" s="119" t="s">
        <v>1449</v>
      </c>
      <c r="AJ127" s="7">
        <v>1.3996879963081632E-2</v>
      </c>
      <c r="AK127"/>
      <c r="AL127"/>
      <c r="AM127"/>
      <c r="AN127"/>
      <c r="AO127"/>
    </row>
    <row r="128" spans="1:41" outlineLevel="1">
      <c r="A128"/>
      <c r="B128" s="119" t="s">
        <v>1848</v>
      </c>
      <c r="D128" s="72">
        <v>10.343688759278898</v>
      </c>
      <c r="E128"/>
      <c r="F128"/>
      <c r="G128"/>
      <c r="H128"/>
      <c r="I128"/>
      <c r="J128"/>
      <c r="K128" s="118">
        <v>43057</v>
      </c>
      <c r="L128" s="30">
        <v>0.86392929103448246</v>
      </c>
      <c r="N128" s="119">
        <v>201745</v>
      </c>
      <c r="O128" s="119" t="s">
        <v>44</v>
      </c>
      <c r="P128" s="37">
        <v>201748</v>
      </c>
      <c r="Q128" s="37">
        <v>201752</v>
      </c>
      <c r="R128" s="37">
        <v>1</v>
      </c>
      <c r="S128" s="44">
        <v>201744</v>
      </c>
      <c r="T128" s="44">
        <v>201748</v>
      </c>
      <c r="V128"/>
      <c r="W128" s="119">
        <v>201747</v>
      </c>
      <c r="X128" s="7">
        <v>0.8833333333333333</v>
      </c>
      <c r="AI128" s="119" t="s">
        <v>1486</v>
      </c>
      <c r="AJ128" s="7">
        <v>1.4632115317263494E-2</v>
      </c>
      <c r="AK128"/>
      <c r="AL128"/>
      <c r="AM128"/>
      <c r="AN128"/>
      <c r="AO128"/>
    </row>
    <row r="129" spans="1:41" outlineLevel="1">
      <c r="A129" s="119" t="s">
        <v>1769</v>
      </c>
      <c r="D129" s="72">
        <v>10.547698198590199</v>
      </c>
      <c r="E129"/>
      <c r="F129"/>
      <c r="G129"/>
      <c r="H129"/>
      <c r="I129"/>
      <c r="J129" s="119" t="s">
        <v>1837</v>
      </c>
      <c r="K129" s="118">
        <v>43059</v>
      </c>
      <c r="L129" s="30">
        <v>0.84483985545171347</v>
      </c>
      <c r="N129" s="119">
        <v>201745</v>
      </c>
      <c r="O129" s="119" t="s">
        <v>44</v>
      </c>
      <c r="P129" s="37">
        <v>201748</v>
      </c>
      <c r="Q129" s="37">
        <v>201752</v>
      </c>
      <c r="R129" s="37">
        <v>0.9</v>
      </c>
      <c r="S129" s="44">
        <v>201744</v>
      </c>
      <c r="T129" s="44">
        <v>201748</v>
      </c>
      <c r="V129"/>
      <c r="W129" s="119">
        <v>201748</v>
      </c>
      <c r="X129" s="7">
        <v>1</v>
      </c>
      <c r="AI129" s="119" t="s">
        <v>1510</v>
      </c>
      <c r="AJ129" s="7">
        <v>7.346992982575351E-3</v>
      </c>
      <c r="AK129"/>
      <c r="AL129"/>
      <c r="AM129"/>
      <c r="AN129"/>
      <c r="AO129"/>
    </row>
    <row r="130" spans="1:41" outlineLevel="1">
      <c r="A130" s="119" t="s">
        <v>1851</v>
      </c>
      <c r="B130" s="119" t="s">
        <v>1847</v>
      </c>
      <c r="C130" s="8">
        <v>43070</v>
      </c>
      <c r="D130" s="72">
        <v>10.322683229813665</v>
      </c>
      <c r="E130"/>
      <c r="F130"/>
      <c r="G130"/>
      <c r="H130"/>
      <c r="I130"/>
      <c r="J130"/>
      <c r="K130" s="118">
        <v>43060</v>
      </c>
      <c r="L130" s="30">
        <v>0.86800876427564333</v>
      </c>
      <c r="N130" s="119">
        <v>201745</v>
      </c>
      <c r="O130" s="119" t="s">
        <v>44</v>
      </c>
      <c r="P130" s="37">
        <v>201748</v>
      </c>
      <c r="Q130" s="37">
        <v>201752</v>
      </c>
      <c r="R130" s="37">
        <v>1</v>
      </c>
      <c r="S130" s="44">
        <v>201744</v>
      </c>
      <c r="T130" s="44">
        <v>201748</v>
      </c>
      <c r="V130"/>
      <c r="W130" s="119">
        <v>201749</v>
      </c>
      <c r="X130" s="7">
        <v>1</v>
      </c>
      <c r="AI130" s="119" t="s">
        <v>1528</v>
      </c>
      <c r="AJ130" s="7">
        <v>5.8933419856119773E-3</v>
      </c>
      <c r="AK130"/>
      <c r="AL130"/>
      <c r="AM130"/>
      <c r="AN130"/>
      <c r="AO130"/>
    </row>
    <row r="131" spans="1:41" outlineLevel="1">
      <c r="A131"/>
      <c r="B131"/>
      <c r="C131" s="8">
        <v>43071</v>
      </c>
      <c r="D131" s="72">
        <v>12.364817415730338</v>
      </c>
      <c r="E131"/>
      <c r="F131"/>
      <c r="G131"/>
      <c r="H131"/>
      <c r="I131"/>
      <c r="J131"/>
      <c r="K131" s="118">
        <v>43061</v>
      </c>
      <c r="L131" s="30">
        <v>0.84294828792029897</v>
      </c>
      <c r="N131" s="119">
        <v>201745</v>
      </c>
      <c r="O131" s="119" t="s">
        <v>44</v>
      </c>
      <c r="P131" s="37">
        <v>201748</v>
      </c>
      <c r="Q131" s="37">
        <v>201752</v>
      </c>
      <c r="R131" s="37">
        <v>0.8</v>
      </c>
      <c r="S131" s="44">
        <v>201744</v>
      </c>
      <c r="T131" s="44">
        <v>201748</v>
      </c>
      <c r="V131"/>
      <c r="W131" s="119">
        <v>201750</v>
      </c>
      <c r="X131" s="7">
        <v>1</v>
      </c>
      <c r="AI131" s="119" t="s">
        <v>1561</v>
      </c>
      <c r="AJ131" s="7">
        <v>8.9176129701700191E-3</v>
      </c>
      <c r="AK131"/>
      <c r="AL131"/>
      <c r="AM131"/>
      <c r="AN131"/>
      <c r="AO131"/>
    </row>
    <row r="132" spans="1:41" outlineLevel="1">
      <c r="A132"/>
      <c r="B132" s="119" t="s">
        <v>1848</v>
      </c>
      <c r="D132" s="72">
        <v>11.189190703218117</v>
      </c>
      <c r="E132"/>
      <c r="F132"/>
      <c r="G132"/>
      <c r="H132"/>
      <c r="I132"/>
      <c r="J132"/>
      <c r="K132" s="118">
        <v>43062</v>
      </c>
      <c r="L132" s="30">
        <v>0.84645139466761532</v>
      </c>
      <c r="N132" s="119">
        <v>201745</v>
      </c>
      <c r="O132" s="119" t="s">
        <v>44</v>
      </c>
      <c r="P132" s="37">
        <v>201748</v>
      </c>
      <c r="Q132" s="37">
        <v>201752</v>
      </c>
      <c r="R132" s="37">
        <v>0.8</v>
      </c>
      <c r="S132" s="44">
        <v>201744</v>
      </c>
      <c r="T132" s="44">
        <v>201748</v>
      </c>
      <c r="V132"/>
      <c r="W132"/>
      <c r="X132"/>
      <c r="AI132" s="119" t="s">
        <v>1631</v>
      </c>
      <c r="AJ132" s="7">
        <v>1.8678841520812117E-2</v>
      </c>
      <c r="AK132"/>
      <c r="AL132"/>
      <c r="AM132"/>
      <c r="AN132"/>
      <c r="AO132"/>
    </row>
    <row r="133" spans="1:41" outlineLevel="1">
      <c r="A133"/>
      <c r="B133" s="119" t="s">
        <v>1853</v>
      </c>
      <c r="C133" s="8">
        <v>43073</v>
      </c>
      <c r="D133" s="72">
        <v>11.436789855072464</v>
      </c>
      <c r="E133"/>
      <c r="F133"/>
      <c r="G133"/>
      <c r="H133"/>
      <c r="I133"/>
      <c r="J133"/>
      <c r="K133" s="118">
        <v>43063</v>
      </c>
      <c r="L133" s="30">
        <v>0.86526311003366996</v>
      </c>
      <c r="N133" s="119">
        <v>201745</v>
      </c>
      <c r="O133" s="119" t="s">
        <v>44</v>
      </c>
      <c r="P133" s="37">
        <v>201748</v>
      </c>
      <c r="Q133" s="37">
        <v>201752</v>
      </c>
      <c r="R133" s="37">
        <v>0.9</v>
      </c>
      <c r="S133" s="44">
        <v>201744</v>
      </c>
      <c r="T133" s="44">
        <v>201748</v>
      </c>
      <c r="AI133" s="119" t="s">
        <v>1767</v>
      </c>
      <c r="AJ133" s="7">
        <v>3.8138164686289944E-2</v>
      </c>
      <c r="AK133"/>
      <c r="AL133"/>
      <c r="AM133"/>
      <c r="AN133"/>
      <c r="AO133"/>
    </row>
    <row r="134" spans="1:41" outlineLevel="1">
      <c r="A134"/>
      <c r="B134"/>
      <c r="C134" s="8">
        <v>43074</v>
      </c>
      <c r="D134" s="72">
        <v>10.471133333333334</v>
      </c>
      <c r="E134"/>
      <c r="F134"/>
      <c r="G134"/>
      <c r="H134"/>
      <c r="I134"/>
      <c r="J134"/>
      <c r="K134" s="118">
        <v>43064</v>
      </c>
      <c r="L134" s="30">
        <v>0.8768924050209207</v>
      </c>
      <c r="N134" s="119">
        <v>201745</v>
      </c>
      <c r="O134" s="119" t="s">
        <v>44</v>
      </c>
      <c r="P134" s="37">
        <v>201748</v>
      </c>
      <c r="Q134" s="37">
        <v>201752</v>
      </c>
      <c r="R134" s="37">
        <v>1</v>
      </c>
      <c r="S134" s="44">
        <v>201744</v>
      </c>
      <c r="T134" s="44">
        <v>201748</v>
      </c>
      <c r="AI134" s="119" t="s">
        <v>1851</v>
      </c>
      <c r="AJ134" s="7">
        <v>4.0847467561728745E-2</v>
      </c>
      <c r="AK134"/>
      <c r="AL134"/>
      <c r="AM134"/>
      <c r="AN134"/>
      <c r="AO134"/>
    </row>
    <row r="135" spans="1:41" outlineLevel="1">
      <c r="A135"/>
      <c r="B135"/>
      <c r="C135" s="8">
        <v>43075</v>
      </c>
      <c r="D135" s="72">
        <v>9.6805544554455452</v>
      </c>
      <c r="E135"/>
      <c r="F135"/>
      <c r="G135"/>
      <c r="H135"/>
      <c r="I135"/>
      <c r="J135" s="119" t="s">
        <v>1847</v>
      </c>
      <c r="K135" s="118">
        <v>43066</v>
      </c>
      <c r="L135" s="30">
        <v>0.83625569090909091</v>
      </c>
      <c r="N135" s="119">
        <v>201745</v>
      </c>
      <c r="O135" s="119" t="s">
        <v>44</v>
      </c>
      <c r="P135" s="37">
        <v>201748</v>
      </c>
      <c r="Q135" s="37">
        <v>201752</v>
      </c>
      <c r="R135" s="37">
        <v>1</v>
      </c>
      <c r="S135" s="44">
        <v>201744</v>
      </c>
      <c r="T135" s="44">
        <v>201748</v>
      </c>
      <c r="AI135" s="119" t="s">
        <v>8</v>
      </c>
      <c r="AJ135" s="7">
        <v>1.8614733955488294E-2</v>
      </c>
      <c r="AK135"/>
      <c r="AL135"/>
      <c r="AM135"/>
      <c r="AN135"/>
      <c r="AO135"/>
    </row>
    <row r="136" spans="1:41" outlineLevel="1">
      <c r="A136"/>
      <c r="B136"/>
      <c r="C136" s="8">
        <v>43076</v>
      </c>
      <c r="D136" s="72">
        <v>8.2977494692144376</v>
      </c>
      <c r="E136"/>
      <c r="F136"/>
      <c r="G136"/>
      <c r="H136"/>
      <c r="I136"/>
      <c r="J136"/>
      <c r="K136" s="118">
        <v>43067</v>
      </c>
      <c r="L136" s="30">
        <v>0.86111130490386734</v>
      </c>
      <c r="N136" s="119">
        <v>201745</v>
      </c>
      <c r="O136" s="119" t="s">
        <v>44</v>
      </c>
      <c r="P136" s="37">
        <v>201748</v>
      </c>
      <c r="Q136" s="37">
        <v>201752</v>
      </c>
      <c r="R136" s="37">
        <v>1</v>
      </c>
      <c r="S136" s="44">
        <v>201744</v>
      </c>
      <c r="T136" s="44">
        <v>201748</v>
      </c>
      <c r="AI136"/>
      <c r="AJ136"/>
      <c r="AK136"/>
      <c r="AL136"/>
      <c r="AM136"/>
      <c r="AN136"/>
      <c r="AO136"/>
    </row>
    <row r="137" spans="1:41" outlineLevel="1">
      <c r="A137"/>
      <c r="B137"/>
      <c r="C137" s="8">
        <v>43077</v>
      </c>
      <c r="D137" s="72">
        <v>9.8411040339702751</v>
      </c>
      <c r="E137"/>
      <c r="F137"/>
      <c r="G137"/>
      <c r="H137"/>
      <c r="I137"/>
      <c r="J137"/>
      <c r="K137" s="118">
        <v>43068</v>
      </c>
      <c r="L137" s="30">
        <v>0.88652763055388806</v>
      </c>
      <c r="N137" s="119">
        <v>201745</v>
      </c>
      <c r="O137" s="119" t="s">
        <v>44</v>
      </c>
      <c r="P137" s="37">
        <v>201748</v>
      </c>
      <c r="Q137" s="37">
        <v>201752</v>
      </c>
      <c r="R137" s="37">
        <v>0.9</v>
      </c>
      <c r="S137" s="44">
        <v>201744</v>
      </c>
      <c r="T137" s="44">
        <v>201748</v>
      </c>
      <c r="AI137"/>
      <c r="AJ137"/>
      <c r="AK137"/>
      <c r="AL137"/>
      <c r="AM137"/>
      <c r="AN137"/>
      <c r="AO137"/>
    </row>
    <row r="138" spans="1:41" outlineLevel="1">
      <c r="A138"/>
      <c r="B138"/>
      <c r="C138" s="8">
        <v>43078</v>
      </c>
      <c r="D138" s="72">
        <v>9.2209920212765955</v>
      </c>
      <c r="E138"/>
      <c r="F138"/>
      <c r="G138"/>
      <c r="H138"/>
      <c r="I138"/>
      <c r="J138"/>
      <c r="K138" s="118">
        <v>43069</v>
      </c>
      <c r="L138" s="30">
        <v>0.868686898507676</v>
      </c>
      <c r="N138" s="119">
        <v>201745</v>
      </c>
      <c r="O138" s="119" t="s">
        <v>44</v>
      </c>
      <c r="P138" s="37">
        <v>201748</v>
      </c>
      <c r="Q138" s="37">
        <v>201752</v>
      </c>
      <c r="R138" s="37">
        <v>0.9</v>
      </c>
      <c r="S138" s="44">
        <v>201744</v>
      </c>
      <c r="T138" s="44">
        <v>201748</v>
      </c>
      <c r="AI138"/>
      <c r="AJ138"/>
      <c r="AK138"/>
    </row>
    <row r="139" spans="1:41" outlineLevel="1">
      <c r="A139"/>
      <c r="B139" s="119" t="s">
        <v>1854</v>
      </c>
      <c r="D139" s="72">
        <v>9.8111306807467464</v>
      </c>
      <c r="E139"/>
      <c r="F139"/>
      <c r="G139"/>
      <c r="H139"/>
      <c r="I139" s="119" t="s">
        <v>1851</v>
      </c>
      <c r="J139" s="119" t="s">
        <v>1847</v>
      </c>
      <c r="K139" s="118">
        <v>43070</v>
      </c>
      <c r="L139" s="30">
        <v>0.86034836476905252</v>
      </c>
      <c r="N139" s="119">
        <v>201745</v>
      </c>
      <c r="O139" s="119" t="s">
        <v>44</v>
      </c>
      <c r="P139" s="37">
        <v>201748</v>
      </c>
      <c r="Q139" s="37">
        <v>201752</v>
      </c>
      <c r="R139" s="37">
        <v>0.7</v>
      </c>
      <c r="S139" s="44">
        <v>201744</v>
      </c>
      <c r="T139" s="44">
        <v>201748</v>
      </c>
      <c r="AI139"/>
      <c r="AJ139"/>
      <c r="AK139"/>
    </row>
    <row r="140" spans="1:41" outlineLevel="1">
      <c r="A140"/>
      <c r="B140" s="119" t="s">
        <v>1917</v>
      </c>
      <c r="C140" s="8">
        <v>43080</v>
      </c>
      <c r="D140" s="72">
        <v>10.210834994462902</v>
      </c>
      <c r="E140"/>
      <c r="F140"/>
      <c r="G140"/>
      <c r="H140"/>
      <c r="I140"/>
      <c r="J140"/>
      <c r="K140" s="118">
        <v>43071</v>
      </c>
      <c r="L140" s="30">
        <v>0.871596662552934</v>
      </c>
      <c r="N140" s="119">
        <v>201745</v>
      </c>
      <c r="O140" s="119" t="s">
        <v>44</v>
      </c>
      <c r="P140" s="37">
        <v>201748</v>
      </c>
      <c r="Q140" s="37">
        <v>201752</v>
      </c>
      <c r="R140" s="37">
        <v>0.8</v>
      </c>
      <c r="S140" s="44">
        <v>201744</v>
      </c>
      <c r="T140" s="44">
        <v>201748</v>
      </c>
      <c r="AI140"/>
      <c r="AJ140"/>
      <c r="AK140"/>
    </row>
    <row r="141" spans="1:41" outlineLevel="1">
      <c r="A141"/>
      <c r="B141"/>
      <c r="C141" s="8">
        <v>43081</v>
      </c>
      <c r="D141" s="72">
        <v>9.2007403545359754</v>
      </c>
      <c r="E141"/>
      <c r="F141"/>
      <c r="G141"/>
      <c r="H141"/>
      <c r="I141"/>
      <c r="J141" s="119" t="s">
        <v>1853</v>
      </c>
      <c r="K141" s="118">
        <v>43073</v>
      </c>
      <c r="L141" s="30">
        <v>0.86906649448818896</v>
      </c>
      <c r="N141" s="119">
        <v>201745</v>
      </c>
      <c r="O141" s="119" t="s">
        <v>44</v>
      </c>
      <c r="P141" s="37">
        <v>201748</v>
      </c>
      <c r="Q141" s="37">
        <v>201752</v>
      </c>
      <c r="R141" s="37">
        <v>0.8</v>
      </c>
      <c r="S141" s="44">
        <v>201744</v>
      </c>
      <c r="T141" s="44">
        <v>201748</v>
      </c>
      <c r="AI141"/>
      <c r="AJ141"/>
      <c r="AK141"/>
    </row>
    <row r="142" spans="1:41" outlineLevel="1">
      <c r="A142"/>
      <c r="B142"/>
      <c r="C142" s="8">
        <v>43082</v>
      </c>
      <c r="D142" s="72">
        <v>10.061865740740741</v>
      </c>
      <c r="E142"/>
      <c r="F142"/>
      <c r="G142"/>
      <c r="H142"/>
      <c r="I142"/>
      <c r="J142"/>
      <c r="K142" s="118">
        <v>43074</v>
      </c>
      <c r="L142" s="30">
        <v>0.85206801788451036</v>
      </c>
      <c r="N142" s="119">
        <v>201745</v>
      </c>
      <c r="O142" s="119" t="s">
        <v>44</v>
      </c>
      <c r="P142" s="37">
        <v>201748</v>
      </c>
      <c r="Q142" s="37">
        <v>201752</v>
      </c>
      <c r="R142" s="37">
        <v>0.7</v>
      </c>
      <c r="S142" s="44">
        <v>201744</v>
      </c>
      <c r="T142" s="44">
        <v>201748</v>
      </c>
      <c r="AA142" s="71" t="s">
        <v>15</v>
      </c>
      <c r="AB142" s="119" t="s">
        <v>16</v>
      </c>
    </row>
    <row r="143" spans="1:41" outlineLevel="1">
      <c r="A143"/>
      <c r="B143"/>
      <c r="C143" s="8">
        <v>43083</v>
      </c>
      <c r="D143" s="72">
        <v>9.2267479999999988</v>
      </c>
      <c r="E143"/>
      <c r="F143"/>
      <c r="G143"/>
      <c r="H143"/>
      <c r="I143"/>
      <c r="J143"/>
      <c r="K143" s="118">
        <v>43075</v>
      </c>
      <c r="L143" s="30">
        <v>0.85034989354640467</v>
      </c>
      <c r="N143" s="119">
        <v>201745</v>
      </c>
      <c r="O143" s="119" t="s">
        <v>44</v>
      </c>
      <c r="P143" s="39">
        <v>201748</v>
      </c>
      <c r="Q143" s="39">
        <v>201752</v>
      </c>
      <c r="R143" s="39">
        <v>0.9</v>
      </c>
      <c r="S143" s="44">
        <v>201744</v>
      </c>
      <c r="T143" s="44">
        <v>201748</v>
      </c>
    </row>
    <row r="144" spans="1:41" outlineLevel="1">
      <c r="A144"/>
      <c r="B144"/>
      <c r="C144" s="8">
        <v>43084</v>
      </c>
      <c r="D144" s="72">
        <v>7.8193285123966936</v>
      </c>
      <c r="E144"/>
      <c r="F144"/>
      <c r="G144"/>
      <c r="H144"/>
      <c r="I144"/>
      <c r="J144"/>
      <c r="K144" s="118">
        <v>43076</v>
      </c>
      <c r="L144" s="30">
        <v>0.81967352741424049</v>
      </c>
      <c r="N144" s="119">
        <v>201745</v>
      </c>
      <c r="O144" s="119" t="s">
        <v>44</v>
      </c>
      <c r="P144" s="39">
        <v>201748</v>
      </c>
      <c r="Q144" s="39">
        <v>201752</v>
      </c>
      <c r="R144" s="39">
        <v>1</v>
      </c>
      <c r="S144" s="44">
        <v>201744</v>
      </c>
      <c r="T144" s="44">
        <v>201748</v>
      </c>
      <c r="AA144" s="71" t="s">
        <v>67</v>
      </c>
      <c r="AB144"/>
    </row>
    <row r="145" spans="1:28" outlineLevel="1">
      <c r="A145"/>
      <c r="B145"/>
      <c r="C145" s="8">
        <v>43085</v>
      </c>
      <c r="D145" s="72">
        <v>9.4311760299625469</v>
      </c>
      <c r="E145"/>
      <c r="F145"/>
      <c r="G145"/>
      <c r="H145"/>
      <c r="I145"/>
      <c r="J145"/>
      <c r="K145" s="118">
        <v>43077</v>
      </c>
      <c r="L145" s="30">
        <v>0.85938015441655247</v>
      </c>
      <c r="N145" s="119">
        <v>201745</v>
      </c>
      <c r="O145" s="119" t="s">
        <v>44</v>
      </c>
      <c r="P145" s="39">
        <v>201748</v>
      </c>
      <c r="Q145" s="39">
        <v>201752</v>
      </c>
      <c r="R145" s="39"/>
      <c r="S145" s="44">
        <v>201744</v>
      </c>
      <c r="T145" s="44">
        <v>201748</v>
      </c>
      <c r="AA145" s="71" t="s">
        <v>66</v>
      </c>
      <c r="AB145" t="s">
        <v>6</v>
      </c>
    </row>
    <row r="146" spans="1:28" outlineLevel="1">
      <c r="A146"/>
      <c r="B146" s="119" t="s">
        <v>1918</v>
      </c>
      <c r="D146" s="72">
        <v>9.2902547819433821</v>
      </c>
      <c r="E146"/>
      <c r="F146"/>
      <c r="G146"/>
      <c r="H146"/>
      <c r="I146"/>
      <c r="J146"/>
      <c r="K146" s="118">
        <v>43078</v>
      </c>
      <c r="L146" s="30">
        <v>0.84816177096863754</v>
      </c>
      <c r="N146" s="119">
        <v>201745</v>
      </c>
      <c r="O146" s="119" t="s">
        <v>44</v>
      </c>
      <c r="P146" s="39">
        <v>201748</v>
      </c>
      <c r="Q146" s="39">
        <v>201752</v>
      </c>
      <c r="R146" s="39">
        <v>0.8</v>
      </c>
      <c r="S146" s="44">
        <v>201744</v>
      </c>
      <c r="T146" s="44">
        <v>201748</v>
      </c>
      <c r="AA146" s="119">
        <v>3</v>
      </c>
      <c r="AB146" s="72">
        <v>88</v>
      </c>
    </row>
    <row r="147" spans="1:28" outlineLevel="1">
      <c r="A147"/>
      <c r="B147" s="119" t="s">
        <v>1957</v>
      </c>
      <c r="C147" s="8">
        <v>43087</v>
      </c>
      <c r="D147" s="72">
        <v>8.9018449781659399</v>
      </c>
      <c r="E147"/>
      <c r="F147"/>
      <c r="G147"/>
      <c r="H147"/>
      <c r="I147"/>
      <c r="J147" s="119" t="s">
        <v>1917</v>
      </c>
      <c r="K147" s="118">
        <v>43080</v>
      </c>
      <c r="L147" s="30">
        <v>0.84672076674491514</v>
      </c>
      <c r="N147" s="119">
        <v>201745</v>
      </c>
      <c r="O147" s="119" t="s">
        <v>44</v>
      </c>
      <c r="P147" s="39">
        <v>201748</v>
      </c>
      <c r="Q147" s="39">
        <v>201752</v>
      </c>
      <c r="R147" s="39">
        <v>1</v>
      </c>
      <c r="S147" s="44">
        <v>201744</v>
      </c>
      <c r="T147" s="44">
        <v>201748</v>
      </c>
      <c r="AA147" s="119">
        <v>4</v>
      </c>
      <c r="AB147" s="72">
        <v>27</v>
      </c>
    </row>
    <row r="148" spans="1:28" outlineLevel="1">
      <c r="A148"/>
      <c r="B148"/>
      <c r="C148" s="8">
        <v>43088</v>
      </c>
      <c r="D148" s="72">
        <v>8.9427883995703557</v>
      </c>
      <c r="E148"/>
      <c r="F148"/>
      <c r="G148"/>
      <c r="H148"/>
      <c r="I148"/>
      <c r="J148"/>
      <c r="K148" s="118">
        <v>43081</v>
      </c>
      <c r="L148" s="30">
        <v>0.83184506476806896</v>
      </c>
      <c r="N148" s="119">
        <v>201745</v>
      </c>
      <c r="O148" s="119" t="s">
        <v>44</v>
      </c>
      <c r="P148" s="39">
        <v>201748</v>
      </c>
      <c r="Q148" s="39">
        <v>201752</v>
      </c>
      <c r="R148" s="39">
        <v>1</v>
      </c>
      <c r="S148" s="44">
        <v>201744</v>
      </c>
      <c r="T148" s="44">
        <v>201748</v>
      </c>
      <c r="AA148" s="119" t="s">
        <v>8</v>
      </c>
      <c r="AB148" s="72">
        <v>115</v>
      </c>
    </row>
    <row r="149" spans="1:28" outlineLevel="1">
      <c r="A149"/>
      <c r="B149" s="119" t="s">
        <v>1958</v>
      </c>
      <c r="D149" s="72">
        <v>8.9224829453167303</v>
      </c>
      <c r="E149"/>
      <c r="F149"/>
      <c r="G149"/>
      <c r="H149"/>
      <c r="I149"/>
      <c r="J149"/>
      <c r="K149" s="118">
        <v>43082</v>
      </c>
      <c r="L149" s="30">
        <v>0.8537368244216611</v>
      </c>
      <c r="N149" s="119">
        <v>201745</v>
      </c>
      <c r="O149" s="119" t="s">
        <v>57</v>
      </c>
      <c r="P149" s="39">
        <v>201748</v>
      </c>
      <c r="Q149" s="39">
        <v>201752</v>
      </c>
      <c r="R149" s="39">
        <v>0.9</v>
      </c>
      <c r="S149" s="44">
        <v>201744</v>
      </c>
      <c r="T149" s="44">
        <v>201748</v>
      </c>
      <c r="AA149"/>
      <c r="AB149"/>
    </row>
    <row r="150" spans="1:28" outlineLevel="1">
      <c r="A150" s="119" t="s">
        <v>1852</v>
      </c>
      <c r="D150" s="72">
        <v>9.6651370233352303</v>
      </c>
      <c r="E150"/>
      <c r="F150"/>
      <c r="G150"/>
      <c r="H150"/>
      <c r="I150"/>
      <c r="J150"/>
      <c r="K150" s="118">
        <v>43083</v>
      </c>
      <c r="L150" s="30">
        <v>0.83798450771476529</v>
      </c>
      <c r="N150" s="119">
        <v>201745</v>
      </c>
      <c r="O150" s="119" t="s">
        <v>57</v>
      </c>
      <c r="P150" s="39">
        <v>201748</v>
      </c>
      <c r="Q150" s="39">
        <v>201752</v>
      </c>
      <c r="R150" s="39">
        <v>1</v>
      </c>
      <c r="S150" s="44">
        <v>201744</v>
      </c>
      <c r="T150" s="44">
        <v>201748</v>
      </c>
    </row>
    <row r="151" spans="1:28" outlineLevel="1">
      <c r="A151" s="119" t="s">
        <v>8</v>
      </c>
      <c r="B151"/>
      <c r="C151"/>
      <c r="D151" s="72">
        <v>10.062111637374251</v>
      </c>
      <c r="E151"/>
      <c r="F151"/>
      <c r="G151"/>
      <c r="H151"/>
      <c r="I151"/>
      <c r="J151"/>
      <c r="K151" s="118">
        <v>43084</v>
      </c>
      <c r="L151" s="30">
        <v>0.81684311331810355</v>
      </c>
      <c r="N151" s="119">
        <v>201745</v>
      </c>
      <c r="O151" s="119" t="s">
        <v>57</v>
      </c>
      <c r="P151" s="39">
        <v>201748</v>
      </c>
      <c r="Q151" s="39">
        <v>201752</v>
      </c>
      <c r="R151" s="39">
        <v>1</v>
      </c>
      <c r="S151" s="44">
        <v>201744</v>
      </c>
      <c r="T151" s="44">
        <v>201748</v>
      </c>
    </row>
    <row r="152" spans="1:28" outlineLevel="1">
      <c r="A152"/>
      <c r="B152"/>
      <c r="C152"/>
      <c r="D152"/>
      <c r="E152"/>
      <c r="F152"/>
      <c r="G152"/>
      <c r="H152"/>
      <c r="I152"/>
      <c r="J152"/>
      <c r="K152" s="118">
        <v>43085</v>
      </c>
      <c r="L152" s="30">
        <v>0.87330031187476165</v>
      </c>
      <c r="N152" s="119">
        <v>201745</v>
      </c>
      <c r="O152" s="119" t="s">
        <v>34</v>
      </c>
      <c r="P152" s="39">
        <v>201748</v>
      </c>
      <c r="Q152" s="39">
        <v>201752</v>
      </c>
      <c r="R152" s="39"/>
      <c r="S152" s="44">
        <v>201744</v>
      </c>
      <c r="T152" s="44">
        <v>201748</v>
      </c>
    </row>
    <row r="153" spans="1:28" outlineLevel="1">
      <c r="A153"/>
      <c r="B153"/>
      <c r="C153"/>
      <c r="D153"/>
      <c r="E153"/>
      <c r="F153"/>
      <c r="G153"/>
      <c r="H153"/>
      <c r="I153"/>
      <c r="J153" s="119" t="s">
        <v>1957</v>
      </c>
      <c r="K153" s="118">
        <v>43087</v>
      </c>
      <c r="L153" s="30">
        <v>0.82731969063250355</v>
      </c>
      <c r="N153" s="119">
        <v>201745</v>
      </c>
      <c r="O153" s="119" t="s">
        <v>34</v>
      </c>
      <c r="P153" s="39">
        <v>201748</v>
      </c>
      <c r="Q153" s="39">
        <v>201752</v>
      </c>
      <c r="R153" s="39"/>
      <c r="S153" s="44">
        <v>201744</v>
      </c>
      <c r="T153" s="44">
        <v>201748</v>
      </c>
    </row>
    <row r="154" spans="1:28" outlineLevel="1">
      <c r="A154"/>
      <c r="B154"/>
      <c r="C154"/>
      <c r="D154"/>
      <c r="E154"/>
      <c r="F154"/>
      <c r="G154"/>
      <c r="H154"/>
      <c r="I154"/>
      <c r="J154"/>
      <c r="K154" s="118">
        <v>43088</v>
      </c>
      <c r="L154" s="30">
        <v>0.82044619163078714</v>
      </c>
      <c r="N154" s="119">
        <v>201745</v>
      </c>
      <c r="O154" s="119" t="s">
        <v>34</v>
      </c>
      <c r="P154" s="39">
        <v>201748</v>
      </c>
      <c r="Q154" s="39">
        <v>201752</v>
      </c>
      <c r="R154" s="39">
        <v>0.9</v>
      </c>
      <c r="S154" s="44">
        <v>201744</v>
      </c>
      <c r="T154" s="44">
        <v>201748</v>
      </c>
    </row>
    <row r="155" spans="1:28" outlineLevel="1">
      <c r="A155"/>
      <c r="B155"/>
      <c r="C155"/>
      <c r="D155"/>
      <c r="E155"/>
      <c r="F155"/>
      <c r="G155"/>
      <c r="H155"/>
      <c r="I155" s="119" t="s">
        <v>8</v>
      </c>
      <c r="J155"/>
      <c r="K155"/>
      <c r="L155" s="30">
        <v>0.8516631114379547</v>
      </c>
      <c r="N155" s="119">
        <v>201745</v>
      </c>
      <c r="O155" s="119" t="s">
        <v>35</v>
      </c>
      <c r="P155" s="39">
        <v>201748</v>
      </c>
      <c r="Q155" s="39">
        <v>201752</v>
      </c>
      <c r="R155" s="39"/>
      <c r="S155" s="44">
        <v>201744</v>
      </c>
      <c r="T155" s="44">
        <v>201748</v>
      </c>
    </row>
    <row r="156" spans="1:28" outlineLevel="1">
      <c r="A156"/>
      <c r="B156"/>
      <c r="C156"/>
      <c r="D156"/>
      <c r="E156"/>
      <c r="F156"/>
      <c r="G156"/>
      <c r="H156"/>
      <c r="N156" s="119">
        <v>201745</v>
      </c>
      <c r="O156" s="119" t="s">
        <v>35</v>
      </c>
      <c r="P156" s="39">
        <v>201748</v>
      </c>
      <c r="Q156" s="39">
        <v>201752</v>
      </c>
      <c r="R156" s="39">
        <v>1</v>
      </c>
      <c r="S156" s="44">
        <v>201744</v>
      </c>
      <c r="T156" s="44">
        <v>201748</v>
      </c>
    </row>
    <row r="157" spans="1:28" outlineLevel="1">
      <c r="A157"/>
      <c r="B157"/>
      <c r="C157"/>
      <c r="D157"/>
      <c r="E157"/>
      <c r="F157"/>
      <c r="G157"/>
      <c r="H157"/>
      <c r="N157" s="119">
        <v>201745</v>
      </c>
      <c r="O157" s="119" t="s">
        <v>36</v>
      </c>
      <c r="P157" s="39">
        <v>201748</v>
      </c>
      <c r="Q157" s="39">
        <v>201752</v>
      </c>
      <c r="R157" s="39">
        <v>1</v>
      </c>
      <c r="S157" s="44">
        <v>201744</v>
      </c>
      <c r="T157" s="44">
        <v>201748</v>
      </c>
    </row>
    <row r="158" spans="1:28" outlineLevel="1">
      <c r="A158"/>
      <c r="B158"/>
      <c r="C158"/>
      <c r="D158"/>
      <c r="E158"/>
      <c r="F158"/>
      <c r="G158"/>
      <c r="H158"/>
      <c r="N158" s="119">
        <v>201745</v>
      </c>
      <c r="O158" s="119" t="s">
        <v>36</v>
      </c>
      <c r="P158" s="39">
        <v>201748</v>
      </c>
      <c r="Q158" s="39">
        <v>201752</v>
      </c>
      <c r="R158" s="39">
        <v>1</v>
      </c>
      <c r="S158" s="44">
        <v>201744</v>
      </c>
      <c r="T158" s="44">
        <v>201748</v>
      </c>
    </row>
    <row r="159" spans="1:28" outlineLevel="1">
      <c r="A159"/>
      <c r="B159"/>
      <c r="C159"/>
      <c r="D159"/>
      <c r="E159"/>
      <c r="F159"/>
      <c r="G159"/>
      <c r="H159"/>
      <c r="N159" s="119">
        <v>201745</v>
      </c>
      <c r="O159" s="119" t="s">
        <v>37</v>
      </c>
      <c r="P159" s="39">
        <v>201748</v>
      </c>
      <c r="Q159" s="39">
        <v>201752</v>
      </c>
      <c r="R159" s="39">
        <v>1</v>
      </c>
      <c r="S159" s="44">
        <v>201744</v>
      </c>
      <c r="T159" s="44">
        <v>201748</v>
      </c>
    </row>
    <row r="160" spans="1:28" outlineLevel="1">
      <c r="A160"/>
      <c r="B160"/>
      <c r="C160"/>
      <c r="D160"/>
      <c r="E160"/>
      <c r="F160"/>
      <c r="G160"/>
      <c r="H160"/>
      <c r="N160" s="119">
        <v>201745</v>
      </c>
      <c r="O160" s="119" t="s">
        <v>37</v>
      </c>
      <c r="P160" s="39">
        <v>201748</v>
      </c>
      <c r="Q160" s="39">
        <v>201752</v>
      </c>
      <c r="R160" s="39">
        <v>0.8</v>
      </c>
      <c r="S160" s="44">
        <v>201744</v>
      </c>
      <c r="T160" s="44">
        <v>201748</v>
      </c>
    </row>
    <row r="161" spans="1:20" outlineLevel="1">
      <c r="A161"/>
      <c r="B161"/>
      <c r="C161"/>
      <c r="D161"/>
      <c r="E161"/>
      <c r="F161"/>
      <c r="G161"/>
      <c r="H161"/>
      <c r="N161" s="119">
        <v>201745</v>
      </c>
      <c r="O161" s="119" t="s">
        <v>37</v>
      </c>
      <c r="P161" s="39">
        <v>201748</v>
      </c>
      <c r="Q161" s="39">
        <v>201752</v>
      </c>
      <c r="R161" s="39">
        <v>0.9</v>
      </c>
      <c r="S161" s="44">
        <v>201744</v>
      </c>
      <c r="T161" s="44">
        <v>201748</v>
      </c>
    </row>
    <row r="162" spans="1:20" outlineLevel="1">
      <c r="A162"/>
      <c r="B162"/>
      <c r="C162"/>
      <c r="D162"/>
      <c r="E162"/>
      <c r="F162"/>
      <c r="G162"/>
      <c r="H162"/>
      <c r="N162" s="119">
        <v>201745</v>
      </c>
      <c r="O162" s="119" t="s">
        <v>37</v>
      </c>
      <c r="P162" s="39">
        <v>201748</v>
      </c>
      <c r="Q162" s="39">
        <v>201752</v>
      </c>
      <c r="R162" s="39">
        <v>0.9</v>
      </c>
      <c r="S162" s="44">
        <v>201744</v>
      </c>
      <c r="T162" s="44">
        <v>201748</v>
      </c>
    </row>
    <row r="163" spans="1:20" outlineLevel="1">
      <c r="A163"/>
      <c r="B163"/>
      <c r="C163"/>
      <c r="D163"/>
      <c r="E163"/>
      <c r="F163"/>
      <c r="G163"/>
      <c r="H163"/>
      <c r="N163" s="119">
        <v>201745</v>
      </c>
      <c r="O163" s="119" t="s">
        <v>37</v>
      </c>
      <c r="P163" s="39">
        <v>201748</v>
      </c>
      <c r="Q163" s="39">
        <v>201752</v>
      </c>
      <c r="R163" s="39">
        <v>0.9</v>
      </c>
      <c r="S163" s="44">
        <v>201744</v>
      </c>
      <c r="T163" s="44">
        <v>201748</v>
      </c>
    </row>
    <row r="164" spans="1:20" outlineLevel="1">
      <c r="A164"/>
      <c r="B164"/>
      <c r="C164"/>
      <c r="D164"/>
      <c r="E164"/>
      <c r="F164"/>
      <c r="G164"/>
      <c r="H164"/>
      <c r="N164" s="119">
        <v>201745</v>
      </c>
      <c r="O164" s="119" t="s">
        <v>37</v>
      </c>
      <c r="P164" s="39">
        <v>201748</v>
      </c>
      <c r="Q164" s="39">
        <v>201752</v>
      </c>
      <c r="R164" s="39">
        <v>0.9</v>
      </c>
      <c r="S164" s="44">
        <v>201744</v>
      </c>
      <c r="T164" s="44">
        <v>201748</v>
      </c>
    </row>
    <row r="165" spans="1:20" outlineLevel="1">
      <c r="A165"/>
      <c r="B165"/>
      <c r="C165"/>
      <c r="D165"/>
      <c r="E165"/>
      <c r="F165"/>
      <c r="G165"/>
      <c r="H165"/>
      <c r="N165" s="119">
        <v>201745</v>
      </c>
      <c r="O165" s="119" t="s">
        <v>38</v>
      </c>
      <c r="P165" s="39">
        <v>201748</v>
      </c>
      <c r="Q165" s="39">
        <v>201752</v>
      </c>
      <c r="R165" s="39"/>
      <c r="S165" s="44">
        <v>201744</v>
      </c>
      <c r="T165" s="44">
        <v>201748</v>
      </c>
    </row>
    <row r="166" spans="1:20" outlineLevel="1">
      <c r="A166"/>
      <c r="B166"/>
      <c r="C166"/>
      <c r="D166"/>
      <c r="E166"/>
      <c r="F166"/>
      <c r="G166"/>
      <c r="H166"/>
      <c r="N166" s="119">
        <v>201745</v>
      </c>
      <c r="O166" s="119" t="s">
        <v>38</v>
      </c>
      <c r="P166" s="39">
        <v>201748</v>
      </c>
      <c r="Q166" s="39">
        <v>201752</v>
      </c>
      <c r="R166" s="39">
        <v>0.9</v>
      </c>
      <c r="S166" s="44">
        <v>201744</v>
      </c>
      <c r="T166" s="44">
        <v>201748</v>
      </c>
    </row>
    <row r="167" spans="1:20" outlineLevel="1">
      <c r="A167"/>
      <c r="B167"/>
      <c r="C167"/>
      <c r="D167"/>
      <c r="E167"/>
      <c r="F167"/>
      <c r="G167"/>
      <c r="H167"/>
      <c r="N167" s="119">
        <v>201745</v>
      </c>
      <c r="O167" s="119" t="s">
        <v>38</v>
      </c>
      <c r="P167" s="39">
        <v>201748</v>
      </c>
      <c r="Q167" s="39">
        <v>201752</v>
      </c>
      <c r="R167" s="39">
        <v>0.9</v>
      </c>
      <c r="S167" s="44">
        <v>201744</v>
      </c>
      <c r="T167" s="44">
        <v>201748</v>
      </c>
    </row>
    <row r="168" spans="1:20" outlineLevel="1">
      <c r="A168"/>
      <c r="B168"/>
      <c r="C168"/>
      <c r="D168"/>
      <c r="E168"/>
      <c r="F168"/>
      <c r="G168"/>
      <c r="H168"/>
      <c r="N168" s="119">
        <v>201745</v>
      </c>
      <c r="O168" s="119" t="s">
        <v>38</v>
      </c>
      <c r="P168" s="39">
        <v>201748</v>
      </c>
      <c r="Q168" s="39">
        <v>201752</v>
      </c>
      <c r="R168" s="39"/>
      <c r="S168" s="44">
        <v>201744</v>
      </c>
      <c r="T168" s="44">
        <v>201748</v>
      </c>
    </row>
    <row r="169" spans="1:20" outlineLevel="1">
      <c r="A169"/>
      <c r="B169"/>
      <c r="C169"/>
      <c r="D169"/>
      <c r="E169"/>
      <c r="F169"/>
      <c r="G169"/>
      <c r="H169"/>
      <c r="N169" s="119">
        <v>201745</v>
      </c>
      <c r="O169" s="119" t="s">
        <v>38</v>
      </c>
      <c r="P169" s="39">
        <v>201748</v>
      </c>
      <c r="Q169" s="39">
        <v>201752</v>
      </c>
      <c r="R169" s="39">
        <v>1</v>
      </c>
      <c r="S169" s="44">
        <v>201744</v>
      </c>
      <c r="T169" s="44">
        <v>201748</v>
      </c>
    </row>
    <row r="170" spans="1:20" outlineLevel="1">
      <c r="A170"/>
      <c r="B170"/>
      <c r="C170"/>
      <c r="D170"/>
      <c r="E170"/>
      <c r="F170"/>
      <c r="G170"/>
      <c r="H170"/>
      <c r="N170" s="119">
        <v>201745</v>
      </c>
      <c r="O170" s="119" t="s">
        <v>38</v>
      </c>
      <c r="P170" s="39">
        <v>201748</v>
      </c>
      <c r="Q170" s="39">
        <v>201752</v>
      </c>
      <c r="R170" s="39">
        <v>1</v>
      </c>
      <c r="S170" s="44">
        <v>201744</v>
      </c>
      <c r="T170" s="44">
        <v>201748</v>
      </c>
    </row>
    <row r="171" spans="1:20" outlineLevel="1">
      <c r="A171"/>
      <c r="B171"/>
      <c r="C171"/>
      <c r="D171"/>
      <c r="E171"/>
      <c r="F171"/>
      <c r="G171"/>
      <c r="H171"/>
      <c r="N171" s="119">
        <v>201745</v>
      </c>
      <c r="O171" s="119" t="s">
        <v>38</v>
      </c>
      <c r="P171" s="39">
        <v>201748</v>
      </c>
      <c r="Q171" s="39">
        <v>201752</v>
      </c>
      <c r="R171" s="39"/>
      <c r="S171" s="44">
        <v>201744</v>
      </c>
      <c r="T171" s="44">
        <v>201748</v>
      </c>
    </row>
    <row r="172" spans="1:20" outlineLevel="1">
      <c r="A172"/>
      <c r="B172"/>
      <c r="C172"/>
      <c r="D172"/>
      <c r="E172"/>
      <c r="F172"/>
      <c r="G172"/>
      <c r="H172"/>
      <c r="N172" s="119">
        <v>201745</v>
      </c>
      <c r="O172" s="119" t="s">
        <v>38</v>
      </c>
      <c r="P172" s="39">
        <v>201748</v>
      </c>
      <c r="Q172" s="39">
        <v>201752</v>
      </c>
      <c r="R172" s="39">
        <v>1</v>
      </c>
      <c r="S172" s="44">
        <v>201744</v>
      </c>
      <c r="T172" s="44">
        <v>201748</v>
      </c>
    </row>
    <row r="173" spans="1:20" outlineLevel="1">
      <c r="A173"/>
      <c r="B173"/>
      <c r="C173"/>
      <c r="D173"/>
      <c r="E173"/>
      <c r="F173"/>
      <c r="G173"/>
      <c r="H173"/>
      <c r="N173" s="119">
        <v>201745</v>
      </c>
      <c r="O173" s="119" t="s">
        <v>38</v>
      </c>
      <c r="P173" s="39">
        <v>201748</v>
      </c>
      <c r="Q173" s="39">
        <v>201752</v>
      </c>
      <c r="R173" s="39">
        <v>0.9</v>
      </c>
      <c r="S173" s="44">
        <v>201744</v>
      </c>
      <c r="T173" s="44">
        <v>201748</v>
      </c>
    </row>
    <row r="174" spans="1:20" outlineLevel="1">
      <c r="N174" s="119">
        <v>201746</v>
      </c>
      <c r="O174" s="119" t="s">
        <v>44</v>
      </c>
      <c r="P174" s="39">
        <v>201748</v>
      </c>
      <c r="Q174" s="39">
        <v>201752</v>
      </c>
      <c r="R174" s="39">
        <v>0.7</v>
      </c>
      <c r="S174" s="44">
        <v>201744</v>
      </c>
      <c r="T174" s="44">
        <v>201748</v>
      </c>
    </row>
    <row r="175" spans="1:20" outlineLevel="1">
      <c r="N175" s="119">
        <v>201746</v>
      </c>
      <c r="O175" s="119" t="s">
        <v>44</v>
      </c>
      <c r="P175" s="39">
        <v>201748</v>
      </c>
      <c r="Q175" s="39">
        <v>201752</v>
      </c>
      <c r="R175" s="39">
        <v>0.7</v>
      </c>
      <c r="S175" s="44">
        <v>201744</v>
      </c>
      <c r="T175" s="44">
        <v>201748</v>
      </c>
    </row>
    <row r="176" spans="1:20" outlineLevel="1">
      <c r="N176" s="119">
        <v>201746</v>
      </c>
      <c r="O176" s="119" t="s">
        <v>44</v>
      </c>
      <c r="P176" s="39">
        <v>201748</v>
      </c>
      <c r="Q176" s="39">
        <v>201752</v>
      </c>
      <c r="R176" s="39">
        <v>0.9</v>
      </c>
      <c r="S176" s="44">
        <v>201744</v>
      </c>
      <c r="T176" s="44">
        <v>201748</v>
      </c>
    </row>
    <row r="177" spans="14:20" outlineLevel="1">
      <c r="N177" s="119">
        <v>201746</v>
      </c>
      <c r="O177" s="119" t="s">
        <v>44</v>
      </c>
      <c r="P177" s="39">
        <v>201748</v>
      </c>
      <c r="Q177" s="39">
        <v>201752</v>
      </c>
      <c r="R177" s="39">
        <v>0.9</v>
      </c>
      <c r="S177" s="44">
        <v>201744</v>
      </c>
      <c r="T177" s="44">
        <v>201748</v>
      </c>
    </row>
    <row r="178" spans="14:20" outlineLevel="1">
      <c r="N178" s="119">
        <v>201746</v>
      </c>
      <c r="O178" s="119" t="s">
        <v>44</v>
      </c>
      <c r="P178" s="39">
        <v>201748</v>
      </c>
      <c r="Q178" s="39">
        <v>201752</v>
      </c>
      <c r="R178" s="39">
        <v>1</v>
      </c>
      <c r="S178" s="44">
        <v>201744</v>
      </c>
      <c r="T178" s="44">
        <v>201748</v>
      </c>
    </row>
    <row r="179" spans="14:20" outlineLevel="1">
      <c r="N179" s="119">
        <v>201746</v>
      </c>
      <c r="O179" s="119" t="s">
        <v>44</v>
      </c>
      <c r="P179" s="39">
        <v>201748</v>
      </c>
      <c r="Q179" s="39">
        <v>201752</v>
      </c>
      <c r="R179" s="39">
        <v>1</v>
      </c>
      <c r="S179" s="44">
        <v>201744</v>
      </c>
      <c r="T179" s="44">
        <v>201748</v>
      </c>
    </row>
    <row r="180" spans="14:20" outlineLevel="1">
      <c r="N180" s="119">
        <v>201746</v>
      </c>
      <c r="O180" s="119" t="s">
        <v>44</v>
      </c>
      <c r="P180" s="39">
        <v>201748</v>
      </c>
      <c r="Q180" s="39">
        <v>201752</v>
      </c>
      <c r="R180" s="39">
        <v>0.8</v>
      </c>
      <c r="S180" s="44">
        <v>201744</v>
      </c>
      <c r="T180" s="44">
        <v>201748</v>
      </c>
    </row>
    <row r="181" spans="14:20" outlineLevel="1">
      <c r="N181" s="119">
        <v>201746</v>
      </c>
      <c r="O181" s="119" t="s">
        <v>44</v>
      </c>
      <c r="P181" s="39">
        <v>201748</v>
      </c>
      <c r="Q181" s="39">
        <v>201752</v>
      </c>
      <c r="R181" s="39">
        <v>0.8</v>
      </c>
      <c r="S181" s="44">
        <v>201744</v>
      </c>
      <c r="T181" s="44">
        <v>201748</v>
      </c>
    </row>
    <row r="182" spans="14:20" outlineLevel="1">
      <c r="N182" s="119">
        <v>201746</v>
      </c>
      <c r="O182" s="119" t="s">
        <v>44</v>
      </c>
      <c r="P182" s="39">
        <v>201748</v>
      </c>
      <c r="Q182" s="39">
        <v>201752</v>
      </c>
      <c r="R182" s="39">
        <v>0.8</v>
      </c>
      <c r="S182" s="44">
        <v>201744</v>
      </c>
      <c r="T182" s="44">
        <v>201748</v>
      </c>
    </row>
    <row r="183" spans="14:20" outlineLevel="1">
      <c r="N183" s="119">
        <v>201746</v>
      </c>
      <c r="O183" s="119" t="s">
        <v>44</v>
      </c>
      <c r="P183" s="39">
        <v>201748</v>
      </c>
      <c r="Q183" s="39">
        <v>201752</v>
      </c>
      <c r="R183" s="39">
        <v>0.9</v>
      </c>
      <c r="S183" s="44">
        <v>201744</v>
      </c>
      <c r="T183" s="44">
        <v>201748</v>
      </c>
    </row>
    <row r="184" spans="14:20" outlineLevel="1">
      <c r="N184" s="119">
        <v>201746</v>
      </c>
      <c r="O184" s="119" t="s">
        <v>44</v>
      </c>
      <c r="P184" s="39">
        <v>201748</v>
      </c>
      <c r="Q184" s="39">
        <v>201752</v>
      </c>
      <c r="R184" s="39">
        <v>0.8</v>
      </c>
      <c r="S184" s="44">
        <v>201744</v>
      </c>
      <c r="T184" s="44">
        <v>201748</v>
      </c>
    </row>
    <row r="185" spans="14:20" outlineLevel="1">
      <c r="N185" s="119">
        <v>201746</v>
      </c>
      <c r="O185" s="119" t="s">
        <v>44</v>
      </c>
      <c r="P185" s="39">
        <v>201748</v>
      </c>
      <c r="Q185" s="39">
        <v>201752</v>
      </c>
      <c r="R185" s="39">
        <v>1</v>
      </c>
      <c r="S185" s="44">
        <v>201744</v>
      </c>
      <c r="T185" s="44">
        <v>201748</v>
      </c>
    </row>
    <row r="186" spans="14:20" outlineLevel="1">
      <c r="N186" s="119">
        <v>201746</v>
      </c>
      <c r="O186" s="119" t="s">
        <v>44</v>
      </c>
      <c r="P186" s="39">
        <v>201748</v>
      </c>
      <c r="Q186" s="39">
        <v>201752</v>
      </c>
      <c r="R186" s="39">
        <v>0.9</v>
      </c>
      <c r="S186" s="44">
        <v>201744</v>
      </c>
      <c r="T186" s="44">
        <v>201748</v>
      </c>
    </row>
    <row r="187" spans="14:20" outlineLevel="1">
      <c r="N187" s="119">
        <v>201746</v>
      </c>
      <c r="O187" s="119" t="s">
        <v>44</v>
      </c>
      <c r="P187" s="39">
        <v>201748</v>
      </c>
      <c r="Q187" s="39">
        <v>201752</v>
      </c>
      <c r="R187" s="39">
        <v>0.8</v>
      </c>
      <c r="S187" s="44">
        <v>201744</v>
      </c>
      <c r="T187" s="44">
        <v>201748</v>
      </c>
    </row>
    <row r="188" spans="14:20" outlineLevel="1">
      <c r="N188" s="119">
        <v>201746</v>
      </c>
      <c r="O188" s="119" t="s">
        <v>44</v>
      </c>
      <c r="P188" s="39">
        <v>201748</v>
      </c>
      <c r="Q188" s="39">
        <v>201752</v>
      </c>
      <c r="R188" s="39">
        <v>0.7</v>
      </c>
      <c r="S188" s="44">
        <v>201744</v>
      </c>
      <c r="T188" s="44">
        <v>201748</v>
      </c>
    </row>
    <row r="189" spans="14:20" outlineLevel="1">
      <c r="N189" s="119">
        <v>201746</v>
      </c>
      <c r="O189" s="119" t="s">
        <v>44</v>
      </c>
      <c r="P189" s="39">
        <v>201748</v>
      </c>
      <c r="Q189" s="39">
        <v>201752</v>
      </c>
      <c r="R189" s="39">
        <v>0.9</v>
      </c>
      <c r="S189" s="44">
        <v>201744</v>
      </c>
      <c r="T189" s="44">
        <v>201748</v>
      </c>
    </row>
    <row r="190" spans="14:20" outlineLevel="1">
      <c r="N190" s="119">
        <v>201746</v>
      </c>
      <c r="O190" s="119" t="s">
        <v>44</v>
      </c>
      <c r="P190" s="39">
        <v>201748</v>
      </c>
      <c r="Q190" s="39">
        <v>201752</v>
      </c>
      <c r="R190" s="39">
        <v>0.9</v>
      </c>
      <c r="S190" s="44">
        <v>201744</v>
      </c>
      <c r="T190" s="44">
        <v>201748</v>
      </c>
    </row>
    <row r="191" spans="14:20" outlineLevel="1">
      <c r="N191" s="119">
        <v>201746</v>
      </c>
      <c r="O191" s="119" t="s">
        <v>44</v>
      </c>
      <c r="P191" s="39">
        <v>201748</v>
      </c>
      <c r="Q191" s="39">
        <v>201752</v>
      </c>
      <c r="R191" s="39">
        <v>0.7</v>
      </c>
      <c r="S191" s="44">
        <v>201744</v>
      </c>
      <c r="T191" s="44">
        <v>201748</v>
      </c>
    </row>
    <row r="192" spans="14:20" outlineLevel="1">
      <c r="N192" s="119">
        <v>201746</v>
      </c>
      <c r="O192" s="119" t="s">
        <v>44</v>
      </c>
      <c r="P192" s="39">
        <v>201748</v>
      </c>
      <c r="Q192" s="39">
        <v>201752</v>
      </c>
      <c r="R192" s="39"/>
      <c r="S192" s="44">
        <v>201744</v>
      </c>
      <c r="T192" s="44">
        <v>201748</v>
      </c>
    </row>
    <row r="193" spans="14:20" outlineLevel="1">
      <c r="N193" s="119">
        <v>201746</v>
      </c>
      <c r="O193" s="119" t="s">
        <v>44</v>
      </c>
      <c r="P193" s="39">
        <v>201748</v>
      </c>
      <c r="Q193" s="39">
        <v>201752</v>
      </c>
      <c r="R193" s="39">
        <v>1</v>
      </c>
      <c r="S193" s="44">
        <v>201744</v>
      </c>
      <c r="T193" s="44">
        <v>201748</v>
      </c>
    </row>
    <row r="194" spans="14:20" outlineLevel="1">
      <c r="N194" s="119">
        <v>201746</v>
      </c>
      <c r="O194" s="119" t="s">
        <v>44</v>
      </c>
      <c r="P194" s="39">
        <v>201748</v>
      </c>
      <c r="Q194" s="39">
        <v>201752</v>
      </c>
      <c r="R194" s="39">
        <v>1</v>
      </c>
      <c r="S194" s="44">
        <v>201744</v>
      </c>
      <c r="T194" s="44">
        <v>201748</v>
      </c>
    </row>
    <row r="195" spans="14:20" outlineLevel="1">
      <c r="N195" s="119">
        <v>201746</v>
      </c>
      <c r="O195" s="119" t="s">
        <v>44</v>
      </c>
      <c r="P195" s="39">
        <v>201748</v>
      </c>
      <c r="Q195" s="39">
        <v>201752</v>
      </c>
      <c r="R195" s="39"/>
      <c r="S195" s="44">
        <v>201744</v>
      </c>
      <c r="T195" s="44">
        <v>201748</v>
      </c>
    </row>
    <row r="196" spans="14:20" outlineLevel="1">
      <c r="N196" s="119">
        <v>201746</v>
      </c>
      <c r="O196" s="119" t="s">
        <v>44</v>
      </c>
      <c r="P196" s="39">
        <v>201748</v>
      </c>
      <c r="Q196" s="39">
        <v>201752</v>
      </c>
      <c r="R196" s="39">
        <v>1</v>
      </c>
      <c r="S196" s="44">
        <v>201744</v>
      </c>
      <c r="T196" s="44">
        <v>201748</v>
      </c>
    </row>
    <row r="197" spans="14:20" outlineLevel="1">
      <c r="N197" s="119">
        <v>201746</v>
      </c>
      <c r="O197" s="119" t="s">
        <v>44</v>
      </c>
      <c r="P197" s="39">
        <v>201748</v>
      </c>
      <c r="Q197" s="39">
        <v>201752</v>
      </c>
      <c r="R197" s="39">
        <v>1</v>
      </c>
      <c r="S197" s="44">
        <v>201744</v>
      </c>
      <c r="T197" s="44">
        <v>201748</v>
      </c>
    </row>
    <row r="198" spans="14:20" outlineLevel="1">
      <c r="N198" s="119">
        <v>201746</v>
      </c>
      <c r="O198" s="119" t="s">
        <v>57</v>
      </c>
      <c r="P198" s="39">
        <v>201748</v>
      </c>
      <c r="Q198" s="39">
        <v>201752</v>
      </c>
      <c r="R198" s="39">
        <v>1</v>
      </c>
      <c r="S198" s="44">
        <v>201744</v>
      </c>
      <c r="T198" s="44">
        <v>201748</v>
      </c>
    </row>
    <row r="199" spans="14:20" outlineLevel="1">
      <c r="N199" s="119">
        <v>201746</v>
      </c>
      <c r="O199" s="119" t="s">
        <v>57</v>
      </c>
      <c r="P199" s="39">
        <v>201748</v>
      </c>
      <c r="Q199" s="39">
        <v>201752</v>
      </c>
      <c r="R199" s="39">
        <v>1</v>
      </c>
      <c r="S199" s="44">
        <v>201744</v>
      </c>
      <c r="T199" s="44">
        <v>201748</v>
      </c>
    </row>
    <row r="200" spans="14:20" outlineLevel="1">
      <c r="N200" s="119">
        <v>201746</v>
      </c>
      <c r="O200" s="119" t="s">
        <v>57</v>
      </c>
      <c r="P200" s="39">
        <v>201748</v>
      </c>
      <c r="Q200" s="39">
        <v>201752</v>
      </c>
      <c r="R200" s="39">
        <v>1</v>
      </c>
      <c r="S200" s="44">
        <v>201744</v>
      </c>
      <c r="T200" s="44">
        <v>201748</v>
      </c>
    </row>
    <row r="201" spans="14:20" outlineLevel="1">
      <c r="N201" s="119">
        <v>201746</v>
      </c>
      <c r="O201" s="119" t="s">
        <v>34</v>
      </c>
      <c r="P201" s="39">
        <v>201748</v>
      </c>
      <c r="Q201" s="39">
        <v>201752</v>
      </c>
      <c r="R201" s="39">
        <v>1</v>
      </c>
      <c r="S201" s="44">
        <v>201744</v>
      </c>
      <c r="T201" s="44">
        <v>201748</v>
      </c>
    </row>
    <row r="202" spans="14:20" outlineLevel="1">
      <c r="N202" s="119">
        <v>201746</v>
      </c>
      <c r="O202" s="119" t="s">
        <v>34</v>
      </c>
      <c r="P202" s="39">
        <v>201748</v>
      </c>
      <c r="Q202" s="39">
        <v>201752</v>
      </c>
      <c r="R202" s="39"/>
      <c r="S202" s="44">
        <v>201744</v>
      </c>
      <c r="T202" s="44">
        <v>201748</v>
      </c>
    </row>
    <row r="203" spans="14:20" outlineLevel="1">
      <c r="N203" s="119">
        <v>201746</v>
      </c>
      <c r="O203" s="119" t="s">
        <v>34</v>
      </c>
      <c r="P203" s="39">
        <v>201748</v>
      </c>
      <c r="Q203" s="39">
        <v>201752</v>
      </c>
      <c r="R203" s="39">
        <v>1</v>
      </c>
      <c r="S203" s="44">
        <v>201744</v>
      </c>
      <c r="T203" s="44">
        <v>201748</v>
      </c>
    </row>
    <row r="204" spans="14:20" outlineLevel="1">
      <c r="N204" s="119">
        <v>201746</v>
      </c>
      <c r="O204" s="119" t="s">
        <v>35</v>
      </c>
      <c r="P204" s="39">
        <v>201748</v>
      </c>
      <c r="Q204" s="39">
        <v>201752</v>
      </c>
      <c r="R204" s="39">
        <v>1</v>
      </c>
      <c r="S204" s="44">
        <v>201744</v>
      </c>
      <c r="T204" s="44">
        <v>201748</v>
      </c>
    </row>
    <row r="205" spans="14:20" outlineLevel="1">
      <c r="N205" s="119">
        <v>201746</v>
      </c>
      <c r="O205" s="119" t="s">
        <v>35</v>
      </c>
      <c r="P205" s="39">
        <v>201748</v>
      </c>
      <c r="Q205" s="39">
        <v>201752</v>
      </c>
      <c r="R205" s="39">
        <v>1</v>
      </c>
      <c r="S205" s="44">
        <v>201744</v>
      </c>
      <c r="T205" s="44">
        <v>201748</v>
      </c>
    </row>
    <row r="206" spans="14:20" outlineLevel="1">
      <c r="N206" s="119">
        <v>201746</v>
      </c>
      <c r="O206" s="119" t="s">
        <v>36</v>
      </c>
      <c r="P206" s="39">
        <v>201748</v>
      </c>
      <c r="Q206" s="39">
        <v>201752</v>
      </c>
      <c r="R206" s="39">
        <v>1</v>
      </c>
      <c r="S206" s="44">
        <v>201744</v>
      </c>
      <c r="T206" s="44">
        <v>201748</v>
      </c>
    </row>
    <row r="207" spans="14:20" outlineLevel="1">
      <c r="N207" s="119">
        <v>201746</v>
      </c>
      <c r="O207" s="119" t="s">
        <v>36</v>
      </c>
      <c r="P207" s="39">
        <v>201748</v>
      </c>
      <c r="Q207" s="39">
        <v>201752</v>
      </c>
      <c r="R207" s="39">
        <v>1</v>
      </c>
      <c r="S207" s="44">
        <v>201744</v>
      </c>
      <c r="T207" s="44">
        <v>201748</v>
      </c>
    </row>
    <row r="208" spans="14:20" outlineLevel="1">
      <c r="N208" s="119">
        <v>201746</v>
      </c>
      <c r="O208" s="119" t="s">
        <v>37</v>
      </c>
      <c r="P208" s="39">
        <v>201748</v>
      </c>
      <c r="Q208" s="39">
        <v>201752</v>
      </c>
      <c r="R208" s="39">
        <v>1</v>
      </c>
      <c r="S208" s="44">
        <v>201744</v>
      </c>
      <c r="T208" s="44">
        <v>201748</v>
      </c>
    </row>
    <row r="209" spans="14:20" outlineLevel="1">
      <c r="N209" s="119">
        <v>201746</v>
      </c>
      <c r="O209" s="119" t="s">
        <v>37</v>
      </c>
      <c r="P209" s="39">
        <v>201748</v>
      </c>
      <c r="Q209" s="39">
        <v>201752</v>
      </c>
      <c r="R209" s="39">
        <v>0.9</v>
      </c>
      <c r="S209" s="44">
        <v>201744</v>
      </c>
      <c r="T209" s="44">
        <v>201748</v>
      </c>
    </row>
    <row r="210" spans="14:20" outlineLevel="1">
      <c r="N210" s="119">
        <v>201746</v>
      </c>
      <c r="O210" s="119" t="s">
        <v>37</v>
      </c>
      <c r="P210" s="39">
        <v>201748</v>
      </c>
      <c r="Q210" s="39">
        <v>201752</v>
      </c>
      <c r="R210" s="39">
        <v>1</v>
      </c>
      <c r="S210" s="44">
        <v>201744</v>
      </c>
      <c r="T210" s="44">
        <v>201748</v>
      </c>
    </row>
    <row r="211" spans="14:20" outlineLevel="1">
      <c r="N211" s="119">
        <v>201746</v>
      </c>
      <c r="O211" s="119" t="s">
        <v>37</v>
      </c>
      <c r="P211" s="39">
        <v>201748</v>
      </c>
      <c r="Q211" s="39">
        <v>201752</v>
      </c>
      <c r="R211" s="39">
        <v>1</v>
      </c>
      <c r="S211" s="44">
        <v>201744</v>
      </c>
      <c r="T211" s="44">
        <v>201748</v>
      </c>
    </row>
    <row r="212" spans="14:20" outlineLevel="1">
      <c r="N212" s="119">
        <v>201746</v>
      </c>
      <c r="O212" s="119" t="s">
        <v>37</v>
      </c>
      <c r="P212" s="39">
        <v>201748</v>
      </c>
      <c r="Q212" s="39">
        <v>201752</v>
      </c>
      <c r="R212" s="39">
        <v>1</v>
      </c>
      <c r="S212" s="44">
        <v>201744</v>
      </c>
      <c r="T212" s="44">
        <v>201748</v>
      </c>
    </row>
    <row r="213" spans="14:20" outlineLevel="1">
      <c r="N213" s="119">
        <v>201746</v>
      </c>
      <c r="O213" s="119" t="s">
        <v>37</v>
      </c>
      <c r="P213" s="39">
        <v>201748</v>
      </c>
      <c r="Q213" s="39">
        <v>201752</v>
      </c>
      <c r="R213" s="39"/>
      <c r="S213" s="44">
        <v>201744</v>
      </c>
      <c r="T213" s="44">
        <v>201748</v>
      </c>
    </row>
    <row r="214" spans="14:20" outlineLevel="1">
      <c r="N214" s="119">
        <v>201746</v>
      </c>
      <c r="O214" s="119" t="s">
        <v>38</v>
      </c>
      <c r="P214" s="39">
        <v>201748</v>
      </c>
      <c r="Q214" s="39">
        <v>201752</v>
      </c>
      <c r="R214" s="39">
        <v>0.9</v>
      </c>
      <c r="S214" s="44">
        <v>201744</v>
      </c>
      <c r="T214" s="44">
        <v>201748</v>
      </c>
    </row>
    <row r="215" spans="14:20" outlineLevel="1">
      <c r="N215" s="119">
        <v>201746</v>
      </c>
      <c r="O215" s="119" t="s">
        <v>38</v>
      </c>
      <c r="P215" s="39">
        <v>201748</v>
      </c>
      <c r="Q215" s="39">
        <v>201752</v>
      </c>
      <c r="R215" s="39">
        <v>0.9</v>
      </c>
      <c r="S215" s="44">
        <v>201744</v>
      </c>
      <c r="T215" s="44">
        <v>201748</v>
      </c>
    </row>
    <row r="216" spans="14:20" outlineLevel="1">
      <c r="N216" s="119">
        <v>201746</v>
      </c>
      <c r="O216" s="119" t="s">
        <v>38</v>
      </c>
      <c r="P216" s="39">
        <v>201748</v>
      </c>
      <c r="Q216" s="39">
        <v>201752</v>
      </c>
      <c r="R216" s="39">
        <v>0.9</v>
      </c>
      <c r="S216" s="44">
        <v>201744</v>
      </c>
      <c r="T216" s="44">
        <v>201748</v>
      </c>
    </row>
    <row r="217" spans="14:20" outlineLevel="1">
      <c r="N217" s="119">
        <v>201746</v>
      </c>
      <c r="O217" s="119" t="s">
        <v>38</v>
      </c>
      <c r="P217" s="39">
        <v>201748</v>
      </c>
      <c r="Q217" s="39">
        <v>201752</v>
      </c>
      <c r="R217" s="39">
        <v>1</v>
      </c>
      <c r="S217" s="44">
        <v>201744</v>
      </c>
      <c r="T217" s="44">
        <v>201748</v>
      </c>
    </row>
    <row r="218" spans="14:20" outlineLevel="1">
      <c r="N218" s="119">
        <v>201746</v>
      </c>
      <c r="O218" s="119" t="s">
        <v>38</v>
      </c>
      <c r="P218" s="39">
        <v>201748</v>
      </c>
      <c r="Q218" s="39">
        <v>201752</v>
      </c>
      <c r="R218" s="39">
        <v>1</v>
      </c>
      <c r="S218" s="44">
        <v>201744</v>
      </c>
      <c r="T218" s="44">
        <v>201748</v>
      </c>
    </row>
    <row r="219" spans="14:20" outlineLevel="1">
      <c r="N219" s="119">
        <v>201746</v>
      </c>
      <c r="O219" s="119" t="s">
        <v>38</v>
      </c>
      <c r="P219" s="39">
        <v>201748</v>
      </c>
      <c r="Q219" s="39">
        <v>201752</v>
      </c>
      <c r="R219" s="39">
        <v>1</v>
      </c>
      <c r="S219" s="44">
        <v>201744</v>
      </c>
      <c r="T219" s="44">
        <v>201748</v>
      </c>
    </row>
    <row r="220" spans="14:20" outlineLevel="1">
      <c r="N220" s="119">
        <v>201746</v>
      </c>
      <c r="O220" s="119" t="s">
        <v>38</v>
      </c>
      <c r="P220" s="39">
        <v>201748</v>
      </c>
      <c r="Q220" s="39">
        <v>201752</v>
      </c>
      <c r="R220" s="39">
        <v>0.9</v>
      </c>
      <c r="S220" s="44">
        <v>201744</v>
      </c>
      <c r="T220" s="44">
        <v>201748</v>
      </c>
    </row>
    <row r="221" spans="14:20" outlineLevel="1">
      <c r="N221" s="119">
        <v>201746</v>
      </c>
      <c r="O221" s="119" t="s">
        <v>38</v>
      </c>
      <c r="P221" s="39">
        <v>201748</v>
      </c>
      <c r="Q221" s="39">
        <v>201752</v>
      </c>
      <c r="R221" s="39"/>
      <c r="S221" s="44">
        <v>201744</v>
      </c>
      <c r="T221" s="44">
        <v>201748</v>
      </c>
    </row>
    <row r="222" spans="14:20" outlineLevel="1">
      <c r="N222" s="119">
        <v>201746</v>
      </c>
      <c r="O222" s="119" t="s">
        <v>38</v>
      </c>
      <c r="P222" s="39">
        <v>201748</v>
      </c>
      <c r="Q222" s="39">
        <v>201752</v>
      </c>
      <c r="R222" s="39">
        <v>0.9</v>
      </c>
      <c r="S222" s="44">
        <v>201744</v>
      </c>
      <c r="T222" s="44">
        <v>201748</v>
      </c>
    </row>
    <row r="223" spans="14:20" outlineLevel="1">
      <c r="N223" s="119">
        <v>201747</v>
      </c>
      <c r="O223" s="119" t="s">
        <v>44</v>
      </c>
      <c r="P223" s="39">
        <v>201748</v>
      </c>
      <c r="Q223" s="39">
        <v>201752</v>
      </c>
      <c r="R223" s="39">
        <v>0.9</v>
      </c>
      <c r="S223" s="44">
        <v>201744</v>
      </c>
      <c r="T223" s="44">
        <v>201748</v>
      </c>
    </row>
    <row r="224" spans="14:20" outlineLevel="1">
      <c r="N224" s="119">
        <v>201747</v>
      </c>
      <c r="O224" s="119" t="s">
        <v>44</v>
      </c>
      <c r="P224" s="39">
        <v>201748</v>
      </c>
      <c r="Q224" s="39">
        <v>201752</v>
      </c>
      <c r="R224" s="39">
        <v>0.7</v>
      </c>
      <c r="S224" s="44">
        <v>201744</v>
      </c>
      <c r="T224" s="44">
        <v>201748</v>
      </c>
    </row>
    <row r="225" spans="14:20" outlineLevel="1">
      <c r="N225" s="119">
        <v>201747</v>
      </c>
      <c r="O225" s="119" t="s">
        <v>44</v>
      </c>
      <c r="P225" s="39">
        <v>201748</v>
      </c>
      <c r="Q225" s="39">
        <v>201752</v>
      </c>
      <c r="R225" s="39">
        <v>0.9</v>
      </c>
      <c r="S225" s="44">
        <v>201744</v>
      </c>
      <c r="T225" s="44">
        <v>201748</v>
      </c>
    </row>
    <row r="226" spans="14:20" outlineLevel="1">
      <c r="N226" s="119">
        <v>201747</v>
      </c>
      <c r="O226" s="119" t="s">
        <v>44</v>
      </c>
      <c r="P226" s="39">
        <v>201748</v>
      </c>
      <c r="Q226" s="39">
        <v>201752</v>
      </c>
      <c r="R226" s="39">
        <v>0.9</v>
      </c>
      <c r="S226" s="44">
        <v>201744</v>
      </c>
      <c r="T226" s="44">
        <v>201748</v>
      </c>
    </row>
    <row r="227" spans="14:20" outlineLevel="1">
      <c r="N227" s="119">
        <v>201747</v>
      </c>
      <c r="O227" s="119" t="s">
        <v>44</v>
      </c>
      <c r="P227" s="39">
        <v>201748</v>
      </c>
      <c r="Q227" s="39">
        <v>201752</v>
      </c>
      <c r="R227" s="39">
        <v>1</v>
      </c>
      <c r="S227" s="44">
        <v>201744</v>
      </c>
      <c r="T227" s="44">
        <v>201748</v>
      </c>
    </row>
    <row r="228" spans="14:20" outlineLevel="1">
      <c r="N228" s="119">
        <v>201747</v>
      </c>
      <c r="O228" s="119" t="s">
        <v>44</v>
      </c>
      <c r="P228" s="39">
        <v>201748</v>
      </c>
      <c r="Q228" s="39">
        <v>201752</v>
      </c>
      <c r="R228" s="39">
        <v>1</v>
      </c>
      <c r="S228" s="44">
        <v>201744</v>
      </c>
      <c r="T228" s="44">
        <v>201748</v>
      </c>
    </row>
    <row r="229" spans="14:20" outlineLevel="1">
      <c r="N229" s="119">
        <v>201747</v>
      </c>
      <c r="O229" s="119" t="s">
        <v>44</v>
      </c>
      <c r="P229" s="39">
        <v>201748</v>
      </c>
      <c r="Q229" s="39">
        <v>201752</v>
      </c>
      <c r="R229" s="39">
        <v>0.8</v>
      </c>
      <c r="S229" s="44">
        <v>201744</v>
      </c>
      <c r="T229" s="44">
        <v>201748</v>
      </c>
    </row>
    <row r="230" spans="14:20" outlineLevel="1">
      <c r="N230" s="119">
        <v>201747</v>
      </c>
      <c r="O230" s="119" t="s">
        <v>44</v>
      </c>
      <c r="P230" s="39">
        <v>201748</v>
      </c>
      <c r="Q230" s="39">
        <v>201752</v>
      </c>
      <c r="R230" s="39">
        <v>0.8</v>
      </c>
      <c r="S230" s="44">
        <v>201744</v>
      </c>
      <c r="T230" s="44">
        <v>201748</v>
      </c>
    </row>
    <row r="231" spans="14:20" outlineLevel="1">
      <c r="N231" s="119">
        <v>201747</v>
      </c>
      <c r="O231" s="119" t="s">
        <v>44</v>
      </c>
      <c r="P231" s="39">
        <v>201748</v>
      </c>
      <c r="Q231" s="39">
        <v>201752</v>
      </c>
      <c r="R231" s="39">
        <v>0.8</v>
      </c>
      <c r="S231" s="44">
        <v>201744</v>
      </c>
      <c r="T231" s="44">
        <v>201748</v>
      </c>
    </row>
    <row r="232" spans="14:20" outlineLevel="1">
      <c r="N232" s="119">
        <v>201747</v>
      </c>
      <c r="O232" s="119" t="s">
        <v>44</v>
      </c>
      <c r="P232" s="39">
        <v>201748</v>
      </c>
      <c r="Q232" s="39">
        <v>201752</v>
      </c>
      <c r="R232" s="39">
        <v>1</v>
      </c>
      <c r="S232" s="44">
        <v>201744</v>
      </c>
      <c r="T232" s="44">
        <v>201748</v>
      </c>
    </row>
    <row r="233" spans="14:20" outlineLevel="1">
      <c r="N233" s="119">
        <v>201747</v>
      </c>
      <c r="O233" s="119" t="s">
        <v>44</v>
      </c>
      <c r="P233" s="39">
        <v>201748</v>
      </c>
      <c r="Q233" s="39">
        <v>201752</v>
      </c>
      <c r="R233" s="39">
        <v>0.8</v>
      </c>
      <c r="S233" s="44">
        <v>201744</v>
      </c>
      <c r="T233" s="44">
        <v>201748</v>
      </c>
    </row>
    <row r="234" spans="14:20" outlineLevel="1">
      <c r="N234" s="119">
        <v>201747</v>
      </c>
      <c r="O234" s="119" t="s">
        <v>44</v>
      </c>
      <c r="P234" s="39">
        <v>201748</v>
      </c>
      <c r="Q234" s="39">
        <v>201752</v>
      </c>
      <c r="R234" s="39">
        <v>0.9</v>
      </c>
      <c r="S234" s="44">
        <v>201744</v>
      </c>
      <c r="T234" s="44">
        <v>201748</v>
      </c>
    </row>
    <row r="235" spans="14:20" outlineLevel="1">
      <c r="N235" s="119">
        <v>201747</v>
      </c>
      <c r="O235" s="119" t="s">
        <v>44</v>
      </c>
      <c r="P235" s="39">
        <v>201748</v>
      </c>
      <c r="Q235" s="39">
        <v>201752</v>
      </c>
      <c r="R235" s="39">
        <v>0.9</v>
      </c>
      <c r="S235" s="44">
        <v>201744</v>
      </c>
      <c r="T235" s="44">
        <v>201748</v>
      </c>
    </row>
    <row r="236" spans="14:20" outlineLevel="1">
      <c r="N236" s="119">
        <v>201747</v>
      </c>
      <c r="O236" s="119" t="s">
        <v>44</v>
      </c>
      <c r="P236" s="39">
        <v>201748</v>
      </c>
      <c r="Q236" s="39">
        <v>201752</v>
      </c>
      <c r="R236" s="39">
        <v>0.7</v>
      </c>
      <c r="S236" s="44">
        <v>201744</v>
      </c>
      <c r="T236" s="44">
        <v>201748</v>
      </c>
    </row>
    <row r="237" spans="14:20" outlineLevel="1">
      <c r="N237" s="119">
        <v>201747</v>
      </c>
      <c r="O237" s="119" t="s">
        <v>44</v>
      </c>
      <c r="P237" s="39">
        <v>201748</v>
      </c>
      <c r="Q237" s="39">
        <v>201752</v>
      </c>
      <c r="R237" s="39">
        <v>0.7</v>
      </c>
      <c r="S237" s="44">
        <v>201744</v>
      </c>
      <c r="T237" s="44">
        <v>201748</v>
      </c>
    </row>
    <row r="238" spans="14:20" outlineLevel="1">
      <c r="N238" s="119">
        <v>201747</v>
      </c>
      <c r="O238" s="119" t="s">
        <v>44</v>
      </c>
      <c r="P238" s="39">
        <v>201748</v>
      </c>
      <c r="Q238" s="39">
        <v>201752</v>
      </c>
      <c r="R238" s="39">
        <v>0.9</v>
      </c>
      <c r="S238" s="44">
        <v>201744</v>
      </c>
      <c r="T238" s="44">
        <v>201748</v>
      </c>
    </row>
    <row r="239" spans="14:20" outlineLevel="1">
      <c r="N239" s="119">
        <v>201747</v>
      </c>
      <c r="O239" s="119" t="s">
        <v>44</v>
      </c>
      <c r="P239" s="39">
        <v>201748</v>
      </c>
      <c r="Q239" s="39">
        <v>201752</v>
      </c>
      <c r="R239" s="39">
        <v>0.9</v>
      </c>
      <c r="S239" s="44">
        <v>201744</v>
      </c>
      <c r="T239" s="44">
        <v>201748</v>
      </c>
    </row>
    <row r="240" spans="14:20" outlineLevel="1">
      <c r="N240" s="119">
        <v>201747</v>
      </c>
      <c r="O240" s="119" t="s">
        <v>44</v>
      </c>
      <c r="P240" s="39">
        <v>201748</v>
      </c>
      <c r="Q240" s="39">
        <v>201752</v>
      </c>
      <c r="R240" s="39">
        <v>0.7</v>
      </c>
      <c r="S240" s="44">
        <v>201744</v>
      </c>
      <c r="T240" s="44">
        <v>201748</v>
      </c>
    </row>
    <row r="241" spans="14:20" outlineLevel="1">
      <c r="N241" s="119">
        <v>201747</v>
      </c>
      <c r="O241" s="119" t="s">
        <v>44</v>
      </c>
      <c r="P241" s="39">
        <v>201748</v>
      </c>
      <c r="Q241" s="39">
        <v>201752</v>
      </c>
      <c r="R241" s="39"/>
      <c r="S241" s="44">
        <v>201744</v>
      </c>
      <c r="T241" s="44">
        <v>201748</v>
      </c>
    </row>
    <row r="242" spans="14:20" outlineLevel="1">
      <c r="N242" s="119">
        <v>201747</v>
      </c>
      <c r="O242" s="119" t="s">
        <v>44</v>
      </c>
      <c r="P242" s="39">
        <v>201748</v>
      </c>
      <c r="Q242" s="39">
        <v>201752</v>
      </c>
      <c r="R242" s="39">
        <v>1</v>
      </c>
      <c r="S242" s="44">
        <v>201744</v>
      </c>
      <c r="T242" s="44">
        <v>201748</v>
      </c>
    </row>
    <row r="243" spans="14:20" outlineLevel="1">
      <c r="N243" s="119">
        <v>201747</v>
      </c>
      <c r="O243" s="119" t="s">
        <v>44</v>
      </c>
      <c r="P243" s="39">
        <v>201748</v>
      </c>
      <c r="Q243" s="39">
        <v>201752</v>
      </c>
      <c r="R243" s="39">
        <v>0.9</v>
      </c>
      <c r="S243" s="44">
        <v>201744</v>
      </c>
      <c r="T243" s="44">
        <v>201748</v>
      </c>
    </row>
    <row r="244" spans="14:20" outlineLevel="1">
      <c r="N244" s="119">
        <v>201747</v>
      </c>
      <c r="O244" s="119" t="s">
        <v>44</v>
      </c>
      <c r="P244" s="39">
        <v>201748</v>
      </c>
      <c r="Q244" s="39">
        <v>201752</v>
      </c>
      <c r="R244" s="39">
        <v>1</v>
      </c>
      <c r="S244" s="44">
        <v>201744</v>
      </c>
      <c r="T244" s="44">
        <v>201748</v>
      </c>
    </row>
    <row r="245" spans="14:20" outlineLevel="1">
      <c r="N245" s="119">
        <v>201747</v>
      </c>
      <c r="O245" s="119" t="s">
        <v>44</v>
      </c>
      <c r="P245" s="39">
        <v>201748</v>
      </c>
      <c r="Q245" s="39">
        <v>201752</v>
      </c>
      <c r="R245" s="39">
        <v>1</v>
      </c>
      <c r="S245" s="44">
        <v>201744</v>
      </c>
      <c r="T245" s="44">
        <v>201748</v>
      </c>
    </row>
    <row r="246" spans="14:20" outlineLevel="1">
      <c r="N246" s="119">
        <v>201747</v>
      </c>
      <c r="O246" s="119" t="s">
        <v>44</v>
      </c>
      <c r="P246" s="39">
        <v>201748</v>
      </c>
      <c r="Q246" s="39">
        <v>201752</v>
      </c>
      <c r="R246" s="39">
        <v>0.9</v>
      </c>
      <c r="S246" s="44">
        <v>201744</v>
      </c>
      <c r="T246" s="44">
        <v>201748</v>
      </c>
    </row>
    <row r="247" spans="14:20" outlineLevel="1">
      <c r="N247" s="119">
        <v>201747</v>
      </c>
      <c r="O247" s="119" t="s">
        <v>57</v>
      </c>
      <c r="P247" s="39">
        <v>201748</v>
      </c>
      <c r="Q247" s="39">
        <v>201752</v>
      </c>
      <c r="R247" s="39"/>
      <c r="S247" s="44">
        <v>201744</v>
      </c>
      <c r="T247" s="44">
        <v>201748</v>
      </c>
    </row>
    <row r="248" spans="14:20" outlineLevel="1">
      <c r="N248" s="119">
        <v>201747</v>
      </c>
      <c r="O248" s="119" t="s">
        <v>57</v>
      </c>
      <c r="P248" s="39">
        <v>201748</v>
      </c>
      <c r="Q248" s="39">
        <v>201752</v>
      </c>
      <c r="R248" s="39">
        <v>1</v>
      </c>
      <c r="S248" s="44">
        <v>201744</v>
      </c>
      <c r="T248" s="44">
        <v>201748</v>
      </c>
    </row>
    <row r="249" spans="14:20" outlineLevel="1">
      <c r="N249" s="119">
        <v>201747</v>
      </c>
      <c r="O249" s="119" t="s">
        <v>57</v>
      </c>
      <c r="P249" s="39">
        <v>201748</v>
      </c>
      <c r="Q249" s="39">
        <v>201752</v>
      </c>
      <c r="R249" s="39">
        <v>1</v>
      </c>
      <c r="S249" s="44">
        <v>201744</v>
      </c>
      <c r="T249" s="44">
        <v>201748</v>
      </c>
    </row>
    <row r="250" spans="14:20" outlineLevel="1">
      <c r="N250" s="119">
        <v>201747</v>
      </c>
      <c r="O250" s="119" t="s">
        <v>34</v>
      </c>
      <c r="P250" s="39">
        <v>201748</v>
      </c>
      <c r="Q250" s="39">
        <v>201752</v>
      </c>
      <c r="R250" s="39">
        <v>1</v>
      </c>
      <c r="S250" s="44">
        <v>201744</v>
      </c>
      <c r="T250" s="44">
        <v>201748</v>
      </c>
    </row>
    <row r="251" spans="14:20" outlineLevel="1">
      <c r="N251" s="119">
        <v>201747</v>
      </c>
      <c r="O251" s="119" t="s">
        <v>34</v>
      </c>
      <c r="P251" s="39">
        <v>201748</v>
      </c>
      <c r="Q251" s="39">
        <v>201752</v>
      </c>
      <c r="R251" s="39">
        <v>1</v>
      </c>
      <c r="S251" s="44">
        <v>201744</v>
      </c>
      <c r="T251" s="44">
        <v>201748</v>
      </c>
    </row>
    <row r="252" spans="14:20" outlineLevel="1">
      <c r="N252" s="119">
        <v>201747</v>
      </c>
      <c r="O252" s="119" t="s">
        <v>34</v>
      </c>
      <c r="P252" s="39">
        <v>201748</v>
      </c>
      <c r="Q252" s="39">
        <v>201752</v>
      </c>
      <c r="R252" s="39">
        <v>0.9</v>
      </c>
      <c r="S252" s="44">
        <v>201744</v>
      </c>
      <c r="T252" s="44">
        <v>201748</v>
      </c>
    </row>
    <row r="253" spans="14:20" outlineLevel="1">
      <c r="N253" s="119">
        <v>201747</v>
      </c>
      <c r="O253" s="119" t="s">
        <v>35</v>
      </c>
      <c r="P253" s="39">
        <v>201748</v>
      </c>
      <c r="Q253" s="39">
        <v>201752</v>
      </c>
      <c r="R253" s="39">
        <v>1</v>
      </c>
      <c r="S253" s="44">
        <v>201744</v>
      </c>
      <c r="T253" s="44">
        <v>201748</v>
      </c>
    </row>
    <row r="254" spans="14:20" outlineLevel="1">
      <c r="N254" s="119">
        <v>201747</v>
      </c>
      <c r="O254" s="119" t="s">
        <v>35</v>
      </c>
      <c r="P254" s="39">
        <v>201748</v>
      </c>
      <c r="Q254" s="39">
        <v>201752</v>
      </c>
      <c r="R254" s="39">
        <v>1</v>
      </c>
      <c r="S254" s="44">
        <v>201744</v>
      </c>
      <c r="T254" s="44">
        <v>201748</v>
      </c>
    </row>
    <row r="255" spans="14:20" outlineLevel="1">
      <c r="N255" s="119">
        <v>201747</v>
      </c>
      <c r="O255" s="119" t="s">
        <v>36</v>
      </c>
      <c r="P255" s="39">
        <v>201748</v>
      </c>
      <c r="Q255" s="39">
        <v>201752</v>
      </c>
      <c r="R255" s="39"/>
      <c r="S255" s="44">
        <v>201744</v>
      </c>
      <c r="T255" s="44">
        <v>201748</v>
      </c>
    </row>
    <row r="256" spans="14:20" outlineLevel="1">
      <c r="N256" s="119">
        <v>201747</v>
      </c>
      <c r="O256" s="119" t="s">
        <v>36</v>
      </c>
      <c r="P256" s="39">
        <v>201748</v>
      </c>
      <c r="Q256" s="39">
        <v>201752</v>
      </c>
      <c r="R256" s="39">
        <v>1</v>
      </c>
      <c r="S256" s="44">
        <v>201744</v>
      </c>
      <c r="T256" s="44">
        <v>201748</v>
      </c>
    </row>
    <row r="257" spans="14:20" outlineLevel="1">
      <c r="N257" s="119">
        <v>201747</v>
      </c>
      <c r="O257" s="119" t="s">
        <v>37</v>
      </c>
      <c r="P257" s="39">
        <v>201748</v>
      </c>
      <c r="Q257" s="39">
        <v>201752</v>
      </c>
      <c r="R257" s="39">
        <v>1</v>
      </c>
      <c r="S257" s="44">
        <v>201744</v>
      </c>
      <c r="T257" s="44">
        <v>201748</v>
      </c>
    </row>
    <row r="258" spans="14:20" outlineLevel="1">
      <c r="N258" s="119">
        <v>201747</v>
      </c>
      <c r="O258" s="119" t="s">
        <v>37</v>
      </c>
      <c r="P258" s="39">
        <v>201748</v>
      </c>
      <c r="Q258" s="39">
        <v>201752</v>
      </c>
      <c r="R258" s="39">
        <v>1</v>
      </c>
      <c r="S258" s="44">
        <v>201744</v>
      </c>
      <c r="T258" s="44">
        <v>201748</v>
      </c>
    </row>
    <row r="259" spans="14:20" outlineLevel="1">
      <c r="N259" s="119">
        <v>201747</v>
      </c>
      <c r="O259" s="119" t="s">
        <v>37</v>
      </c>
      <c r="P259" s="39">
        <v>201748</v>
      </c>
      <c r="Q259" s="39">
        <v>201752</v>
      </c>
      <c r="R259" s="39">
        <v>0.7</v>
      </c>
      <c r="S259" s="44">
        <v>201744</v>
      </c>
      <c r="T259" s="44">
        <v>201748</v>
      </c>
    </row>
    <row r="260" spans="14:20" outlineLevel="1">
      <c r="N260" s="119">
        <v>201747</v>
      </c>
      <c r="O260" s="119" t="s">
        <v>37</v>
      </c>
      <c r="P260" s="39">
        <v>201748</v>
      </c>
      <c r="Q260" s="39">
        <v>201752</v>
      </c>
      <c r="R260" s="39">
        <v>1</v>
      </c>
      <c r="S260" s="44">
        <v>201744</v>
      </c>
      <c r="T260" s="44">
        <v>201748</v>
      </c>
    </row>
    <row r="261" spans="14:20" outlineLevel="1">
      <c r="N261" s="119">
        <v>201747</v>
      </c>
      <c r="O261" s="119" t="s">
        <v>37</v>
      </c>
      <c r="P261" s="39">
        <v>201748</v>
      </c>
      <c r="Q261" s="39">
        <v>201752</v>
      </c>
      <c r="R261" s="39">
        <v>1</v>
      </c>
      <c r="S261" s="44">
        <v>201744</v>
      </c>
      <c r="T261" s="44">
        <v>201748</v>
      </c>
    </row>
    <row r="262" spans="14:20" outlineLevel="1">
      <c r="N262" s="119">
        <v>201747</v>
      </c>
      <c r="O262" s="119" t="s">
        <v>37</v>
      </c>
      <c r="P262" s="39">
        <v>201748</v>
      </c>
      <c r="Q262" s="39">
        <v>201752</v>
      </c>
      <c r="R262" s="39">
        <v>0.6</v>
      </c>
      <c r="S262" s="44">
        <v>201744</v>
      </c>
      <c r="T262" s="44">
        <v>201748</v>
      </c>
    </row>
    <row r="263" spans="14:20" outlineLevel="1">
      <c r="N263" s="119">
        <v>201747</v>
      </c>
      <c r="O263" s="119" t="s">
        <v>38</v>
      </c>
      <c r="P263" s="39">
        <v>201748</v>
      </c>
      <c r="Q263" s="39">
        <v>201752</v>
      </c>
      <c r="R263" s="39">
        <v>1</v>
      </c>
      <c r="S263" s="44">
        <v>201744</v>
      </c>
      <c r="T263" s="44">
        <v>201748</v>
      </c>
    </row>
    <row r="264" spans="14:20" outlineLevel="1">
      <c r="N264" s="119">
        <v>201747</v>
      </c>
      <c r="O264" s="119" t="s">
        <v>38</v>
      </c>
      <c r="P264" s="39">
        <v>201748</v>
      </c>
      <c r="Q264" s="39">
        <v>201752</v>
      </c>
      <c r="R264" s="39">
        <v>1</v>
      </c>
      <c r="S264" s="44">
        <v>201744</v>
      </c>
      <c r="T264" s="44">
        <v>201748</v>
      </c>
    </row>
    <row r="265" spans="14:20" outlineLevel="1">
      <c r="N265" s="119">
        <v>201747</v>
      </c>
      <c r="O265" s="119" t="s">
        <v>38</v>
      </c>
      <c r="P265" s="39">
        <v>201748</v>
      </c>
      <c r="Q265" s="39">
        <v>201752</v>
      </c>
      <c r="R265" s="39">
        <v>0.9</v>
      </c>
      <c r="S265" s="44">
        <v>201744</v>
      </c>
      <c r="T265" s="44">
        <v>201748</v>
      </c>
    </row>
    <row r="266" spans="14:20" outlineLevel="1">
      <c r="N266" s="119">
        <v>201747</v>
      </c>
      <c r="O266" s="119" t="s">
        <v>38</v>
      </c>
      <c r="P266" s="39">
        <v>201748</v>
      </c>
      <c r="Q266" s="39">
        <v>201752</v>
      </c>
      <c r="R266" s="39">
        <v>1</v>
      </c>
      <c r="S266" s="44">
        <v>201744</v>
      </c>
      <c r="T266" s="44">
        <v>201748</v>
      </c>
    </row>
    <row r="267" spans="14:20" outlineLevel="1">
      <c r="N267" s="119">
        <v>201747</v>
      </c>
      <c r="O267" s="119" t="s">
        <v>38</v>
      </c>
      <c r="P267" s="39">
        <v>201748</v>
      </c>
      <c r="Q267" s="39">
        <v>201752</v>
      </c>
      <c r="R267" s="39">
        <v>1</v>
      </c>
      <c r="S267" s="44">
        <v>201744</v>
      </c>
      <c r="T267" s="44">
        <v>201748</v>
      </c>
    </row>
    <row r="268" spans="14:20" outlineLevel="1">
      <c r="N268" s="119">
        <v>201747</v>
      </c>
      <c r="O268" s="119" t="s">
        <v>38</v>
      </c>
      <c r="P268" s="39">
        <v>201748</v>
      </c>
      <c r="Q268" s="39">
        <v>201752</v>
      </c>
      <c r="R268" s="39">
        <v>1</v>
      </c>
      <c r="S268" s="44">
        <v>201744</v>
      </c>
      <c r="T268" s="44">
        <v>201748</v>
      </c>
    </row>
    <row r="269" spans="14:20" outlineLevel="1">
      <c r="N269" s="119">
        <v>201747</v>
      </c>
      <c r="O269" s="119" t="s">
        <v>38</v>
      </c>
      <c r="P269" s="39">
        <v>201748</v>
      </c>
      <c r="Q269" s="39">
        <v>201752</v>
      </c>
      <c r="R269" s="39">
        <v>1</v>
      </c>
      <c r="S269" s="44">
        <v>201744</v>
      </c>
      <c r="T269" s="44">
        <v>201748</v>
      </c>
    </row>
    <row r="270" spans="14:20" outlineLevel="1">
      <c r="N270" s="119">
        <v>201747</v>
      </c>
      <c r="O270" s="119" t="s">
        <v>38</v>
      </c>
      <c r="P270" s="39">
        <v>201748</v>
      </c>
      <c r="Q270" s="39">
        <v>201752</v>
      </c>
      <c r="R270" s="39">
        <v>0.9</v>
      </c>
      <c r="S270" s="44">
        <v>201744</v>
      </c>
      <c r="T270" s="44">
        <v>201748</v>
      </c>
    </row>
    <row r="271" spans="14:20" outlineLevel="1">
      <c r="N271" s="119">
        <v>201747</v>
      </c>
      <c r="O271" s="119" t="s">
        <v>38</v>
      </c>
      <c r="P271" s="39">
        <v>201748</v>
      </c>
      <c r="Q271" s="39">
        <v>201752</v>
      </c>
      <c r="R271" s="39"/>
      <c r="S271" s="44">
        <v>201744</v>
      </c>
      <c r="T271" s="44">
        <v>201748</v>
      </c>
    </row>
    <row r="272" spans="14:20" outlineLevel="1">
      <c r="N272" s="119">
        <v>201748</v>
      </c>
      <c r="O272" s="119" t="s">
        <v>44</v>
      </c>
      <c r="P272" s="39">
        <v>201748</v>
      </c>
      <c r="Q272" s="39">
        <v>201752</v>
      </c>
      <c r="R272" s="39">
        <v>0.9</v>
      </c>
      <c r="S272" s="44">
        <v>201744</v>
      </c>
      <c r="T272" s="44">
        <v>201748</v>
      </c>
    </row>
    <row r="273" spans="14:20" outlineLevel="1">
      <c r="N273" s="119">
        <v>201748</v>
      </c>
      <c r="O273" s="119" t="s">
        <v>44</v>
      </c>
      <c r="P273" s="39">
        <v>201748</v>
      </c>
      <c r="Q273" s="39">
        <v>201752</v>
      </c>
      <c r="R273" s="39">
        <v>0.6</v>
      </c>
      <c r="S273" s="44">
        <v>201744</v>
      </c>
      <c r="T273" s="44">
        <v>201748</v>
      </c>
    </row>
    <row r="274" spans="14:20" outlineLevel="1">
      <c r="N274" s="119">
        <v>201748</v>
      </c>
      <c r="O274" s="119" t="s">
        <v>44</v>
      </c>
      <c r="P274" s="39">
        <v>201748</v>
      </c>
      <c r="Q274" s="39">
        <v>201752</v>
      </c>
      <c r="R274" s="39">
        <v>0.8</v>
      </c>
      <c r="S274" s="44">
        <v>201744</v>
      </c>
      <c r="T274" s="44">
        <v>201748</v>
      </c>
    </row>
    <row r="275" spans="14:20" outlineLevel="1">
      <c r="N275" s="119">
        <v>201748</v>
      </c>
      <c r="O275" s="119" t="s">
        <v>44</v>
      </c>
      <c r="P275" s="39">
        <v>201748</v>
      </c>
      <c r="Q275" s="39">
        <v>201752</v>
      </c>
      <c r="R275" s="39">
        <v>1</v>
      </c>
      <c r="S275" s="44">
        <v>201744</v>
      </c>
      <c r="T275" s="44">
        <v>201748</v>
      </c>
    </row>
    <row r="276" spans="14:20" outlineLevel="1">
      <c r="N276" s="119">
        <v>201748</v>
      </c>
      <c r="O276" s="119" t="s">
        <v>44</v>
      </c>
      <c r="P276" s="39">
        <v>201748</v>
      </c>
      <c r="Q276" s="39">
        <v>201752</v>
      </c>
      <c r="R276" s="39">
        <v>0.9</v>
      </c>
      <c r="S276" s="44">
        <v>201744</v>
      </c>
      <c r="T276" s="44">
        <v>201748</v>
      </c>
    </row>
    <row r="277" spans="14:20" outlineLevel="1">
      <c r="N277" s="119">
        <v>201748</v>
      </c>
      <c r="O277" s="119" t="s">
        <v>44</v>
      </c>
      <c r="P277" s="39">
        <v>201748</v>
      </c>
      <c r="Q277" s="39">
        <v>201752</v>
      </c>
      <c r="R277" s="39">
        <v>0.9</v>
      </c>
      <c r="S277" s="44">
        <v>201744</v>
      </c>
      <c r="T277" s="44">
        <v>201748</v>
      </c>
    </row>
    <row r="278" spans="14:20" outlineLevel="1">
      <c r="N278" s="119">
        <v>201748</v>
      </c>
      <c r="O278" s="119" t="s">
        <v>44</v>
      </c>
      <c r="P278" s="39">
        <v>201748</v>
      </c>
      <c r="Q278" s="39">
        <v>201752</v>
      </c>
      <c r="R278" s="39">
        <v>0.9</v>
      </c>
      <c r="S278" s="44">
        <v>201744</v>
      </c>
      <c r="T278" s="44">
        <v>201748</v>
      </c>
    </row>
    <row r="279" spans="14:20" outlineLevel="1">
      <c r="N279" s="119">
        <v>201748</v>
      </c>
      <c r="O279" s="119" t="s">
        <v>44</v>
      </c>
      <c r="P279" s="39">
        <v>201748</v>
      </c>
      <c r="Q279" s="39">
        <v>201752</v>
      </c>
      <c r="R279" s="39">
        <v>0.9</v>
      </c>
      <c r="S279" s="44">
        <v>201744</v>
      </c>
      <c r="T279" s="44">
        <v>201748</v>
      </c>
    </row>
    <row r="280" spans="14:20" outlineLevel="1">
      <c r="N280" s="119">
        <v>201748</v>
      </c>
      <c r="O280" s="119" t="s">
        <v>44</v>
      </c>
      <c r="P280" s="39">
        <v>201748</v>
      </c>
      <c r="Q280" s="39">
        <v>201752</v>
      </c>
      <c r="R280" s="39">
        <v>1</v>
      </c>
      <c r="S280" s="44">
        <v>201744</v>
      </c>
      <c r="T280" s="44">
        <v>201748</v>
      </c>
    </row>
    <row r="281" spans="14:20" outlineLevel="1">
      <c r="N281" s="119">
        <v>201748</v>
      </c>
      <c r="O281" s="119" t="s">
        <v>44</v>
      </c>
      <c r="P281" s="39">
        <v>201748</v>
      </c>
      <c r="Q281" s="39">
        <v>201752</v>
      </c>
      <c r="R281" s="39">
        <v>0.9</v>
      </c>
      <c r="S281" s="44">
        <v>201744</v>
      </c>
      <c r="T281" s="44">
        <v>201748</v>
      </c>
    </row>
    <row r="282" spans="14:20" outlineLevel="1">
      <c r="N282" s="119">
        <v>201748</v>
      </c>
      <c r="O282" s="119" t="s">
        <v>44</v>
      </c>
      <c r="P282" s="39">
        <v>201748</v>
      </c>
      <c r="Q282" s="39">
        <v>201752</v>
      </c>
      <c r="R282" s="39">
        <v>0.8</v>
      </c>
      <c r="S282" s="44">
        <v>201744</v>
      </c>
      <c r="T282" s="44">
        <v>201748</v>
      </c>
    </row>
    <row r="283" spans="14:20" outlineLevel="1">
      <c r="N283" s="119">
        <v>201748</v>
      </c>
      <c r="O283" s="119" t="s">
        <v>44</v>
      </c>
      <c r="P283" s="39">
        <v>201748</v>
      </c>
      <c r="Q283" s="39">
        <v>201752</v>
      </c>
      <c r="R283" s="39">
        <v>1</v>
      </c>
      <c r="S283" s="44">
        <v>201744</v>
      </c>
      <c r="T283" s="44">
        <v>201748</v>
      </c>
    </row>
    <row r="284" spans="14:20" outlineLevel="1">
      <c r="N284" s="119">
        <v>201748</v>
      </c>
      <c r="O284" s="119" t="s">
        <v>44</v>
      </c>
      <c r="P284" s="39">
        <v>201748</v>
      </c>
      <c r="Q284" s="39">
        <v>201752</v>
      </c>
      <c r="R284" s="39">
        <v>1</v>
      </c>
      <c r="S284" s="44">
        <v>201744</v>
      </c>
      <c r="T284" s="44">
        <v>201748</v>
      </c>
    </row>
    <row r="285" spans="14:20" outlineLevel="1">
      <c r="N285" s="119">
        <v>201748</v>
      </c>
      <c r="O285" s="119" t="s">
        <v>44</v>
      </c>
      <c r="P285" s="39">
        <v>201748</v>
      </c>
      <c r="Q285" s="39">
        <v>201752</v>
      </c>
      <c r="R285" s="39">
        <v>0.9</v>
      </c>
      <c r="S285" s="44">
        <v>201744</v>
      </c>
      <c r="T285" s="44">
        <v>201748</v>
      </c>
    </row>
    <row r="286" spans="14:20" outlineLevel="1">
      <c r="N286" s="119">
        <v>201748</v>
      </c>
      <c r="O286" s="119" t="s">
        <v>44</v>
      </c>
      <c r="P286" s="39">
        <v>201748</v>
      </c>
      <c r="Q286" s="39">
        <v>201752</v>
      </c>
      <c r="R286" s="39">
        <v>0.8</v>
      </c>
      <c r="S286" s="44">
        <v>201744</v>
      </c>
      <c r="T286" s="44">
        <v>201748</v>
      </c>
    </row>
    <row r="287" spans="14:20" outlineLevel="1">
      <c r="N287" s="119">
        <v>201748</v>
      </c>
      <c r="O287" s="119" t="s">
        <v>44</v>
      </c>
      <c r="P287" s="39">
        <v>201748</v>
      </c>
      <c r="Q287" s="39">
        <v>201752</v>
      </c>
      <c r="R287" s="39">
        <v>0.9</v>
      </c>
      <c r="S287" s="44">
        <v>201744</v>
      </c>
      <c r="T287" s="44">
        <v>201748</v>
      </c>
    </row>
    <row r="288" spans="14:20" outlineLevel="1">
      <c r="N288" s="119">
        <v>201748</v>
      </c>
      <c r="O288" s="119" t="s">
        <v>44</v>
      </c>
      <c r="P288" s="39">
        <v>201748</v>
      </c>
      <c r="Q288" s="39">
        <v>201752</v>
      </c>
      <c r="R288" s="39">
        <v>0.9</v>
      </c>
      <c r="S288" s="44">
        <v>201744</v>
      </c>
      <c r="T288" s="44">
        <v>201748</v>
      </c>
    </row>
    <row r="289" spans="14:20" outlineLevel="1">
      <c r="N289" s="119">
        <v>201748</v>
      </c>
      <c r="O289" s="119" t="s">
        <v>44</v>
      </c>
      <c r="P289" s="39">
        <v>201748</v>
      </c>
      <c r="Q289" s="39">
        <v>201752</v>
      </c>
      <c r="R289" s="39">
        <v>0.6</v>
      </c>
      <c r="S289" s="44">
        <v>201744</v>
      </c>
      <c r="T289" s="44">
        <v>201748</v>
      </c>
    </row>
    <row r="290" spans="14:20" outlineLevel="1">
      <c r="N290" s="119">
        <v>201748</v>
      </c>
      <c r="O290" s="119" t="s">
        <v>44</v>
      </c>
      <c r="P290" s="39">
        <v>201748</v>
      </c>
      <c r="Q290" s="39">
        <v>201752</v>
      </c>
      <c r="R290" s="39">
        <v>0.8</v>
      </c>
      <c r="S290" s="44">
        <v>201744</v>
      </c>
      <c r="T290" s="44">
        <v>201748</v>
      </c>
    </row>
    <row r="291" spans="14:20" outlineLevel="1">
      <c r="N291" s="119">
        <v>201748</v>
      </c>
      <c r="O291" s="119" t="s">
        <v>44</v>
      </c>
      <c r="P291" s="39">
        <v>201748</v>
      </c>
      <c r="Q291" s="39">
        <v>201752</v>
      </c>
      <c r="R291" s="39">
        <v>0.9</v>
      </c>
      <c r="S291" s="44">
        <v>201744</v>
      </c>
      <c r="T291" s="44">
        <v>201748</v>
      </c>
    </row>
    <row r="292" spans="14:20" outlineLevel="1">
      <c r="N292" s="119">
        <v>201748</v>
      </c>
      <c r="O292" s="119" t="s">
        <v>44</v>
      </c>
      <c r="P292" s="39">
        <v>201748</v>
      </c>
      <c r="Q292" s="39">
        <v>201752</v>
      </c>
      <c r="R292" s="39">
        <v>0.9</v>
      </c>
      <c r="S292" s="44">
        <v>201744</v>
      </c>
      <c r="T292" s="44">
        <v>201748</v>
      </c>
    </row>
    <row r="293" spans="14:20" outlineLevel="1">
      <c r="N293" s="119">
        <v>201748</v>
      </c>
      <c r="O293" s="119" t="s">
        <v>44</v>
      </c>
      <c r="P293" s="39">
        <v>201748</v>
      </c>
      <c r="Q293" s="39">
        <v>201752</v>
      </c>
      <c r="R293" s="39">
        <v>1</v>
      </c>
      <c r="S293" s="44">
        <v>201744</v>
      </c>
      <c r="T293" s="44">
        <v>201748</v>
      </c>
    </row>
    <row r="294" spans="14:20" outlineLevel="1">
      <c r="N294" s="119">
        <v>201748</v>
      </c>
      <c r="O294" s="119" t="s">
        <v>44</v>
      </c>
      <c r="P294" s="39">
        <v>201748</v>
      </c>
      <c r="Q294" s="39">
        <v>201752</v>
      </c>
      <c r="R294" s="39">
        <v>1</v>
      </c>
      <c r="S294" s="44">
        <v>201744</v>
      </c>
      <c r="T294" s="44">
        <v>201748</v>
      </c>
    </row>
    <row r="295" spans="14:20" outlineLevel="1">
      <c r="N295" s="119">
        <v>201748</v>
      </c>
      <c r="O295" s="119" t="s">
        <v>44</v>
      </c>
      <c r="P295" s="39">
        <v>201748</v>
      </c>
      <c r="Q295" s="39">
        <v>201752</v>
      </c>
      <c r="R295" s="39">
        <v>1</v>
      </c>
      <c r="S295" s="44">
        <v>201744</v>
      </c>
      <c r="T295" s="44">
        <v>201748</v>
      </c>
    </row>
    <row r="296" spans="14:20" outlineLevel="1">
      <c r="N296" s="119">
        <v>201748</v>
      </c>
      <c r="O296" s="119" t="s">
        <v>57</v>
      </c>
      <c r="P296" s="39">
        <v>201748</v>
      </c>
      <c r="Q296" s="39">
        <v>201752</v>
      </c>
      <c r="R296" s="39">
        <v>1</v>
      </c>
      <c r="S296" s="44">
        <v>201744</v>
      </c>
      <c r="T296" s="44">
        <v>201748</v>
      </c>
    </row>
    <row r="297" spans="14:20" outlineLevel="1">
      <c r="N297" s="119">
        <v>201748</v>
      </c>
      <c r="O297" s="119" t="s">
        <v>57</v>
      </c>
      <c r="P297" s="39">
        <v>201748</v>
      </c>
      <c r="Q297" s="39">
        <v>201752</v>
      </c>
      <c r="R297" s="39">
        <v>1</v>
      </c>
      <c r="S297" s="44">
        <v>201744</v>
      </c>
      <c r="T297" s="44">
        <v>201748</v>
      </c>
    </row>
    <row r="298" spans="14:20" outlineLevel="1">
      <c r="N298" s="119">
        <v>201748</v>
      </c>
      <c r="O298" s="119" t="s">
        <v>57</v>
      </c>
      <c r="P298" s="39">
        <v>201748</v>
      </c>
      <c r="Q298" s="39">
        <v>201752</v>
      </c>
      <c r="R298" s="39">
        <v>1</v>
      </c>
      <c r="S298" s="44">
        <v>201744</v>
      </c>
      <c r="T298" s="44">
        <v>201748</v>
      </c>
    </row>
    <row r="299" spans="14:20" outlineLevel="1">
      <c r="N299" s="119">
        <v>201748</v>
      </c>
      <c r="O299" s="119" t="s">
        <v>34</v>
      </c>
      <c r="P299" s="39">
        <v>201748</v>
      </c>
      <c r="Q299" s="39">
        <v>201752</v>
      </c>
      <c r="R299" s="39">
        <v>1</v>
      </c>
      <c r="S299" s="44">
        <v>201744</v>
      </c>
      <c r="T299" s="44">
        <v>201748</v>
      </c>
    </row>
    <row r="300" spans="14:20" outlineLevel="1">
      <c r="N300" s="119">
        <v>201748</v>
      </c>
      <c r="O300" s="119" t="s">
        <v>34</v>
      </c>
      <c r="P300" s="39">
        <v>201748</v>
      </c>
      <c r="Q300" s="39">
        <v>201752</v>
      </c>
      <c r="R300" s="39">
        <v>1</v>
      </c>
      <c r="S300" s="44">
        <v>201744</v>
      </c>
      <c r="T300" s="44">
        <v>201748</v>
      </c>
    </row>
    <row r="301" spans="14:20" outlineLevel="1">
      <c r="N301" s="119">
        <v>201748</v>
      </c>
      <c r="O301" s="119" t="s">
        <v>34</v>
      </c>
      <c r="P301" s="39">
        <v>201748</v>
      </c>
      <c r="Q301" s="39">
        <v>201752</v>
      </c>
      <c r="R301" s="39"/>
      <c r="S301" s="44">
        <v>201744</v>
      </c>
      <c r="T301" s="44">
        <v>201748</v>
      </c>
    </row>
    <row r="302" spans="14:20" outlineLevel="1">
      <c r="N302" s="119">
        <v>201748</v>
      </c>
      <c r="O302" s="119" t="s">
        <v>35</v>
      </c>
      <c r="P302" s="39">
        <v>201748</v>
      </c>
      <c r="Q302" s="39">
        <v>201752</v>
      </c>
      <c r="R302" s="39">
        <v>1</v>
      </c>
      <c r="S302" s="44">
        <v>201744</v>
      </c>
      <c r="T302" s="44">
        <v>201748</v>
      </c>
    </row>
    <row r="303" spans="14:20" outlineLevel="1">
      <c r="N303" s="119">
        <v>201748</v>
      </c>
      <c r="O303" s="119" t="s">
        <v>35</v>
      </c>
      <c r="P303" s="39">
        <v>201748</v>
      </c>
      <c r="Q303" s="39">
        <v>201752</v>
      </c>
      <c r="R303" s="39"/>
      <c r="S303" s="44">
        <v>201744</v>
      </c>
      <c r="T303" s="44">
        <v>201748</v>
      </c>
    </row>
    <row r="304" spans="14:20" outlineLevel="1">
      <c r="N304" s="119">
        <v>201748</v>
      </c>
      <c r="O304" s="119" t="s">
        <v>36</v>
      </c>
      <c r="P304" s="39">
        <v>201748</v>
      </c>
      <c r="Q304" s="39">
        <v>201752</v>
      </c>
      <c r="R304" s="39">
        <v>1</v>
      </c>
      <c r="S304" s="44">
        <v>201744</v>
      </c>
      <c r="T304" s="44">
        <v>201748</v>
      </c>
    </row>
    <row r="305" spans="14:20" outlineLevel="1">
      <c r="N305" s="119">
        <v>201748</v>
      </c>
      <c r="O305" s="119" t="s">
        <v>36</v>
      </c>
      <c r="P305" s="39">
        <v>201748</v>
      </c>
      <c r="Q305" s="39">
        <v>201752</v>
      </c>
      <c r="R305" s="39"/>
      <c r="S305" s="44">
        <v>201744</v>
      </c>
      <c r="T305" s="44">
        <v>201748</v>
      </c>
    </row>
    <row r="306" spans="14:20" outlineLevel="1">
      <c r="N306" s="119">
        <v>201748</v>
      </c>
      <c r="O306" s="119" t="s">
        <v>37</v>
      </c>
      <c r="P306" s="39">
        <v>201748</v>
      </c>
      <c r="Q306" s="39">
        <v>201752</v>
      </c>
      <c r="R306" s="39">
        <v>1</v>
      </c>
      <c r="S306" s="44">
        <v>201744</v>
      </c>
      <c r="T306" s="44">
        <v>201748</v>
      </c>
    </row>
    <row r="307" spans="14:20" outlineLevel="1">
      <c r="N307" s="119">
        <v>201748</v>
      </c>
      <c r="O307" s="119" t="s">
        <v>37</v>
      </c>
      <c r="P307" s="39">
        <v>201748</v>
      </c>
      <c r="Q307" s="39">
        <v>201752</v>
      </c>
      <c r="R307" s="39">
        <v>1</v>
      </c>
      <c r="S307" s="44">
        <v>201744</v>
      </c>
      <c r="T307" s="44">
        <v>201748</v>
      </c>
    </row>
    <row r="308" spans="14:20" outlineLevel="1">
      <c r="N308" s="119">
        <v>201748</v>
      </c>
      <c r="O308" s="119" t="s">
        <v>37</v>
      </c>
      <c r="P308" s="39">
        <v>201748</v>
      </c>
      <c r="Q308" s="39">
        <v>201752</v>
      </c>
      <c r="R308" s="39">
        <v>1</v>
      </c>
      <c r="S308" s="44">
        <v>201744</v>
      </c>
      <c r="T308" s="44">
        <v>201748</v>
      </c>
    </row>
    <row r="309" spans="14:20" outlineLevel="1">
      <c r="N309" s="119">
        <v>201748</v>
      </c>
      <c r="O309" s="119" t="s">
        <v>37</v>
      </c>
      <c r="P309" s="39">
        <v>201748</v>
      </c>
      <c r="Q309" s="39">
        <v>201752</v>
      </c>
      <c r="R309" s="39">
        <v>1</v>
      </c>
      <c r="S309" s="44">
        <v>201744</v>
      </c>
      <c r="T309" s="44">
        <v>201748</v>
      </c>
    </row>
    <row r="310" spans="14:20" outlineLevel="1">
      <c r="N310" s="119">
        <v>201748</v>
      </c>
      <c r="O310" s="119" t="s">
        <v>37</v>
      </c>
      <c r="P310" s="39">
        <v>201748</v>
      </c>
      <c r="Q310" s="39">
        <v>201752</v>
      </c>
      <c r="R310" s="39">
        <v>1</v>
      </c>
      <c r="S310" s="44">
        <v>201744</v>
      </c>
      <c r="T310" s="44">
        <v>201748</v>
      </c>
    </row>
    <row r="311" spans="14:20" outlineLevel="1">
      <c r="N311" s="119">
        <v>201748</v>
      </c>
      <c r="O311" s="119" t="s">
        <v>37</v>
      </c>
      <c r="P311" s="39">
        <v>201748</v>
      </c>
      <c r="Q311" s="39">
        <v>201752</v>
      </c>
      <c r="R311" s="39">
        <v>1</v>
      </c>
      <c r="S311" s="44">
        <v>201744</v>
      </c>
      <c r="T311" s="44">
        <v>201748</v>
      </c>
    </row>
    <row r="312" spans="14:20" outlineLevel="1">
      <c r="N312" s="119">
        <v>201748</v>
      </c>
      <c r="O312" s="119" t="s">
        <v>38</v>
      </c>
      <c r="P312" s="39">
        <v>201748</v>
      </c>
      <c r="Q312" s="39">
        <v>201752</v>
      </c>
      <c r="R312" s="39"/>
      <c r="S312" s="44">
        <v>201744</v>
      </c>
      <c r="T312" s="44">
        <v>201748</v>
      </c>
    </row>
    <row r="313" spans="14:20" outlineLevel="1">
      <c r="N313" s="119">
        <v>201748</v>
      </c>
      <c r="O313" s="119" t="s">
        <v>38</v>
      </c>
      <c r="P313" s="39">
        <v>201748</v>
      </c>
      <c r="Q313" s="39">
        <v>201752</v>
      </c>
      <c r="R313" s="39">
        <v>0.9</v>
      </c>
      <c r="S313" s="44">
        <v>201744</v>
      </c>
      <c r="T313" s="44">
        <v>201748</v>
      </c>
    </row>
    <row r="314" spans="14:20" outlineLevel="1">
      <c r="N314" s="119">
        <v>201748</v>
      </c>
      <c r="O314" s="119" t="s">
        <v>38</v>
      </c>
      <c r="P314" s="39">
        <v>201748</v>
      </c>
      <c r="Q314" s="39">
        <v>201752</v>
      </c>
      <c r="R314" s="39">
        <v>0.9</v>
      </c>
      <c r="S314" s="44">
        <v>201744</v>
      </c>
      <c r="T314" s="44">
        <v>201748</v>
      </c>
    </row>
    <row r="315" spans="14:20" outlineLevel="1">
      <c r="N315" s="119">
        <v>201748</v>
      </c>
      <c r="O315" s="119" t="s">
        <v>38</v>
      </c>
      <c r="P315" s="39">
        <v>201748</v>
      </c>
      <c r="Q315" s="39">
        <v>201752</v>
      </c>
      <c r="R315" s="39">
        <v>1</v>
      </c>
      <c r="S315" s="44">
        <v>201744</v>
      </c>
      <c r="T315" s="44">
        <v>201748</v>
      </c>
    </row>
    <row r="316" spans="14:20" outlineLevel="1">
      <c r="N316" s="119">
        <v>201748</v>
      </c>
      <c r="O316" s="119" t="s">
        <v>38</v>
      </c>
      <c r="P316" s="39">
        <v>201748</v>
      </c>
      <c r="Q316" s="39">
        <v>201752</v>
      </c>
      <c r="R316" s="39"/>
      <c r="S316" s="44">
        <v>201744</v>
      </c>
      <c r="T316" s="44">
        <v>201748</v>
      </c>
    </row>
    <row r="317" spans="14:20" outlineLevel="1">
      <c r="N317" s="119">
        <v>201748</v>
      </c>
      <c r="O317" s="119" t="s">
        <v>38</v>
      </c>
      <c r="P317" s="39">
        <v>201748</v>
      </c>
      <c r="Q317" s="39">
        <v>201752</v>
      </c>
      <c r="R317" s="39">
        <v>1</v>
      </c>
      <c r="S317" s="44">
        <v>201744</v>
      </c>
      <c r="T317" s="44">
        <v>201748</v>
      </c>
    </row>
    <row r="318" spans="14:20" outlineLevel="1">
      <c r="N318" s="119">
        <v>201748</v>
      </c>
      <c r="O318" s="119" t="s">
        <v>38</v>
      </c>
      <c r="P318" s="39">
        <v>201748</v>
      </c>
      <c r="Q318" s="39">
        <v>201752</v>
      </c>
      <c r="R318" s="39">
        <v>1</v>
      </c>
      <c r="S318" s="44">
        <v>201744</v>
      </c>
      <c r="T318" s="44">
        <v>201748</v>
      </c>
    </row>
    <row r="319" spans="14:20" outlineLevel="1">
      <c r="N319" s="119">
        <v>201748</v>
      </c>
      <c r="O319" s="119" t="s">
        <v>38</v>
      </c>
      <c r="P319" s="39">
        <v>201748</v>
      </c>
      <c r="Q319" s="39">
        <v>201752</v>
      </c>
      <c r="R319" s="39"/>
      <c r="S319" s="44">
        <v>201744</v>
      </c>
      <c r="T319" s="44">
        <v>201748</v>
      </c>
    </row>
    <row r="320" spans="14:20" outlineLevel="1">
      <c r="N320" s="119">
        <v>201748</v>
      </c>
      <c r="O320" s="119" t="s">
        <v>38</v>
      </c>
      <c r="P320" s="39">
        <v>201748</v>
      </c>
      <c r="Q320" s="39">
        <v>201752</v>
      </c>
      <c r="R320" s="39">
        <v>0.9</v>
      </c>
      <c r="S320" s="44">
        <v>201744</v>
      </c>
      <c r="T320" s="44">
        <v>201748</v>
      </c>
    </row>
    <row r="321" spans="14:20" outlineLevel="1">
      <c r="N321" s="119">
        <v>201749</v>
      </c>
      <c r="O321" s="119" t="s">
        <v>44</v>
      </c>
      <c r="P321" s="39">
        <v>201748</v>
      </c>
      <c r="Q321" s="39">
        <v>201752</v>
      </c>
      <c r="R321" s="39">
        <v>0.9</v>
      </c>
      <c r="S321" s="44">
        <v>201744</v>
      </c>
      <c r="T321" s="44">
        <v>201748</v>
      </c>
    </row>
    <row r="322" spans="14:20" outlineLevel="1">
      <c r="N322" s="119">
        <v>201749</v>
      </c>
      <c r="O322" s="119" t="s">
        <v>44</v>
      </c>
      <c r="P322" s="39">
        <v>201748</v>
      </c>
      <c r="Q322" s="39">
        <v>201752</v>
      </c>
      <c r="R322" s="39">
        <v>0.6</v>
      </c>
      <c r="S322" s="44">
        <v>201744</v>
      </c>
      <c r="T322" s="44">
        <v>201748</v>
      </c>
    </row>
    <row r="323" spans="14:20" outlineLevel="1">
      <c r="N323" s="119">
        <v>201749</v>
      </c>
      <c r="O323" s="119" t="s">
        <v>44</v>
      </c>
      <c r="P323" s="39">
        <v>201748</v>
      </c>
      <c r="Q323" s="39">
        <v>201752</v>
      </c>
      <c r="R323" s="39">
        <v>1</v>
      </c>
      <c r="S323" s="44">
        <v>201744</v>
      </c>
      <c r="T323" s="44">
        <v>201748</v>
      </c>
    </row>
    <row r="324" spans="14:20" outlineLevel="1">
      <c r="N324" s="119">
        <v>201749</v>
      </c>
      <c r="O324" s="119" t="s">
        <v>44</v>
      </c>
      <c r="P324" s="39">
        <v>201748</v>
      </c>
      <c r="Q324" s="39">
        <v>201752</v>
      </c>
      <c r="R324" s="39">
        <v>0.9</v>
      </c>
      <c r="S324" s="44">
        <v>201744</v>
      </c>
      <c r="T324" s="44">
        <v>201748</v>
      </c>
    </row>
    <row r="325" spans="14:20" outlineLevel="1">
      <c r="N325" s="119">
        <v>201749</v>
      </c>
      <c r="O325" s="119" t="s">
        <v>44</v>
      </c>
      <c r="P325" s="39">
        <v>201748</v>
      </c>
      <c r="Q325" s="39">
        <v>201752</v>
      </c>
      <c r="R325" s="39">
        <v>0.8</v>
      </c>
      <c r="S325" s="44">
        <v>201744</v>
      </c>
      <c r="T325" s="44">
        <v>201748</v>
      </c>
    </row>
    <row r="326" spans="14:20" outlineLevel="1">
      <c r="N326" s="119">
        <v>201749</v>
      </c>
      <c r="O326" s="119" t="s">
        <v>44</v>
      </c>
      <c r="P326" s="39">
        <v>201748</v>
      </c>
      <c r="Q326" s="39">
        <v>201752</v>
      </c>
      <c r="R326" s="39">
        <v>1</v>
      </c>
      <c r="S326" s="44">
        <v>201744</v>
      </c>
      <c r="T326" s="44">
        <v>201748</v>
      </c>
    </row>
    <row r="327" spans="14:20" outlineLevel="1">
      <c r="N327" s="119">
        <v>201749</v>
      </c>
      <c r="O327" s="119" t="s">
        <v>44</v>
      </c>
      <c r="P327" s="39">
        <v>201748</v>
      </c>
      <c r="Q327" s="39">
        <v>201752</v>
      </c>
      <c r="R327" s="39">
        <v>1</v>
      </c>
      <c r="S327" s="44">
        <v>201744</v>
      </c>
      <c r="T327" s="44">
        <v>201748</v>
      </c>
    </row>
    <row r="328" spans="14:20" outlineLevel="1">
      <c r="N328" s="119">
        <v>201749</v>
      </c>
      <c r="O328" s="119" t="s">
        <v>44</v>
      </c>
      <c r="P328" s="39">
        <v>201748</v>
      </c>
      <c r="Q328" s="39">
        <v>201752</v>
      </c>
      <c r="R328" s="39">
        <v>0.7</v>
      </c>
      <c r="S328" s="44">
        <v>201744</v>
      </c>
      <c r="T328" s="44">
        <v>201748</v>
      </c>
    </row>
    <row r="329" spans="14:20" outlineLevel="1">
      <c r="N329" s="119">
        <v>201749</v>
      </c>
      <c r="O329" s="119" t="s">
        <v>44</v>
      </c>
      <c r="P329" s="39">
        <v>201748</v>
      </c>
      <c r="Q329" s="39">
        <v>201752</v>
      </c>
      <c r="R329" s="39"/>
      <c r="S329" s="44">
        <v>201744</v>
      </c>
      <c r="T329" s="44">
        <v>201748</v>
      </c>
    </row>
    <row r="330" spans="14:20" outlineLevel="1">
      <c r="N330" s="119">
        <v>201749</v>
      </c>
      <c r="O330" s="119" t="s">
        <v>44</v>
      </c>
      <c r="P330" s="39">
        <v>201748</v>
      </c>
      <c r="Q330" s="39">
        <v>201752</v>
      </c>
      <c r="R330" s="39">
        <v>1</v>
      </c>
      <c r="S330" s="44">
        <v>201744</v>
      </c>
      <c r="T330" s="44">
        <v>201748</v>
      </c>
    </row>
    <row r="331" spans="14:20" outlineLevel="1">
      <c r="N331" s="119">
        <v>201749</v>
      </c>
      <c r="O331" s="119" t="s">
        <v>44</v>
      </c>
      <c r="P331" s="39">
        <v>201748</v>
      </c>
      <c r="Q331" s="39">
        <v>201752</v>
      </c>
      <c r="R331" s="39">
        <v>0.8</v>
      </c>
      <c r="S331" s="44">
        <v>201744</v>
      </c>
      <c r="T331" s="44">
        <v>201748</v>
      </c>
    </row>
    <row r="332" spans="14:20" outlineLevel="1">
      <c r="N332" s="119">
        <v>201749</v>
      </c>
      <c r="O332" s="119" t="s">
        <v>44</v>
      </c>
      <c r="P332" s="39">
        <v>201748</v>
      </c>
      <c r="Q332" s="39">
        <v>201752</v>
      </c>
      <c r="R332" s="39">
        <v>0.8</v>
      </c>
      <c r="S332" s="44">
        <v>201744</v>
      </c>
      <c r="T332" s="44">
        <v>201748</v>
      </c>
    </row>
    <row r="333" spans="14:20" outlineLevel="1">
      <c r="N333" s="119">
        <v>201749</v>
      </c>
      <c r="O333" s="119" t="s">
        <v>44</v>
      </c>
      <c r="P333" s="39">
        <v>201748</v>
      </c>
      <c r="Q333" s="39">
        <v>201752</v>
      </c>
      <c r="R333" s="39">
        <v>0.8</v>
      </c>
      <c r="S333" s="44">
        <v>201744</v>
      </c>
      <c r="T333" s="44">
        <v>201748</v>
      </c>
    </row>
    <row r="334" spans="14:20" outlineLevel="1">
      <c r="N334" s="119">
        <v>201749</v>
      </c>
      <c r="O334" s="119" t="s">
        <v>44</v>
      </c>
      <c r="P334" s="39">
        <v>201748</v>
      </c>
      <c r="Q334" s="39">
        <v>201752</v>
      </c>
      <c r="R334" s="39">
        <v>0.8</v>
      </c>
      <c r="S334" s="44">
        <v>201744</v>
      </c>
      <c r="T334" s="44">
        <v>201748</v>
      </c>
    </row>
    <row r="335" spans="14:20" outlineLevel="1">
      <c r="N335" s="119">
        <v>201749</v>
      </c>
      <c r="O335" s="119" t="s">
        <v>44</v>
      </c>
      <c r="P335" s="39">
        <v>201748</v>
      </c>
      <c r="Q335" s="39">
        <v>201752</v>
      </c>
      <c r="R335" s="39">
        <v>0.8</v>
      </c>
      <c r="S335" s="44">
        <v>201744</v>
      </c>
      <c r="T335" s="44">
        <v>201748</v>
      </c>
    </row>
    <row r="336" spans="14:20" outlineLevel="1">
      <c r="N336" s="119">
        <v>201749</v>
      </c>
      <c r="O336" s="119" t="s">
        <v>44</v>
      </c>
      <c r="P336" s="39">
        <v>201748</v>
      </c>
      <c r="Q336" s="39">
        <v>201752</v>
      </c>
      <c r="R336" s="39">
        <v>1</v>
      </c>
      <c r="S336" s="44">
        <v>201744</v>
      </c>
      <c r="T336" s="44">
        <v>201748</v>
      </c>
    </row>
    <row r="337" spans="14:20" outlineLevel="1">
      <c r="N337" s="119">
        <v>201749</v>
      </c>
      <c r="O337" s="119" t="s">
        <v>44</v>
      </c>
      <c r="P337" s="39">
        <v>201748</v>
      </c>
      <c r="Q337" s="39">
        <v>201752</v>
      </c>
      <c r="R337" s="39">
        <v>0.9</v>
      </c>
      <c r="S337" s="44">
        <v>201744</v>
      </c>
      <c r="T337" s="44">
        <v>201748</v>
      </c>
    </row>
    <row r="338" spans="14:20" outlineLevel="1">
      <c r="N338" s="119">
        <v>201749</v>
      </c>
      <c r="O338" s="119" t="s">
        <v>44</v>
      </c>
      <c r="P338" s="39">
        <v>201748</v>
      </c>
      <c r="Q338" s="39">
        <v>201752</v>
      </c>
      <c r="R338" s="39">
        <v>0.8</v>
      </c>
      <c r="S338" s="44">
        <v>201744</v>
      </c>
      <c r="T338" s="44">
        <v>201748</v>
      </c>
    </row>
    <row r="339" spans="14:20" outlineLevel="1">
      <c r="N339" s="119">
        <v>201749</v>
      </c>
      <c r="O339" s="119" t="s">
        <v>44</v>
      </c>
      <c r="P339" s="39">
        <v>201748</v>
      </c>
      <c r="Q339" s="39">
        <v>201752</v>
      </c>
      <c r="R339" s="39">
        <v>1</v>
      </c>
      <c r="S339" s="44">
        <v>201744</v>
      </c>
      <c r="T339" s="44">
        <v>201748</v>
      </c>
    </row>
    <row r="340" spans="14:20" outlineLevel="1">
      <c r="N340" s="119">
        <v>201749</v>
      </c>
      <c r="O340" s="119" t="s">
        <v>44</v>
      </c>
      <c r="P340" s="39">
        <v>201748</v>
      </c>
      <c r="Q340" s="39">
        <v>201752</v>
      </c>
      <c r="R340" s="39">
        <v>1</v>
      </c>
      <c r="S340" s="44">
        <v>201744</v>
      </c>
      <c r="T340" s="44">
        <v>201748</v>
      </c>
    </row>
    <row r="341" spans="14:20" outlineLevel="1">
      <c r="N341" s="119">
        <v>201749</v>
      </c>
      <c r="O341" s="119" t="s">
        <v>44</v>
      </c>
      <c r="P341" s="39">
        <v>201748</v>
      </c>
      <c r="Q341" s="39">
        <v>201752</v>
      </c>
      <c r="R341" s="39">
        <v>0.9</v>
      </c>
      <c r="S341" s="44">
        <v>201744</v>
      </c>
      <c r="T341" s="44">
        <v>201748</v>
      </c>
    </row>
    <row r="342" spans="14:20" outlineLevel="1">
      <c r="N342" s="119">
        <v>201749</v>
      </c>
      <c r="O342" s="119" t="s">
        <v>44</v>
      </c>
      <c r="P342" s="39">
        <v>201748</v>
      </c>
      <c r="Q342" s="39">
        <v>201752</v>
      </c>
      <c r="R342" s="39">
        <v>1</v>
      </c>
      <c r="S342" s="44">
        <v>201744</v>
      </c>
      <c r="T342" s="44">
        <v>201748</v>
      </c>
    </row>
    <row r="343" spans="14:20" outlineLevel="1">
      <c r="N343" s="119">
        <v>201749</v>
      </c>
      <c r="O343" s="119" t="s">
        <v>44</v>
      </c>
      <c r="P343" s="39">
        <v>201748</v>
      </c>
      <c r="Q343" s="39">
        <v>201752</v>
      </c>
      <c r="R343" s="39">
        <v>0.9</v>
      </c>
      <c r="S343" s="44">
        <v>201744</v>
      </c>
      <c r="T343" s="44">
        <v>201748</v>
      </c>
    </row>
    <row r="344" spans="14:20" outlineLevel="1">
      <c r="N344" s="119">
        <v>201749</v>
      </c>
      <c r="O344" s="119" t="s">
        <v>44</v>
      </c>
      <c r="P344" s="39">
        <v>201748</v>
      </c>
      <c r="Q344" s="39">
        <v>201752</v>
      </c>
      <c r="R344" s="39">
        <v>0.8</v>
      </c>
      <c r="S344" s="44">
        <v>201744</v>
      </c>
      <c r="T344" s="44">
        <v>201748</v>
      </c>
    </row>
    <row r="345" spans="14:20" outlineLevel="1">
      <c r="N345" s="119">
        <v>201749</v>
      </c>
      <c r="O345" s="119" t="s">
        <v>57</v>
      </c>
      <c r="P345" s="39">
        <v>201748</v>
      </c>
      <c r="Q345" s="39">
        <v>201752</v>
      </c>
      <c r="R345" s="39"/>
      <c r="S345" s="44">
        <v>201744</v>
      </c>
      <c r="T345" s="44">
        <v>201748</v>
      </c>
    </row>
    <row r="346" spans="14:20" outlineLevel="1">
      <c r="N346" s="119">
        <v>201749</v>
      </c>
      <c r="O346" s="119" t="s">
        <v>57</v>
      </c>
      <c r="P346" s="39">
        <v>201748</v>
      </c>
      <c r="Q346" s="39">
        <v>201752</v>
      </c>
      <c r="R346" s="39">
        <v>0.9</v>
      </c>
      <c r="S346" s="44">
        <v>201744</v>
      </c>
      <c r="T346" s="44">
        <v>201748</v>
      </c>
    </row>
    <row r="347" spans="14:20" outlineLevel="1">
      <c r="N347" s="119">
        <v>201749</v>
      </c>
      <c r="O347" s="119" t="s">
        <v>57</v>
      </c>
      <c r="P347" s="39">
        <v>201748</v>
      </c>
      <c r="Q347" s="39">
        <v>201752</v>
      </c>
      <c r="R347" s="39">
        <v>1</v>
      </c>
      <c r="S347" s="44">
        <v>201744</v>
      </c>
      <c r="T347" s="44">
        <v>201748</v>
      </c>
    </row>
    <row r="348" spans="14:20" outlineLevel="1">
      <c r="N348" s="119">
        <v>201749</v>
      </c>
      <c r="O348" s="119" t="s">
        <v>34</v>
      </c>
      <c r="P348" s="39">
        <v>201748</v>
      </c>
      <c r="Q348" s="39">
        <v>201752</v>
      </c>
      <c r="R348" s="39">
        <v>1</v>
      </c>
      <c r="S348" s="44">
        <v>201744</v>
      </c>
      <c r="T348" s="44">
        <v>201748</v>
      </c>
    </row>
    <row r="349" spans="14:20" outlineLevel="1">
      <c r="N349" s="119">
        <v>201749</v>
      </c>
      <c r="O349" s="119" t="s">
        <v>34</v>
      </c>
      <c r="P349" s="39">
        <v>201748</v>
      </c>
      <c r="Q349" s="39">
        <v>201752</v>
      </c>
      <c r="R349" s="39">
        <v>1</v>
      </c>
      <c r="S349" s="44">
        <v>201744</v>
      </c>
      <c r="T349" s="44">
        <v>201748</v>
      </c>
    </row>
    <row r="350" spans="14:20" outlineLevel="1">
      <c r="N350" s="119">
        <v>201749</v>
      </c>
      <c r="O350" s="119" t="s">
        <v>34</v>
      </c>
      <c r="P350" s="39">
        <v>201748</v>
      </c>
      <c r="Q350" s="39">
        <v>201752</v>
      </c>
      <c r="R350" s="39"/>
      <c r="S350" s="44">
        <v>201744</v>
      </c>
      <c r="T350" s="44">
        <v>201748</v>
      </c>
    </row>
    <row r="351" spans="14:20" outlineLevel="1">
      <c r="N351" s="119">
        <v>201749</v>
      </c>
      <c r="O351" s="119" t="s">
        <v>35</v>
      </c>
      <c r="P351" s="39">
        <v>201748</v>
      </c>
      <c r="Q351" s="39">
        <v>201752</v>
      </c>
      <c r="R351" s="39">
        <v>1</v>
      </c>
      <c r="S351" s="44">
        <v>201744</v>
      </c>
      <c r="T351" s="44">
        <v>201748</v>
      </c>
    </row>
    <row r="352" spans="14:20" outlineLevel="1">
      <c r="N352" s="119">
        <v>201749</v>
      </c>
      <c r="O352" s="119" t="s">
        <v>35</v>
      </c>
      <c r="P352" s="39">
        <v>201748</v>
      </c>
      <c r="Q352" s="39">
        <v>201752</v>
      </c>
      <c r="R352" s="39">
        <v>1</v>
      </c>
      <c r="S352" s="44">
        <v>201744</v>
      </c>
      <c r="T352" s="44">
        <v>201748</v>
      </c>
    </row>
    <row r="353" spans="14:20" outlineLevel="1">
      <c r="N353" s="119">
        <v>201749</v>
      </c>
      <c r="O353" s="119" t="s">
        <v>36</v>
      </c>
      <c r="P353" s="39">
        <v>201748</v>
      </c>
      <c r="Q353" s="39">
        <v>201752</v>
      </c>
      <c r="R353" s="39">
        <v>1</v>
      </c>
      <c r="S353" s="44">
        <v>201744</v>
      </c>
      <c r="T353" s="44">
        <v>201748</v>
      </c>
    </row>
    <row r="354" spans="14:20" outlineLevel="1">
      <c r="N354" s="119">
        <v>201749</v>
      </c>
      <c r="O354" s="119" t="s">
        <v>36</v>
      </c>
      <c r="P354" s="39">
        <v>201748</v>
      </c>
      <c r="Q354" s="39">
        <v>201752</v>
      </c>
      <c r="R354" s="39">
        <v>1</v>
      </c>
      <c r="S354" s="44">
        <v>201744</v>
      </c>
      <c r="T354" s="44">
        <v>201748</v>
      </c>
    </row>
    <row r="355" spans="14:20" outlineLevel="1">
      <c r="N355" s="119">
        <v>201749</v>
      </c>
      <c r="O355" s="119" t="s">
        <v>37</v>
      </c>
      <c r="P355" s="39">
        <v>201748</v>
      </c>
      <c r="Q355" s="39">
        <v>201752</v>
      </c>
      <c r="R355" s="39">
        <v>1</v>
      </c>
      <c r="S355" s="44">
        <v>201744</v>
      </c>
      <c r="T355" s="44">
        <v>201748</v>
      </c>
    </row>
    <row r="356" spans="14:20" outlineLevel="1">
      <c r="N356" s="119">
        <v>201749</v>
      </c>
      <c r="O356" s="119" t="s">
        <v>37</v>
      </c>
      <c r="P356" s="39">
        <v>201748</v>
      </c>
      <c r="Q356" s="39">
        <v>201752</v>
      </c>
      <c r="R356" s="39">
        <v>1</v>
      </c>
      <c r="S356" s="44">
        <v>201744</v>
      </c>
      <c r="T356" s="44">
        <v>201748</v>
      </c>
    </row>
    <row r="357" spans="14:20" outlineLevel="1">
      <c r="N357" s="119">
        <v>201749</v>
      </c>
      <c r="O357" s="119" t="s">
        <v>37</v>
      </c>
      <c r="P357" s="39">
        <v>201748</v>
      </c>
      <c r="Q357" s="39">
        <v>201752</v>
      </c>
      <c r="R357" s="39">
        <v>1</v>
      </c>
      <c r="S357" s="44">
        <v>201744</v>
      </c>
      <c r="T357" s="44">
        <v>201748</v>
      </c>
    </row>
    <row r="358" spans="14:20" outlineLevel="1">
      <c r="N358" s="119">
        <v>201749</v>
      </c>
      <c r="O358" s="119" t="s">
        <v>37</v>
      </c>
      <c r="P358" s="39">
        <v>201748</v>
      </c>
      <c r="Q358" s="39">
        <v>201752</v>
      </c>
      <c r="R358" s="39">
        <v>1</v>
      </c>
      <c r="S358" s="44">
        <v>201744</v>
      </c>
      <c r="T358" s="44">
        <v>201748</v>
      </c>
    </row>
    <row r="359" spans="14:20" outlineLevel="1">
      <c r="N359" s="119">
        <v>201749</v>
      </c>
      <c r="O359" s="119" t="s">
        <v>37</v>
      </c>
      <c r="P359" s="39">
        <v>201748</v>
      </c>
      <c r="Q359" s="39">
        <v>201752</v>
      </c>
      <c r="R359" s="39">
        <v>1</v>
      </c>
      <c r="S359" s="44">
        <v>201744</v>
      </c>
      <c r="T359" s="44">
        <v>201748</v>
      </c>
    </row>
    <row r="360" spans="14:20" outlineLevel="1">
      <c r="N360" s="119">
        <v>201749</v>
      </c>
      <c r="O360" s="119" t="s">
        <v>37</v>
      </c>
      <c r="P360" s="39">
        <v>201748</v>
      </c>
      <c r="Q360" s="39">
        <v>201752</v>
      </c>
      <c r="R360" s="39">
        <v>1</v>
      </c>
      <c r="S360" s="44">
        <v>201744</v>
      </c>
      <c r="T360" s="44">
        <v>201748</v>
      </c>
    </row>
    <row r="361" spans="14:20" outlineLevel="1">
      <c r="N361" s="119">
        <v>201749</v>
      </c>
      <c r="O361" s="119" t="s">
        <v>38</v>
      </c>
      <c r="P361" s="39">
        <v>201748</v>
      </c>
      <c r="Q361" s="39">
        <v>201752</v>
      </c>
      <c r="R361" s="39">
        <v>1</v>
      </c>
      <c r="S361" s="44">
        <v>201744</v>
      </c>
      <c r="T361" s="44">
        <v>201748</v>
      </c>
    </row>
    <row r="362" spans="14:20" outlineLevel="1">
      <c r="N362" s="119">
        <v>201749</v>
      </c>
      <c r="O362" s="119" t="s">
        <v>38</v>
      </c>
      <c r="P362" s="39">
        <v>201748</v>
      </c>
      <c r="Q362" s="39">
        <v>201752</v>
      </c>
      <c r="R362" s="39"/>
      <c r="S362" s="44">
        <v>201744</v>
      </c>
      <c r="T362" s="44">
        <v>201748</v>
      </c>
    </row>
    <row r="363" spans="14:20" outlineLevel="1">
      <c r="N363" s="119">
        <v>201749</v>
      </c>
      <c r="O363" s="119" t="s">
        <v>38</v>
      </c>
      <c r="P363" s="39">
        <v>201748</v>
      </c>
      <c r="Q363" s="39">
        <v>201752</v>
      </c>
      <c r="R363" s="39">
        <v>0.9</v>
      </c>
      <c r="S363" s="44">
        <v>201744</v>
      </c>
      <c r="T363" s="44">
        <v>201748</v>
      </c>
    </row>
    <row r="364" spans="14:20" outlineLevel="1">
      <c r="N364" s="119">
        <v>201749</v>
      </c>
      <c r="O364" s="119" t="s">
        <v>38</v>
      </c>
      <c r="P364" s="39">
        <v>201748</v>
      </c>
      <c r="Q364" s="39">
        <v>201752</v>
      </c>
      <c r="R364" s="39">
        <v>1</v>
      </c>
      <c r="S364" s="44">
        <v>201744</v>
      </c>
      <c r="T364" s="44">
        <v>201748</v>
      </c>
    </row>
    <row r="365" spans="14:20" outlineLevel="1">
      <c r="N365" s="119">
        <v>201749</v>
      </c>
      <c r="O365" s="119" t="s">
        <v>38</v>
      </c>
      <c r="P365" s="39">
        <v>201748</v>
      </c>
      <c r="Q365" s="39">
        <v>201752</v>
      </c>
      <c r="R365" s="39">
        <v>1</v>
      </c>
      <c r="S365" s="44">
        <v>201744</v>
      </c>
      <c r="T365" s="44">
        <v>201748</v>
      </c>
    </row>
    <row r="366" spans="14:20" outlineLevel="1">
      <c r="N366" s="119">
        <v>201749</v>
      </c>
      <c r="O366" s="119" t="s">
        <v>38</v>
      </c>
      <c r="P366" s="39">
        <v>201748</v>
      </c>
      <c r="Q366" s="39">
        <v>201752</v>
      </c>
      <c r="R366" s="39">
        <v>1</v>
      </c>
      <c r="S366" s="44">
        <v>201744</v>
      </c>
      <c r="T366" s="44">
        <v>201748</v>
      </c>
    </row>
    <row r="367" spans="14:20" outlineLevel="1">
      <c r="N367" s="119">
        <v>201749</v>
      </c>
      <c r="O367" s="119" t="s">
        <v>38</v>
      </c>
      <c r="P367" s="39">
        <v>201748</v>
      </c>
      <c r="Q367" s="39">
        <v>201752</v>
      </c>
      <c r="R367" s="39">
        <v>0.9</v>
      </c>
      <c r="S367" s="44">
        <v>201744</v>
      </c>
      <c r="T367" s="44">
        <v>201748</v>
      </c>
    </row>
    <row r="368" spans="14:20" outlineLevel="1">
      <c r="N368" s="119">
        <v>201749</v>
      </c>
      <c r="O368" s="119" t="s">
        <v>38</v>
      </c>
      <c r="P368" s="39">
        <v>201748</v>
      </c>
      <c r="Q368" s="39">
        <v>201752</v>
      </c>
      <c r="R368" s="39">
        <v>1</v>
      </c>
      <c r="S368" s="44">
        <v>201744</v>
      </c>
      <c r="T368" s="44">
        <v>201748</v>
      </c>
    </row>
    <row r="369" spans="14:20" outlineLevel="1">
      <c r="N369" s="119">
        <v>201749</v>
      </c>
      <c r="O369" s="119" t="s">
        <v>38</v>
      </c>
      <c r="P369" s="39">
        <v>201748</v>
      </c>
      <c r="Q369" s="39">
        <v>201752</v>
      </c>
      <c r="R369" s="39">
        <v>0.9</v>
      </c>
      <c r="S369" s="44">
        <v>201744</v>
      </c>
      <c r="T369" s="44">
        <v>201748</v>
      </c>
    </row>
    <row r="370" spans="14:20" outlineLevel="1">
      <c r="N370" s="119">
        <v>201750</v>
      </c>
      <c r="O370" s="119" t="s">
        <v>44</v>
      </c>
      <c r="P370" s="39">
        <v>201748</v>
      </c>
      <c r="Q370" s="39">
        <v>201752</v>
      </c>
      <c r="R370" s="39">
        <v>0.9</v>
      </c>
      <c r="S370" s="44">
        <v>201744</v>
      </c>
      <c r="T370" s="44">
        <v>201748</v>
      </c>
    </row>
    <row r="371" spans="14:20" outlineLevel="1">
      <c r="N371" s="119">
        <v>201750</v>
      </c>
      <c r="O371" s="119" t="s">
        <v>44</v>
      </c>
      <c r="P371" s="39">
        <v>201748</v>
      </c>
      <c r="Q371" s="39">
        <v>201752</v>
      </c>
      <c r="R371" s="39">
        <v>0.7</v>
      </c>
      <c r="S371" s="44">
        <v>201744</v>
      </c>
      <c r="T371" s="44">
        <v>201748</v>
      </c>
    </row>
    <row r="372" spans="14:20" outlineLevel="1">
      <c r="N372" s="119">
        <v>201750</v>
      </c>
      <c r="O372" s="119" t="s">
        <v>44</v>
      </c>
      <c r="P372" s="39">
        <v>201748</v>
      </c>
      <c r="Q372" s="39">
        <v>201752</v>
      </c>
      <c r="R372" s="39">
        <v>1</v>
      </c>
      <c r="S372" s="44">
        <v>201744</v>
      </c>
      <c r="T372" s="44">
        <v>201748</v>
      </c>
    </row>
    <row r="373" spans="14:20" outlineLevel="1">
      <c r="N373" s="119">
        <v>201750</v>
      </c>
      <c r="O373" s="119" t="s">
        <v>44</v>
      </c>
      <c r="P373" s="39">
        <v>201748</v>
      </c>
      <c r="Q373" s="39">
        <v>201752</v>
      </c>
      <c r="R373" s="39">
        <v>1</v>
      </c>
      <c r="S373" s="44">
        <v>201744</v>
      </c>
      <c r="T373" s="44">
        <v>201748</v>
      </c>
    </row>
    <row r="374" spans="14:20" outlineLevel="1">
      <c r="N374" s="119">
        <v>201750</v>
      </c>
      <c r="O374" s="119" t="s">
        <v>44</v>
      </c>
      <c r="P374" s="39">
        <v>201748</v>
      </c>
      <c r="Q374" s="39">
        <v>201752</v>
      </c>
      <c r="R374" s="39">
        <v>1</v>
      </c>
      <c r="S374" s="44">
        <v>201744</v>
      </c>
      <c r="T374" s="44">
        <v>201748</v>
      </c>
    </row>
    <row r="375" spans="14:20" outlineLevel="1">
      <c r="N375" s="119">
        <v>201750</v>
      </c>
      <c r="O375" s="119" t="s">
        <v>44</v>
      </c>
      <c r="P375" s="39">
        <v>201748</v>
      </c>
      <c r="Q375" s="39">
        <v>201752</v>
      </c>
      <c r="R375" s="39">
        <v>1</v>
      </c>
      <c r="S375" s="44">
        <v>201744</v>
      </c>
      <c r="T375" s="44">
        <v>201748</v>
      </c>
    </row>
    <row r="376" spans="14:20" outlineLevel="1">
      <c r="N376" s="119">
        <v>201750</v>
      </c>
      <c r="O376" s="119" t="s">
        <v>44</v>
      </c>
      <c r="P376" s="39">
        <v>201748</v>
      </c>
      <c r="Q376" s="39">
        <v>201752</v>
      </c>
      <c r="R376" s="39">
        <v>0.9</v>
      </c>
      <c r="S376" s="44">
        <v>201744</v>
      </c>
      <c r="T376" s="44">
        <v>201748</v>
      </c>
    </row>
    <row r="377" spans="14:20" outlineLevel="1">
      <c r="N377" s="119">
        <v>201750</v>
      </c>
      <c r="O377" s="119" t="s">
        <v>44</v>
      </c>
      <c r="P377" s="39">
        <v>201748</v>
      </c>
      <c r="Q377" s="39">
        <v>201752</v>
      </c>
      <c r="R377" s="39">
        <v>0.9</v>
      </c>
      <c r="S377" s="44">
        <v>201744</v>
      </c>
      <c r="T377" s="44">
        <v>201748</v>
      </c>
    </row>
    <row r="378" spans="14:20" outlineLevel="1">
      <c r="N378" s="119">
        <v>201750</v>
      </c>
      <c r="O378" s="119" t="s">
        <v>44</v>
      </c>
      <c r="P378" s="39">
        <v>201748</v>
      </c>
      <c r="Q378" s="39">
        <v>201752</v>
      </c>
      <c r="R378" s="39">
        <v>0.9</v>
      </c>
      <c r="S378" s="44">
        <v>201744</v>
      </c>
      <c r="T378" s="44">
        <v>201748</v>
      </c>
    </row>
    <row r="379" spans="14:20" outlineLevel="1">
      <c r="N379" s="119">
        <v>201750</v>
      </c>
      <c r="O379" s="119" t="s">
        <v>44</v>
      </c>
      <c r="P379" s="39">
        <v>201748</v>
      </c>
      <c r="Q379" s="39">
        <v>201752</v>
      </c>
      <c r="R379" s="39">
        <v>1</v>
      </c>
      <c r="S379" s="44">
        <v>201744</v>
      </c>
      <c r="T379" s="44">
        <v>201748</v>
      </c>
    </row>
    <row r="380" spans="14:20" outlineLevel="1">
      <c r="N380" s="119">
        <v>201750</v>
      </c>
      <c r="O380" s="119" t="s">
        <v>44</v>
      </c>
      <c r="P380" s="39">
        <v>201748</v>
      </c>
      <c r="Q380" s="39">
        <v>201752</v>
      </c>
      <c r="R380" s="39">
        <v>1</v>
      </c>
      <c r="S380" s="44">
        <v>201744</v>
      </c>
      <c r="T380" s="44">
        <v>201748</v>
      </c>
    </row>
    <row r="381" spans="14:20" outlineLevel="1">
      <c r="N381" s="119">
        <v>201750</v>
      </c>
      <c r="O381" s="119" t="s">
        <v>44</v>
      </c>
      <c r="P381" s="39">
        <v>201748</v>
      </c>
      <c r="Q381" s="39">
        <v>201752</v>
      </c>
      <c r="R381" s="39">
        <v>1</v>
      </c>
      <c r="S381" s="44">
        <v>201744</v>
      </c>
      <c r="T381" s="44">
        <v>201748</v>
      </c>
    </row>
    <row r="382" spans="14:20" outlineLevel="1">
      <c r="N382" s="119">
        <v>201750</v>
      </c>
      <c r="O382" s="119" t="s">
        <v>44</v>
      </c>
      <c r="P382" s="39">
        <v>201748</v>
      </c>
      <c r="Q382" s="39">
        <v>201752</v>
      </c>
      <c r="R382" s="39">
        <v>0.8</v>
      </c>
      <c r="S382" s="44">
        <v>201744</v>
      </c>
      <c r="T382" s="44">
        <v>201748</v>
      </c>
    </row>
    <row r="383" spans="14:20" outlineLevel="1">
      <c r="N383" s="119">
        <v>201750</v>
      </c>
      <c r="O383" s="119" t="s">
        <v>44</v>
      </c>
      <c r="P383" s="39">
        <v>201748</v>
      </c>
      <c r="Q383" s="39">
        <v>201752</v>
      </c>
      <c r="R383" s="39">
        <v>0.9</v>
      </c>
      <c r="S383" s="44">
        <v>201744</v>
      </c>
      <c r="T383" s="44">
        <v>201748</v>
      </c>
    </row>
    <row r="384" spans="14:20" outlineLevel="1">
      <c r="N384" s="119">
        <v>201750</v>
      </c>
      <c r="O384" s="119" t="s">
        <v>44</v>
      </c>
      <c r="P384" s="39">
        <v>201748</v>
      </c>
      <c r="Q384" s="39">
        <v>201752</v>
      </c>
      <c r="R384" s="39">
        <v>0.7</v>
      </c>
      <c r="S384" s="44">
        <v>201744</v>
      </c>
      <c r="T384" s="44">
        <v>201748</v>
      </c>
    </row>
    <row r="385" spans="14:20" outlineLevel="1">
      <c r="N385" s="119">
        <v>201750</v>
      </c>
      <c r="O385" s="119" t="s">
        <v>44</v>
      </c>
      <c r="P385" s="39">
        <v>201748</v>
      </c>
      <c r="Q385" s="39">
        <v>201752</v>
      </c>
      <c r="R385" s="39">
        <v>1</v>
      </c>
      <c r="S385" s="44">
        <v>201744</v>
      </c>
      <c r="T385" s="44">
        <v>201748</v>
      </c>
    </row>
    <row r="386" spans="14:20" outlineLevel="1">
      <c r="N386" s="119">
        <v>201750</v>
      </c>
      <c r="O386" s="119" t="s">
        <v>44</v>
      </c>
      <c r="P386" s="39">
        <v>201748</v>
      </c>
      <c r="Q386" s="39">
        <v>201752</v>
      </c>
      <c r="R386" s="39">
        <v>0.9</v>
      </c>
      <c r="S386" s="44">
        <v>201744</v>
      </c>
      <c r="T386" s="44">
        <v>201748</v>
      </c>
    </row>
    <row r="387" spans="14:20" outlineLevel="1">
      <c r="N387" s="119">
        <v>201750</v>
      </c>
      <c r="O387" s="119" t="s">
        <v>44</v>
      </c>
      <c r="P387" s="39">
        <v>201748</v>
      </c>
      <c r="Q387" s="39">
        <v>201752</v>
      </c>
      <c r="R387" s="39">
        <v>0.7</v>
      </c>
      <c r="S387" s="44">
        <v>201744</v>
      </c>
      <c r="T387" s="44">
        <v>201748</v>
      </c>
    </row>
    <row r="388" spans="14:20" outlineLevel="1">
      <c r="N388" s="119">
        <v>201750</v>
      </c>
      <c r="O388" s="119" t="s">
        <v>44</v>
      </c>
      <c r="P388" s="39">
        <v>201748</v>
      </c>
      <c r="Q388" s="39">
        <v>201752</v>
      </c>
      <c r="R388" s="39">
        <v>1</v>
      </c>
      <c r="S388" s="44">
        <v>201744</v>
      </c>
      <c r="T388" s="44">
        <v>201748</v>
      </c>
    </row>
    <row r="389" spans="14:20" outlineLevel="1">
      <c r="N389" s="119">
        <v>201750</v>
      </c>
      <c r="O389" s="119" t="s">
        <v>44</v>
      </c>
      <c r="P389" s="39">
        <v>201748</v>
      </c>
      <c r="Q389" s="39">
        <v>201752</v>
      </c>
      <c r="R389" s="39">
        <v>1</v>
      </c>
      <c r="S389" s="44">
        <v>201744</v>
      </c>
      <c r="T389" s="44">
        <v>201748</v>
      </c>
    </row>
    <row r="390" spans="14:20" outlineLevel="1">
      <c r="N390" s="119">
        <v>201750</v>
      </c>
      <c r="O390" s="119" t="s">
        <v>44</v>
      </c>
      <c r="P390" s="39">
        <v>201748</v>
      </c>
      <c r="Q390" s="39">
        <v>201752</v>
      </c>
      <c r="R390" s="39">
        <v>0.8</v>
      </c>
      <c r="S390" s="44">
        <v>201744</v>
      </c>
      <c r="T390" s="44">
        <v>201748</v>
      </c>
    </row>
    <row r="391" spans="14:20" outlineLevel="1">
      <c r="N391" s="119">
        <v>201750</v>
      </c>
      <c r="O391" s="119" t="s">
        <v>44</v>
      </c>
      <c r="P391" s="39">
        <v>201748</v>
      </c>
      <c r="Q391" s="39">
        <v>201752</v>
      </c>
      <c r="R391" s="39">
        <v>1</v>
      </c>
      <c r="S391" s="44">
        <v>201744</v>
      </c>
      <c r="T391" s="44">
        <v>201748</v>
      </c>
    </row>
    <row r="392" spans="14:20" outlineLevel="1">
      <c r="N392" s="119">
        <v>201750</v>
      </c>
      <c r="O392" s="119" t="s">
        <v>44</v>
      </c>
      <c r="P392" s="39">
        <v>201748</v>
      </c>
      <c r="Q392" s="39">
        <v>201752</v>
      </c>
      <c r="R392" s="39">
        <v>1</v>
      </c>
      <c r="S392" s="44">
        <v>201744</v>
      </c>
      <c r="T392" s="44">
        <v>201748</v>
      </c>
    </row>
    <row r="393" spans="14:20" outlineLevel="1">
      <c r="N393" s="119">
        <v>201750</v>
      </c>
      <c r="O393" s="119" t="s">
        <v>44</v>
      </c>
      <c r="P393" s="39">
        <v>201748</v>
      </c>
      <c r="Q393" s="39">
        <v>201752</v>
      </c>
      <c r="R393" s="39">
        <v>1</v>
      </c>
      <c r="S393" s="44">
        <v>201744</v>
      </c>
      <c r="T393" s="44">
        <v>201748</v>
      </c>
    </row>
    <row r="394" spans="14:20" outlineLevel="1">
      <c r="N394" s="119">
        <v>201750</v>
      </c>
      <c r="O394" s="119" t="s">
        <v>57</v>
      </c>
      <c r="P394" s="39">
        <v>201748</v>
      </c>
      <c r="Q394" s="39">
        <v>201752</v>
      </c>
      <c r="R394" s="39">
        <v>1</v>
      </c>
      <c r="S394" s="44">
        <v>201744</v>
      </c>
      <c r="T394" s="44">
        <v>201748</v>
      </c>
    </row>
    <row r="395" spans="14:20" outlineLevel="1">
      <c r="N395" s="119">
        <v>201750</v>
      </c>
      <c r="O395" s="119" t="s">
        <v>57</v>
      </c>
      <c r="P395" s="39">
        <v>201748</v>
      </c>
      <c r="Q395" s="39">
        <v>201752</v>
      </c>
      <c r="R395" s="39">
        <v>1</v>
      </c>
      <c r="S395" s="44">
        <v>201744</v>
      </c>
      <c r="T395" s="44">
        <v>201748</v>
      </c>
    </row>
    <row r="396" spans="14:20" outlineLevel="1">
      <c r="N396" s="119">
        <v>201750</v>
      </c>
      <c r="O396" s="119" t="s">
        <v>57</v>
      </c>
      <c r="P396" s="39">
        <v>201748</v>
      </c>
      <c r="Q396" s="39">
        <v>201752</v>
      </c>
      <c r="R396" s="39">
        <v>1</v>
      </c>
      <c r="S396" s="44">
        <v>201744</v>
      </c>
      <c r="T396" s="44">
        <v>201748</v>
      </c>
    </row>
    <row r="397" spans="14:20" outlineLevel="1">
      <c r="N397" s="119">
        <v>201750</v>
      </c>
      <c r="O397" s="119" t="s">
        <v>34</v>
      </c>
      <c r="P397" s="39">
        <v>201748</v>
      </c>
      <c r="Q397" s="39">
        <v>201752</v>
      </c>
      <c r="R397" s="39">
        <v>1</v>
      </c>
      <c r="S397" s="44">
        <v>201744</v>
      </c>
      <c r="T397" s="44">
        <v>201748</v>
      </c>
    </row>
    <row r="398" spans="14:20" outlineLevel="1">
      <c r="N398" s="119">
        <v>201750</v>
      </c>
      <c r="O398" s="119" t="s">
        <v>34</v>
      </c>
      <c r="P398" s="39">
        <v>201748</v>
      </c>
      <c r="Q398" s="39">
        <v>201752</v>
      </c>
      <c r="R398" s="39">
        <v>1</v>
      </c>
      <c r="S398" s="44">
        <v>201744</v>
      </c>
      <c r="T398" s="44">
        <v>201748</v>
      </c>
    </row>
    <row r="399" spans="14:20" outlineLevel="1">
      <c r="N399" s="119">
        <v>201750</v>
      </c>
      <c r="O399" s="119" t="s">
        <v>34</v>
      </c>
      <c r="P399" s="39">
        <v>201748</v>
      </c>
      <c r="Q399" s="39">
        <v>201752</v>
      </c>
      <c r="R399" s="39">
        <v>1</v>
      </c>
      <c r="S399" s="44">
        <v>201744</v>
      </c>
      <c r="T399" s="44">
        <v>201748</v>
      </c>
    </row>
    <row r="400" spans="14:20" outlineLevel="1">
      <c r="N400" s="119">
        <v>201750</v>
      </c>
      <c r="O400" s="119" t="s">
        <v>35</v>
      </c>
      <c r="P400" s="39">
        <v>201748</v>
      </c>
      <c r="Q400" s="39">
        <v>201752</v>
      </c>
      <c r="R400" s="39">
        <v>1</v>
      </c>
      <c r="S400" s="44">
        <v>201744</v>
      </c>
      <c r="T400" s="44">
        <v>201748</v>
      </c>
    </row>
    <row r="401" spans="14:20" outlineLevel="1">
      <c r="N401" s="119">
        <v>201750</v>
      </c>
      <c r="O401" s="119" t="s">
        <v>35</v>
      </c>
      <c r="P401" s="39">
        <v>201748</v>
      </c>
      <c r="Q401" s="39">
        <v>201752</v>
      </c>
      <c r="R401" s="39">
        <v>1</v>
      </c>
      <c r="S401" s="44">
        <v>201744</v>
      </c>
      <c r="T401" s="44">
        <v>201748</v>
      </c>
    </row>
    <row r="402" spans="14:20" outlineLevel="1">
      <c r="N402" s="119">
        <v>201750</v>
      </c>
      <c r="O402" s="119" t="s">
        <v>36</v>
      </c>
      <c r="P402" s="39">
        <v>201748</v>
      </c>
      <c r="Q402" s="39">
        <v>201752</v>
      </c>
      <c r="R402" s="39">
        <v>1</v>
      </c>
      <c r="S402" s="44">
        <v>201744</v>
      </c>
      <c r="T402" s="44">
        <v>201748</v>
      </c>
    </row>
    <row r="403" spans="14:20" outlineLevel="1">
      <c r="N403" s="119">
        <v>201750</v>
      </c>
      <c r="O403" s="119" t="s">
        <v>36</v>
      </c>
      <c r="P403" s="39">
        <v>201748</v>
      </c>
      <c r="Q403" s="39">
        <v>201752</v>
      </c>
      <c r="R403" s="39">
        <v>1</v>
      </c>
      <c r="S403" s="44">
        <v>201744</v>
      </c>
      <c r="T403" s="44">
        <v>201748</v>
      </c>
    </row>
    <row r="404" spans="14:20" outlineLevel="1">
      <c r="N404" s="119">
        <v>201750</v>
      </c>
      <c r="O404" s="119" t="s">
        <v>37</v>
      </c>
      <c r="P404" s="39">
        <v>201748</v>
      </c>
      <c r="Q404" s="39">
        <v>201752</v>
      </c>
      <c r="R404" s="39">
        <v>1</v>
      </c>
      <c r="S404" s="44">
        <v>201744</v>
      </c>
      <c r="T404" s="44">
        <v>201748</v>
      </c>
    </row>
    <row r="405" spans="14:20" outlineLevel="1">
      <c r="N405" s="119">
        <v>201750</v>
      </c>
      <c r="O405" s="119" t="s">
        <v>37</v>
      </c>
      <c r="P405" s="39">
        <v>201748</v>
      </c>
      <c r="Q405" s="39">
        <v>201752</v>
      </c>
      <c r="R405" s="39">
        <v>1</v>
      </c>
      <c r="S405" s="44">
        <v>201744</v>
      </c>
      <c r="T405" s="44">
        <v>201748</v>
      </c>
    </row>
    <row r="406" spans="14:20" outlineLevel="1">
      <c r="N406" s="119">
        <v>201750</v>
      </c>
      <c r="O406" s="119" t="s">
        <v>37</v>
      </c>
      <c r="P406" s="39">
        <v>201748</v>
      </c>
      <c r="Q406" s="39">
        <v>201752</v>
      </c>
      <c r="R406" s="39">
        <v>1</v>
      </c>
      <c r="S406" s="44">
        <v>201744</v>
      </c>
      <c r="T406" s="44">
        <v>201748</v>
      </c>
    </row>
    <row r="407" spans="14:20" outlineLevel="1">
      <c r="N407" s="119">
        <v>201750</v>
      </c>
      <c r="O407" s="119" t="s">
        <v>37</v>
      </c>
      <c r="P407" s="39">
        <v>201748</v>
      </c>
      <c r="Q407" s="39">
        <v>201752</v>
      </c>
      <c r="R407" s="39">
        <v>1</v>
      </c>
      <c r="S407" s="44">
        <v>201744</v>
      </c>
      <c r="T407" s="44">
        <v>201748</v>
      </c>
    </row>
    <row r="408" spans="14:20" outlineLevel="1">
      <c r="N408" s="119">
        <v>201750</v>
      </c>
      <c r="O408" s="119" t="s">
        <v>37</v>
      </c>
      <c r="P408" s="39">
        <v>201748</v>
      </c>
      <c r="Q408" s="39">
        <v>201752</v>
      </c>
      <c r="R408" s="39">
        <v>1</v>
      </c>
      <c r="S408" s="44">
        <v>201744</v>
      </c>
      <c r="T408" s="44">
        <v>201748</v>
      </c>
    </row>
    <row r="409" spans="14:20" outlineLevel="1">
      <c r="N409" s="119">
        <v>201750</v>
      </c>
      <c r="O409" s="119" t="s">
        <v>37</v>
      </c>
      <c r="P409" s="39">
        <v>201748</v>
      </c>
      <c r="Q409" s="39">
        <v>201752</v>
      </c>
      <c r="R409" s="39">
        <v>1</v>
      </c>
      <c r="S409" s="44">
        <v>201744</v>
      </c>
      <c r="T409" s="44">
        <v>201748</v>
      </c>
    </row>
    <row r="410" spans="14:20" outlineLevel="1">
      <c r="N410" s="119">
        <v>201750</v>
      </c>
      <c r="O410" s="119" t="s">
        <v>38</v>
      </c>
      <c r="P410" s="39">
        <v>201748</v>
      </c>
      <c r="Q410" s="39">
        <v>201752</v>
      </c>
      <c r="R410" s="39"/>
      <c r="S410" s="44">
        <v>201744</v>
      </c>
      <c r="T410" s="44">
        <v>201748</v>
      </c>
    </row>
    <row r="411" spans="14:20" outlineLevel="1">
      <c r="N411" s="119">
        <v>201750</v>
      </c>
      <c r="O411" s="119" t="s">
        <v>38</v>
      </c>
      <c r="P411" s="39">
        <v>201748</v>
      </c>
      <c r="Q411" s="39">
        <v>201752</v>
      </c>
      <c r="R411" s="39">
        <v>1</v>
      </c>
      <c r="S411" s="44">
        <v>201744</v>
      </c>
      <c r="T411" s="44">
        <v>201748</v>
      </c>
    </row>
    <row r="412" spans="14:20" outlineLevel="1">
      <c r="N412" s="119">
        <v>201750</v>
      </c>
      <c r="O412" s="119" t="s">
        <v>38</v>
      </c>
      <c r="P412" s="39">
        <v>201748</v>
      </c>
      <c r="Q412" s="39">
        <v>201752</v>
      </c>
      <c r="R412" s="39">
        <v>0.9</v>
      </c>
      <c r="S412" s="44">
        <v>201744</v>
      </c>
      <c r="T412" s="44">
        <v>201748</v>
      </c>
    </row>
    <row r="413" spans="14:20" outlineLevel="1">
      <c r="N413" s="119">
        <v>201750</v>
      </c>
      <c r="O413" s="119" t="s">
        <v>38</v>
      </c>
      <c r="P413" s="39">
        <v>201748</v>
      </c>
      <c r="Q413" s="39">
        <v>201752</v>
      </c>
      <c r="R413" s="39">
        <v>1</v>
      </c>
      <c r="S413" s="44">
        <v>201744</v>
      </c>
      <c r="T413" s="44">
        <v>201748</v>
      </c>
    </row>
    <row r="414" spans="14:20" outlineLevel="1">
      <c r="N414" s="119">
        <v>201750</v>
      </c>
      <c r="O414" s="119" t="s">
        <v>38</v>
      </c>
      <c r="P414" s="39">
        <v>201748</v>
      </c>
      <c r="Q414" s="39">
        <v>201752</v>
      </c>
      <c r="R414" s="39">
        <v>1</v>
      </c>
      <c r="S414" s="44">
        <v>201744</v>
      </c>
      <c r="T414" s="44">
        <v>201748</v>
      </c>
    </row>
    <row r="415" spans="14:20" outlineLevel="1">
      <c r="N415" s="119">
        <v>201750</v>
      </c>
      <c r="O415" s="119" t="s">
        <v>38</v>
      </c>
      <c r="P415" s="39">
        <v>201748</v>
      </c>
      <c r="Q415" s="39">
        <v>201752</v>
      </c>
      <c r="R415" s="39">
        <v>1</v>
      </c>
      <c r="S415" s="44">
        <v>201744</v>
      </c>
      <c r="T415" s="44">
        <v>201748</v>
      </c>
    </row>
    <row r="416" spans="14:20" outlineLevel="1">
      <c r="N416" s="119">
        <v>201750</v>
      </c>
      <c r="O416" s="119" t="s">
        <v>38</v>
      </c>
      <c r="P416" s="39">
        <v>201748</v>
      </c>
      <c r="Q416" s="39">
        <v>201752</v>
      </c>
      <c r="R416" s="39">
        <v>0.9</v>
      </c>
      <c r="S416" s="44">
        <v>201744</v>
      </c>
      <c r="T416" s="44">
        <v>201748</v>
      </c>
    </row>
    <row r="417" spans="14:20" outlineLevel="1">
      <c r="N417" s="119">
        <v>201750</v>
      </c>
      <c r="O417" s="119" t="s">
        <v>38</v>
      </c>
      <c r="P417" s="39">
        <v>201748</v>
      </c>
      <c r="Q417" s="39">
        <v>201752</v>
      </c>
      <c r="R417" s="39">
        <v>0.9</v>
      </c>
      <c r="S417" s="44">
        <v>201744</v>
      </c>
      <c r="T417" s="44">
        <v>201748</v>
      </c>
    </row>
    <row r="418" spans="14:20" outlineLevel="1">
      <c r="N418" s="119">
        <v>201750</v>
      </c>
      <c r="O418" s="119" t="s">
        <v>38</v>
      </c>
      <c r="P418" s="39">
        <v>201748</v>
      </c>
      <c r="Q418" s="39">
        <v>201752</v>
      </c>
      <c r="R418" s="39">
        <v>0.9</v>
      </c>
      <c r="S418" s="44">
        <v>201744</v>
      </c>
      <c r="T418" s="44">
        <v>201748</v>
      </c>
    </row>
    <row r="419" spans="14:20" outlineLevel="1"/>
    <row r="420" spans="14:20" outlineLevel="1"/>
    <row r="421" spans="14:20" outlineLevel="1"/>
    <row r="422" spans="14:20" outlineLevel="1"/>
    <row r="423" spans="14:20" outlineLevel="1"/>
    <row r="424" spans="14:20" outlineLevel="1"/>
    <row r="425" spans="14:20" outlineLevel="1"/>
    <row r="426" spans="14:20" outlineLevel="1"/>
    <row r="427" spans="14:20" outlineLevel="1"/>
    <row r="428" spans="14:20" outlineLevel="1"/>
    <row r="429" spans="14:20" outlineLevel="1"/>
    <row r="430" spans="14:20" outlineLevel="1"/>
    <row r="431" spans="14:20" outlineLevel="1"/>
    <row r="432" spans="14:20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  <row r="501" outlineLevel="1"/>
  </sheetData>
  <mergeCells count="16">
    <mergeCell ref="D2:D3"/>
    <mergeCell ref="E2:E3"/>
    <mergeCell ref="B1:G1"/>
    <mergeCell ref="I1:K1"/>
    <mergeCell ref="B2:B3"/>
    <mergeCell ref="C2:C3"/>
    <mergeCell ref="F2:F3"/>
    <mergeCell ref="G2:G3"/>
    <mergeCell ref="I2:I3"/>
    <mergeCell ref="J2:J3"/>
    <mergeCell ref="K2:K3"/>
    <mergeCell ref="I10:K10"/>
    <mergeCell ref="I11:K11"/>
    <mergeCell ref="I12:K12"/>
    <mergeCell ref="I13:K13"/>
    <mergeCell ref="I16:L16"/>
  </mergeCells>
  <conditionalFormatting sqref="B4:B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4:G12">
    <cfRule type="colorScale" priority="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62" priority="7" operator="lessThanOrEqual">
      <formula>$C$16</formula>
    </cfRule>
  </conditionalFormatting>
  <conditionalFormatting sqref="F6:F11">
    <cfRule type="cellIs" dxfId="61" priority="6" operator="lessThanOrEqual">
      <formula>$F$16</formula>
    </cfRule>
  </conditionalFormatting>
  <conditionalFormatting sqref="K4:K9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4:J7">
    <cfRule type="colorScale" priority="3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D4:D11">
    <cfRule type="cellIs" dxfId="60" priority="2" operator="lessThan">
      <formula>$D$16</formula>
    </cfRule>
  </conditionalFormatting>
  <conditionalFormatting sqref="E4:E11">
    <cfRule type="cellIs" dxfId="59" priority="1" operator="greaterThan">
      <formula>$E$16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8"/>
  <drawing r:id="rId9"/>
  <tableParts count="1">
    <tablePart r:id="rId10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Arkusz6">
    <pageSetUpPr fitToPage="1"/>
  </sheetPr>
  <dimension ref="B1:AA417"/>
  <sheetViews>
    <sheetView topLeftCell="A13" workbookViewId="0">
      <selection activeCell="A15" sqref="A15"/>
    </sheetView>
  </sheetViews>
  <sheetFormatPr defaultRowHeight="14.25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9.25" style="19" customWidth="1"/>
    <col min="13" max="13" width="28.625" style="19" customWidth="1"/>
    <col min="14" max="15" width="10.5" style="19" customWidth="1"/>
    <col min="16" max="16" width="8" style="19" customWidth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17" style="19" customWidth="1"/>
    <col min="26" max="26" width="26.125" style="19" bestFit="1" customWidth="1"/>
    <col min="27" max="16384" width="9" style="19"/>
  </cols>
  <sheetData>
    <row r="1" spans="2:20" ht="57.75" customHeight="1" thickBot="1">
      <c r="B1" s="162" t="s">
        <v>51</v>
      </c>
      <c r="C1" s="162"/>
      <c r="D1" s="162"/>
      <c r="E1" s="162"/>
      <c r="G1" s="163" t="s">
        <v>52</v>
      </c>
      <c r="H1" s="163"/>
      <c r="I1" s="163"/>
      <c r="M1" s="20"/>
      <c r="N1" s="20"/>
    </row>
    <row r="2" spans="2:20" ht="18" customHeight="1">
      <c r="B2" s="160" t="s">
        <v>0</v>
      </c>
      <c r="C2" s="158" t="s">
        <v>1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M2" s="20"/>
      <c r="N2" s="20"/>
    </row>
    <row r="3" spans="2:20" ht="31.5" customHeight="1" thickBot="1">
      <c r="B3" s="161"/>
      <c r="C3" s="159"/>
      <c r="D3" s="159"/>
      <c r="E3" s="159"/>
      <c r="G3" s="165"/>
      <c r="H3" s="167"/>
      <c r="I3" s="169"/>
      <c r="M3" s="20"/>
      <c r="N3" s="20"/>
    </row>
    <row r="4" spans="2:20" ht="21.75" customHeight="1" thickBot="1">
      <c r="B4" s="27">
        <v>8</v>
      </c>
      <c r="C4" s="43">
        <v>1.1000000000000001</v>
      </c>
      <c r="D4" s="16"/>
      <c r="E4" s="28">
        <v>2</v>
      </c>
      <c r="F4" s="20">
        <v>5</v>
      </c>
      <c r="G4" s="25" t="str">
        <f>"+50"</f>
        <v>+50</v>
      </c>
      <c r="H4" s="34">
        <v>1.1000000000000001</v>
      </c>
      <c r="I4" s="25">
        <f>IFERROR(GETPIVOTDATA("Numer Pracownika",$Y$140,"PRÓG",F4),0)</f>
        <v>0</v>
      </c>
      <c r="M4" s="20">
        <f t="shared" ref="M4:M10" si="0">IF(C4&lt;$C$16,1,0)</f>
        <v>0</v>
      </c>
      <c r="N4" s="20"/>
      <c r="O4" s="40"/>
      <c r="P4" s="40"/>
      <c r="Q4" s="40"/>
      <c r="R4" s="40"/>
      <c r="S4" s="20"/>
      <c r="T4" s="20"/>
    </row>
    <row r="5" spans="2:20" ht="21.75" customHeight="1" thickBot="1">
      <c r="B5" s="18">
        <v>7</v>
      </c>
      <c r="C5" s="43">
        <v>1.04</v>
      </c>
      <c r="D5" s="16"/>
      <c r="E5" s="15">
        <v>1.7</v>
      </c>
      <c r="F5" s="20">
        <v>4</v>
      </c>
      <c r="G5" s="26" t="s">
        <v>20</v>
      </c>
      <c r="H5" s="31">
        <v>1.05</v>
      </c>
      <c r="I5" s="26">
        <f t="shared" ref="I5:I9" si="1">IFERROR(GETPIVOTDATA("Numer Pracownika",$Y$140,"PRÓG",F5),0)</f>
        <v>0</v>
      </c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2:20" ht="21.75" customHeight="1" thickBot="1">
      <c r="B6" s="18">
        <v>6</v>
      </c>
      <c r="C6" s="43">
        <v>0.98</v>
      </c>
      <c r="D6" s="1">
        <v>1</v>
      </c>
      <c r="E6" s="15">
        <v>1.45</v>
      </c>
      <c r="F6" s="20">
        <v>3</v>
      </c>
      <c r="G6" s="24" t="s">
        <v>21</v>
      </c>
      <c r="H6" s="31">
        <v>1</v>
      </c>
      <c r="I6" s="24">
        <f t="shared" si="1"/>
        <v>10</v>
      </c>
      <c r="M6" s="20">
        <f t="shared" si="0"/>
        <v>0</v>
      </c>
      <c r="N6" s="20">
        <f t="shared" ref="N6:N11" si="2">IF(D6&lt;$D$16,1,0)</f>
        <v>0</v>
      </c>
      <c r="O6" s="4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2">
        <v>0.93</v>
      </c>
      <c r="D7" s="5">
        <v>0.97</v>
      </c>
      <c r="E7" s="15">
        <v>1.25</v>
      </c>
      <c r="F7" s="20">
        <v>2</v>
      </c>
      <c r="G7" s="23" t="s">
        <v>22</v>
      </c>
      <c r="H7" s="34">
        <v>0.8</v>
      </c>
      <c r="I7" s="23">
        <f t="shared" si="1"/>
        <v>0</v>
      </c>
      <c r="M7" s="20">
        <f t="shared" si="0"/>
        <v>0</v>
      </c>
      <c r="N7" s="20">
        <f t="shared" si="2"/>
        <v>0</v>
      </c>
      <c r="O7" s="4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2">
        <v>0.89</v>
      </c>
      <c r="D8" s="5">
        <v>0.93</v>
      </c>
      <c r="E8" s="15">
        <v>1.1000000000000001</v>
      </c>
      <c r="F8" s="20">
        <v>1</v>
      </c>
      <c r="G8" s="22" t="s">
        <v>23</v>
      </c>
      <c r="H8" s="32" t="s">
        <v>24</v>
      </c>
      <c r="I8" s="22">
        <f t="shared" si="1"/>
        <v>0</v>
      </c>
      <c r="M8" s="20">
        <f t="shared" si="0"/>
        <v>0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2">
        <v>0.85</v>
      </c>
      <c r="D9" s="5">
        <v>0.9</v>
      </c>
      <c r="E9" s="15">
        <v>1</v>
      </c>
      <c r="F9" s="20">
        <v>0</v>
      </c>
      <c r="G9" s="29">
        <v>-30</v>
      </c>
      <c r="H9" s="33">
        <v>0</v>
      </c>
      <c r="I9" s="29">
        <f t="shared" si="1"/>
        <v>0</v>
      </c>
      <c r="M9" s="20">
        <f t="shared" si="0"/>
        <v>1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2">
        <v>0.82</v>
      </c>
      <c r="D10" s="5">
        <v>0.85</v>
      </c>
      <c r="E10" s="15">
        <v>0.8</v>
      </c>
      <c r="G10" s="170" t="s">
        <v>30</v>
      </c>
      <c r="H10" s="170"/>
      <c r="I10" s="170"/>
      <c r="M10" s="20">
        <f t="shared" si="0"/>
        <v>1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2:20" ht="21.75" customHeight="1" thickBot="1">
      <c r="B11" s="36">
        <v>1</v>
      </c>
      <c r="C11" s="2">
        <v>0.78</v>
      </c>
      <c r="D11" s="2">
        <v>0.8</v>
      </c>
      <c r="E11" s="35">
        <v>0.5</v>
      </c>
      <c r="G11" s="171" t="s">
        <v>31</v>
      </c>
      <c r="H11" s="171"/>
      <c r="I11" s="171"/>
      <c r="M11" s="20">
        <f>IF(C11&lt;$C$16,1,0)</f>
        <v>1</v>
      </c>
      <c r="N11" s="20">
        <f t="shared" si="2"/>
        <v>1</v>
      </c>
      <c r="O11" s="4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" t="s">
        <v>145</v>
      </c>
      <c r="D12" s="3" t="s">
        <v>5</v>
      </c>
      <c r="E12" s="28">
        <v>0</v>
      </c>
      <c r="G12" s="171" t="s">
        <v>32</v>
      </c>
      <c r="H12" s="171"/>
      <c r="I12" s="171"/>
      <c r="M12" s="20">
        <f>IF(AND(C12&lt;$C$16,M11&lt;&gt;1),1,0)</f>
        <v>0</v>
      </c>
      <c r="N12" s="20">
        <f>IF(AND(D12&lt;$D$16,N11&lt;&gt;1),1,0)</f>
        <v>0</v>
      </c>
      <c r="O12" s="4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M13" s="20">
        <f>SUM(M4:M12)</f>
        <v>3</v>
      </c>
      <c r="N13" s="20">
        <f>SUM(N4:N12)</f>
        <v>4</v>
      </c>
      <c r="O13" s="40"/>
      <c r="P13" s="40"/>
      <c r="Q13" s="40"/>
      <c r="R13" s="40"/>
      <c r="S13" s="20"/>
      <c r="T13" s="20"/>
    </row>
    <row r="14" spans="2:20">
      <c r="M14" s="40"/>
      <c r="N14" s="40"/>
      <c r="O14" s="40"/>
      <c r="P14" s="40"/>
      <c r="Q14" s="40"/>
      <c r="R14" s="40"/>
      <c r="S14" s="20"/>
      <c r="T14" s="20"/>
    </row>
    <row r="15" spans="2:20">
      <c r="M15" s="40"/>
      <c r="N15" s="40"/>
      <c r="O15" s="40"/>
      <c r="P15" s="40"/>
      <c r="Q15" s="40"/>
      <c r="R15" s="40"/>
    </row>
    <row r="16" spans="2:20" ht="57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0.87422219790241684</v>
      </c>
      <c r="D16" s="6">
        <f>GETPIVOTDATA("Wynik",$Y$123)</f>
        <v>0.95454545454545436</v>
      </c>
      <c r="E16" s="38" t="str">
        <f>(VLOOKUP(M13,B4:E12,4,FALSE)*C13)*100*IF(N13=0,0.5,1)+(VLOOKUP(N13,B4:E12,4,FALSE)*D13)*100*IF(M13=0,0.5,1) &amp; " %"</f>
        <v>102,5 %</v>
      </c>
      <c r="G16" s="172" t="str">
        <f>"Wysokość premii = (Podstawa premii * " &amp; VALUE(E16) &amp; ") * Mnożnik jakościowy"</f>
        <v>Wysokość premii = (Podstawa premii * 1,025) * Mnożnik jakościowy</v>
      </c>
      <c r="H16" s="172"/>
      <c r="I16" s="172"/>
      <c r="J16" s="172"/>
      <c r="M16" s="40"/>
      <c r="N16" s="40"/>
      <c r="O16" s="40"/>
      <c r="P16" s="40"/>
      <c r="Q16" s="40"/>
      <c r="R16" s="40"/>
    </row>
    <row r="111" spans="7:13">
      <c r="L111" s="14" t="s">
        <v>15</v>
      </c>
      <c r="M111" s="52" t="s">
        <v>61</v>
      </c>
    </row>
    <row r="112" spans="7:13">
      <c r="G112" s="71" t="s">
        <v>9</v>
      </c>
      <c r="H112" s="119" t="s">
        <v>120</v>
      </c>
    </row>
    <row r="113" spans="7:26">
      <c r="G113" s="71" t="s">
        <v>11</v>
      </c>
      <c r="H113" s="119" t="s">
        <v>53</v>
      </c>
      <c r="L113" s="14" t="s">
        <v>14</v>
      </c>
      <c r="M113"/>
    </row>
    <row r="114" spans="7:26">
      <c r="L114" s="14" t="s">
        <v>0</v>
      </c>
      <c r="M114" t="s">
        <v>6</v>
      </c>
    </row>
    <row r="115" spans="7:26">
      <c r="G115" s="71" t="s">
        <v>12</v>
      </c>
      <c r="H115"/>
      <c r="L115" s="52">
        <v>1</v>
      </c>
      <c r="M115" s="53">
        <v>1</v>
      </c>
    </row>
    <row r="116" spans="7:26">
      <c r="G116" s="71" t="s">
        <v>7</v>
      </c>
      <c r="H116" t="s">
        <v>6</v>
      </c>
      <c r="L116" s="52">
        <v>2</v>
      </c>
      <c r="M116" s="53">
        <v>5</v>
      </c>
    </row>
    <row r="117" spans="7:26">
      <c r="G117" s="119" t="s">
        <v>1851</v>
      </c>
      <c r="H117" s="7">
        <v>0.87422219790241684</v>
      </c>
      <c r="L117" s="52">
        <v>3</v>
      </c>
      <c r="M117" s="53">
        <v>39</v>
      </c>
    </row>
    <row r="118" spans="7:26">
      <c r="G118" s="119" t="s">
        <v>8</v>
      </c>
      <c r="H118" s="7">
        <v>0.87422219790241684</v>
      </c>
      <c r="L118" s="52">
        <v>4</v>
      </c>
      <c r="M118" s="53">
        <v>1</v>
      </c>
    </row>
    <row r="119" spans="7:26">
      <c r="H119" s="7"/>
      <c r="L119" s="52" t="s">
        <v>8</v>
      </c>
      <c r="M119" s="53">
        <v>46</v>
      </c>
    </row>
    <row r="120" spans="7:26">
      <c r="G120" s="71" t="s">
        <v>9</v>
      </c>
      <c r="H120" s="119" t="s">
        <v>120</v>
      </c>
    </row>
    <row r="121" spans="7:26">
      <c r="G121" s="71" t="s">
        <v>11</v>
      </c>
      <c r="H121" s="119" t="s">
        <v>53</v>
      </c>
    </row>
    <row r="123" spans="7:26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>
      <c r="G124" s="71" t="s">
        <v>7</v>
      </c>
      <c r="H124" s="71" t="s">
        <v>13</v>
      </c>
      <c r="I124" s="71" t="s">
        <v>10</v>
      </c>
      <c r="J124" t="s">
        <v>6</v>
      </c>
      <c r="L124" s="19">
        <v>201745</v>
      </c>
      <c r="M124" s="19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>
      <c r="G125" s="119" t="s">
        <v>1767</v>
      </c>
      <c r="H125" s="119" t="s">
        <v>1804</v>
      </c>
      <c r="I125" s="8">
        <v>43055</v>
      </c>
      <c r="J125" s="30">
        <v>0.91432503840245771</v>
      </c>
      <c r="L125" s="19">
        <v>201745</v>
      </c>
      <c r="M125" s="19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38</v>
      </c>
      <c r="U125" s="119">
        <v>201745</v>
      </c>
      <c r="V125" s="7">
        <v>0.95000000000000007</v>
      </c>
      <c r="Y125" s="119" t="s">
        <v>38</v>
      </c>
      <c r="Z125" s="7">
        <v>0.95454545454545436</v>
      </c>
    </row>
    <row r="126" spans="7:26">
      <c r="G126"/>
      <c r="H126"/>
      <c r="I126" s="8">
        <v>43056</v>
      </c>
      <c r="J126" s="30">
        <v>0.87895040000000002</v>
      </c>
      <c r="L126" s="19">
        <v>201745</v>
      </c>
      <c r="M126" s="19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0.93750000000000011</v>
      </c>
      <c r="Y126" s="119" t="s">
        <v>8</v>
      </c>
      <c r="Z126" s="7">
        <v>0.95454545454545436</v>
      </c>
    </row>
    <row r="127" spans="7:26">
      <c r="G127"/>
      <c r="H127"/>
      <c r="I127" s="8">
        <v>43057</v>
      </c>
      <c r="J127" s="30">
        <v>0.89335999999999993</v>
      </c>
      <c r="L127" s="19">
        <v>201745</v>
      </c>
      <c r="M127" s="19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0.97500000000000009</v>
      </c>
    </row>
    <row r="128" spans="7:26">
      <c r="G128"/>
      <c r="H128" s="119" t="s">
        <v>1837</v>
      </c>
      <c r="I128" s="8">
        <v>43059</v>
      </c>
      <c r="J128" s="30">
        <v>0.89485037037037041</v>
      </c>
      <c r="L128" s="19">
        <v>201745</v>
      </c>
      <c r="M128" s="19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0.95000000000000007</v>
      </c>
    </row>
    <row r="129" spans="7:27">
      <c r="G129"/>
      <c r="H129"/>
      <c r="I129" s="8">
        <v>43060</v>
      </c>
      <c r="J129" s="30">
        <v>0.93525714285714279</v>
      </c>
      <c r="L129" s="19">
        <v>201745</v>
      </c>
      <c r="M129" s="19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0.96250000000000002</v>
      </c>
    </row>
    <row r="130" spans="7:27">
      <c r="G130"/>
      <c r="H130"/>
      <c r="I130" s="8">
        <v>43061</v>
      </c>
      <c r="J130" s="30">
        <v>0.88763428571428571</v>
      </c>
      <c r="L130" s="19">
        <v>201745</v>
      </c>
      <c r="M130" s="19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0.95000000000000007</v>
      </c>
    </row>
    <row r="131" spans="7:27">
      <c r="G131"/>
      <c r="H131"/>
      <c r="I131" s="8">
        <v>43062</v>
      </c>
      <c r="J131" s="30">
        <v>0.89082285714285714</v>
      </c>
      <c r="L131" s="19">
        <v>201745</v>
      </c>
      <c r="M131" s="19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27">
      <c r="G132"/>
      <c r="H132"/>
      <c r="I132" s="8">
        <v>43063</v>
      </c>
      <c r="J132" s="30">
        <v>0.87264888888888881</v>
      </c>
      <c r="L132" s="19">
        <v>201745</v>
      </c>
      <c r="M132" s="19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27">
      <c r="G133"/>
      <c r="H133"/>
      <c r="I133" s="8">
        <v>43064</v>
      </c>
      <c r="J133" s="30">
        <v>0.89335999999999993</v>
      </c>
      <c r="L133" s="19">
        <v>201745</v>
      </c>
      <c r="M133" s="19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27">
      <c r="G134"/>
      <c r="H134" s="119" t="s">
        <v>1847</v>
      </c>
      <c r="I134" s="8">
        <v>43066</v>
      </c>
      <c r="J134" s="30">
        <v>0.87779999999999991</v>
      </c>
      <c r="L134" s="19">
        <v>201745</v>
      </c>
      <c r="M134" s="19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27">
      <c r="G135"/>
      <c r="H135"/>
      <c r="I135" s="8">
        <v>43067</v>
      </c>
      <c r="J135" s="30">
        <v>0.87049142857142858</v>
      </c>
      <c r="L135" s="19">
        <v>201745</v>
      </c>
      <c r="M135" s="19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27">
      <c r="G136"/>
      <c r="H136"/>
      <c r="I136" s="8">
        <v>43068</v>
      </c>
      <c r="J136" s="30">
        <v>0.87621714285714292</v>
      </c>
      <c r="L136" s="19">
        <v>201745</v>
      </c>
      <c r="M136" s="19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</row>
    <row r="137" spans="7:27">
      <c r="G137"/>
      <c r="H137"/>
      <c r="I137" s="8">
        <v>43069</v>
      </c>
      <c r="J137" s="30">
        <v>0.86670400000000014</v>
      </c>
      <c r="L137" s="19">
        <v>201745</v>
      </c>
      <c r="M137" s="19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27">
      <c r="G138" s="119" t="s">
        <v>1851</v>
      </c>
      <c r="H138" s="119" t="s">
        <v>1847</v>
      </c>
      <c r="I138" s="8">
        <v>43070</v>
      </c>
      <c r="J138" s="30">
        <v>0.86805599999999994</v>
      </c>
      <c r="L138" s="19">
        <v>201745</v>
      </c>
      <c r="M138" s="19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</row>
    <row r="139" spans="7:27">
      <c r="G139"/>
      <c r="H139"/>
      <c r="I139" s="8">
        <v>43071</v>
      </c>
      <c r="J139" s="30">
        <v>0.89335999999999993</v>
      </c>
      <c r="L139" s="19">
        <v>201745</v>
      </c>
      <c r="M139" s="19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</row>
    <row r="140" spans="7:27">
      <c r="G140"/>
      <c r="H140" s="119" t="s">
        <v>1853</v>
      </c>
      <c r="I140" s="8">
        <v>43073</v>
      </c>
      <c r="J140" s="30">
        <v>0.89668666666666652</v>
      </c>
      <c r="L140" s="19">
        <v>201745</v>
      </c>
      <c r="M140" s="19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  <c r="Y140" s="71" t="s">
        <v>15</v>
      </c>
      <c r="Z140" s="119" t="s">
        <v>16</v>
      </c>
    </row>
    <row r="141" spans="7:27">
      <c r="G141"/>
      <c r="H141"/>
      <c r="I141" s="8">
        <v>43074</v>
      </c>
      <c r="J141" s="30">
        <v>0.87557333333333331</v>
      </c>
      <c r="L141" s="19">
        <v>201745</v>
      </c>
      <c r="M141" s="19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</row>
    <row r="142" spans="7:27">
      <c r="G142"/>
      <c r="H142"/>
      <c r="I142" s="8">
        <v>43075</v>
      </c>
      <c r="J142" s="30">
        <v>0.89333333333333342</v>
      </c>
      <c r="L142" s="19">
        <v>201745</v>
      </c>
      <c r="M142" s="19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  <c r="Y142" s="71" t="s">
        <v>672</v>
      </c>
      <c r="Z142" t="s">
        <v>67</v>
      </c>
      <c r="AA142"/>
    </row>
    <row r="143" spans="7:27">
      <c r="G143"/>
      <c r="H143"/>
      <c r="I143" s="8">
        <v>43076</v>
      </c>
      <c r="J143" s="30">
        <v>0.90666666666666662</v>
      </c>
      <c r="L143" s="19">
        <v>201745</v>
      </c>
      <c r="M143" s="19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115">
        <v>3</v>
      </c>
      <c r="Z143" s="72">
        <v>10</v>
      </c>
      <c r="AA143"/>
    </row>
    <row r="144" spans="7:27">
      <c r="G144"/>
      <c r="H144"/>
      <c r="I144" s="8">
        <v>43077</v>
      </c>
      <c r="J144" s="30">
        <v>0.87560000000000004</v>
      </c>
      <c r="L144" s="19">
        <v>201745</v>
      </c>
      <c r="M144" s="19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  <c r="Y144" s="115" t="s">
        <v>8</v>
      </c>
      <c r="Z144" s="72">
        <v>10</v>
      </c>
      <c r="AA144"/>
    </row>
    <row r="145" spans="7:27">
      <c r="G145"/>
      <c r="H145"/>
      <c r="I145" s="8">
        <v>43078</v>
      </c>
      <c r="J145" s="30">
        <v>0.83337333333333341</v>
      </c>
      <c r="L145" s="19">
        <v>201745</v>
      </c>
      <c r="M145" s="19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/>
      <c r="Z145"/>
      <c r="AA145"/>
    </row>
    <row r="146" spans="7:27">
      <c r="G146"/>
      <c r="H146" s="119" t="s">
        <v>1917</v>
      </c>
      <c r="I146" s="8">
        <v>43080</v>
      </c>
      <c r="J146" s="30">
        <v>0.89870399999999995</v>
      </c>
      <c r="L146" s="19">
        <v>201745</v>
      </c>
      <c r="M146" s="19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  <c r="Y146"/>
      <c r="Z146"/>
      <c r="AA146"/>
    </row>
    <row r="147" spans="7:27">
      <c r="G147"/>
      <c r="H147"/>
      <c r="I147" s="8">
        <v>43081</v>
      </c>
      <c r="J147" s="30">
        <v>0.83620952380952374</v>
      </c>
      <c r="L147" s="19">
        <v>201745</v>
      </c>
      <c r="M147" s="19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  <c r="Y147"/>
      <c r="Z147"/>
      <c r="AA147"/>
    </row>
    <row r="148" spans="7:27">
      <c r="G148"/>
      <c r="H148"/>
      <c r="I148" s="8">
        <v>43082</v>
      </c>
      <c r="J148" s="30">
        <v>0.83811047619047618</v>
      </c>
      <c r="L148" s="19">
        <v>201745</v>
      </c>
      <c r="M148" s="19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  <c r="Y148"/>
      <c r="Z148"/>
      <c r="AA148"/>
    </row>
    <row r="149" spans="7:27">
      <c r="G149"/>
      <c r="H149"/>
      <c r="I149" s="8">
        <v>43083</v>
      </c>
      <c r="J149" s="30">
        <v>0.90858285714285703</v>
      </c>
      <c r="L149" s="19">
        <v>201745</v>
      </c>
      <c r="M149" s="19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  <c r="Y149"/>
      <c r="Z149"/>
      <c r="AA149"/>
    </row>
    <row r="150" spans="7:27">
      <c r="G150"/>
      <c r="H150"/>
      <c r="I150" s="8">
        <v>43084</v>
      </c>
      <c r="J150" s="30">
        <v>0.87557333333333331</v>
      </c>
      <c r="L150" s="19">
        <v>201745</v>
      </c>
      <c r="M150" s="19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  <c r="Y150"/>
      <c r="Z150"/>
      <c r="AA150"/>
    </row>
    <row r="151" spans="7:27">
      <c r="G151"/>
      <c r="H151"/>
      <c r="I151" s="8">
        <v>43085</v>
      </c>
      <c r="J151" s="30">
        <v>0.86004000000000003</v>
      </c>
      <c r="L151" s="19">
        <v>201745</v>
      </c>
      <c r="M151" s="19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  <c r="Y151"/>
      <c r="Z151"/>
      <c r="AA151"/>
    </row>
    <row r="152" spans="7:27">
      <c r="G152"/>
      <c r="H152" s="119" t="s">
        <v>1957</v>
      </c>
      <c r="I152" s="8">
        <v>43087</v>
      </c>
      <c r="J152" s="30">
        <v>0.84394039215686267</v>
      </c>
      <c r="L152" s="19">
        <v>201745</v>
      </c>
      <c r="M152" s="19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  <c r="Y152"/>
      <c r="Z152"/>
      <c r="AA152"/>
    </row>
    <row r="153" spans="7:27">
      <c r="G153"/>
      <c r="H153"/>
      <c r="I153" s="8">
        <v>43088</v>
      </c>
      <c r="J153" s="30">
        <v>0.88585499999999995</v>
      </c>
      <c r="L153" s="19">
        <v>201745</v>
      </c>
      <c r="M153" s="19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  <c r="Y153"/>
      <c r="Z153"/>
      <c r="AA153"/>
    </row>
    <row r="154" spans="7:27">
      <c r="G154" s="119" t="s">
        <v>8</v>
      </c>
      <c r="H154"/>
      <c r="I154"/>
      <c r="J154" s="30">
        <v>0.88061286326822286</v>
      </c>
      <c r="L154" s="19">
        <v>201745</v>
      </c>
      <c r="M154" s="19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  <c r="Y154"/>
      <c r="Z154"/>
      <c r="AA154"/>
    </row>
    <row r="155" spans="7:27">
      <c r="G155"/>
      <c r="H155"/>
      <c r="I155"/>
      <c r="J155"/>
      <c r="L155" s="19">
        <v>201745</v>
      </c>
      <c r="M155" s="19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  <c r="Y155"/>
      <c r="Z155"/>
      <c r="AA155"/>
    </row>
    <row r="156" spans="7:27">
      <c r="G156"/>
      <c r="H156"/>
      <c r="I156"/>
      <c r="J156"/>
      <c r="L156" s="19">
        <v>201745</v>
      </c>
      <c r="M156" s="19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  <c r="Y156"/>
      <c r="Z156"/>
      <c r="AA156"/>
    </row>
    <row r="157" spans="7:27">
      <c r="G157"/>
      <c r="H157"/>
      <c r="I157"/>
      <c r="J157"/>
      <c r="L157" s="19">
        <v>201745</v>
      </c>
      <c r="M157" s="19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  <c r="Y157"/>
      <c r="Z157"/>
      <c r="AA157"/>
    </row>
    <row r="158" spans="7:27">
      <c r="G158"/>
      <c r="H158"/>
      <c r="I158"/>
      <c r="J158"/>
      <c r="L158" s="19">
        <v>201745</v>
      </c>
      <c r="M158" s="19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  <c r="Y158"/>
      <c r="Z158"/>
      <c r="AA158"/>
    </row>
    <row r="159" spans="7:27">
      <c r="L159" s="19">
        <v>201745</v>
      </c>
      <c r="M159" s="19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  <c r="Y159"/>
      <c r="Z159"/>
      <c r="AA159"/>
    </row>
    <row r="160" spans="7:27">
      <c r="L160" s="19">
        <v>201745</v>
      </c>
      <c r="M160" s="19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</row>
    <row r="161" spans="12:18">
      <c r="L161" s="19">
        <v>201745</v>
      </c>
      <c r="M161" s="19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</row>
    <row r="162" spans="12:18">
      <c r="L162" s="19">
        <v>201745</v>
      </c>
      <c r="M162" s="19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</row>
    <row r="163" spans="12:18">
      <c r="L163" s="19">
        <v>201745</v>
      </c>
      <c r="M163" s="19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18">
      <c r="L164" s="19">
        <v>201745</v>
      </c>
      <c r="M164" s="19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18">
      <c r="L165" s="19">
        <v>201745</v>
      </c>
      <c r="M165" s="19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18">
      <c r="L166" s="19">
        <v>201745</v>
      </c>
      <c r="M166" s="19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18">
      <c r="L167" s="19">
        <v>201745</v>
      </c>
      <c r="M167" s="19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18">
      <c r="L168" s="19">
        <v>201745</v>
      </c>
      <c r="M168" s="19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18">
      <c r="L169" s="19">
        <v>201745</v>
      </c>
      <c r="M169" s="19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18">
      <c r="L170" s="19">
        <v>201745</v>
      </c>
      <c r="M170" s="19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18">
      <c r="L171" s="19">
        <v>201745</v>
      </c>
      <c r="M171" s="19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18">
      <c r="L172" s="19">
        <v>201745</v>
      </c>
      <c r="M172" s="19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18">
      <c r="L173" s="19">
        <v>201746</v>
      </c>
      <c r="M173" s="19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18">
      <c r="L174" s="19">
        <v>201746</v>
      </c>
      <c r="M174" s="19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18">
      <c r="L175" s="19">
        <v>201746</v>
      </c>
      <c r="M175" s="19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18">
      <c r="L176" s="19">
        <v>201746</v>
      </c>
      <c r="M176" s="19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>
      <c r="L177" s="19">
        <v>201746</v>
      </c>
      <c r="M177" s="19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>
      <c r="L178" s="19">
        <v>201746</v>
      </c>
      <c r="M178" s="19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>
      <c r="L179" s="19">
        <v>201746</v>
      </c>
      <c r="M179" s="19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>
      <c r="L180" s="19">
        <v>201746</v>
      </c>
      <c r="M180" s="19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>
      <c r="L181" s="19">
        <v>201746</v>
      </c>
      <c r="M181" s="19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>
      <c r="L182" s="19">
        <v>201746</v>
      </c>
      <c r="M182" s="19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>
      <c r="L183" s="19">
        <v>201746</v>
      </c>
      <c r="M183" s="19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>
      <c r="L184" s="19">
        <v>201746</v>
      </c>
      <c r="M184" s="19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>
      <c r="L185" s="19">
        <v>201746</v>
      </c>
      <c r="M185" s="19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>
      <c r="L186" s="19">
        <v>201746</v>
      </c>
      <c r="M186" s="19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>
      <c r="L187" s="19">
        <v>201746</v>
      </c>
      <c r="M187" s="19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>
      <c r="L188" s="19">
        <v>201746</v>
      </c>
      <c r="M188" s="19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>
      <c r="L189" s="19">
        <v>201746</v>
      </c>
      <c r="M189" s="19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>
      <c r="L190" s="19">
        <v>201746</v>
      </c>
      <c r="M190" s="19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>
      <c r="L191" s="19">
        <v>201746</v>
      </c>
      <c r="M191" s="19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>
      <c r="L192" s="19">
        <v>201746</v>
      </c>
      <c r="M192" s="19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>
      <c r="L193" s="19">
        <v>201746</v>
      </c>
      <c r="M193" s="19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>
      <c r="L194" s="19">
        <v>201746</v>
      </c>
      <c r="M194" s="19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>
      <c r="L195" s="19">
        <v>201746</v>
      </c>
      <c r="M195" s="19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>
      <c r="L196" s="19">
        <v>201746</v>
      </c>
      <c r="M196" s="19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>
      <c r="L197" s="19">
        <v>201746</v>
      </c>
      <c r="M197" s="19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>
      <c r="L198" s="19">
        <v>201746</v>
      </c>
      <c r="M198" s="19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>
      <c r="L199" s="19">
        <v>201746</v>
      </c>
      <c r="M199" s="19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>
      <c r="L200" s="19">
        <v>201746</v>
      </c>
      <c r="M200" s="19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>
      <c r="L201" s="19">
        <v>201746</v>
      </c>
      <c r="M201" s="19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>
      <c r="L202" s="19">
        <v>201746</v>
      </c>
      <c r="M202" s="19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>
      <c r="L203" s="19">
        <v>201746</v>
      </c>
      <c r="M203" s="19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>
      <c r="L204" s="19">
        <v>201746</v>
      </c>
      <c r="M204" s="19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>
      <c r="L205" s="19">
        <v>201746</v>
      </c>
      <c r="M205" s="19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>
      <c r="L206" s="19">
        <v>201746</v>
      </c>
      <c r="M206" s="19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>
      <c r="L207" s="19">
        <v>201746</v>
      </c>
      <c r="M207" s="19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>
      <c r="L208" s="19">
        <v>201746</v>
      </c>
      <c r="M208" s="19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>
      <c r="L209" s="19">
        <v>201746</v>
      </c>
      <c r="M209" s="19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>
      <c r="L210" s="19">
        <v>201746</v>
      </c>
      <c r="M210" s="19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>
      <c r="L211" s="19">
        <v>201746</v>
      </c>
      <c r="M211" s="19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>
      <c r="L212" s="19">
        <v>201746</v>
      </c>
      <c r="M212" s="19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>
      <c r="L213" s="19">
        <v>201746</v>
      </c>
      <c r="M213" s="19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>
      <c r="L214" s="19">
        <v>201746</v>
      </c>
      <c r="M214" s="19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>
      <c r="L215" s="19">
        <v>201746</v>
      </c>
      <c r="M215" s="19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>
      <c r="L216" s="19">
        <v>201746</v>
      </c>
      <c r="M216" s="19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>
      <c r="L217" s="19">
        <v>201746</v>
      </c>
      <c r="M217" s="19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>
      <c r="L218" s="19">
        <v>201746</v>
      </c>
      <c r="M218" s="19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>
      <c r="L219" s="19">
        <v>201746</v>
      </c>
      <c r="M219" s="19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>
      <c r="L220" s="19">
        <v>201746</v>
      </c>
      <c r="M220" s="19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53" priority="5" operator="lessThanOrEqual">
      <formula>$C$16</formula>
    </cfRule>
  </conditionalFormatting>
  <conditionalFormatting sqref="D6:D11">
    <cfRule type="cellIs" dxfId="52" priority="4" operator="lessThanOrEqual">
      <formula>$D$16</formula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7"/>
  <drawing r:id="rId8"/>
  <tableParts count="1">
    <tablePart r:id="rId9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Arkusz22">
    <tabColor theme="9" tint="0.59999389629810485"/>
    <pageSetUpPr fitToPage="1"/>
  </sheetPr>
  <dimension ref="B1:Z500"/>
  <sheetViews>
    <sheetView topLeftCell="A7" workbookViewId="0">
      <selection activeCell="C16" sqref="C16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20.75" style="52" customWidth="1"/>
    <col min="5" max="5" width="22.5" style="52" customWidth="1"/>
    <col min="6" max="6" width="21.375" style="52" customWidth="1"/>
    <col min="7" max="7" width="24.75" style="52" customWidth="1"/>
    <col min="8" max="8" width="13.25" style="52" customWidth="1"/>
    <col min="9" max="9" width="7.125" style="52" customWidth="1"/>
    <col min="10" max="10" width="22.625" style="52" customWidth="1"/>
    <col min="11" max="11" width="20.125" style="52" customWidth="1"/>
    <col min="12" max="12" width="9.25" style="52" hidden="1" customWidth="1" outlineLevel="1"/>
    <col min="13" max="13" width="28.625" style="52" hidden="1" customWidth="1" outlineLevel="1"/>
    <col min="14" max="14" width="8.125" style="52" hidden="1" customWidth="1" outlineLevel="1"/>
    <col min="15" max="15" width="10.5" style="52" customWidth="1" collapsed="1"/>
    <col min="16" max="16" width="8" style="52" customWidth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bestFit="1" customWidth="1"/>
    <col min="27" max="16384" width="9" style="52"/>
  </cols>
  <sheetData>
    <row r="1" spans="2:19" ht="57.75" customHeight="1" thickBot="1">
      <c r="B1" s="162" t="s">
        <v>82</v>
      </c>
      <c r="C1" s="162"/>
      <c r="D1" s="162"/>
      <c r="E1" s="66"/>
      <c r="F1" s="163" t="s">
        <v>83</v>
      </c>
      <c r="G1" s="163"/>
      <c r="H1" s="163"/>
      <c r="I1" s="67"/>
      <c r="L1" s="40"/>
      <c r="M1" s="20"/>
      <c r="N1" s="20"/>
    </row>
    <row r="2" spans="2:19" ht="18" customHeight="1">
      <c r="B2" s="160" t="s">
        <v>0</v>
      </c>
      <c r="C2" s="158" t="s">
        <v>1</v>
      </c>
      <c r="D2" s="158" t="s">
        <v>2</v>
      </c>
      <c r="F2" s="164" t="s">
        <v>17</v>
      </c>
      <c r="G2" s="166" t="s">
        <v>18</v>
      </c>
      <c r="H2" s="168" t="s">
        <v>19</v>
      </c>
      <c r="L2" s="40"/>
      <c r="M2" s="20"/>
    </row>
    <row r="3" spans="2:19" ht="31.5" customHeight="1" thickBot="1">
      <c r="B3" s="161"/>
      <c r="C3" s="159"/>
      <c r="D3" s="159"/>
      <c r="F3" s="165"/>
      <c r="G3" s="167"/>
      <c r="H3" s="169"/>
      <c r="L3" s="20"/>
      <c r="M3" s="20"/>
    </row>
    <row r="4" spans="2:19" ht="21.75" customHeight="1" thickBot="1">
      <c r="B4" s="27">
        <v>8</v>
      </c>
      <c r="C4" s="17">
        <v>1.05</v>
      </c>
      <c r="D4" s="58">
        <v>650</v>
      </c>
      <c r="E4" s="20">
        <v>5</v>
      </c>
      <c r="F4" s="107" t="str">
        <f>"+50"</f>
        <v>+50</v>
      </c>
      <c r="G4" s="108">
        <v>1.1000000000000001</v>
      </c>
      <c r="H4" s="107">
        <f>IFERROR(GETPIVOTDATA("Numer Pracownika",$Y$145,"Próg",E4),0)</f>
        <v>46</v>
      </c>
      <c r="L4" s="20">
        <f t="shared" ref="L4:L10" si="0">IF(C4&lt;=$C$16,1,0)</f>
        <v>0</v>
      </c>
      <c r="M4" s="20"/>
      <c r="N4" s="40"/>
      <c r="O4" s="40"/>
      <c r="P4" s="40"/>
      <c r="Q4" s="40"/>
      <c r="R4" s="20"/>
      <c r="S4" s="20"/>
    </row>
    <row r="5" spans="2:19" ht="21.75" customHeight="1" thickBot="1">
      <c r="B5" s="27">
        <v>7</v>
      </c>
      <c r="C5" s="17">
        <v>0.99</v>
      </c>
      <c r="D5" s="58">
        <v>570</v>
      </c>
      <c r="E5" s="20">
        <v>4</v>
      </c>
      <c r="F5" s="105" t="s">
        <v>20</v>
      </c>
      <c r="G5" s="106">
        <v>1.05</v>
      </c>
      <c r="H5" s="105">
        <f t="shared" ref="H5:H9" si="1">IFERROR(GETPIVOTDATA("Numer Pracownika",$Y$145,"Próg",E5),0)</f>
        <v>13</v>
      </c>
      <c r="L5" s="20">
        <f t="shared" si="0"/>
        <v>0</v>
      </c>
      <c r="M5" s="20"/>
      <c r="N5" s="40"/>
      <c r="O5" s="40"/>
      <c r="P5" s="40"/>
      <c r="Q5" s="40"/>
      <c r="R5" s="20"/>
      <c r="S5" s="20"/>
    </row>
    <row r="6" spans="2:19" ht="21.75" customHeight="1" thickBot="1">
      <c r="B6" s="27">
        <v>6</v>
      </c>
      <c r="C6" s="17">
        <v>0.93</v>
      </c>
      <c r="D6" s="58">
        <v>510</v>
      </c>
      <c r="E6" s="20">
        <v>3</v>
      </c>
      <c r="F6" s="103" t="s">
        <v>21</v>
      </c>
      <c r="G6" s="31">
        <v>1</v>
      </c>
      <c r="H6" s="103">
        <f t="shared" si="1"/>
        <v>80</v>
      </c>
      <c r="L6" s="20">
        <f t="shared" si="0"/>
        <v>0</v>
      </c>
      <c r="M6" s="20"/>
      <c r="N6" s="40"/>
      <c r="O6" s="40"/>
      <c r="P6" s="40"/>
      <c r="Q6" s="40"/>
      <c r="R6" s="20"/>
      <c r="S6" s="20"/>
    </row>
    <row r="7" spans="2:19" ht="21.75" customHeight="1" thickBot="1">
      <c r="B7" s="18">
        <v>5</v>
      </c>
      <c r="C7" s="5">
        <v>0.88</v>
      </c>
      <c r="D7" s="59">
        <v>465</v>
      </c>
      <c r="E7" s="20">
        <v>2</v>
      </c>
      <c r="F7" s="109" t="s">
        <v>22</v>
      </c>
      <c r="G7" s="108">
        <v>0.8</v>
      </c>
      <c r="H7" s="109">
        <f t="shared" si="1"/>
        <v>3</v>
      </c>
      <c r="L7" s="20">
        <f t="shared" si="0"/>
        <v>0</v>
      </c>
      <c r="M7" s="20"/>
      <c r="N7" s="40"/>
      <c r="O7" s="40"/>
      <c r="P7" s="40"/>
      <c r="Q7" s="40"/>
      <c r="R7" s="20"/>
      <c r="S7" s="20"/>
    </row>
    <row r="8" spans="2:19" ht="21.75" customHeight="1" thickBot="1">
      <c r="B8" s="18">
        <v>4</v>
      </c>
      <c r="C8" s="5">
        <v>0.84</v>
      </c>
      <c r="D8" s="59">
        <v>430</v>
      </c>
      <c r="E8" s="20">
        <v>1</v>
      </c>
      <c r="F8" s="110" t="s">
        <v>23</v>
      </c>
      <c r="G8" s="104" t="s">
        <v>24</v>
      </c>
      <c r="H8" s="110">
        <f t="shared" si="1"/>
        <v>0</v>
      </c>
      <c r="L8" s="20">
        <f t="shared" si="0"/>
        <v>0</v>
      </c>
      <c r="M8" s="20"/>
      <c r="N8" s="40"/>
      <c r="O8" s="40"/>
      <c r="P8" s="40"/>
      <c r="Q8" s="40"/>
      <c r="R8" s="20"/>
      <c r="S8" s="20"/>
    </row>
    <row r="9" spans="2:19" ht="21.75" customHeight="1" thickBot="1">
      <c r="B9" s="18">
        <v>3</v>
      </c>
      <c r="C9" s="5">
        <v>0.8</v>
      </c>
      <c r="D9" s="59">
        <v>400</v>
      </c>
      <c r="E9" s="20">
        <v>0</v>
      </c>
      <c r="F9" s="111">
        <v>-30</v>
      </c>
      <c r="G9" s="112">
        <v>0</v>
      </c>
      <c r="H9" s="111">
        <f t="shared" si="1"/>
        <v>0</v>
      </c>
      <c r="L9" s="20">
        <f t="shared" si="0"/>
        <v>1</v>
      </c>
      <c r="M9" s="20"/>
      <c r="N9" s="40"/>
      <c r="O9" s="40"/>
      <c r="P9" s="40"/>
      <c r="Q9" s="40"/>
      <c r="R9" s="20"/>
      <c r="S9" s="20"/>
    </row>
    <row r="10" spans="2:19" ht="21.75" customHeight="1" thickBot="1">
      <c r="B10" s="18">
        <v>2</v>
      </c>
      <c r="C10" s="5">
        <v>0.77</v>
      </c>
      <c r="D10" s="59">
        <v>365</v>
      </c>
      <c r="F10" s="170" t="s">
        <v>30</v>
      </c>
      <c r="G10" s="170"/>
      <c r="H10" s="170"/>
      <c r="L10" s="20">
        <f t="shared" si="0"/>
        <v>1</v>
      </c>
      <c r="M10" s="20"/>
      <c r="N10" s="40"/>
      <c r="O10" s="40"/>
      <c r="P10" s="40"/>
      <c r="Q10" s="40"/>
      <c r="R10" s="20"/>
      <c r="S10" s="20"/>
    </row>
    <row r="11" spans="2:19" ht="21.75" customHeight="1" thickBot="1">
      <c r="B11" s="27">
        <v>1</v>
      </c>
      <c r="C11" s="5">
        <v>0.74</v>
      </c>
      <c r="D11" s="58">
        <v>315</v>
      </c>
      <c r="F11" s="171" t="s">
        <v>31</v>
      </c>
      <c r="G11" s="171"/>
      <c r="H11" s="171"/>
      <c r="L11" s="20">
        <f>IF(C11&lt;=$C$16,1,0)</f>
        <v>1</v>
      </c>
      <c r="M11" s="20"/>
      <c r="N11" s="40"/>
      <c r="O11" s="40"/>
      <c r="P11" s="40"/>
      <c r="Q11" s="40"/>
      <c r="R11" s="20"/>
      <c r="S11" s="20"/>
    </row>
    <row r="12" spans="2:19" ht="21.75" customHeight="1" thickBot="1">
      <c r="B12" s="27">
        <v>0</v>
      </c>
      <c r="C12" s="4" t="s">
        <v>4</v>
      </c>
      <c r="D12" s="58">
        <v>0</v>
      </c>
      <c r="F12" s="171" t="s">
        <v>32</v>
      </c>
      <c r="G12" s="171"/>
      <c r="H12" s="171"/>
      <c r="L12" s="20">
        <f>IF(AND(C11&lt;$C$16,L11&lt;&gt;1),1,0)</f>
        <v>0</v>
      </c>
      <c r="M12" s="20"/>
      <c r="N12" s="40"/>
      <c r="O12" s="40"/>
      <c r="P12" s="40"/>
      <c r="Q12" s="40"/>
      <c r="R12" s="20"/>
      <c r="S12" s="20"/>
    </row>
    <row r="13" spans="2:19" ht="21.75" customHeight="1" thickBot="1">
      <c r="B13" s="12" t="s">
        <v>3</v>
      </c>
      <c r="C13" s="11">
        <v>1</v>
      </c>
      <c r="D13" s="10"/>
      <c r="F13" s="171" t="s">
        <v>29</v>
      </c>
      <c r="G13" s="171"/>
      <c r="H13" s="171"/>
      <c r="L13" s="20">
        <f>SUM(L4:L12)</f>
        <v>3</v>
      </c>
      <c r="M13" s="20"/>
      <c r="N13" s="40"/>
      <c r="O13" s="40"/>
      <c r="P13" s="40"/>
      <c r="Q13" s="40"/>
      <c r="R13" s="20"/>
      <c r="S13" s="20"/>
    </row>
    <row r="14" spans="2:19">
      <c r="L14" s="20"/>
      <c r="M14" s="40"/>
      <c r="N14" s="40"/>
      <c r="O14" s="40"/>
      <c r="P14" s="40"/>
      <c r="Q14" s="40"/>
      <c r="R14" s="20"/>
      <c r="S14" s="20"/>
    </row>
    <row r="15" spans="2:19">
      <c r="L15" s="20"/>
      <c r="M15" s="40"/>
      <c r="N15" s="40"/>
      <c r="O15" s="40"/>
      <c r="P15" s="40"/>
      <c r="Q15" s="40"/>
    </row>
    <row r="16" spans="2:19" ht="57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0.82482753524807084</v>
      </c>
      <c r="D16" s="60">
        <f>(VLOOKUP(L13,B4:D12,3,FALSE)*C13)</f>
        <v>400</v>
      </c>
      <c r="F16" s="172" t="str">
        <f>"Wysokość premii = "&amp; VALUE(D16) &amp; " zł"</f>
        <v>Wysokość premii = 400 zł</v>
      </c>
      <c r="G16" s="172"/>
      <c r="H16" s="172"/>
      <c r="I16" s="172"/>
      <c r="L16" s="40"/>
      <c r="M16" s="40"/>
      <c r="N16" s="40"/>
      <c r="O16" s="40"/>
      <c r="P16" s="40"/>
      <c r="Q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119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1851</v>
      </c>
      <c r="H117" s="7">
        <v>0.82482753524807084</v>
      </c>
      <c r="M117" s="53"/>
    </row>
    <row r="118" spans="7:26" outlineLevel="1">
      <c r="G118" s="119" t="s">
        <v>8</v>
      </c>
      <c r="H118" s="7">
        <v>0.82482753524807084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119</v>
      </c>
      <c r="M120" s="53"/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201745</v>
      </c>
      <c r="M124" s="52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0.83945395376357668</v>
      </c>
      <c r="L125" s="52">
        <v>201745</v>
      </c>
      <c r="M125" s="52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38</v>
      </c>
      <c r="U125" s="119">
        <v>201745</v>
      </c>
      <c r="V125" s="7">
        <v>0.95000000000000007</v>
      </c>
      <c r="Y125" s="119" t="s">
        <v>38</v>
      </c>
      <c r="Z125" s="7">
        <v>0.95454545454545436</v>
      </c>
    </row>
    <row r="126" spans="7:26" outlineLevel="1">
      <c r="G126"/>
      <c r="H126"/>
      <c r="I126" s="8">
        <v>43056</v>
      </c>
      <c r="J126" s="30">
        <v>0.82417710055489923</v>
      </c>
      <c r="L126" s="52">
        <v>201745</v>
      </c>
      <c r="M126" s="52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0.93750000000000011</v>
      </c>
      <c r="Y126" s="119" t="s">
        <v>8</v>
      </c>
      <c r="Z126" s="7">
        <v>0.95454545454545436</v>
      </c>
    </row>
    <row r="127" spans="7:26" outlineLevel="1">
      <c r="G127"/>
      <c r="H127"/>
      <c r="I127" s="8">
        <v>43057</v>
      </c>
      <c r="J127" s="30">
        <v>0.83329436219209041</v>
      </c>
      <c r="L127" s="52">
        <v>201745</v>
      </c>
      <c r="M127" s="52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0.97500000000000009</v>
      </c>
    </row>
    <row r="128" spans="7:26" outlineLevel="1">
      <c r="G128"/>
      <c r="H128" s="119" t="s">
        <v>1837</v>
      </c>
      <c r="I128" s="8">
        <v>43059</v>
      </c>
      <c r="J128" s="30">
        <v>0.82089469630780265</v>
      </c>
      <c r="L128" s="52">
        <v>201745</v>
      </c>
      <c r="M128" s="52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0.95000000000000007</v>
      </c>
    </row>
    <row r="129" spans="7:26" outlineLevel="1">
      <c r="G129"/>
      <c r="H129"/>
      <c r="I129" s="8">
        <v>43060</v>
      </c>
      <c r="J129" s="30">
        <v>0.82414235934012059</v>
      </c>
      <c r="L129" s="52">
        <v>201745</v>
      </c>
      <c r="M129" s="52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0.96250000000000002</v>
      </c>
    </row>
    <row r="130" spans="7:26" outlineLevel="1">
      <c r="G130"/>
      <c r="H130"/>
      <c r="I130" s="8">
        <v>43061</v>
      </c>
      <c r="J130" s="30">
        <v>0.80075291551152128</v>
      </c>
      <c r="L130" s="52">
        <v>201745</v>
      </c>
      <c r="M130" s="52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0.95000000000000007</v>
      </c>
    </row>
    <row r="131" spans="7:26" outlineLevel="1">
      <c r="G131"/>
      <c r="H131"/>
      <c r="I131" s="8">
        <v>43062</v>
      </c>
      <c r="J131" s="30">
        <v>0.82477564598080499</v>
      </c>
      <c r="L131" s="52">
        <v>201745</v>
      </c>
      <c r="M131" s="52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26" outlineLevel="1">
      <c r="G132"/>
      <c r="H132"/>
      <c r="I132" s="8">
        <v>43063</v>
      </c>
      <c r="J132" s="30">
        <v>0.82303497878316101</v>
      </c>
      <c r="L132" s="52">
        <v>201745</v>
      </c>
      <c r="M132" s="52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26" outlineLevel="1">
      <c r="G133"/>
      <c r="H133"/>
      <c r="I133" s="8">
        <v>43064</v>
      </c>
      <c r="J133" s="30">
        <v>0.84766481159420259</v>
      </c>
      <c r="L133" s="52">
        <v>201745</v>
      </c>
      <c r="M133" s="52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26" outlineLevel="1">
      <c r="G134"/>
      <c r="H134" s="119" t="s">
        <v>1847</v>
      </c>
      <c r="I134" s="8">
        <v>43066</v>
      </c>
      <c r="J134" s="30">
        <v>0.83078120226656837</v>
      </c>
      <c r="L134" s="52">
        <v>201745</v>
      </c>
      <c r="M134" s="52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26" outlineLevel="1">
      <c r="G135"/>
      <c r="H135"/>
      <c r="I135" s="8">
        <v>43067</v>
      </c>
      <c r="J135" s="30">
        <v>0.82708166309808706</v>
      </c>
      <c r="L135" s="52">
        <v>201745</v>
      </c>
      <c r="M135" s="52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26" outlineLevel="1">
      <c r="G136"/>
      <c r="H136"/>
      <c r="I136" s="8">
        <v>43068</v>
      </c>
      <c r="J136" s="30">
        <v>0.81933122845218653</v>
      </c>
      <c r="L136" s="52">
        <v>201745</v>
      </c>
      <c r="M136" s="52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</row>
    <row r="137" spans="7:26" outlineLevel="1">
      <c r="G137"/>
      <c r="H137"/>
      <c r="I137" s="8">
        <v>43069</v>
      </c>
      <c r="J137" s="30">
        <v>0.81748247350726844</v>
      </c>
      <c r="L137" s="52">
        <v>201745</v>
      </c>
      <c r="M137" s="52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0.81798295480614847</v>
      </c>
      <c r="L138" s="52">
        <v>201745</v>
      </c>
      <c r="M138" s="52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</row>
    <row r="139" spans="7:26" outlineLevel="1">
      <c r="G139"/>
      <c r="H139"/>
      <c r="I139" s="8">
        <v>43071</v>
      </c>
      <c r="J139" s="30">
        <v>0.92172410256410264</v>
      </c>
      <c r="L139" s="52">
        <v>201745</v>
      </c>
      <c r="M139" s="52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</row>
    <row r="140" spans="7:26" outlineLevel="1">
      <c r="G140"/>
      <c r="H140" s="119" t="s">
        <v>1853</v>
      </c>
      <c r="I140" s="8">
        <v>43073</v>
      </c>
      <c r="J140" s="30">
        <v>0.81812721971946178</v>
      </c>
      <c r="L140" s="52">
        <v>201745</v>
      </c>
      <c r="M140" s="52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</row>
    <row r="141" spans="7:26" outlineLevel="1">
      <c r="G141"/>
      <c r="H141"/>
      <c r="I141" s="8">
        <v>43074</v>
      </c>
      <c r="J141" s="30">
        <v>0.82545111478718658</v>
      </c>
      <c r="L141" s="52">
        <v>201745</v>
      </c>
      <c r="M141" s="52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</row>
    <row r="142" spans="7:26" outlineLevel="1">
      <c r="G142"/>
      <c r="H142"/>
      <c r="I142" s="8">
        <v>43075</v>
      </c>
      <c r="J142" s="30">
        <v>0.8298947135609307</v>
      </c>
      <c r="L142" s="52">
        <v>201745</v>
      </c>
      <c r="M142" s="52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</row>
    <row r="143" spans="7:26" outlineLevel="1">
      <c r="G143"/>
      <c r="H143"/>
      <c r="I143" s="8">
        <v>43076</v>
      </c>
      <c r="J143" s="30">
        <v>0.82313722743159479</v>
      </c>
      <c r="L143" s="52">
        <v>201745</v>
      </c>
      <c r="M143" s="52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43077</v>
      </c>
      <c r="J144" s="30">
        <v>0.83369943084803688</v>
      </c>
      <c r="L144" s="52">
        <v>201745</v>
      </c>
      <c r="M144" s="52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</row>
    <row r="145" spans="7:26" outlineLevel="1">
      <c r="G145"/>
      <c r="H145"/>
      <c r="I145" s="8">
        <v>43078</v>
      </c>
      <c r="J145" s="30">
        <v>0.84133691677559908</v>
      </c>
      <c r="L145" s="52">
        <v>201745</v>
      </c>
      <c r="M145" s="52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 s="71" t="s">
        <v>67</v>
      </c>
      <c r="Z145"/>
    </row>
    <row r="146" spans="7:26" outlineLevel="1">
      <c r="G146"/>
      <c r="H146" s="119" t="s">
        <v>1917</v>
      </c>
      <c r="I146" s="8">
        <v>43080</v>
      </c>
      <c r="J146" s="30">
        <v>0.82763859344132817</v>
      </c>
      <c r="L146" s="52">
        <v>201745</v>
      </c>
      <c r="M146" s="52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  <c r="Y146" s="71" t="s">
        <v>66</v>
      </c>
      <c r="Z146" t="s">
        <v>6</v>
      </c>
    </row>
    <row r="147" spans="7:26" outlineLevel="1">
      <c r="G147"/>
      <c r="H147"/>
      <c r="I147" s="8">
        <v>43081</v>
      </c>
      <c r="J147" s="30">
        <v>0.82676596754161991</v>
      </c>
      <c r="L147" s="52">
        <v>201745</v>
      </c>
      <c r="M147" s="52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  <c r="Y147" s="119">
        <v>2</v>
      </c>
      <c r="Z147" s="72">
        <v>3</v>
      </c>
    </row>
    <row r="148" spans="7:26" outlineLevel="1">
      <c r="G148"/>
      <c r="H148"/>
      <c r="I148" s="8">
        <v>43082</v>
      </c>
      <c r="J148" s="30">
        <v>0.8177720408490915</v>
      </c>
      <c r="L148" s="52">
        <v>201745</v>
      </c>
      <c r="M148" s="52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  <c r="Y148" s="119">
        <v>3</v>
      </c>
      <c r="Z148" s="72">
        <v>80</v>
      </c>
    </row>
    <row r="149" spans="7:26" outlineLevel="1">
      <c r="G149"/>
      <c r="H149"/>
      <c r="I149" s="8">
        <v>43083</v>
      </c>
      <c r="J149" s="30">
        <v>0.81020368723323455</v>
      </c>
      <c r="L149" s="52">
        <v>201745</v>
      </c>
      <c r="M149" s="52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  <c r="Y149" s="119">
        <v>4</v>
      </c>
      <c r="Z149" s="72">
        <v>13</v>
      </c>
    </row>
    <row r="150" spans="7:26" outlineLevel="1">
      <c r="G150"/>
      <c r="H150"/>
      <c r="I150" s="8">
        <v>43084</v>
      </c>
      <c r="J150" s="30">
        <v>0.83074847090439297</v>
      </c>
      <c r="L150" s="52">
        <v>201745</v>
      </c>
      <c r="M150" s="52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  <c r="Y150" s="119">
        <v>5</v>
      </c>
      <c r="Z150" s="72">
        <v>46</v>
      </c>
    </row>
    <row r="151" spans="7:26" outlineLevel="1">
      <c r="G151"/>
      <c r="H151"/>
      <c r="I151" s="8">
        <v>43085</v>
      </c>
      <c r="J151" s="30">
        <v>0.81478006644518264</v>
      </c>
      <c r="L151" s="52">
        <v>201745</v>
      </c>
      <c r="M151" s="52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  <c r="Y151" s="119" t="s">
        <v>8</v>
      </c>
      <c r="Z151" s="72">
        <v>142</v>
      </c>
    </row>
    <row r="152" spans="7:26" outlineLevel="1">
      <c r="G152"/>
      <c r="H152" s="119" t="s">
        <v>1957</v>
      </c>
      <c r="I152" s="8">
        <v>43087</v>
      </c>
      <c r="J152" s="30">
        <v>0.81542064725589825</v>
      </c>
      <c r="L152" s="52">
        <v>201745</v>
      </c>
      <c r="M152" s="52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  <c r="Y152"/>
      <c r="Z152"/>
    </row>
    <row r="153" spans="7:26" outlineLevel="1">
      <c r="G153"/>
      <c r="H153"/>
      <c r="I153" s="8">
        <v>43088</v>
      </c>
      <c r="J153" s="30">
        <v>0.81318663218911957</v>
      </c>
      <c r="L153" s="52">
        <v>201745</v>
      </c>
      <c r="M153" s="52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  <c r="Y153"/>
      <c r="Z153"/>
    </row>
    <row r="154" spans="7:26" outlineLevel="1">
      <c r="G154" s="119" t="s">
        <v>8</v>
      </c>
      <c r="H154"/>
      <c r="I154"/>
      <c r="J154" s="30">
        <v>0.82442682032252812</v>
      </c>
      <c r="L154" s="52">
        <v>201745</v>
      </c>
      <c r="M154" s="52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</row>
    <row r="155" spans="7:26" outlineLevel="1">
      <c r="G155"/>
      <c r="H155"/>
      <c r="I155"/>
      <c r="J155"/>
      <c r="L155" s="52">
        <v>201745</v>
      </c>
      <c r="M155" s="52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</row>
    <row r="156" spans="7:26" outlineLevel="1">
      <c r="G156"/>
      <c r="H156"/>
      <c r="I156"/>
      <c r="J156"/>
      <c r="L156" s="52">
        <v>201745</v>
      </c>
      <c r="M156" s="52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</row>
    <row r="157" spans="7:26" outlineLevel="1">
      <c r="G157"/>
      <c r="H157"/>
      <c r="I157"/>
      <c r="J157"/>
      <c r="L157" s="52">
        <v>201745</v>
      </c>
      <c r="M157" s="52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</row>
    <row r="158" spans="7:26" outlineLevel="1">
      <c r="G158"/>
      <c r="H158"/>
      <c r="I158"/>
      <c r="J158"/>
      <c r="L158" s="52">
        <v>201745</v>
      </c>
      <c r="M158" s="52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</row>
    <row r="159" spans="7:26" outlineLevel="1">
      <c r="G159"/>
      <c r="H159"/>
      <c r="I159"/>
      <c r="J159"/>
      <c r="L159" s="52">
        <v>201745</v>
      </c>
      <c r="M159" s="52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</row>
    <row r="160" spans="7:26" outlineLevel="1">
      <c r="G160"/>
      <c r="H160"/>
      <c r="I160"/>
      <c r="J160"/>
      <c r="L160" s="52">
        <v>201745</v>
      </c>
      <c r="M160" s="52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</row>
    <row r="161" spans="12:18" outlineLevel="1">
      <c r="L161" s="52">
        <v>201745</v>
      </c>
      <c r="M161" s="52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</row>
    <row r="162" spans="12:18" outlineLevel="1">
      <c r="L162" s="52">
        <v>201745</v>
      </c>
      <c r="M162" s="52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</row>
    <row r="163" spans="12:18" outlineLevel="1">
      <c r="L163" s="52">
        <v>201745</v>
      </c>
      <c r="M163" s="52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18" outlineLevel="1">
      <c r="L164" s="52">
        <v>201745</v>
      </c>
      <c r="M164" s="52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18" outlineLevel="1">
      <c r="L165" s="52">
        <v>201745</v>
      </c>
      <c r="M165" s="52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18" outlineLevel="1">
      <c r="L166" s="52">
        <v>201745</v>
      </c>
      <c r="M166" s="52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18" outlineLevel="1">
      <c r="L167" s="52">
        <v>201745</v>
      </c>
      <c r="M167" s="52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18" outlineLevel="1">
      <c r="L168" s="52">
        <v>201745</v>
      </c>
      <c r="M168" s="52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18" outlineLevel="1">
      <c r="L169" s="52">
        <v>201745</v>
      </c>
      <c r="M169" s="52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18" outlineLevel="1">
      <c r="L170" s="52">
        <v>201745</v>
      </c>
      <c r="M170" s="52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18" outlineLevel="1">
      <c r="L171" s="52">
        <v>201745</v>
      </c>
      <c r="M171" s="52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18" outlineLevel="1">
      <c r="L172" s="52">
        <v>201745</v>
      </c>
      <c r="M172" s="52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18" outlineLevel="1">
      <c r="L173" s="52">
        <v>201746</v>
      </c>
      <c r="M173" s="52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18" outlineLevel="1">
      <c r="L174" s="52">
        <v>201746</v>
      </c>
      <c r="M174" s="52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18" outlineLevel="1">
      <c r="L175" s="52">
        <v>201746</v>
      </c>
      <c r="M175" s="52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18" outlineLevel="1">
      <c r="L176" s="52">
        <v>201746</v>
      </c>
      <c r="M176" s="52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 outlineLevel="1">
      <c r="L177" s="52">
        <v>201746</v>
      </c>
      <c r="M177" s="52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 outlineLevel="1">
      <c r="L178" s="52">
        <v>201746</v>
      </c>
      <c r="M178" s="52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 outlineLevel="1">
      <c r="L179" s="52">
        <v>201746</v>
      </c>
      <c r="M179" s="52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 outlineLevel="1">
      <c r="L180" s="52">
        <v>201746</v>
      </c>
      <c r="M180" s="52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 outlineLevel="1">
      <c r="L181" s="52">
        <v>201746</v>
      </c>
      <c r="M181" s="52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 outlineLevel="1">
      <c r="L182" s="52">
        <v>201746</v>
      </c>
      <c r="M182" s="52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 outlineLevel="1">
      <c r="L183" s="52">
        <v>201746</v>
      </c>
      <c r="M183" s="52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 outlineLevel="1">
      <c r="L184" s="52">
        <v>201746</v>
      </c>
      <c r="M184" s="52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 outlineLevel="1">
      <c r="L185" s="52">
        <v>201746</v>
      </c>
      <c r="M185" s="52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 outlineLevel="1">
      <c r="L186" s="52">
        <v>201746</v>
      </c>
      <c r="M186" s="52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 outlineLevel="1">
      <c r="L187" s="52">
        <v>201746</v>
      </c>
      <c r="M187" s="52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 outlineLevel="1">
      <c r="L188" s="52">
        <v>201746</v>
      </c>
      <c r="M188" s="52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 outlineLevel="1">
      <c r="L189" s="52">
        <v>201746</v>
      </c>
      <c r="M189" s="52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 outlineLevel="1">
      <c r="L190" s="52">
        <v>201746</v>
      </c>
      <c r="M190" s="52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 outlineLevel="1">
      <c r="L191" s="52">
        <v>201746</v>
      </c>
      <c r="M191" s="52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 outlineLevel="1">
      <c r="L192" s="52">
        <v>201746</v>
      </c>
      <c r="M192" s="52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 outlineLevel="1">
      <c r="L193" s="52">
        <v>201746</v>
      </c>
      <c r="M193" s="52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 outlineLevel="1">
      <c r="L194" s="52">
        <v>201746</v>
      </c>
      <c r="M194" s="52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 outlineLevel="1">
      <c r="L195" s="52">
        <v>201746</v>
      </c>
      <c r="M195" s="52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 outlineLevel="1">
      <c r="L196" s="52">
        <v>201746</v>
      </c>
      <c r="M196" s="52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 outlineLevel="1">
      <c r="L197" s="52">
        <v>201746</v>
      </c>
      <c r="M197" s="52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 outlineLevel="1">
      <c r="L198" s="52">
        <v>201746</v>
      </c>
      <c r="M198" s="52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 outlineLevel="1">
      <c r="L199" s="52">
        <v>201746</v>
      </c>
      <c r="M199" s="52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 outlineLevel="1">
      <c r="L200" s="52">
        <v>201746</v>
      </c>
      <c r="M200" s="52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 outlineLevel="1">
      <c r="L201" s="52">
        <v>201746</v>
      </c>
      <c r="M201" s="52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 outlineLevel="1">
      <c r="L202" s="52">
        <v>201746</v>
      </c>
      <c r="M202" s="52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 outlineLevel="1">
      <c r="L203" s="52">
        <v>201746</v>
      </c>
      <c r="M203" s="52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 outlineLevel="1">
      <c r="L204" s="52">
        <v>201746</v>
      </c>
      <c r="M204" s="52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 outlineLevel="1">
      <c r="L205" s="52">
        <v>201746</v>
      </c>
      <c r="M205" s="52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 outlineLevel="1">
      <c r="L206" s="52">
        <v>201746</v>
      </c>
      <c r="M206" s="52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 outlineLevel="1">
      <c r="L207" s="52">
        <v>201746</v>
      </c>
      <c r="M207" s="52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 outlineLevel="1">
      <c r="L208" s="52">
        <v>201746</v>
      </c>
      <c r="M208" s="52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 outlineLevel="1">
      <c r="L209" s="52">
        <v>201746</v>
      </c>
      <c r="M209" s="52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 outlineLevel="1">
      <c r="L210" s="52">
        <v>201746</v>
      </c>
      <c r="M210" s="52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 outlineLevel="1">
      <c r="L211" s="52">
        <v>201746</v>
      </c>
      <c r="M211" s="52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 outlineLevel="1">
      <c r="L212" s="52">
        <v>201746</v>
      </c>
      <c r="M212" s="52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 outlineLevel="1">
      <c r="L213" s="52">
        <v>201746</v>
      </c>
      <c r="M213" s="52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 outlineLevel="1">
      <c r="L214" s="52">
        <v>201746</v>
      </c>
      <c r="M214" s="52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 outlineLevel="1">
      <c r="L215" s="52">
        <v>201746</v>
      </c>
      <c r="M215" s="52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 outlineLevel="1">
      <c r="L216" s="52">
        <v>201746</v>
      </c>
      <c r="M216" s="52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 outlineLevel="1">
      <c r="L217" s="52">
        <v>201746</v>
      </c>
      <c r="M217" s="52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 outlineLevel="1">
      <c r="L218" s="52">
        <v>201746</v>
      </c>
      <c r="M218" s="52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 outlineLevel="1">
      <c r="L219" s="52">
        <v>201746</v>
      </c>
      <c r="M219" s="52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 outlineLevel="1">
      <c r="L220" s="52">
        <v>201746</v>
      </c>
      <c r="M220" s="52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F1:H1"/>
    <mergeCell ref="B2:B3"/>
    <mergeCell ref="C2:C3"/>
    <mergeCell ref="D2:D3"/>
    <mergeCell ref="F2:F3"/>
    <mergeCell ref="G2:G3"/>
    <mergeCell ref="H2:H3"/>
    <mergeCell ref="B1:D1"/>
    <mergeCell ref="F10:H10"/>
    <mergeCell ref="F11:H11"/>
    <mergeCell ref="F12:H12"/>
    <mergeCell ref="F13:H13"/>
    <mergeCell ref="F16:I16"/>
  </mergeCells>
  <conditionalFormatting sqref="B4:B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46" priority="7" operator="lessThanOrEqual">
      <formula>$C$16</formula>
    </cfRule>
  </conditionalFormatting>
  <conditionalFormatting sqref="G4:G7">
    <cfRule type="colorScale" priority="3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H4:H9">
    <cfRule type="dataBar" priority="1">
      <dataBar>
        <cfvo type="num" val="0"/>
        <cfvo type="num" val="SUM($H$4:$H$9)"/>
        <color theme="2" tint="-0.249977111117893"/>
      </dataBar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Arkusz23">
    <tabColor theme="9" tint="0.59999389629810485"/>
    <pageSetUpPr fitToPage="1"/>
  </sheetPr>
  <dimension ref="B1:Z501"/>
  <sheetViews>
    <sheetView workbookViewId="0">
      <selection activeCell="G16" sqref="G16:J16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11.875" style="52" customWidth="1"/>
    <col min="7" max="7" width="19.875" style="52" customWidth="1"/>
    <col min="8" max="8" width="24.625" style="52" customWidth="1"/>
    <col min="9" max="9" width="14.125" style="52" customWidth="1"/>
    <col min="10" max="10" width="22.625" style="52" customWidth="1"/>
    <col min="11" max="11" width="20.125" style="52" customWidth="1"/>
    <col min="12" max="12" width="9.25" style="52" hidden="1" customWidth="1" outlineLevel="1"/>
    <col min="13" max="13" width="28.625" style="52" hidden="1" customWidth="1" outlineLevel="1"/>
    <col min="14" max="14" width="13.125" style="52" hidden="1" customWidth="1" outlineLevel="1"/>
    <col min="15" max="15" width="10.5" style="52" customWidth="1" collapsed="1"/>
    <col min="16" max="16" width="8" style="52" customWidth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bestFit="1" customWidth="1"/>
    <col min="27" max="16384" width="9" style="52"/>
  </cols>
  <sheetData>
    <row r="1" spans="2:20" ht="57.75" customHeight="1" thickBot="1">
      <c r="B1" s="162" t="s">
        <v>89</v>
      </c>
      <c r="C1" s="162"/>
      <c r="D1" s="162"/>
      <c r="E1" s="162"/>
      <c r="G1" s="163" t="s">
        <v>45</v>
      </c>
      <c r="H1" s="163"/>
      <c r="I1" s="163"/>
      <c r="M1" s="20"/>
      <c r="N1" s="20"/>
      <c r="O1" s="40"/>
    </row>
    <row r="2" spans="2:20" ht="18" customHeight="1">
      <c r="B2" s="160" t="s">
        <v>0</v>
      </c>
      <c r="C2" s="158" t="s">
        <v>1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M2" s="20"/>
      <c r="N2" s="20"/>
      <c r="O2" s="40"/>
    </row>
    <row r="3" spans="2:20" ht="31.5" customHeight="1" thickBot="1">
      <c r="B3" s="161"/>
      <c r="C3" s="159"/>
      <c r="D3" s="159"/>
      <c r="E3" s="159"/>
      <c r="G3" s="165"/>
      <c r="H3" s="167"/>
      <c r="I3" s="169"/>
      <c r="M3" s="20"/>
      <c r="N3" s="20"/>
      <c r="O3" s="40"/>
    </row>
    <row r="4" spans="2:20" ht="21.75" customHeight="1" thickBot="1">
      <c r="B4" s="27">
        <v>8</v>
      </c>
      <c r="C4" s="17">
        <v>1.05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5">
        <f>IFERROR(GETPIVOTDATA("Numer Pracownika",$Y$145,"Próg",F4),0)</f>
        <v>46</v>
      </c>
      <c r="M4" s="20">
        <f t="shared" ref="M4:M10" si="0">IF(C4&lt;=$C$16,1,0)</f>
        <v>0</v>
      </c>
      <c r="N4" s="20"/>
      <c r="O4" s="4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17">
        <v>0.99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26">
        <f t="shared" ref="I5:I9" si="1">IFERROR(GETPIVOTDATA("Numer Pracownika",$Y$145,"Próg",F5),0)</f>
        <v>13</v>
      </c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17">
        <v>0.93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4">
        <f t="shared" si="1"/>
        <v>80</v>
      </c>
      <c r="M6" s="20">
        <f t="shared" si="0"/>
        <v>0</v>
      </c>
      <c r="N6" s="20">
        <f t="shared" ref="N6:N10" si="2">IF(D6&lt;=$D$16,1,0)</f>
        <v>0</v>
      </c>
      <c r="O6" s="4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5">
        <v>0.88</v>
      </c>
      <c r="D7" s="5">
        <v>0.97</v>
      </c>
      <c r="E7" s="50">
        <v>1.25</v>
      </c>
      <c r="F7" s="20">
        <v>2</v>
      </c>
      <c r="G7" s="23" t="s">
        <v>22</v>
      </c>
      <c r="H7" s="34">
        <v>0.8</v>
      </c>
      <c r="I7" s="23">
        <f t="shared" si="1"/>
        <v>3</v>
      </c>
      <c r="M7" s="20">
        <f t="shared" si="0"/>
        <v>0</v>
      </c>
      <c r="N7" s="20">
        <f t="shared" si="2"/>
        <v>0</v>
      </c>
      <c r="O7" s="4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5">
        <v>0.84</v>
      </c>
      <c r="D8" s="5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2">
        <f t="shared" si="1"/>
        <v>0</v>
      </c>
      <c r="M8" s="20">
        <f t="shared" si="0"/>
        <v>0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5">
        <v>0.8</v>
      </c>
      <c r="D9" s="5">
        <v>0.9</v>
      </c>
      <c r="E9" s="50">
        <v>1</v>
      </c>
      <c r="F9" s="20">
        <v>0</v>
      </c>
      <c r="G9" s="29">
        <v>-30</v>
      </c>
      <c r="H9" s="33">
        <v>0</v>
      </c>
      <c r="I9" s="29">
        <f t="shared" si="1"/>
        <v>0</v>
      </c>
      <c r="M9" s="20">
        <f t="shared" si="0"/>
        <v>1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5">
        <v>0.77</v>
      </c>
      <c r="D10" s="5">
        <v>0.85</v>
      </c>
      <c r="E10" s="50">
        <v>0.8</v>
      </c>
      <c r="G10" s="170" t="s">
        <v>30</v>
      </c>
      <c r="H10" s="170"/>
      <c r="I10" s="170"/>
      <c r="M10" s="20">
        <f t="shared" si="0"/>
        <v>1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5">
        <v>0.74</v>
      </c>
      <c r="D11" s="2">
        <v>0.8</v>
      </c>
      <c r="E11" s="48">
        <v>0.5</v>
      </c>
      <c r="G11" s="171" t="s">
        <v>31</v>
      </c>
      <c r="H11" s="171"/>
      <c r="I11" s="171"/>
      <c r="M11" s="20">
        <f>IF(C11&lt;=$C$16,1,0)</f>
        <v>1</v>
      </c>
      <c r="N11" s="20">
        <f>IF(D11&lt;=$D$16,1,0)</f>
        <v>1</v>
      </c>
      <c r="O11" s="4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" t="s">
        <v>4</v>
      </c>
      <c r="D12" s="3" t="s">
        <v>5</v>
      </c>
      <c r="E12" s="48">
        <v>0</v>
      </c>
      <c r="G12" s="171" t="s">
        <v>32</v>
      </c>
      <c r="H12" s="171"/>
      <c r="I12" s="171"/>
      <c r="M12" s="20">
        <f>IF(AND(C11&lt;$C$16,M11&lt;&gt;1),1,0)</f>
        <v>0</v>
      </c>
      <c r="N12" s="20">
        <f>IF(AND(D11&lt;$D$16,N11&lt;&gt;1),1,0)</f>
        <v>0</v>
      </c>
      <c r="O12" s="4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M13" s="20">
        <f>SUM(M4:M12)</f>
        <v>3</v>
      </c>
      <c r="N13" s="20">
        <f>SUM(N4:N12)</f>
        <v>4</v>
      </c>
      <c r="O13" s="40"/>
      <c r="P13" s="40"/>
      <c r="Q13" s="40"/>
      <c r="R13" s="40"/>
      <c r="S13" s="20"/>
      <c r="T13" s="20"/>
    </row>
    <row r="14" spans="2:20">
      <c r="M14" s="20"/>
      <c r="N14" s="20"/>
      <c r="O14" s="40"/>
      <c r="P14" s="40"/>
      <c r="Q14" s="40"/>
      <c r="R14" s="40"/>
      <c r="S14" s="20"/>
      <c r="T14" s="20"/>
    </row>
    <row r="15" spans="2:20">
      <c r="M15" s="20"/>
      <c r="N15" s="20"/>
      <c r="O15" s="40"/>
      <c r="P15" s="40"/>
      <c r="Q15" s="40"/>
      <c r="R15" s="40"/>
    </row>
    <row r="16" spans="2:20" ht="57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0.82482753524807084</v>
      </c>
      <c r="D16" s="6">
        <f>GETPIVOTDATA("Wynik",$Y$123)</f>
        <v>0.95454545454545436</v>
      </c>
      <c r="E16" s="38" t="str">
        <f>((VLOOKUP(M13,B4:E12,4,FALSE)*C13)*IF(N13=0,0.5,1)+(VLOOKUP(N13,B4:E12,4,FALSE)*D13)*IF(M13=0,0.5,1)) *100 &amp; "%"</f>
        <v>102,5%</v>
      </c>
      <c r="G16" s="172" t="str">
        <f>"Wysokość premii = " &amp; VALUE(E16) *100 &amp; " %"</f>
        <v>Wysokość premii = 102,5 %</v>
      </c>
      <c r="H16" s="172"/>
      <c r="I16" s="172"/>
      <c r="J16" s="172"/>
      <c r="M16" s="40"/>
      <c r="N16" s="40"/>
      <c r="O16" s="40"/>
      <c r="P16" s="40"/>
      <c r="Q16" s="40"/>
      <c r="R16" s="40"/>
    </row>
    <row r="100" spans="7:8" hidden="1" outlineLevel="1"/>
    <row r="101" spans="7:8" hidden="1" outlineLevel="1"/>
    <row r="102" spans="7:8" hidden="1" outlineLevel="1"/>
    <row r="103" spans="7:8" hidden="1" outlineLevel="1"/>
    <row r="104" spans="7:8" hidden="1" outlineLevel="1"/>
    <row r="105" spans="7:8" hidden="1" outlineLevel="1"/>
    <row r="106" spans="7:8" hidden="1" outlineLevel="1"/>
    <row r="107" spans="7:8" hidden="1" outlineLevel="1"/>
    <row r="108" spans="7:8" hidden="1" outlineLevel="1"/>
    <row r="109" spans="7:8" hidden="1" outlineLevel="1"/>
    <row r="110" spans="7:8" hidden="1" outlineLevel="1"/>
    <row r="111" spans="7:8" hidden="1" outlineLevel="1"/>
    <row r="112" spans="7:8" hidden="1" outlineLevel="1">
      <c r="G112" s="71" t="s">
        <v>9</v>
      </c>
      <c r="H112" s="119" t="s">
        <v>119</v>
      </c>
    </row>
    <row r="113" spans="7:26" hidden="1" outlineLevel="1">
      <c r="G113" s="71" t="s">
        <v>11</v>
      </c>
      <c r="H113" s="119" t="s">
        <v>16</v>
      </c>
    </row>
    <row r="114" spans="7:26" hidden="1" outlineLevel="1"/>
    <row r="115" spans="7:26" hidden="1" outlineLevel="1">
      <c r="G115" s="71" t="s">
        <v>12</v>
      </c>
      <c r="H115"/>
      <c r="M115" s="53"/>
    </row>
    <row r="116" spans="7:26" hidden="1" outlineLevel="1">
      <c r="G116" s="71" t="s">
        <v>7</v>
      </c>
      <c r="H116" t="s">
        <v>6</v>
      </c>
      <c r="M116" s="53"/>
    </row>
    <row r="117" spans="7:26" hidden="1" outlineLevel="1">
      <c r="G117" s="119" t="s">
        <v>1851</v>
      </c>
      <c r="H117" s="7">
        <v>0.82482753524807084</v>
      </c>
      <c r="M117" s="53"/>
    </row>
    <row r="118" spans="7:26" hidden="1" outlineLevel="1">
      <c r="G118" s="119" t="s">
        <v>8</v>
      </c>
      <c r="H118" s="7">
        <v>0.82482753524807084</v>
      </c>
      <c r="M118" s="53"/>
    </row>
    <row r="119" spans="7:26" hidden="1" outlineLevel="1">
      <c r="H119" s="7"/>
      <c r="M119" s="53"/>
    </row>
    <row r="120" spans="7:26" hidden="1" outlineLevel="1">
      <c r="G120" s="71" t="s">
        <v>9</v>
      </c>
      <c r="H120" s="119" t="s">
        <v>119</v>
      </c>
      <c r="M120" s="53"/>
    </row>
    <row r="121" spans="7:26" hidden="1" outlineLevel="1">
      <c r="G121" s="71" t="s">
        <v>11</v>
      </c>
      <c r="H121" s="119" t="s">
        <v>16</v>
      </c>
    </row>
    <row r="122" spans="7:26" hidden="1" outlineLevel="1"/>
    <row r="123" spans="7:26" hidden="1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201745</v>
      </c>
      <c r="M124" s="52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0.83945395376357668</v>
      </c>
      <c r="L125" s="52">
        <v>201745</v>
      </c>
      <c r="M125" s="52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38</v>
      </c>
      <c r="U125" s="119">
        <v>201745</v>
      </c>
      <c r="V125" s="7">
        <v>0.95000000000000007</v>
      </c>
      <c r="Y125" s="119" t="s">
        <v>38</v>
      </c>
      <c r="Z125" s="7">
        <v>0.95454545454545436</v>
      </c>
    </row>
    <row r="126" spans="7:26" outlineLevel="1">
      <c r="G126"/>
      <c r="H126"/>
      <c r="I126" s="8">
        <v>43056</v>
      </c>
      <c r="J126" s="30">
        <v>0.82417710055489923</v>
      </c>
      <c r="L126" s="52">
        <v>201745</v>
      </c>
      <c r="M126" s="52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0.93750000000000011</v>
      </c>
      <c r="Y126" s="119" t="s">
        <v>8</v>
      </c>
      <c r="Z126" s="7">
        <v>0.95454545454545436</v>
      </c>
    </row>
    <row r="127" spans="7:26" outlineLevel="1">
      <c r="G127"/>
      <c r="H127"/>
      <c r="I127" s="8">
        <v>43057</v>
      </c>
      <c r="J127" s="30">
        <v>0.83329436219209041</v>
      </c>
      <c r="L127" s="52">
        <v>201745</v>
      </c>
      <c r="M127" s="52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0.97500000000000009</v>
      </c>
    </row>
    <row r="128" spans="7:26" outlineLevel="1">
      <c r="G128"/>
      <c r="H128" s="119" t="s">
        <v>1837</v>
      </c>
      <c r="I128" s="8">
        <v>43059</v>
      </c>
      <c r="J128" s="30">
        <v>0.82089469630780265</v>
      </c>
      <c r="L128" s="52">
        <v>201745</v>
      </c>
      <c r="M128" s="52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0.95000000000000007</v>
      </c>
    </row>
    <row r="129" spans="7:26" outlineLevel="1">
      <c r="G129"/>
      <c r="H129"/>
      <c r="I129" s="8">
        <v>43060</v>
      </c>
      <c r="J129" s="30">
        <v>0.82414235934012059</v>
      </c>
      <c r="L129" s="52">
        <v>201745</v>
      </c>
      <c r="M129" s="52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0.96250000000000002</v>
      </c>
    </row>
    <row r="130" spans="7:26" outlineLevel="1">
      <c r="G130"/>
      <c r="H130"/>
      <c r="I130" s="8">
        <v>43061</v>
      </c>
      <c r="J130" s="30">
        <v>0.80075291551152128</v>
      </c>
      <c r="L130" s="52">
        <v>201745</v>
      </c>
      <c r="M130" s="52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0.95000000000000007</v>
      </c>
    </row>
    <row r="131" spans="7:26" outlineLevel="1">
      <c r="G131"/>
      <c r="H131"/>
      <c r="I131" s="8">
        <v>43062</v>
      </c>
      <c r="J131" s="30">
        <v>0.82477564598080499</v>
      </c>
      <c r="L131" s="52">
        <v>201745</v>
      </c>
      <c r="M131" s="52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26" outlineLevel="1">
      <c r="G132"/>
      <c r="H132"/>
      <c r="I132" s="8">
        <v>43063</v>
      </c>
      <c r="J132" s="30">
        <v>0.82303497878316101</v>
      </c>
      <c r="L132" s="52">
        <v>201745</v>
      </c>
      <c r="M132" s="52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26" outlineLevel="1">
      <c r="G133"/>
      <c r="H133"/>
      <c r="I133" s="8">
        <v>43064</v>
      </c>
      <c r="J133" s="30">
        <v>0.84766481159420259</v>
      </c>
      <c r="L133" s="52">
        <v>201745</v>
      </c>
      <c r="M133" s="52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26" outlineLevel="1">
      <c r="G134"/>
      <c r="H134" s="119" t="s">
        <v>1847</v>
      </c>
      <c r="I134" s="8">
        <v>43066</v>
      </c>
      <c r="J134" s="30">
        <v>0.83078120226656837</v>
      </c>
      <c r="L134" s="52">
        <v>201745</v>
      </c>
      <c r="M134" s="52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26" outlineLevel="1">
      <c r="G135"/>
      <c r="H135"/>
      <c r="I135" s="8">
        <v>43067</v>
      </c>
      <c r="J135" s="30">
        <v>0.82708166309808706</v>
      </c>
      <c r="L135" s="52">
        <v>201745</v>
      </c>
      <c r="M135" s="52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26" outlineLevel="1">
      <c r="G136"/>
      <c r="H136"/>
      <c r="I136" s="8">
        <v>43068</v>
      </c>
      <c r="J136" s="30">
        <v>0.81933122845218653</v>
      </c>
      <c r="L136" s="52">
        <v>201745</v>
      </c>
      <c r="M136" s="52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</row>
    <row r="137" spans="7:26" outlineLevel="1">
      <c r="G137"/>
      <c r="H137"/>
      <c r="I137" s="8">
        <v>43069</v>
      </c>
      <c r="J137" s="30">
        <v>0.81748247350726844</v>
      </c>
      <c r="L137" s="52">
        <v>201745</v>
      </c>
      <c r="M137" s="52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0.81798295480614847</v>
      </c>
      <c r="L138" s="52">
        <v>201745</v>
      </c>
      <c r="M138" s="52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</row>
    <row r="139" spans="7:26" outlineLevel="1">
      <c r="G139"/>
      <c r="H139"/>
      <c r="I139" s="8">
        <v>43071</v>
      </c>
      <c r="J139" s="30">
        <v>0.92172410256410264</v>
      </c>
      <c r="L139" s="52">
        <v>201745</v>
      </c>
      <c r="M139" s="52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</row>
    <row r="140" spans="7:26" outlineLevel="1">
      <c r="G140"/>
      <c r="H140" s="119" t="s">
        <v>1853</v>
      </c>
      <c r="I140" s="8">
        <v>43073</v>
      </c>
      <c r="J140" s="30">
        <v>0.81812721971946178</v>
      </c>
      <c r="L140" s="52">
        <v>201745</v>
      </c>
      <c r="M140" s="52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</row>
    <row r="141" spans="7:26" outlineLevel="1">
      <c r="G141"/>
      <c r="H141"/>
      <c r="I141" s="8">
        <v>43074</v>
      </c>
      <c r="J141" s="30">
        <v>0.82545111478718658</v>
      </c>
      <c r="L141" s="52">
        <v>201745</v>
      </c>
      <c r="M141" s="52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</row>
    <row r="142" spans="7:26" outlineLevel="1">
      <c r="G142"/>
      <c r="H142"/>
      <c r="I142" s="8">
        <v>43075</v>
      </c>
      <c r="J142" s="30">
        <v>0.8298947135609307</v>
      </c>
      <c r="L142" s="52">
        <v>201745</v>
      </c>
      <c r="M142" s="52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</row>
    <row r="143" spans="7:26" outlineLevel="1">
      <c r="G143"/>
      <c r="H143"/>
      <c r="I143" s="8">
        <v>43076</v>
      </c>
      <c r="J143" s="30">
        <v>0.82313722743159479</v>
      </c>
      <c r="L143" s="52">
        <v>201745</v>
      </c>
      <c r="M143" s="52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43077</v>
      </c>
      <c r="J144" s="30">
        <v>0.83369943084803688</v>
      </c>
      <c r="L144" s="52">
        <v>201745</v>
      </c>
      <c r="M144" s="52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</row>
    <row r="145" spans="7:26" outlineLevel="1">
      <c r="G145"/>
      <c r="H145"/>
      <c r="I145" s="8">
        <v>43078</v>
      </c>
      <c r="J145" s="30">
        <v>0.84133691677559908</v>
      </c>
      <c r="L145" s="52">
        <v>201745</v>
      </c>
      <c r="M145" s="52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 s="71" t="s">
        <v>67</v>
      </c>
      <c r="Z145"/>
    </row>
    <row r="146" spans="7:26" outlineLevel="1">
      <c r="G146"/>
      <c r="H146" s="119" t="s">
        <v>1917</v>
      </c>
      <c r="I146" s="8">
        <v>43080</v>
      </c>
      <c r="J146" s="30">
        <v>0.82763859344132817</v>
      </c>
      <c r="L146" s="52">
        <v>201745</v>
      </c>
      <c r="M146" s="52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  <c r="Y146" s="71" t="s">
        <v>66</v>
      </c>
      <c r="Z146" t="s">
        <v>6</v>
      </c>
    </row>
    <row r="147" spans="7:26" outlineLevel="1">
      <c r="G147"/>
      <c r="H147"/>
      <c r="I147" s="8">
        <v>43081</v>
      </c>
      <c r="J147" s="30">
        <v>0.82676596754161991</v>
      </c>
      <c r="L147" s="52">
        <v>201745</v>
      </c>
      <c r="M147" s="52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  <c r="Y147" s="119">
        <v>2</v>
      </c>
      <c r="Z147" s="72">
        <v>3</v>
      </c>
    </row>
    <row r="148" spans="7:26" outlineLevel="1">
      <c r="G148"/>
      <c r="H148"/>
      <c r="I148" s="8">
        <v>43082</v>
      </c>
      <c r="J148" s="30">
        <v>0.8177720408490915</v>
      </c>
      <c r="L148" s="52">
        <v>201745</v>
      </c>
      <c r="M148" s="52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  <c r="Y148" s="119">
        <v>3</v>
      </c>
      <c r="Z148" s="72">
        <v>80</v>
      </c>
    </row>
    <row r="149" spans="7:26" outlineLevel="1">
      <c r="G149"/>
      <c r="H149"/>
      <c r="I149" s="8">
        <v>43083</v>
      </c>
      <c r="J149" s="30">
        <v>0.81020368723323455</v>
      </c>
      <c r="L149" s="52">
        <v>201745</v>
      </c>
      <c r="M149" s="52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  <c r="Y149" s="119">
        <v>4</v>
      </c>
      <c r="Z149" s="72">
        <v>13</v>
      </c>
    </row>
    <row r="150" spans="7:26" outlineLevel="1">
      <c r="G150"/>
      <c r="H150"/>
      <c r="I150" s="8">
        <v>43084</v>
      </c>
      <c r="J150" s="30">
        <v>0.83074847090439297</v>
      </c>
      <c r="L150" s="52">
        <v>201745</v>
      </c>
      <c r="M150" s="52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  <c r="Y150" s="119">
        <v>5</v>
      </c>
      <c r="Z150" s="72">
        <v>46</v>
      </c>
    </row>
    <row r="151" spans="7:26" outlineLevel="1">
      <c r="G151"/>
      <c r="H151"/>
      <c r="I151" s="8">
        <v>43085</v>
      </c>
      <c r="J151" s="30">
        <v>0.81478006644518264</v>
      </c>
      <c r="L151" s="52">
        <v>201745</v>
      </c>
      <c r="M151" s="52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  <c r="Y151" s="119" t="s">
        <v>8</v>
      </c>
      <c r="Z151" s="72">
        <v>142</v>
      </c>
    </row>
    <row r="152" spans="7:26" outlineLevel="1">
      <c r="G152"/>
      <c r="H152" s="119" t="s">
        <v>1957</v>
      </c>
      <c r="I152" s="8">
        <v>43087</v>
      </c>
      <c r="J152" s="30">
        <v>0.81542064725589825</v>
      </c>
      <c r="L152" s="52">
        <v>201745</v>
      </c>
      <c r="M152" s="52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  <c r="Y152"/>
      <c r="Z152"/>
    </row>
    <row r="153" spans="7:26" outlineLevel="1">
      <c r="G153"/>
      <c r="H153"/>
      <c r="I153" s="8">
        <v>43088</v>
      </c>
      <c r="J153" s="30">
        <v>0.81318663218911957</v>
      </c>
      <c r="L153" s="52">
        <v>201745</v>
      </c>
      <c r="M153" s="52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  <c r="Y153"/>
      <c r="Z153"/>
    </row>
    <row r="154" spans="7:26" outlineLevel="1">
      <c r="G154" s="119" t="s">
        <v>8</v>
      </c>
      <c r="H154"/>
      <c r="I154"/>
      <c r="J154" s="30">
        <v>0.82442682032252812</v>
      </c>
      <c r="L154" s="52">
        <v>201745</v>
      </c>
      <c r="M154" s="52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</row>
    <row r="155" spans="7:26" outlineLevel="1">
      <c r="G155"/>
      <c r="H155"/>
      <c r="I155"/>
      <c r="J155"/>
      <c r="L155" s="52">
        <v>201745</v>
      </c>
      <c r="M155" s="52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</row>
    <row r="156" spans="7:26" outlineLevel="1">
      <c r="G156"/>
      <c r="H156"/>
      <c r="I156"/>
      <c r="J156"/>
      <c r="L156" s="52">
        <v>201745</v>
      </c>
      <c r="M156" s="52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</row>
    <row r="157" spans="7:26" outlineLevel="1">
      <c r="G157"/>
      <c r="H157"/>
      <c r="I157"/>
      <c r="J157"/>
      <c r="L157" s="52">
        <v>201745</v>
      </c>
      <c r="M157" s="52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</row>
    <row r="158" spans="7:26" outlineLevel="1">
      <c r="G158"/>
      <c r="H158"/>
      <c r="I158"/>
      <c r="J158"/>
      <c r="L158" s="52">
        <v>201745</v>
      </c>
      <c r="M158" s="52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</row>
    <row r="159" spans="7:26" outlineLevel="1">
      <c r="G159"/>
      <c r="H159"/>
      <c r="I159"/>
      <c r="J159"/>
      <c r="L159" s="52">
        <v>201745</v>
      </c>
      <c r="M159" s="52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</row>
    <row r="160" spans="7:26" outlineLevel="1">
      <c r="G160"/>
      <c r="H160"/>
      <c r="I160"/>
      <c r="J160"/>
      <c r="L160" s="52">
        <v>201745</v>
      </c>
      <c r="M160" s="52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</row>
    <row r="161" spans="12:18" outlineLevel="1">
      <c r="L161" s="52">
        <v>201745</v>
      </c>
      <c r="M161" s="52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</row>
    <row r="162" spans="12:18" outlineLevel="1">
      <c r="L162" s="52">
        <v>201745</v>
      </c>
      <c r="M162" s="52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</row>
    <row r="163" spans="12:18" outlineLevel="1">
      <c r="L163" s="52">
        <v>201745</v>
      </c>
      <c r="M163" s="52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18" outlineLevel="1">
      <c r="L164" s="52">
        <v>201745</v>
      </c>
      <c r="M164" s="52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18" outlineLevel="1">
      <c r="L165" s="52">
        <v>201745</v>
      </c>
      <c r="M165" s="52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18" outlineLevel="1">
      <c r="L166" s="52">
        <v>201745</v>
      </c>
      <c r="M166" s="52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18" outlineLevel="1">
      <c r="L167" s="52">
        <v>201745</v>
      </c>
      <c r="M167" s="52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18" outlineLevel="1">
      <c r="L168" s="52">
        <v>201745</v>
      </c>
      <c r="M168" s="52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18" outlineLevel="1">
      <c r="L169" s="52">
        <v>201745</v>
      </c>
      <c r="M169" s="52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18" outlineLevel="1">
      <c r="L170" s="52">
        <v>201745</v>
      </c>
      <c r="M170" s="52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18" outlineLevel="1">
      <c r="L171" s="52">
        <v>201745</v>
      </c>
      <c r="M171" s="52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18" outlineLevel="1">
      <c r="L172" s="52">
        <v>201745</v>
      </c>
      <c r="M172" s="52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18" outlineLevel="1">
      <c r="L173" s="52">
        <v>201746</v>
      </c>
      <c r="M173" s="52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18" outlineLevel="1">
      <c r="L174" s="52">
        <v>201746</v>
      </c>
      <c r="M174" s="52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18" outlineLevel="1">
      <c r="L175" s="52">
        <v>201746</v>
      </c>
      <c r="M175" s="52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18" outlineLevel="1">
      <c r="L176" s="52">
        <v>201746</v>
      </c>
      <c r="M176" s="52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 outlineLevel="1">
      <c r="L177" s="52">
        <v>201746</v>
      </c>
      <c r="M177" s="52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 outlineLevel="1">
      <c r="L178" s="52">
        <v>201746</v>
      </c>
      <c r="M178" s="52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 outlineLevel="1">
      <c r="L179" s="52">
        <v>201746</v>
      </c>
      <c r="M179" s="52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 outlineLevel="1">
      <c r="L180" s="52">
        <v>201746</v>
      </c>
      <c r="M180" s="52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 outlineLevel="1">
      <c r="L181" s="52">
        <v>201746</v>
      </c>
      <c r="M181" s="52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 outlineLevel="1">
      <c r="L182" s="52">
        <v>201746</v>
      </c>
      <c r="M182" s="52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 outlineLevel="1">
      <c r="L183" s="52">
        <v>201746</v>
      </c>
      <c r="M183" s="52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 outlineLevel="1">
      <c r="L184" s="52">
        <v>201746</v>
      </c>
      <c r="M184" s="52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 outlineLevel="1">
      <c r="L185" s="52">
        <v>201746</v>
      </c>
      <c r="M185" s="52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 outlineLevel="1">
      <c r="L186" s="52">
        <v>201746</v>
      </c>
      <c r="M186" s="52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 outlineLevel="1">
      <c r="L187" s="52">
        <v>201746</v>
      </c>
      <c r="M187" s="52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 outlineLevel="1">
      <c r="L188" s="52">
        <v>201746</v>
      </c>
      <c r="M188" s="52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 outlineLevel="1">
      <c r="L189" s="52">
        <v>201746</v>
      </c>
      <c r="M189" s="52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 outlineLevel="1">
      <c r="L190" s="52">
        <v>201746</v>
      </c>
      <c r="M190" s="52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 outlineLevel="1">
      <c r="L191" s="52">
        <v>201746</v>
      </c>
      <c r="M191" s="52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 outlineLevel="1">
      <c r="L192" s="52">
        <v>201746</v>
      </c>
      <c r="M192" s="52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 outlineLevel="1">
      <c r="L193" s="52">
        <v>201746</v>
      </c>
      <c r="M193" s="52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 outlineLevel="1">
      <c r="L194" s="52">
        <v>201746</v>
      </c>
      <c r="M194" s="52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 outlineLevel="1">
      <c r="L195" s="52">
        <v>201746</v>
      </c>
      <c r="M195" s="52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 outlineLevel="1">
      <c r="L196" s="52">
        <v>201746</v>
      </c>
      <c r="M196" s="52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 outlineLevel="1">
      <c r="L197" s="52">
        <v>201746</v>
      </c>
      <c r="M197" s="52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 outlineLevel="1">
      <c r="L198" s="52">
        <v>201746</v>
      </c>
      <c r="M198" s="52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 outlineLevel="1">
      <c r="L199" s="52">
        <v>201746</v>
      </c>
      <c r="M199" s="52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 outlineLevel="1">
      <c r="L200" s="52">
        <v>201746</v>
      </c>
      <c r="M200" s="52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 outlineLevel="1">
      <c r="L201" s="52">
        <v>201746</v>
      </c>
      <c r="M201" s="52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 outlineLevel="1">
      <c r="L202" s="52">
        <v>201746</v>
      </c>
      <c r="M202" s="52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 outlineLevel="1">
      <c r="L203" s="52">
        <v>201746</v>
      </c>
      <c r="M203" s="52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 outlineLevel="1">
      <c r="L204" s="52">
        <v>201746</v>
      </c>
      <c r="M204" s="52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 outlineLevel="1">
      <c r="L205" s="52">
        <v>201746</v>
      </c>
      <c r="M205" s="52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 outlineLevel="1">
      <c r="L206" s="52">
        <v>201746</v>
      </c>
      <c r="M206" s="52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 outlineLevel="1">
      <c r="L207" s="52">
        <v>201746</v>
      </c>
      <c r="M207" s="52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 outlineLevel="1">
      <c r="L208" s="52">
        <v>201746</v>
      </c>
      <c r="M208" s="52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 outlineLevel="1">
      <c r="L209" s="52">
        <v>201746</v>
      </c>
      <c r="M209" s="52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 outlineLevel="1">
      <c r="L210" s="52">
        <v>201746</v>
      </c>
      <c r="M210" s="52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 outlineLevel="1">
      <c r="L211" s="52">
        <v>201746</v>
      </c>
      <c r="M211" s="52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 outlineLevel="1">
      <c r="L212" s="52">
        <v>201746</v>
      </c>
      <c r="M212" s="52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 outlineLevel="1">
      <c r="L213" s="52">
        <v>201746</v>
      </c>
      <c r="M213" s="52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 outlineLevel="1">
      <c r="L214" s="52">
        <v>201746</v>
      </c>
      <c r="M214" s="52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 outlineLevel="1">
      <c r="L215" s="52">
        <v>201746</v>
      </c>
      <c r="M215" s="52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 outlineLevel="1">
      <c r="L216" s="52">
        <v>201746</v>
      </c>
      <c r="M216" s="52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 outlineLevel="1">
      <c r="L217" s="52">
        <v>201746</v>
      </c>
      <c r="M217" s="52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 outlineLevel="1">
      <c r="L218" s="52">
        <v>201746</v>
      </c>
      <c r="M218" s="52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 outlineLevel="1">
      <c r="L219" s="52">
        <v>201746</v>
      </c>
      <c r="M219" s="52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 outlineLevel="1">
      <c r="L220" s="52">
        <v>201746</v>
      </c>
      <c r="M220" s="52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  <row r="501" collapsed="1"/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1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1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40" priority="9" operator="lessThanOrEqual">
      <formula>$C$16</formula>
    </cfRule>
  </conditionalFormatting>
  <conditionalFormatting sqref="D6:D11">
    <cfRule type="cellIs" dxfId="39" priority="8" operator="lessThanOrEqual">
      <formula>$D$16</formula>
    </cfRule>
  </conditionalFormatting>
  <conditionalFormatting sqref="H4:H7">
    <cfRule type="colorScale" priority="5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I4:I9">
    <cfRule type="dataBar" priority="2">
      <dataBar>
        <cfvo type="num" val="0"/>
        <cfvo type="num" val="SUM($I$4:$I$9)"/>
        <color theme="2" tint="-0.249977111117893"/>
      </dataBar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Arkusz21">
    <tabColor theme="9" tint="0.59999389629810485"/>
    <pageSetUpPr fitToPage="1"/>
  </sheetPr>
  <dimension ref="B1:AE500"/>
  <sheetViews>
    <sheetView topLeftCell="A10" workbookViewId="0">
      <selection activeCell="A10" sqref="A10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9.25" style="19" customWidth="1" outlineLevel="1"/>
    <col min="13" max="13" width="28.625" style="19" customWidth="1" outlineLevel="1"/>
    <col min="14" max="14" width="10.5" style="19" customWidth="1" outlineLevel="1"/>
    <col min="15" max="15" width="10.5" style="19" customWidth="1"/>
    <col min="16" max="16" width="8" style="19" customWidth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customWidth="1"/>
    <col min="26" max="26" width="18.25" style="19" bestFit="1" customWidth="1"/>
    <col min="27" max="16384" width="9" style="19"/>
  </cols>
  <sheetData>
    <row r="1" spans="2:20" ht="57.75" customHeight="1" thickBot="1">
      <c r="B1" s="162" t="s">
        <v>671</v>
      </c>
      <c r="C1" s="162"/>
      <c r="D1" s="162"/>
      <c r="E1" s="162"/>
      <c r="G1" s="163" t="s">
        <v>45</v>
      </c>
      <c r="H1" s="163"/>
      <c r="I1" s="163"/>
      <c r="M1" s="102"/>
      <c r="N1" s="102"/>
      <c r="O1" s="102"/>
    </row>
    <row r="2" spans="2:20" ht="18" customHeight="1">
      <c r="B2" s="160" t="s">
        <v>0</v>
      </c>
      <c r="C2" s="158" t="s">
        <v>1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M2" s="102"/>
      <c r="N2" s="102"/>
      <c r="O2" s="102"/>
    </row>
    <row r="3" spans="2:20" ht="31.5" customHeight="1" thickBot="1">
      <c r="B3" s="161"/>
      <c r="C3" s="159"/>
      <c r="D3" s="159"/>
      <c r="E3" s="159"/>
      <c r="G3" s="165"/>
      <c r="H3" s="167"/>
      <c r="I3" s="169"/>
      <c r="M3" s="20"/>
      <c r="N3" s="20"/>
      <c r="O3" s="20"/>
    </row>
    <row r="4" spans="2:20" ht="21.75" customHeight="1" thickBot="1">
      <c r="B4" s="27">
        <v>8</v>
      </c>
      <c r="C4" s="17">
        <v>1.05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5">
        <f>IFERROR(GETPIVOTDATA("Numer Pracownika",$Y$145,"Próg",F4),0)</f>
        <v>46</v>
      </c>
      <c r="M4" s="20">
        <f t="shared" ref="M4:M10" si="0">IF(C4&lt;=$C$16,1,0)</f>
        <v>0</v>
      </c>
      <c r="N4" s="20"/>
      <c r="O4" s="2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17">
        <v>0.99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26">
        <f t="shared" ref="I5:I9" si="1">IFERROR(GETPIVOTDATA("Numer Pracownika",$Y$145,"Próg",F5),0)</f>
        <v>13</v>
      </c>
      <c r="M5" s="20">
        <f t="shared" si="0"/>
        <v>0</v>
      </c>
      <c r="N5" s="20"/>
      <c r="O5" s="2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17">
        <v>0.93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113">
        <f t="shared" si="1"/>
        <v>71</v>
      </c>
      <c r="M6" s="20">
        <f t="shared" si="0"/>
        <v>0</v>
      </c>
      <c r="N6" s="20">
        <f t="shared" ref="N6:N10" si="2">IF(D6&lt;=$D$16,1,0)</f>
        <v>0</v>
      </c>
      <c r="O6" s="2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5">
        <v>0.88</v>
      </c>
      <c r="D7" s="5">
        <v>0.97</v>
      </c>
      <c r="E7" s="50">
        <v>1.25</v>
      </c>
      <c r="F7" s="20">
        <v>2</v>
      </c>
      <c r="G7" s="23" t="s">
        <v>22</v>
      </c>
      <c r="H7" s="34">
        <v>0.8</v>
      </c>
      <c r="I7" s="23">
        <f t="shared" si="1"/>
        <v>3</v>
      </c>
      <c r="M7" s="20">
        <f t="shared" si="0"/>
        <v>0</v>
      </c>
      <c r="N7" s="20">
        <f t="shared" si="2"/>
        <v>0</v>
      </c>
      <c r="O7" s="2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5">
        <v>0.84</v>
      </c>
      <c r="D8" s="5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2">
        <f t="shared" si="1"/>
        <v>0</v>
      </c>
      <c r="M8" s="20">
        <f t="shared" si="0"/>
        <v>0</v>
      </c>
      <c r="N8" s="20">
        <f t="shared" si="2"/>
        <v>1</v>
      </c>
      <c r="O8" s="2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5">
        <v>0.8</v>
      </c>
      <c r="D9" s="5">
        <v>0.9</v>
      </c>
      <c r="E9" s="50">
        <v>1</v>
      </c>
      <c r="F9" s="20">
        <v>0</v>
      </c>
      <c r="G9" s="29">
        <v>-30</v>
      </c>
      <c r="H9" s="33">
        <v>0</v>
      </c>
      <c r="I9" s="29">
        <f t="shared" si="1"/>
        <v>0</v>
      </c>
      <c r="M9" s="20">
        <f t="shared" si="0"/>
        <v>1</v>
      </c>
      <c r="N9" s="20">
        <f t="shared" si="2"/>
        <v>1</v>
      </c>
      <c r="O9" s="2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5">
        <v>0.77</v>
      </c>
      <c r="D10" s="5">
        <v>0.85</v>
      </c>
      <c r="E10" s="50">
        <v>0.8</v>
      </c>
      <c r="G10" s="170" t="s">
        <v>30</v>
      </c>
      <c r="H10" s="170"/>
      <c r="I10" s="170"/>
      <c r="M10" s="20">
        <f t="shared" si="0"/>
        <v>1</v>
      </c>
      <c r="N10" s="20">
        <f t="shared" si="2"/>
        <v>1</v>
      </c>
      <c r="O10" s="2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5">
        <v>0.74</v>
      </c>
      <c r="D11" s="2">
        <v>0.8</v>
      </c>
      <c r="E11" s="48">
        <v>0.5</v>
      </c>
      <c r="G11" s="171" t="s">
        <v>31</v>
      </c>
      <c r="H11" s="171"/>
      <c r="I11" s="171"/>
      <c r="M11" s="20">
        <f>IF(C11&lt;=$C$16,1,0)</f>
        <v>1</v>
      </c>
      <c r="N11" s="20">
        <f>IF(D11&lt;=$D$16,1,0)</f>
        <v>1</v>
      </c>
      <c r="O11" s="2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" t="s">
        <v>4</v>
      </c>
      <c r="D12" s="3" t="s">
        <v>5</v>
      </c>
      <c r="E12" s="48">
        <v>0</v>
      </c>
      <c r="G12" s="171" t="s">
        <v>32</v>
      </c>
      <c r="H12" s="171"/>
      <c r="I12" s="171"/>
      <c r="M12" s="20">
        <f>IF(AND(C11&lt;$C$16,M11&lt;&gt;1),1,0)</f>
        <v>0</v>
      </c>
      <c r="N12" s="20">
        <f>IF(AND(D11&lt;$D$16,N11&lt;&gt;1),1,0)</f>
        <v>0</v>
      </c>
      <c r="O12" s="2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M13" s="20">
        <f>SUM(M4:M12)</f>
        <v>3</v>
      </c>
      <c r="N13" s="20">
        <f>SUM(N4:N12)</f>
        <v>4</v>
      </c>
      <c r="O13" s="20"/>
      <c r="P13" s="40"/>
      <c r="Q13" s="40"/>
      <c r="R13" s="40"/>
      <c r="S13" s="20"/>
      <c r="T13" s="20"/>
    </row>
    <row r="14" spans="2:20">
      <c r="M14" s="20"/>
      <c r="N14" s="20"/>
      <c r="O14" s="20"/>
      <c r="P14" s="40"/>
      <c r="Q14" s="40"/>
      <c r="R14" s="40"/>
      <c r="S14" s="20"/>
      <c r="T14" s="20"/>
    </row>
    <row r="15" spans="2:20">
      <c r="M15" s="20"/>
      <c r="N15" s="20"/>
      <c r="O15" s="20"/>
      <c r="P15" s="40"/>
      <c r="Q15" s="40"/>
      <c r="R15" s="40"/>
    </row>
    <row r="16" spans="2:20" ht="57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0.82482753524807084</v>
      </c>
      <c r="D16" s="6">
        <f>GETPIVOTDATA("Wynik",$Y$123)</f>
        <v>0.95454545454545436</v>
      </c>
      <c r="E16" s="38" t="str">
        <f>(VLOOKUP(M13,B4:E12,4,FALSE)*C13)*100*IF(N13=0,0.5,1)+(VLOOKUP(N13,B4:E12,4,FALSE)*D13)*100*IF(M13=0,0.5,1) &amp; " %"</f>
        <v>102,5 %</v>
      </c>
      <c r="G16" s="172" t="str">
        <f>"Wysokość premii = (Podstawa premii * " &amp; VALUE(E16) &amp; ") * Mnożnik jakościowy"</f>
        <v>Wysokość premii = (Podstawa premii * 1,025) * Mnożnik jakościowy</v>
      </c>
      <c r="H16" s="172"/>
      <c r="I16" s="172"/>
      <c r="J16" s="172"/>
      <c r="M16" s="20"/>
      <c r="N16" s="20"/>
      <c r="O16" s="20"/>
      <c r="P16" s="40"/>
      <c r="Q16" s="40"/>
      <c r="R16" s="40"/>
    </row>
    <row r="100" spans="7:13" outlineLevel="1"/>
    <row r="101" spans="7:13" outlineLevel="1"/>
    <row r="102" spans="7:13" outlineLevel="1"/>
    <row r="103" spans="7:13" outlineLevel="1"/>
    <row r="104" spans="7:13" outlineLevel="1"/>
    <row r="105" spans="7:13" outlineLevel="1"/>
    <row r="106" spans="7:13" outlineLevel="1"/>
    <row r="107" spans="7:13" outlineLevel="1"/>
    <row r="108" spans="7:13" outlineLevel="1"/>
    <row r="109" spans="7:13" outlineLevel="1"/>
    <row r="110" spans="7:13" outlineLevel="1"/>
    <row r="111" spans="7:13" outlineLevel="1">
      <c r="L111" s="52"/>
      <c r="M111" s="52"/>
    </row>
    <row r="112" spans="7:13" outlineLevel="1">
      <c r="G112" s="71" t="s">
        <v>9</v>
      </c>
      <c r="H112" s="119" t="s">
        <v>119</v>
      </c>
    </row>
    <row r="113" spans="7:26" outlineLevel="1">
      <c r="G113" s="71" t="s">
        <v>11</v>
      </c>
      <c r="H113" s="119" t="s">
        <v>16</v>
      </c>
      <c r="L113" s="52"/>
      <c r="M113"/>
    </row>
    <row r="114" spans="7:26" outlineLevel="1">
      <c r="L114" s="52"/>
      <c r="M114"/>
    </row>
    <row r="115" spans="7:26" outlineLevel="1">
      <c r="G115" s="71" t="s">
        <v>12</v>
      </c>
      <c r="H115"/>
      <c r="L115" s="52"/>
      <c r="M115" s="53"/>
    </row>
    <row r="116" spans="7:26" outlineLevel="1">
      <c r="G116" s="71" t="s">
        <v>7</v>
      </c>
      <c r="H116" t="s">
        <v>6</v>
      </c>
      <c r="L116" s="52"/>
      <c r="M116" s="53"/>
    </row>
    <row r="117" spans="7:26" outlineLevel="1">
      <c r="G117" s="119" t="s">
        <v>1851</v>
      </c>
      <c r="H117" s="7">
        <v>0.82482753524807084</v>
      </c>
      <c r="L117" s="52"/>
      <c r="M117" s="53"/>
    </row>
    <row r="118" spans="7:26" outlineLevel="1">
      <c r="G118" s="119" t="s">
        <v>8</v>
      </c>
      <c r="H118" s="7">
        <v>0.82482753524807084</v>
      </c>
      <c r="L118" s="52"/>
      <c r="M118" s="53"/>
    </row>
    <row r="119" spans="7:26" outlineLevel="1">
      <c r="H119" s="7"/>
      <c r="L119" s="52"/>
      <c r="M119" s="53"/>
    </row>
    <row r="120" spans="7:26" outlineLevel="1">
      <c r="G120" s="71" t="s">
        <v>9</v>
      </c>
      <c r="H120" s="119" t="s">
        <v>119</v>
      </c>
      <c r="L120" s="52"/>
      <c r="M120" s="53"/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201745</v>
      </c>
      <c r="M124" s="19" t="s">
        <v>44</v>
      </c>
      <c r="N124" s="37">
        <v>201748</v>
      </c>
      <c r="O124" s="37">
        <v>201752</v>
      </c>
      <c r="P124" s="37">
        <v>0.8</v>
      </c>
      <c r="Q124" s="44">
        <v>201744</v>
      </c>
      <c r="R124" s="44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0.83945395376357668</v>
      </c>
      <c r="L125" s="19">
        <v>201745</v>
      </c>
      <c r="M125" s="19" t="s">
        <v>44</v>
      </c>
      <c r="N125" s="37">
        <v>201748</v>
      </c>
      <c r="O125" s="37">
        <v>201752</v>
      </c>
      <c r="P125" s="37">
        <v>0.8</v>
      </c>
      <c r="Q125" s="44">
        <v>201744</v>
      </c>
      <c r="R125" s="44">
        <v>201748</v>
      </c>
      <c r="T125" s="119" t="s">
        <v>38</v>
      </c>
      <c r="U125" s="119">
        <v>201745</v>
      </c>
      <c r="V125" s="7">
        <v>0.95000000000000007</v>
      </c>
      <c r="Y125" s="119" t="s">
        <v>38</v>
      </c>
      <c r="Z125" s="7">
        <v>0.95454545454545436</v>
      </c>
    </row>
    <row r="126" spans="7:26" outlineLevel="1">
      <c r="G126"/>
      <c r="H126"/>
      <c r="I126" s="8">
        <v>43056</v>
      </c>
      <c r="J126" s="30">
        <v>0.82417710055489923</v>
      </c>
      <c r="L126" s="19">
        <v>201745</v>
      </c>
      <c r="M126" s="19" t="s">
        <v>44</v>
      </c>
      <c r="N126" s="37">
        <v>201748</v>
      </c>
      <c r="O126" s="37">
        <v>201752</v>
      </c>
      <c r="P126" s="37">
        <v>0.8</v>
      </c>
      <c r="Q126" s="44">
        <v>201744</v>
      </c>
      <c r="R126" s="44">
        <v>201748</v>
      </c>
      <c r="T126"/>
      <c r="U126" s="119">
        <v>201746</v>
      </c>
      <c r="V126" s="7">
        <v>0.93750000000000011</v>
      </c>
      <c r="Y126" s="119" t="s">
        <v>8</v>
      </c>
      <c r="Z126" s="7">
        <v>0.95454545454545436</v>
      </c>
    </row>
    <row r="127" spans="7:26" outlineLevel="1">
      <c r="G127"/>
      <c r="H127"/>
      <c r="I127" s="8">
        <v>43057</v>
      </c>
      <c r="J127" s="30">
        <v>0.83329436219209041</v>
      </c>
      <c r="L127" s="19">
        <v>201745</v>
      </c>
      <c r="M127" s="19" t="s">
        <v>44</v>
      </c>
      <c r="N127" s="37">
        <v>201748</v>
      </c>
      <c r="O127" s="37">
        <v>201752</v>
      </c>
      <c r="P127" s="37">
        <v>1</v>
      </c>
      <c r="Q127" s="44">
        <v>201744</v>
      </c>
      <c r="R127" s="44">
        <v>201748</v>
      </c>
      <c r="T127"/>
      <c r="U127" s="119">
        <v>201747</v>
      </c>
      <c r="V127" s="7">
        <v>0.97500000000000009</v>
      </c>
    </row>
    <row r="128" spans="7:26" outlineLevel="1">
      <c r="G128"/>
      <c r="H128" s="119" t="s">
        <v>1837</v>
      </c>
      <c r="I128" s="8">
        <v>43059</v>
      </c>
      <c r="J128" s="30">
        <v>0.82089469630780265</v>
      </c>
      <c r="L128" s="19">
        <v>201745</v>
      </c>
      <c r="M128" s="19" t="s">
        <v>44</v>
      </c>
      <c r="N128" s="37">
        <v>201748</v>
      </c>
      <c r="O128" s="37">
        <v>201752</v>
      </c>
      <c r="P128" s="37">
        <v>0.9</v>
      </c>
      <c r="Q128" s="44">
        <v>201744</v>
      </c>
      <c r="R128" s="44">
        <v>201748</v>
      </c>
      <c r="T128"/>
      <c r="U128" s="119">
        <v>201748</v>
      </c>
      <c r="V128" s="7">
        <v>0.95000000000000007</v>
      </c>
    </row>
    <row r="129" spans="7:26" outlineLevel="1">
      <c r="G129"/>
      <c r="H129"/>
      <c r="I129" s="8">
        <v>43060</v>
      </c>
      <c r="J129" s="30">
        <v>0.82414235934012059</v>
      </c>
      <c r="L129" s="19">
        <v>201745</v>
      </c>
      <c r="M129" s="19" t="s">
        <v>44</v>
      </c>
      <c r="N129" s="37">
        <v>201748</v>
      </c>
      <c r="O129" s="37">
        <v>201752</v>
      </c>
      <c r="P129" s="37">
        <v>1</v>
      </c>
      <c r="Q129" s="44">
        <v>201744</v>
      </c>
      <c r="R129" s="44">
        <v>201748</v>
      </c>
      <c r="T129"/>
      <c r="U129" s="119">
        <v>201749</v>
      </c>
      <c r="V129" s="7">
        <v>0.96250000000000002</v>
      </c>
    </row>
    <row r="130" spans="7:26" outlineLevel="1">
      <c r="G130"/>
      <c r="H130"/>
      <c r="I130" s="8">
        <v>43061</v>
      </c>
      <c r="J130" s="30">
        <v>0.80075291551152128</v>
      </c>
      <c r="L130" s="19">
        <v>201745</v>
      </c>
      <c r="M130" s="19" t="s">
        <v>44</v>
      </c>
      <c r="N130" s="37">
        <v>201748</v>
      </c>
      <c r="O130" s="37">
        <v>201752</v>
      </c>
      <c r="P130" s="37">
        <v>0.8</v>
      </c>
      <c r="Q130" s="44">
        <v>201744</v>
      </c>
      <c r="R130" s="44">
        <v>201748</v>
      </c>
      <c r="T130"/>
      <c r="U130" s="119">
        <v>201750</v>
      </c>
      <c r="V130" s="7">
        <v>0.95000000000000007</v>
      </c>
    </row>
    <row r="131" spans="7:26" outlineLevel="1">
      <c r="G131"/>
      <c r="H131"/>
      <c r="I131" s="8">
        <v>43062</v>
      </c>
      <c r="J131" s="30">
        <v>0.82477564598080499</v>
      </c>
      <c r="L131" s="19">
        <v>201745</v>
      </c>
      <c r="M131" s="19" t="s">
        <v>44</v>
      </c>
      <c r="N131" s="37">
        <v>201748</v>
      </c>
      <c r="O131" s="37">
        <v>201752</v>
      </c>
      <c r="P131" s="37">
        <v>0.8</v>
      </c>
      <c r="Q131" s="44">
        <v>201744</v>
      </c>
      <c r="R131" s="44">
        <v>201748</v>
      </c>
      <c r="T131"/>
      <c r="U131"/>
      <c r="V131"/>
    </row>
    <row r="132" spans="7:26" outlineLevel="1">
      <c r="G132"/>
      <c r="H132"/>
      <c r="I132" s="8">
        <v>43063</v>
      </c>
      <c r="J132" s="30">
        <v>0.82303497878316101</v>
      </c>
      <c r="L132" s="19">
        <v>201745</v>
      </c>
      <c r="M132" s="19" t="s">
        <v>44</v>
      </c>
      <c r="N132" s="37">
        <v>201748</v>
      </c>
      <c r="O132" s="37">
        <v>201752</v>
      </c>
      <c r="P132" s="37">
        <v>0.9</v>
      </c>
      <c r="Q132" s="44">
        <v>201744</v>
      </c>
      <c r="R132" s="44">
        <v>201748</v>
      </c>
      <c r="T132"/>
      <c r="U132"/>
      <c r="V132"/>
    </row>
    <row r="133" spans="7:26" outlineLevel="1">
      <c r="G133"/>
      <c r="H133"/>
      <c r="I133" s="8">
        <v>43064</v>
      </c>
      <c r="J133" s="30">
        <v>0.84766481159420259</v>
      </c>
      <c r="L133" s="19">
        <v>201745</v>
      </c>
      <c r="M133" s="19" t="s">
        <v>44</v>
      </c>
      <c r="N133" s="37">
        <v>201748</v>
      </c>
      <c r="O133" s="37">
        <v>201752</v>
      </c>
      <c r="P133" s="37">
        <v>1</v>
      </c>
      <c r="Q133" s="44">
        <v>201744</v>
      </c>
      <c r="R133" s="44">
        <v>201748</v>
      </c>
      <c r="T133"/>
      <c r="U133"/>
      <c r="V133"/>
    </row>
    <row r="134" spans="7:26" outlineLevel="1">
      <c r="G134"/>
      <c r="H134" s="119" t="s">
        <v>1847</v>
      </c>
      <c r="I134" s="8">
        <v>43066</v>
      </c>
      <c r="J134" s="30">
        <v>0.83078120226656837</v>
      </c>
      <c r="L134" s="19">
        <v>201745</v>
      </c>
      <c r="M134" s="19" t="s">
        <v>44</v>
      </c>
      <c r="N134" s="37">
        <v>201748</v>
      </c>
      <c r="O134" s="37">
        <v>201752</v>
      </c>
      <c r="P134" s="37">
        <v>1</v>
      </c>
      <c r="Q134" s="44">
        <v>201744</v>
      </c>
      <c r="R134" s="44">
        <v>201748</v>
      </c>
      <c r="T134"/>
      <c r="U134"/>
      <c r="V134"/>
    </row>
    <row r="135" spans="7:26" outlineLevel="1">
      <c r="G135"/>
      <c r="H135"/>
      <c r="I135" s="8">
        <v>43067</v>
      </c>
      <c r="J135" s="30">
        <v>0.82708166309808706</v>
      </c>
      <c r="L135" s="19">
        <v>201745</v>
      </c>
      <c r="M135" s="19" t="s">
        <v>44</v>
      </c>
      <c r="N135" s="37">
        <v>201748</v>
      </c>
      <c r="O135" s="37">
        <v>201752</v>
      </c>
      <c r="P135" s="37">
        <v>1</v>
      </c>
      <c r="Q135" s="44">
        <v>201744</v>
      </c>
      <c r="R135" s="44">
        <v>201748</v>
      </c>
      <c r="T135"/>
      <c r="U135"/>
      <c r="V135"/>
    </row>
    <row r="136" spans="7:26" outlineLevel="1">
      <c r="G136"/>
      <c r="H136"/>
      <c r="I136" s="8">
        <v>43068</v>
      </c>
      <c r="J136" s="30">
        <v>0.81933122845218653</v>
      </c>
      <c r="L136" s="19">
        <v>201745</v>
      </c>
      <c r="M136" s="19" t="s">
        <v>44</v>
      </c>
      <c r="N136" s="37">
        <v>201748</v>
      </c>
      <c r="O136" s="37">
        <v>201752</v>
      </c>
      <c r="P136" s="37">
        <v>0.9</v>
      </c>
      <c r="Q136" s="44">
        <v>201744</v>
      </c>
      <c r="R136" s="44">
        <v>201748</v>
      </c>
      <c r="T136"/>
      <c r="U136"/>
      <c r="V136"/>
    </row>
    <row r="137" spans="7:26" outlineLevel="1">
      <c r="G137"/>
      <c r="H137"/>
      <c r="I137" s="8">
        <v>43069</v>
      </c>
      <c r="J137" s="30">
        <v>0.81748247350726844</v>
      </c>
      <c r="L137" s="19">
        <v>201745</v>
      </c>
      <c r="M137" s="19" t="s">
        <v>44</v>
      </c>
      <c r="N137" s="37">
        <v>201748</v>
      </c>
      <c r="O137" s="37">
        <v>201752</v>
      </c>
      <c r="P137" s="37">
        <v>0.9</v>
      </c>
      <c r="Q137" s="44">
        <v>201744</v>
      </c>
      <c r="R137" s="44">
        <v>201748</v>
      </c>
      <c r="T137"/>
      <c r="U137"/>
      <c r="V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0.81798295480614847</v>
      </c>
      <c r="L138" s="19">
        <v>201745</v>
      </c>
      <c r="M138" s="19" t="s">
        <v>44</v>
      </c>
      <c r="N138" s="37">
        <v>201748</v>
      </c>
      <c r="O138" s="37">
        <v>201752</v>
      </c>
      <c r="P138" s="37">
        <v>0.7</v>
      </c>
      <c r="Q138" s="44">
        <v>201744</v>
      </c>
      <c r="R138" s="44">
        <v>201748</v>
      </c>
      <c r="T138"/>
      <c r="U138"/>
      <c r="V138"/>
    </row>
    <row r="139" spans="7:26" outlineLevel="1">
      <c r="G139"/>
      <c r="H139"/>
      <c r="I139" s="8">
        <v>43071</v>
      </c>
      <c r="J139" s="30">
        <v>0.92172410256410264</v>
      </c>
      <c r="L139" s="19">
        <v>201745</v>
      </c>
      <c r="M139" s="19" t="s">
        <v>44</v>
      </c>
      <c r="N139" s="37">
        <v>201748</v>
      </c>
      <c r="O139" s="37">
        <v>201752</v>
      </c>
      <c r="P139" s="37">
        <v>0.8</v>
      </c>
      <c r="Q139" s="44">
        <v>201744</v>
      </c>
      <c r="R139" s="44">
        <v>201748</v>
      </c>
      <c r="T139"/>
      <c r="U139"/>
      <c r="V139"/>
    </row>
    <row r="140" spans="7:26" outlineLevel="1">
      <c r="G140"/>
      <c r="H140" s="119" t="s">
        <v>1853</v>
      </c>
      <c r="I140" s="8">
        <v>43073</v>
      </c>
      <c r="J140" s="30">
        <v>0.81812721971946178</v>
      </c>
      <c r="L140" s="19">
        <v>201745</v>
      </c>
      <c r="M140" s="19" t="s">
        <v>44</v>
      </c>
      <c r="N140" s="37">
        <v>201748</v>
      </c>
      <c r="O140" s="37">
        <v>201752</v>
      </c>
      <c r="P140" s="37">
        <v>0.8</v>
      </c>
      <c r="Q140" s="44">
        <v>201744</v>
      </c>
      <c r="R140" s="44">
        <v>201748</v>
      </c>
      <c r="T140"/>
      <c r="U140"/>
      <c r="V140"/>
    </row>
    <row r="141" spans="7:26" outlineLevel="1">
      <c r="G141"/>
      <c r="H141"/>
      <c r="I141" s="8">
        <v>43074</v>
      </c>
      <c r="J141" s="30">
        <v>0.82545111478718658</v>
      </c>
      <c r="L141" s="19">
        <v>201745</v>
      </c>
      <c r="M141" s="19" t="s">
        <v>44</v>
      </c>
      <c r="N141" s="37">
        <v>201748</v>
      </c>
      <c r="O141" s="37">
        <v>201752</v>
      </c>
      <c r="P141" s="37">
        <v>0.7</v>
      </c>
      <c r="Q141" s="44">
        <v>201744</v>
      </c>
      <c r="R141" s="44">
        <v>201748</v>
      </c>
      <c r="T141"/>
      <c r="U141"/>
      <c r="V141"/>
    </row>
    <row r="142" spans="7:26" outlineLevel="1">
      <c r="G142"/>
      <c r="H142"/>
      <c r="I142" s="8">
        <v>43075</v>
      </c>
      <c r="J142" s="30">
        <v>0.8298947135609307</v>
      </c>
      <c r="L142" s="19">
        <v>201745</v>
      </c>
      <c r="M142" s="19" t="s">
        <v>44</v>
      </c>
      <c r="N142" s="39">
        <v>201748</v>
      </c>
      <c r="O142" s="39">
        <v>201752</v>
      </c>
      <c r="P142" s="39">
        <v>0.9</v>
      </c>
      <c r="Q142" s="44">
        <v>201744</v>
      </c>
      <c r="R142" s="44">
        <v>201748</v>
      </c>
      <c r="T142"/>
      <c r="U142"/>
      <c r="V142"/>
    </row>
    <row r="143" spans="7:26" outlineLevel="1">
      <c r="G143"/>
      <c r="H143"/>
      <c r="I143" s="8">
        <v>43076</v>
      </c>
      <c r="J143" s="30">
        <v>0.82313722743159479</v>
      </c>
      <c r="L143" s="19">
        <v>201745</v>
      </c>
      <c r="M143" s="19" t="s">
        <v>44</v>
      </c>
      <c r="N143" s="39">
        <v>201748</v>
      </c>
      <c r="O143" s="39">
        <v>201752</v>
      </c>
      <c r="P143" s="39">
        <v>1</v>
      </c>
      <c r="Q143" s="44">
        <v>201744</v>
      </c>
      <c r="R143" s="44">
        <v>201748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43077</v>
      </c>
      <c r="J144" s="30">
        <v>0.83369943084803688</v>
      </c>
      <c r="L144" s="19">
        <v>201745</v>
      </c>
      <c r="M144" s="19" t="s">
        <v>44</v>
      </c>
      <c r="N144" s="39">
        <v>201748</v>
      </c>
      <c r="O144" s="39">
        <v>201752</v>
      </c>
      <c r="P144" s="39"/>
      <c r="Q144" s="44">
        <v>201744</v>
      </c>
      <c r="R144" s="44">
        <v>201748</v>
      </c>
      <c r="T144"/>
      <c r="U144"/>
      <c r="V144"/>
    </row>
    <row r="145" spans="7:31" outlineLevel="1">
      <c r="G145"/>
      <c r="H145"/>
      <c r="I145" s="8">
        <v>43078</v>
      </c>
      <c r="J145" s="30">
        <v>0.84133691677559908</v>
      </c>
      <c r="L145" s="19">
        <v>201745</v>
      </c>
      <c r="M145" s="19" t="s">
        <v>44</v>
      </c>
      <c r="N145" s="39">
        <v>201748</v>
      </c>
      <c r="O145" s="39">
        <v>201752</v>
      </c>
      <c r="P145" s="39">
        <v>0.8</v>
      </c>
      <c r="Q145" s="44">
        <v>201744</v>
      </c>
      <c r="R145" s="44">
        <v>201748</v>
      </c>
      <c r="T145"/>
      <c r="U145"/>
      <c r="V145"/>
      <c r="Y145" s="71" t="s">
        <v>67</v>
      </c>
      <c r="Z145"/>
      <c r="AA145"/>
      <c r="AB145"/>
      <c r="AC145"/>
      <c r="AD145"/>
      <c r="AE145"/>
    </row>
    <row r="146" spans="7:31" outlineLevel="1">
      <c r="G146"/>
      <c r="H146" s="119" t="s">
        <v>1917</v>
      </c>
      <c r="I146" s="8">
        <v>43080</v>
      </c>
      <c r="J146" s="30">
        <v>0.82763859344132817</v>
      </c>
      <c r="L146" s="19">
        <v>201745</v>
      </c>
      <c r="M146" s="19" t="s">
        <v>44</v>
      </c>
      <c r="N146" s="39">
        <v>201748</v>
      </c>
      <c r="O146" s="39">
        <v>201752</v>
      </c>
      <c r="P146" s="39">
        <v>1</v>
      </c>
      <c r="Q146" s="44">
        <v>201744</v>
      </c>
      <c r="R146" s="44">
        <v>201748</v>
      </c>
      <c r="T146"/>
      <c r="U146"/>
      <c r="V146"/>
      <c r="Y146" s="71" t="s">
        <v>66</v>
      </c>
      <c r="Z146" t="s">
        <v>6</v>
      </c>
      <c r="AA146"/>
      <c r="AB146"/>
      <c r="AC146"/>
      <c r="AD146"/>
      <c r="AE146"/>
    </row>
    <row r="147" spans="7:31" outlineLevel="1">
      <c r="G147"/>
      <c r="H147"/>
      <c r="I147" s="8">
        <v>43081</v>
      </c>
      <c r="J147" s="30">
        <v>0.82676596754161991</v>
      </c>
      <c r="L147" s="19">
        <v>201745</v>
      </c>
      <c r="M147" s="19" t="s">
        <v>44</v>
      </c>
      <c r="N147" s="39">
        <v>201748</v>
      </c>
      <c r="O147" s="39">
        <v>201752</v>
      </c>
      <c r="P147" s="39">
        <v>1</v>
      </c>
      <c r="Q147" s="44">
        <v>201744</v>
      </c>
      <c r="R147" s="44">
        <v>201748</v>
      </c>
      <c r="T147"/>
      <c r="U147"/>
      <c r="V147"/>
      <c r="Y147" s="119">
        <v>2</v>
      </c>
      <c r="Z147" s="72">
        <v>3</v>
      </c>
      <c r="AA147"/>
      <c r="AB147"/>
      <c r="AC147"/>
      <c r="AD147"/>
      <c r="AE147"/>
    </row>
    <row r="148" spans="7:31" outlineLevel="1">
      <c r="G148"/>
      <c r="H148"/>
      <c r="I148" s="8">
        <v>43082</v>
      </c>
      <c r="J148" s="30">
        <v>0.8177720408490915</v>
      </c>
      <c r="L148" s="19">
        <v>201745</v>
      </c>
      <c r="M148" s="19" t="s">
        <v>57</v>
      </c>
      <c r="N148" s="39">
        <v>201748</v>
      </c>
      <c r="O148" s="39">
        <v>201752</v>
      </c>
      <c r="P148" s="39">
        <v>0.9</v>
      </c>
      <c r="Q148" s="44">
        <v>201744</v>
      </c>
      <c r="R148" s="44">
        <v>201748</v>
      </c>
      <c r="Y148" s="119">
        <v>3</v>
      </c>
      <c r="Z148" s="72">
        <v>71</v>
      </c>
      <c r="AA148"/>
      <c r="AB148"/>
      <c r="AC148"/>
      <c r="AD148"/>
      <c r="AE148"/>
    </row>
    <row r="149" spans="7:31" outlineLevel="1">
      <c r="G149"/>
      <c r="H149"/>
      <c r="I149" s="8">
        <v>43083</v>
      </c>
      <c r="J149" s="30">
        <v>0.81020368723323455</v>
      </c>
      <c r="L149" s="19">
        <v>201745</v>
      </c>
      <c r="M149" s="19" t="s">
        <v>57</v>
      </c>
      <c r="N149" s="39">
        <v>201748</v>
      </c>
      <c r="O149" s="39">
        <v>201752</v>
      </c>
      <c r="P149" s="39">
        <v>1</v>
      </c>
      <c r="Q149" s="44">
        <v>201744</v>
      </c>
      <c r="R149" s="44">
        <v>201748</v>
      </c>
      <c r="Y149" s="119">
        <v>4</v>
      </c>
      <c r="Z149" s="72">
        <v>13</v>
      </c>
      <c r="AA149"/>
      <c r="AB149"/>
      <c r="AC149"/>
      <c r="AD149"/>
      <c r="AE149"/>
    </row>
    <row r="150" spans="7:31" outlineLevel="1">
      <c r="G150"/>
      <c r="H150"/>
      <c r="I150" s="8">
        <v>43084</v>
      </c>
      <c r="J150" s="30">
        <v>0.83074847090439297</v>
      </c>
      <c r="L150" s="19">
        <v>201745</v>
      </c>
      <c r="M150" s="19" t="s">
        <v>57</v>
      </c>
      <c r="N150" s="39">
        <v>201748</v>
      </c>
      <c r="O150" s="39">
        <v>201752</v>
      </c>
      <c r="P150" s="39">
        <v>1</v>
      </c>
      <c r="Q150" s="44">
        <v>201744</v>
      </c>
      <c r="R150" s="44">
        <v>201748</v>
      </c>
      <c r="Y150" s="119">
        <v>5</v>
      </c>
      <c r="Z150" s="72">
        <v>46</v>
      </c>
      <c r="AA150"/>
      <c r="AB150"/>
      <c r="AC150"/>
      <c r="AD150"/>
      <c r="AE150"/>
    </row>
    <row r="151" spans="7:31" outlineLevel="1">
      <c r="G151"/>
      <c r="H151"/>
      <c r="I151" s="8">
        <v>43085</v>
      </c>
      <c r="J151" s="30">
        <v>0.81478006644518264</v>
      </c>
      <c r="L151" s="19">
        <v>201745</v>
      </c>
      <c r="M151" s="19" t="s">
        <v>34</v>
      </c>
      <c r="N151" s="39">
        <v>201748</v>
      </c>
      <c r="O151" s="39">
        <v>201752</v>
      </c>
      <c r="P151" s="39"/>
      <c r="Q151" s="44">
        <v>201744</v>
      </c>
      <c r="R151" s="44">
        <v>201748</v>
      </c>
      <c r="Y151" s="119" t="s">
        <v>8</v>
      </c>
      <c r="Z151" s="72">
        <v>133</v>
      </c>
      <c r="AA151"/>
      <c r="AB151"/>
      <c r="AC151"/>
      <c r="AD151"/>
      <c r="AE151"/>
    </row>
    <row r="152" spans="7:31" outlineLevel="1">
      <c r="G152"/>
      <c r="H152" s="119" t="s">
        <v>1957</v>
      </c>
      <c r="I152" s="8">
        <v>43087</v>
      </c>
      <c r="J152" s="30">
        <v>0.81542064725589825</v>
      </c>
      <c r="L152" s="19">
        <v>201745</v>
      </c>
      <c r="M152" s="19" t="s">
        <v>34</v>
      </c>
      <c r="N152" s="39">
        <v>201748</v>
      </c>
      <c r="O152" s="39">
        <v>201752</v>
      </c>
      <c r="P152" s="39"/>
      <c r="Q152" s="44">
        <v>201744</v>
      </c>
      <c r="R152" s="44">
        <v>201748</v>
      </c>
      <c r="Y152"/>
      <c r="Z152"/>
      <c r="AA152"/>
      <c r="AB152"/>
      <c r="AC152"/>
      <c r="AD152"/>
      <c r="AE152"/>
    </row>
    <row r="153" spans="7:31" outlineLevel="1">
      <c r="G153"/>
      <c r="H153"/>
      <c r="I153" s="8">
        <v>43088</v>
      </c>
      <c r="J153" s="30">
        <v>0.81318663218911957</v>
      </c>
      <c r="L153" s="19">
        <v>201745</v>
      </c>
      <c r="M153" s="19" t="s">
        <v>34</v>
      </c>
      <c r="N153" s="39">
        <v>201748</v>
      </c>
      <c r="O153" s="39">
        <v>201752</v>
      </c>
      <c r="P153" s="39">
        <v>0.9</v>
      </c>
      <c r="Q153" s="44">
        <v>201744</v>
      </c>
      <c r="R153" s="44">
        <v>201748</v>
      </c>
      <c r="Y153"/>
      <c r="Z153"/>
      <c r="AA153"/>
      <c r="AB153"/>
      <c r="AC153"/>
      <c r="AD153"/>
      <c r="AE153"/>
    </row>
    <row r="154" spans="7:31" outlineLevel="1">
      <c r="G154" s="119" t="s">
        <v>8</v>
      </c>
      <c r="H154"/>
      <c r="I154"/>
      <c r="J154" s="30">
        <v>0.82442682032252812</v>
      </c>
      <c r="L154" s="19">
        <v>201745</v>
      </c>
      <c r="M154" s="19" t="s">
        <v>35</v>
      </c>
      <c r="N154" s="39">
        <v>201748</v>
      </c>
      <c r="O154" s="39">
        <v>201752</v>
      </c>
      <c r="P154" s="39"/>
      <c r="Q154" s="44">
        <v>201744</v>
      </c>
      <c r="R154" s="44">
        <v>201748</v>
      </c>
      <c r="Y154"/>
      <c r="Z154"/>
      <c r="AA154"/>
      <c r="AB154"/>
      <c r="AC154"/>
      <c r="AD154"/>
      <c r="AE154"/>
    </row>
    <row r="155" spans="7:31" outlineLevel="1">
      <c r="G155"/>
      <c r="H155"/>
      <c r="I155"/>
      <c r="J155"/>
      <c r="L155" s="19">
        <v>201745</v>
      </c>
      <c r="M155" s="19" t="s">
        <v>35</v>
      </c>
      <c r="N155" s="39">
        <v>201748</v>
      </c>
      <c r="O155" s="39">
        <v>201752</v>
      </c>
      <c r="P155" s="39">
        <v>1</v>
      </c>
      <c r="Q155" s="44">
        <v>201744</v>
      </c>
      <c r="R155" s="44">
        <v>201748</v>
      </c>
      <c r="Y155"/>
      <c r="Z155"/>
      <c r="AA155"/>
      <c r="AB155"/>
      <c r="AC155"/>
      <c r="AD155"/>
      <c r="AE155"/>
    </row>
    <row r="156" spans="7:31" outlineLevel="1">
      <c r="G156"/>
      <c r="H156"/>
      <c r="I156"/>
      <c r="J156"/>
      <c r="L156" s="19">
        <v>201745</v>
      </c>
      <c r="M156" s="19" t="s">
        <v>36</v>
      </c>
      <c r="N156" s="39">
        <v>201748</v>
      </c>
      <c r="O156" s="39">
        <v>201752</v>
      </c>
      <c r="P156" s="39">
        <v>1</v>
      </c>
      <c r="Q156" s="44">
        <v>201744</v>
      </c>
      <c r="R156" s="44">
        <v>201748</v>
      </c>
      <c r="Y156"/>
      <c r="Z156"/>
      <c r="AA156"/>
      <c r="AB156"/>
      <c r="AC156"/>
      <c r="AD156"/>
      <c r="AE156"/>
    </row>
    <row r="157" spans="7:31" outlineLevel="1">
      <c r="G157"/>
      <c r="H157"/>
      <c r="I157"/>
      <c r="J157"/>
      <c r="L157" s="19">
        <v>201745</v>
      </c>
      <c r="M157" s="19" t="s">
        <v>36</v>
      </c>
      <c r="N157" s="39">
        <v>201748</v>
      </c>
      <c r="O157" s="39">
        <v>201752</v>
      </c>
      <c r="P157" s="39">
        <v>1</v>
      </c>
      <c r="Q157" s="44">
        <v>201744</v>
      </c>
      <c r="R157" s="44">
        <v>201748</v>
      </c>
      <c r="Y157"/>
      <c r="Z157"/>
      <c r="AA157"/>
      <c r="AB157"/>
      <c r="AC157"/>
      <c r="AD157"/>
      <c r="AE157"/>
    </row>
    <row r="158" spans="7:31" outlineLevel="1">
      <c r="G158"/>
      <c r="H158"/>
      <c r="I158"/>
      <c r="J158"/>
      <c r="L158" s="19">
        <v>201745</v>
      </c>
      <c r="M158" s="19" t="s">
        <v>37</v>
      </c>
      <c r="N158" s="39">
        <v>201748</v>
      </c>
      <c r="O158" s="39">
        <v>201752</v>
      </c>
      <c r="P158" s="39">
        <v>1</v>
      </c>
      <c r="Q158" s="44">
        <v>201744</v>
      </c>
      <c r="R158" s="44">
        <v>201748</v>
      </c>
      <c r="Y158"/>
      <c r="Z158"/>
      <c r="AA158"/>
      <c r="AB158"/>
      <c r="AC158"/>
      <c r="AD158"/>
      <c r="AE158"/>
    </row>
    <row r="159" spans="7:31" outlineLevel="1">
      <c r="G159"/>
      <c r="H159"/>
      <c r="I159"/>
      <c r="J159"/>
      <c r="L159" s="19">
        <v>201745</v>
      </c>
      <c r="M159" s="19" t="s">
        <v>37</v>
      </c>
      <c r="N159" s="39">
        <v>201748</v>
      </c>
      <c r="O159" s="39">
        <v>201752</v>
      </c>
      <c r="P159" s="39">
        <v>0.8</v>
      </c>
      <c r="Q159" s="44">
        <v>201744</v>
      </c>
      <c r="R159" s="44">
        <v>201748</v>
      </c>
      <c r="Y159"/>
      <c r="Z159"/>
      <c r="AA159"/>
    </row>
    <row r="160" spans="7:31" outlineLevel="1">
      <c r="G160"/>
      <c r="H160"/>
      <c r="I160"/>
      <c r="J160"/>
      <c r="L160" s="19">
        <v>201745</v>
      </c>
      <c r="M160" s="19" t="s">
        <v>37</v>
      </c>
      <c r="N160" s="39">
        <v>201748</v>
      </c>
      <c r="O160" s="39">
        <v>201752</v>
      </c>
      <c r="P160" s="39">
        <v>0.9</v>
      </c>
      <c r="Q160" s="44">
        <v>201744</v>
      </c>
      <c r="R160" s="44">
        <v>201748</v>
      </c>
      <c r="Y160"/>
      <c r="Z160"/>
      <c r="AA160"/>
    </row>
    <row r="161" spans="12:27" outlineLevel="1">
      <c r="L161" s="19">
        <v>201745</v>
      </c>
      <c r="M161" s="19" t="s">
        <v>37</v>
      </c>
      <c r="N161" s="39">
        <v>201748</v>
      </c>
      <c r="O161" s="39">
        <v>201752</v>
      </c>
      <c r="P161" s="39">
        <v>0.9</v>
      </c>
      <c r="Q161" s="44">
        <v>201744</v>
      </c>
      <c r="R161" s="44">
        <v>201748</v>
      </c>
      <c r="Y161"/>
      <c r="Z161"/>
      <c r="AA161"/>
    </row>
    <row r="162" spans="12:27" outlineLevel="1">
      <c r="L162" s="19">
        <v>201745</v>
      </c>
      <c r="M162" s="19" t="s">
        <v>37</v>
      </c>
      <c r="N162" s="39">
        <v>201748</v>
      </c>
      <c r="O162" s="39">
        <v>201752</v>
      </c>
      <c r="P162" s="39">
        <v>0.9</v>
      </c>
      <c r="Q162" s="44">
        <v>201744</v>
      </c>
      <c r="R162" s="44">
        <v>201748</v>
      </c>
      <c r="Y162"/>
      <c r="Z162"/>
      <c r="AA162"/>
    </row>
    <row r="163" spans="12:27" outlineLevel="1">
      <c r="L163" s="19">
        <v>201745</v>
      </c>
      <c r="M163" s="19" t="s">
        <v>37</v>
      </c>
      <c r="N163" s="39">
        <v>201748</v>
      </c>
      <c r="O163" s="39">
        <v>201752</v>
      </c>
      <c r="P163" s="39">
        <v>0.9</v>
      </c>
      <c r="Q163" s="44">
        <v>201744</v>
      </c>
      <c r="R163" s="44">
        <v>201748</v>
      </c>
    </row>
    <row r="164" spans="12:27" outlineLevel="1">
      <c r="L164" s="19">
        <v>201745</v>
      </c>
      <c r="M164" s="19" t="s">
        <v>38</v>
      </c>
      <c r="N164" s="39">
        <v>201748</v>
      </c>
      <c r="O164" s="39">
        <v>201752</v>
      </c>
      <c r="P164" s="39"/>
      <c r="Q164" s="44">
        <v>201744</v>
      </c>
      <c r="R164" s="44">
        <v>201748</v>
      </c>
    </row>
    <row r="165" spans="12:27" outlineLevel="1">
      <c r="L165" s="19">
        <v>201745</v>
      </c>
      <c r="M165" s="19" t="s">
        <v>38</v>
      </c>
      <c r="N165" s="39">
        <v>201748</v>
      </c>
      <c r="O165" s="39">
        <v>201752</v>
      </c>
      <c r="P165" s="39">
        <v>0.9</v>
      </c>
      <c r="Q165" s="44">
        <v>201744</v>
      </c>
      <c r="R165" s="44">
        <v>201748</v>
      </c>
    </row>
    <row r="166" spans="12:27" outlineLevel="1">
      <c r="L166" s="19">
        <v>201745</v>
      </c>
      <c r="M166" s="19" t="s">
        <v>38</v>
      </c>
      <c r="N166" s="39">
        <v>201748</v>
      </c>
      <c r="O166" s="39">
        <v>201752</v>
      </c>
      <c r="P166" s="39">
        <v>0.9</v>
      </c>
      <c r="Q166" s="44">
        <v>201744</v>
      </c>
      <c r="R166" s="44">
        <v>201748</v>
      </c>
    </row>
    <row r="167" spans="12:27" outlineLevel="1">
      <c r="L167" s="19">
        <v>201745</v>
      </c>
      <c r="M167" s="19" t="s">
        <v>38</v>
      </c>
      <c r="N167" s="39">
        <v>201748</v>
      </c>
      <c r="O167" s="39">
        <v>201752</v>
      </c>
      <c r="P167" s="39"/>
      <c r="Q167" s="44">
        <v>201744</v>
      </c>
      <c r="R167" s="44">
        <v>201748</v>
      </c>
    </row>
    <row r="168" spans="12:27" outlineLevel="1">
      <c r="L168" s="19">
        <v>201745</v>
      </c>
      <c r="M168" s="19" t="s">
        <v>38</v>
      </c>
      <c r="N168" s="39">
        <v>201748</v>
      </c>
      <c r="O168" s="39">
        <v>201752</v>
      </c>
      <c r="P168" s="39">
        <v>1</v>
      </c>
      <c r="Q168" s="44">
        <v>201744</v>
      </c>
      <c r="R168" s="44">
        <v>201748</v>
      </c>
    </row>
    <row r="169" spans="12:27" outlineLevel="1">
      <c r="L169" s="19">
        <v>201745</v>
      </c>
      <c r="M169" s="19" t="s">
        <v>38</v>
      </c>
      <c r="N169" s="39">
        <v>201748</v>
      </c>
      <c r="O169" s="39">
        <v>201752</v>
      </c>
      <c r="P169" s="39">
        <v>1</v>
      </c>
      <c r="Q169" s="44">
        <v>201744</v>
      </c>
      <c r="R169" s="44">
        <v>201748</v>
      </c>
    </row>
    <row r="170" spans="12:27" outlineLevel="1">
      <c r="L170" s="19">
        <v>201745</v>
      </c>
      <c r="M170" s="19" t="s">
        <v>38</v>
      </c>
      <c r="N170" s="39">
        <v>201748</v>
      </c>
      <c r="O170" s="39">
        <v>201752</v>
      </c>
      <c r="P170" s="39"/>
      <c r="Q170" s="44">
        <v>201744</v>
      </c>
      <c r="R170" s="44">
        <v>201748</v>
      </c>
    </row>
    <row r="171" spans="12:27" outlineLevel="1">
      <c r="L171" s="19">
        <v>201745</v>
      </c>
      <c r="M171" s="19" t="s">
        <v>38</v>
      </c>
      <c r="N171" s="39">
        <v>201748</v>
      </c>
      <c r="O171" s="39">
        <v>201752</v>
      </c>
      <c r="P171" s="39">
        <v>1</v>
      </c>
      <c r="Q171" s="44">
        <v>201744</v>
      </c>
      <c r="R171" s="44">
        <v>201748</v>
      </c>
    </row>
    <row r="172" spans="12:27" outlineLevel="1">
      <c r="L172" s="19">
        <v>201745</v>
      </c>
      <c r="M172" s="19" t="s">
        <v>38</v>
      </c>
      <c r="N172" s="39">
        <v>201748</v>
      </c>
      <c r="O172" s="39">
        <v>201752</v>
      </c>
      <c r="P172" s="39">
        <v>0.9</v>
      </c>
      <c r="Q172" s="44">
        <v>201744</v>
      </c>
      <c r="R172" s="44">
        <v>201748</v>
      </c>
    </row>
    <row r="173" spans="12:27" outlineLevel="1">
      <c r="L173" s="19">
        <v>201746</v>
      </c>
      <c r="M173" s="19" t="s">
        <v>44</v>
      </c>
      <c r="N173" s="39">
        <v>201748</v>
      </c>
      <c r="O173" s="39">
        <v>201752</v>
      </c>
      <c r="P173" s="39">
        <v>0.7</v>
      </c>
      <c r="Q173" s="44">
        <v>201744</v>
      </c>
      <c r="R173" s="44">
        <v>201748</v>
      </c>
    </row>
    <row r="174" spans="12:27" outlineLevel="1">
      <c r="L174" s="19">
        <v>201746</v>
      </c>
      <c r="M174" s="19" t="s">
        <v>44</v>
      </c>
      <c r="N174" s="39">
        <v>201748</v>
      </c>
      <c r="O174" s="39">
        <v>201752</v>
      </c>
      <c r="P174" s="39">
        <v>0.7</v>
      </c>
      <c r="Q174" s="44">
        <v>201744</v>
      </c>
      <c r="R174" s="44">
        <v>201748</v>
      </c>
    </row>
    <row r="175" spans="12:27" outlineLevel="1">
      <c r="L175" s="19">
        <v>201746</v>
      </c>
      <c r="M175" s="19" t="s">
        <v>44</v>
      </c>
      <c r="N175" s="39">
        <v>201748</v>
      </c>
      <c r="O175" s="39">
        <v>201752</v>
      </c>
      <c r="P175" s="39">
        <v>0.9</v>
      </c>
      <c r="Q175" s="44">
        <v>201744</v>
      </c>
      <c r="R175" s="44">
        <v>201748</v>
      </c>
    </row>
    <row r="176" spans="12:27" outlineLevel="1">
      <c r="L176" s="19">
        <v>201746</v>
      </c>
      <c r="M176" s="19" t="s">
        <v>44</v>
      </c>
      <c r="N176" s="39">
        <v>201748</v>
      </c>
      <c r="O176" s="39">
        <v>201752</v>
      </c>
      <c r="P176" s="39">
        <v>0.9</v>
      </c>
      <c r="Q176" s="44">
        <v>201744</v>
      </c>
      <c r="R176" s="44">
        <v>201748</v>
      </c>
    </row>
    <row r="177" spans="12:18" outlineLevel="1">
      <c r="L177" s="19">
        <v>201746</v>
      </c>
      <c r="M177" s="19" t="s">
        <v>44</v>
      </c>
      <c r="N177" s="39">
        <v>201748</v>
      </c>
      <c r="O177" s="39">
        <v>201752</v>
      </c>
      <c r="P177" s="39">
        <v>1</v>
      </c>
      <c r="Q177" s="44">
        <v>201744</v>
      </c>
      <c r="R177" s="44">
        <v>201748</v>
      </c>
    </row>
    <row r="178" spans="12:18" outlineLevel="1">
      <c r="L178" s="19">
        <v>201746</v>
      </c>
      <c r="M178" s="19" t="s">
        <v>44</v>
      </c>
      <c r="N178" s="39">
        <v>201748</v>
      </c>
      <c r="O178" s="39">
        <v>201752</v>
      </c>
      <c r="P178" s="39">
        <v>1</v>
      </c>
      <c r="Q178" s="44">
        <v>201744</v>
      </c>
      <c r="R178" s="44">
        <v>201748</v>
      </c>
    </row>
    <row r="179" spans="12:18" outlineLevel="1">
      <c r="L179" s="19">
        <v>201746</v>
      </c>
      <c r="M179" s="19" t="s">
        <v>44</v>
      </c>
      <c r="N179" s="39">
        <v>201748</v>
      </c>
      <c r="O179" s="39">
        <v>201752</v>
      </c>
      <c r="P179" s="39">
        <v>0.8</v>
      </c>
      <c r="Q179" s="44">
        <v>201744</v>
      </c>
      <c r="R179" s="44">
        <v>201748</v>
      </c>
    </row>
    <row r="180" spans="12:18" outlineLevel="1">
      <c r="L180" s="19">
        <v>201746</v>
      </c>
      <c r="M180" s="19" t="s">
        <v>44</v>
      </c>
      <c r="N180" s="39">
        <v>201748</v>
      </c>
      <c r="O180" s="39">
        <v>201752</v>
      </c>
      <c r="P180" s="39">
        <v>0.8</v>
      </c>
      <c r="Q180" s="44">
        <v>201744</v>
      </c>
      <c r="R180" s="44">
        <v>201748</v>
      </c>
    </row>
    <row r="181" spans="12:18" outlineLevel="1">
      <c r="L181" s="19">
        <v>201746</v>
      </c>
      <c r="M181" s="19" t="s">
        <v>44</v>
      </c>
      <c r="N181" s="39">
        <v>201748</v>
      </c>
      <c r="O181" s="39">
        <v>201752</v>
      </c>
      <c r="P181" s="39">
        <v>0.8</v>
      </c>
      <c r="Q181" s="44">
        <v>201744</v>
      </c>
      <c r="R181" s="44">
        <v>201748</v>
      </c>
    </row>
    <row r="182" spans="12:18" outlineLevel="1">
      <c r="L182" s="19">
        <v>201746</v>
      </c>
      <c r="M182" s="19" t="s">
        <v>44</v>
      </c>
      <c r="N182" s="39">
        <v>201748</v>
      </c>
      <c r="O182" s="39">
        <v>201752</v>
      </c>
      <c r="P182" s="39">
        <v>0.9</v>
      </c>
      <c r="Q182" s="44">
        <v>201744</v>
      </c>
      <c r="R182" s="44">
        <v>201748</v>
      </c>
    </row>
    <row r="183" spans="12:18" outlineLevel="1">
      <c r="L183" s="19">
        <v>201746</v>
      </c>
      <c r="M183" s="19" t="s">
        <v>44</v>
      </c>
      <c r="N183" s="39">
        <v>201748</v>
      </c>
      <c r="O183" s="39">
        <v>201752</v>
      </c>
      <c r="P183" s="39">
        <v>0.8</v>
      </c>
      <c r="Q183" s="44">
        <v>201744</v>
      </c>
      <c r="R183" s="44">
        <v>201748</v>
      </c>
    </row>
    <row r="184" spans="12:18" outlineLevel="1">
      <c r="L184" s="19">
        <v>201746</v>
      </c>
      <c r="M184" s="19" t="s">
        <v>44</v>
      </c>
      <c r="N184" s="39">
        <v>201748</v>
      </c>
      <c r="O184" s="39">
        <v>201752</v>
      </c>
      <c r="P184" s="39">
        <v>1</v>
      </c>
      <c r="Q184" s="44">
        <v>201744</v>
      </c>
      <c r="R184" s="44">
        <v>201748</v>
      </c>
    </row>
    <row r="185" spans="12:18" outlineLevel="1">
      <c r="L185" s="19">
        <v>201746</v>
      </c>
      <c r="M185" s="19" t="s">
        <v>44</v>
      </c>
      <c r="N185" s="39">
        <v>201748</v>
      </c>
      <c r="O185" s="39">
        <v>201752</v>
      </c>
      <c r="P185" s="39">
        <v>0.9</v>
      </c>
      <c r="Q185" s="44">
        <v>201744</v>
      </c>
      <c r="R185" s="44">
        <v>201748</v>
      </c>
    </row>
    <row r="186" spans="12:18" outlineLevel="1">
      <c r="L186" s="19">
        <v>201746</v>
      </c>
      <c r="M186" s="19" t="s">
        <v>44</v>
      </c>
      <c r="N186" s="39">
        <v>201748</v>
      </c>
      <c r="O186" s="39">
        <v>201752</v>
      </c>
      <c r="P186" s="39">
        <v>0.8</v>
      </c>
      <c r="Q186" s="44">
        <v>201744</v>
      </c>
      <c r="R186" s="44">
        <v>201748</v>
      </c>
    </row>
    <row r="187" spans="12:18" outlineLevel="1">
      <c r="L187" s="19">
        <v>201746</v>
      </c>
      <c r="M187" s="19" t="s">
        <v>44</v>
      </c>
      <c r="N187" s="39">
        <v>201748</v>
      </c>
      <c r="O187" s="39">
        <v>201752</v>
      </c>
      <c r="P187" s="39">
        <v>0.7</v>
      </c>
      <c r="Q187" s="44">
        <v>201744</v>
      </c>
      <c r="R187" s="44">
        <v>201748</v>
      </c>
    </row>
    <row r="188" spans="12:18" outlineLevel="1">
      <c r="L188" s="19">
        <v>201746</v>
      </c>
      <c r="M188" s="19" t="s">
        <v>44</v>
      </c>
      <c r="N188" s="39">
        <v>201748</v>
      </c>
      <c r="O188" s="39">
        <v>201752</v>
      </c>
      <c r="P188" s="39">
        <v>0.9</v>
      </c>
      <c r="Q188" s="44">
        <v>201744</v>
      </c>
      <c r="R188" s="44">
        <v>201748</v>
      </c>
    </row>
    <row r="189" spans="12:18" outlineLevel="1">
      <c r="L189" s="19">
        <v>201746</v>
      </c>
      <c r="M189" s="19" t="s">
        <v>44</v>
      </c>
      <c r="N189" s="39">
        <v>201748</v>
      </c>
      <c r="O189" s="39">
        <v>201752</v>
      </c>
      <c r="P189" s="39">
        <v>0.9</v>
      </c>
      <c r="Q189" s="44">
        <v>201744</v>
      </c>
      <c r="R189" s="44">
        <v>201748</v>
      </c>
    </row>
    <row r="190" spans="12:18" outlineLevel="1">
      <c r="L190" s="19">
        <v>201746</v>
      </c>
      <c r="M190" s="19" t="s">
        <v>44</v>
      </c>
      <c r="N190" s="39">
        <v>201748</v>
      </c>
      <c r="O190" s="39">
        <v>201752</v>
      </c>
      <c r="P190" s="39">
        <v>0.7</v>
      </c>
      <c r="Q190" s="44">
        <v>201744</v>
      </c>
      <c r="R190" s="44">
        <v>201748</v>
      </c>
    </row>
    <row r="191" spans="12:18" outlineLevel="1">
      <c r="L191" s="19">
        <v>201746</v>
      </c>
      <c r="M191" s="19" t="s">
        <v>44</v>
      </c>
      <c r="N191" s="39">
        <v>201748</v>
      </c>
      <c r="O191" s="39">
        <v>201752</v>
      </c>
      <c r="P191" s="39"/>
      <c r="Q191" s="44">
        <v>201744</v>
      </c>
      <c r="R191" s="44">
        <v>201748</v>
      </c>
    </row>
    <row r="192" spans="12:18" outlineLevel="1">
      <c r="L192" s="19">
        <v>201746</v>
      </c>
      <c r="M192" s="19" t="s">
        <v>44</v>
      </c>
      <c r="N192" s="39">
        <v>201748</v>
      </c>
      <c r="O192" s="39">
        <v>201752</v>
      </c>
      <c r="P192" s="39">
        <v>1</v>
      </c>
      <c r="Q192" s="44">
        <v>201744</v>
      </c>
      <c r="R192" s="44">
        <v>201748</v>
      </c>
    </row>
    <row r="193" spans="12:18" outlineLevel="1">
      <c r="L193" s="19">
        <v>201746</v>
      </c>
      <c r="M193" s="19" t="s">
        <v>44</v>
      </c>
      <c r="N193" s="39">
        <v>201748</v>
      </c>
      <c r="O193" s="39">
        <v>201752</v>
      </c>
      <c r="P193" s="39">
        <v>1</v>
      </c>
      <c r="Q193" s="44">
        <v>201744</v>
      </c>
      <c r="R193" s="44">
        <v>201748</v>
      </c>
    </row>
    <row r="194" spans="12:18" outlineLevel="1">
      <c r="L194" s="19">
        <v>201746</v>
      </c>
      <c r="M194" s="19" t="s">
        <v>44</v>
      </c>
      <c r="N194" s="39">
        <v>201748</v>
      </c>
      <c r="O194" s="39">
        <v>201752</v>
      </c>
      <c r="P194" s="39"/>
      <c r="Q194" s="44">
        <v>201744</v>
      </c>
      <c r="R194" s="44">
        <v>201748</v>
      </c>
    </row>
    <row r="195" spans="12:18" outlineLevel="1">
      <c r="L195" s="19">
        <v>201746</v>
      </c>
      <c r="M195" s="19" t="s">
        <v>44</v>
      </c>
      <c r="N195" s="39">
        <v>201748</v>
      </c>
      <c r="O195" s="39">
        <v>201752</v>
      </c>
      <c r="P195" s="39">
        <v>1</v>
      </c>
      <c r="Q195" s="44">
        <v>201744</v>
      </c>
      <c r="R195" s="44">
        <v>201748</v>
      </c>
    </row>
    <row r="196" spans="12:18" outlineLevel="1">
      <c r="L196" s="19">
        <v>201746</v>
      </c>
      <c r="M196" s="19" t="s">
        <v>44</v>
      </c>
      <c r="N196" s="39">
        <v>201748</v>
      </c>
      <c r="O196" s="39">
        <v>201752</v>
      </c>
      <c r="P196" s="39">
        <v>1</v>
      </c>
      <c r="Q196" s="44">
        <v>201744</v>
      </c>
      <c r="R196" s="44">
        <v>201748</v>
      </c>
    </row>
    <row r="197" spans="12:18" outlineLevel="1">
      <c r="L197" s="19">
        <v>201746</v>
      </c>
      <c r="M197" s="19" t="s">
        <v>57</v>
      </c>
      <c r="N197" s="39">
        <v>201748</v>
      </c>
      <c r="O197" s="39">
        <v>201752</v>
      </c>
      <c r="P197" s="39">
        <v>1</v>
      </c>
      <c r="Q197" s="44">
        <v>201744</v>
      </c>
      <c r="R197" s="44">
        <v>201748</v>
      </c>
    </row>
    <row r="198" spans="12:18" outlineLevel="1">
      <c r="L198" s="19">
        <v>201746</v>
      </c>
      <c r="M198" s="19" t="s">
        <v>57</v>
      </c>
      <c r="N198" s="39">
        <v>201748</v>
      </c>
      <c r="O198" s="39">
        <v>201752</v>
      </c>
      <c r="P198" s="39">
        <v>1</v>
      </c>
      <c r="Q198" s="44">
        <v>201744</v>
      </c>
      <c r="R198" s="44">
        <v>201748</v>
      </c>
    </row>
    <row r="199" spans="12:18" outlineLevel="1">
      <c r="L199" s="19">
        <v>201746</v>
      </c>
      <c r="M199" s="19" t="s">
        <v>57</v>
      </c>
      <c r="N199" s="39">
        <v>201748</v>
      </c>
      <c r="O199" s="39">
        <v>201752</v>
      </c>
      <c r="P199" s="39">
        <v>1</v>
      </c>
      <c r="Q199" s="44">
        <v>201744</v>
      </c>
      <c r="R199" s="44">
        <v>201748</v>
      </c>
    </row>
    <row r="200" spans="12:18" outlineLevel="1">
      <c r="L200" s="19">
        <v>201746</v>
      </c>
      <c r="M200" s="19" t="s">
        <v>34</v>
      </c>
      <c r="N200" s="39">
        <v>201748</v>
      </c>
      <c r="O200" s="39">
        <v>201752</v>
      </c>
      <c r="P200" s="39">
        <v>1</v>
      </c>
      <c r="Q200" s="44">
        <v>201744</v>
      </c>
      <c r="R200" s="44">
        <v>201748</v>
      </c>
    </row>
    <row r="201" spans="12:18" outlineLevel="1">
      <c r="L201" s="19">
        <v>201746</v>
      </c>
      <c r="M201" s="19" t="s">
        <v>34</v>
      </c>
      <c r="N201" s="39">
        <v>201748</v>
      </c>
      <c r="O201" s="39">
        <v>201752</v>
      </c>
      <c r="P201" s="39"/>
      <c r="Q201" s="44">
        <v>201744</v>
      </c>
      <c r="R201" s="44">
        <v>201748</v>
      </c>
    </row>
    <row r="202" spans="12:18" outlineLevel="1">
      <c r="L202" s="19">
        <v>201746</v>
      </c>
      <c r="M202" s="19" t="s">
        <v>34</v>
      </c>
      <c r="N202" s="39">
        <v>201748</v>
      </c>
      <c r="O202" s="39">
        <v>201752</v>
      </c>
      <c r="P202" s="39">
        <v>1</v>
      </c>
      <c r="Q202" s="44">
        <v>201744</v>
      </c>
      <c r="R202" s="44">
        <v>201748</v>
      </c>
    </row>
    <row r="203" spans="12:18" outlineLevel="1">
      <c r="L203" s="19">
        <v>201746</v>
      </c>
      <c r="M203" s="19" t="s">
        <v>35</v>
      </c>
      <c r="N203" s="39">
        <v>201748</v>
      </c>
      <c r="O203" s="39">
        <v>201752</v>
      </c>
      <c r="P203" s="39">
        <v>1</v>
      </c>
      <c r="Q203" s="44">
        <v>201744</v>
      </c>
      <c r="R203" s="44">
        <v>201748</v>
      </c>
    </row>
    <row r="204" spans="12:18" outlineLevel="1">
      <c r="L204" s="19">
        <v>201746</v>
      </c>
      <c r="M204" s="19" t="s">
        <v>35</v>
      </c>
      <c r="N204" s="39">
        <v>201748</v>
      </c>
      <c r="O204" s="39">
        <v>201752</v>
      </c>
      <c r="P204" s="39">
        <v>1</v>
      </c>
      <c r="Q204" s="44">
        <v>201744</v>
      </c>
      <c r="R204" s="44">
        <v>201748</v>
      </c>
    </row>
    <row r="205" spans="12:18" outlineLevel="1">
      <c r="L205" s="19">
        <v>201746</v>
      </c>
      <c r="M205" s="19" t="s">
        <v>36</v>
      </c>
      <c r="N205" s="39">
        <v>201748</v>
      </c>
      <c r="O205" s="39">
        <v>201752</v>
      </c>
      <c r="P205" s="39">
        <v>1</v>
      </c>
      <c r="Q205" s="44">
        <v>201744</v>
      </c>
      <c r="R205" s="44">
        <v>201748</v>
      </c>
    </row>
    <row r="206" spans="12:18" outlineLevel="1">
      <c r="L206" s="19">
        <v>201746</v>
      </c>
      <c r="M206" s="19" t="s">
        <v>36</v>
      </c>
      <c r="N206" s="39">
        <v>201748</v>
      </c>
      <c r="O206" s="39">
        <v>201752</v>
      </c>
      <c r="P206" s="39">
        <v>1</v>
      </c>
      <c r="Q206" s="44">
        <v>201744</v>
      </c>
      <c r="R206" s="44">
        <v>201748</v>
      </c>
    </row>
    <row r="207" spans="12:18" outlineLevel="1">
      <c r="L207" s="19">
        <v>201746</v>
      </c>
      <c r="M207" s="19" t="s">
        <v>37</v>
      </c>
      <c r="N207" s="39">
        <v>201748</v>
      </c>
      <c r="O207" s="39">
        <v>201752</v>
      </c>
      <c r="P207" s="39">
        <v>1</v>
      </c>
      <c r="Q207" s="44">
        <v>201744</v>
      </c>
      <c r="R207" s="44">
        <v>201748</v>
      </c>
    </row>
    <row r="208" spans="12:18" outlineLevel="1">
      <c r="L208" s="19">
        <v>201746</v>
      </c>
      <c r="M208" s="19" t="s">
        <v>37</v>
      </c>
      <c r="N208" s="39">
        <v>201748</v>
      </c>
      <c r="O208" s="39">
        <v>201752</v>
      </c>
      <c r="P208" s="39">
        <v>0.9</v>
      </c>
      <c r="Q208" s="44">
        <v>201744</v>
      </c>
      <c r="R208" s="44">
        <v>201748</v>
      </c>
    </row>
    <row r="209" spans="12:18" outlineLevel="1">
      <c r="L209" s="19">
        <v>201746</v>
      </c>
      <c r="M209" s="19" t="s">
        <v>37</v>
      </c>
      <c r="N209" s="39">
        <v>201748</v>
      </c>
      <c r="O209" s="39">
        <v>201752</v>
      </c>
      <c r="P209" s="39">
        <v>1</v>
      </c>
      <c r="Q209" s="44">
        <v>201744</v>
      </c>
      <c r="R209" s="44">
        <v>201748</v>
      </c>
    </row>
    <row r="210" spans="12:18" outlineLevel="1">
      <c r="L210" s="19">
        <v>201746</v>
      </c>
      <c r="M210" s="19" t="s">
        <v>37</v>
      </c>
      <c r="N210" s="39">
        <v>201748</v>
      </c>
      <c r="O210" s="39">
        <v>201752</v>
      </c>
      <c r="P210" s="39">
        <v>1</v>
      </c>
      <c r="Q210" s="44">
        <v>201744</v>
      </c>
      <c r="R210" s="44">
        <v>201748</v>
      </c>
    </row>
    <row r="211" spans="12:18" outlineLevel="1">
      <c r="L211" s="19">
        <v>201746</v>
      </c>
      <c r="M211" s="19" t="s">
        <v>37</v>
      </c>
      <c r="N211" s="39">
        <v>201748</v>
      </c>
      <c r="O211" s="39">
        <v>201752</v>
      </c>
      <c r="P211" s="39">
        <v>1</v>
      </c>
      <c r="Q211" s="44">
        <v>201744</v>
      </c>
      <c r="R211" s="44">
        <v>201748</v>
      </c>
    </row>
    <row r="212" spans="12:18" outlineLevel="1">
      <c r="L212" s="19">
        <v>201746</v>
      </c>
      <c r="M212" s="19" t="s">
        <v>37</v>
      </c>
      <c r="N212" s="39">
        <v>201748</v>
      </c>
      <c r="O212" s="39">
        <v>201752</v>
      </c>
      <c r="P212" s="39"/>
      <c r="Q212" s="44">
        <v>201744</v>
      </c>
      <c r="R212" s="44">
        <v>201748</v>
      </c>
    </row>
    <row r="213" spans="12:18" outlineLevel="1">
      <c r="L213" s="19">
        <v>201746</v>
      </c>
      <c r="M213" s="19" t="s">
        <v>38</v>
      </c>
      <c r="N213" s="39">
        <v>201748</v>
      </c>
      <c r="O213" s="39">
        <v>201752</v>
      </c>
      <c r="P213" s="39">
        <v>0.9</v>
      </c>
      <c r="Q213" s="44">
        <v>201744</v>
      </c>
      <c r="R213" s="44">
        <v>201748</v>
      </c>
    </row>
    <row r="214" spans="12:18" outlineLevel="1">
      <c r="L214" s="19">
        <v>201746</v>
      </c>
      <c r="M214" s="19" t="s">
        <v>38</v>
      </c>
      <c r="N214" s="39">
        <v>201748</v>
      </c>
      <c r="O214" s="39">
        <v>201752</v>
      </c>
      <c r="P214" s="39">
        <v>0.9</v>
      </c>
      <c r="Q214" s="44">
        <v>201744</v>
      </c>
      <c r="R214" s="44">
        <v>201748</v>
      </c>
    </row>
    <row r="215" spans="12:18" outlineLevel="1">
      <c r="L215" s="19">
        <v>201746</v>
      </c>
      <c r="M215" s="19" t="s">
        <v>38</v>
      </c>
      <c r="N215" s="39">
        <v>201748</v>
      </c>
      <c r="O215" s="39">
        <v>201752</v>
      </c>
      <c r="P215" s="39">
        <v>0.9</v>
      </c>
      <c r="Q215" s="44">
        <v>201744</v>
      </c>
      <c r="R215" s="44">
        <v>201748</v>
      </c>
    </row>
    <row r="216" spans="12:18" outlineLevel="1">
      <c r="L216" s="19">
        <v>201746</v>
      </c>
      <c r="M216" s="19" t="s">
        <v>38</v>
      </c>
      <c r="N216" s="39">
        <v>201748</v>
      </c>
      <c r="O216" s="39">
        <v>201752</v>
      </c>
      <c r="P216" s="39">
        <v>1</v>
      </c>
      <c r="Q216" s="44">
        <v>201744</v>
      </c>
      <c r="R216" s="44">
        <v>201748</v>
      </c>
    </row>
    <row r="217" spans="12:18" outlineLevel="1">
      <c r="L217" s="19">
        <v>201746</v>
      </c>
      <c r="M217" s="19" t="s">
        <v>38</v>
      </c>
      <c r="N217" s="39">
        <v>201748</v>
      </c>
      <c r="O217" s="39">
        <v>201752</v>
      </c>
      <c r="P217" s="39">
        <v>1</v>
      </c>
      <c r="Q217" s="44">
        <v>201744</v>
      </c>
      <c r="R217" s="44">
        <v>201748</v>
      </c>
    </row>
    <row r="218" spans="12:18" outlineLevel="1">
      <c r="L218" s="19">
        <v>201746</v>
      </c>
      <c r="M218" s="19" t="s">
        <v>38</v>
      </c>
      <c r="N218" s="39">
        <v>201748</v>
      </c>
      <c r="O218" s="39">
        <v>201752</v>
      </c>
      <c r="P218" s="39">
        <v>1</v>
      </c>
      <c r="Q218" s="44">
        <v>201744</v>
      </c>
      <c r="R218" s="44">
        <v>201748</v>
      </c>
    </row>
    <row r="219" spans="12:18" outlineLevel="1">
      <c r="L219" s="19">
        <v>201746</v>
      </c>
      <c r="M219" s="19" t="s">
        <v>38</v>
      </c>
      <c r="N219" s="39">
        <v>201748</v>
      </c>
      <c r="O219" s="39">
        <v>201752</v>
      </c>
      <c r="P219" s="39">
        <v>0.9</v>
      </c>
      <c r="Q219" s="44">
        <v>201744</v>
      </c>
      <c r="R219" s="44">
        <v>201748</v>
      </c>
    </row>
    <row r="220" spans="12:18" outlineLevel="1">
      <c r="L220" s="19">
        <v>201746</v>
      </c>
      <c r="M220" s="19" t="s">
        <v>38</v>
      </c>
      <c r="N220" s="39">
        <v>201748</v>
      </c>
      <c r="O220" s="39">
        <v>201752</v>
      </c>
      <c r="P220" s="39"/>
      <c r="Q220" s="44">
        <v>201744</v>
      </c>
      <c r="R220" s="44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44">
        <v>201744</v>
      </c>
      <c r="R221" s="44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44">
        <v>201744</v>
      </c>
      <c r="R222" s="44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44">
        <v>201744</v>
      </c>
      <c r="R223" s="44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44">
        <v>201744</v>
      </c>
      <c r="R224" s="44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44">
        <v>201744</v>
      </c>
      <c r="R225" s="44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44">
        <v>201744</v>
      </c>
      <c r="R226" s="44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44">
        <v>201744</v>
      </c>
      <c r="R227" s="44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44">
        <v>201744</v>
      </c>
      <c r="R228" s="44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44">
        <v>201744</v>
      </c>
      <c r="R229" s="44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44">
        <v>201744</v>
      </c>
      <c r="R230" s="44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44">
        <v>201744</v>
      </c>
      <c r="R231" s="44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44">
        <v>201744</v>
      </c>
      <c r="R232" s="44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44">
        <v>201744</v>
      </c>
      <c r="R233" s="44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44">
        <v>201744</v>
      </c>
      <c r="R234" s="44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44">
        <v>201744</v>
      </c>
      <c r="R235" s="44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44">
        <v>201744</v>
      </c>
      <c r="R236" s="44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44">
        <v>201744</v>
      </c>
      <c r="R237" s="44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44">
        <v>201744</v>
      </c>
      <c r="R238" s="44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44">
        <v>201744</v>
      </c>
      <c r="R239" s="44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44">
        <v>201744</v>
      </c>
      <c r="R240" s="44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44">
        <v>201744</v>
      </c>
      <c r="R241" s="44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44">
        <v>201744</v>
      </c>
      <c r="R242" s="44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44">
        <v>201744</v>
      </c>
      <c r="R243" s="44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44">
        <v>201744</v>
      </c>
      <c r="R244" s="44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44">
        <v>201744</v>
      </c>
      <c r="R245" s="44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44">
        <v>201744</v>
      </c>
      <c r="R246" s="44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44">
        <v>201744</v>
      </c>
      <c r="R247" s="44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44">
        <v>201744</v>
      </c>
      <c r="R248" s="44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44">
        <v>201744</v>
      </c>
      <c r="R249" s="44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44">
        <v>201744</v>
      </c>
      <c r="R250" s="44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44">
        <v>201744</v>
      </c>
      <c r="R251" s="44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44">
        <v>201744</v>
      </c>
      <c r="R252" s="44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44">
        <v>201744</v>
      </c>
      <c r="R253" s="44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44">
        <v>201744</v>
      </c>
      <c r="R254" s="44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44">
        <v>201744</v>
      </c>
      <c r="R255" s="44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44">
        <v>201744</v>
      </c>
      <c r="R256" s="44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44">
        <v>201744</v>
      </c>
      <c r="R257" s="44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44">
        <v>201744</v>
      </c>
      <c r="R258" s="44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44">
        <v>201744</v>
      </c>
      <c r="R259" s="44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44">
        <v>201744</v>
      </c>
      <c r="R260" s="44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44">
        <v>201744</v>
      </c>
      <c r="R261" s="44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44">
        <v>201744</v>
      </c>
      <c r="R262" s="44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44">
        <v>201744</v>
      </c>
      <c r="R263" s="44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44">
        <v>201744</v>
      </c>
      <c r="R264" s="44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44">
        <v>201744</v>
      </c>
      <c r="R265" s="44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44">
        <v>201744</v>
      </c>
      <c r="R266" s="44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44">
        <v>201744</v>
      </c>
      <c r="R267" s="44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44">
        <v>201744</v>
      </c>
      <c r="R268" s="44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44">
        <v>201744</v>
      </c>
      <c r="R269" s="44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44">
        <v>201744</v>
      </c>
      <c r="R270" s="44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44">
        <v>201744</v>
      </c>
      <c r="R271" s="44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44">
        <v>201744</v>
      </c>
      <c r="R272" s="44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44">
        <v>201744</v>
      </c>
      <c r="R273" s="44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44">
        <v>201744</v>
      </c>
      <c r="R274" s="44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44">
        <v>201744</v>
      </c>
      <c r="R275" s="44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44">
        <v>201744</v>
      </c>
      <c r="R276" s="44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44">
        <v>201744</v>
      </c>
      <c r="R277" s="44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44">
        <v>201744</v>
      </c>
      <c r="R278" s="44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44">
        <v>201744</v>
      </c>
      <c r="R279" s="44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44">
        <v>201744</v>
      </c>
      <c r="R280" s="44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44">
        <v>201744</v>
      </c>
      <c r="R281" s="44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44">
        <v>201744</v>
      </c>
      <c r="R282" s="44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44">
        <v>201744</v>
      </c>
      <c r="R283" s="44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44">
        <v>201744</v>
      </c>
      <c r="R284" s="44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44">
        <v>201744</v>
      </c>
      <c r="R285" s="44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44">
        <v>201744</v>
      </c>
      <c r="R286" s="44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44">
        <v>201744</v>
      </c>
      <c r="R287" s="44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44">
        <v>201744</v>
      </c>
      <c r="R288" s="44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44">
        <v>201744</v>
      </c>
      <c r="R289" s="44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44">
        <v>201744</v>
      </c>
      <c r="R290" s="44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44">
        <v>201744</v>
      </c>
      <c r="R291" s="44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44">
        <v>201744</v>
      </c>
      <c r="R292" s="44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44">
        <v>201744</v>
      </c>
      <c r="R293" s="44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44">
        <v>201744</v>
      </c>
      <c r="R294" s="44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44">
        <v>201744</v>
      </c>
      <c r="R295" s="44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44">
        <v>201744</v>
      </c>
      <c r="R296" s="44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44">
        <v>201744</v>
      </c>
      <c r="R297" s="44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44">
        <v>201744</v>
      </c>
      <c r="R298" s="44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44">
        <v>201744</v>
      </c>
      <c r="R299" s="44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44">
        <v>201744</v>
      </c>
      <c r="R300" s="44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44">
        <v>201744</v>
      </c>
      <c r="R301" s="44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44">
        <v>201744</v>
      </c>
      <c r="R302" s="44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44">
        <v>201744</v>
      </c>
      <c r="R303" s="44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44">
        <v>201744</v>
      </c>
      <c r="R304" s="44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44">
        <v>201744</v>
      </c>
      <c r="R305" s="44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44">
        <v>201744</v>
      </c>
      <c r="R306" s="44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44">
        <v>201744</v>
      </c>
      <c r="R307" s="44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44">
        <v>201744</v>
      </c>
      <c r="R308" s="44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44">
        <v>201744</v>
      </c>
      <c r="R309" s="44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44">
        <v>201744</v>
      </c>
      <c r="R310" s="44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44">
        <v>201744</v>
      </c>
      <c r="R311" s="44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44">
        <v>201744</v>
      </c>
      <c r="R312" s="44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44">
        <v>201744</v>
      </c>
      <c r="R313" s="44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44">
        <v>201744</v>
      </c>
      <c r="R314" s="44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44">
        <v>201744</v>
      </c>
      <c r="R315" s="44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44">
        <v>201744</v>
      </c>
      <c r="R316" s="44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44">
        <v>201744</v>
      </c>
      <c r="R317" s="44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44">
        <v>201744</v>
      </c>
      <c r="R318" s="44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44">
        <v>201744</v>
      </c>
      <c r="R319" s="44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44">
        <v>201744</v>
      </c>
      <c r="R320" s="44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44">
        <v>201744</v>
      </c>
      <c r="R321" s="44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44">
        <v>201744</v>
      </c>
      <c r="R322" s="44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44">
        <v>201744</v>
      </c>
      <c r="R323" s="44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44">
        <v>201744</v>
      </c>
      <c r="R324" s="44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44">
        <v>201744</v>
      </c>
      <c r="R325" s="44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44">
        <v>201744</v>
      </c>
      <c r="R326" s="44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44">
        <v>201744</v>
      </c>
      <c r="R327" s="44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44">
        <v>201744</v>
      </c>
      <c r="R328" s="44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44">
        <v>201744</v>
      </c>
      <c r="R329" s="44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44">
        <v>201744</v>
      </c>
      <c r="R330" s="44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44">
        <v>201744</v>
      </c>
      <c r="R331" s="44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44">
        <v>201744</v>
      </c>
      <c r="R332" s="44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44">
        <v>201744</v>
      </c>
      <c r="R333" s="44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44">
        <v>201744</v>
      </c>
      <c r="R334" s="44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44">
        <v>201744</v>
      </c>
      <c r="R335" s="44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44">
        <v>201744</v>
      </c>
      <c r="R336" s="44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44">
        <v>201744</v>
      </c>
      <c r="R337" s="44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44">
        <v>201744</v>
      </c>
      <c r="R338" s="44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44">
        <v>201744</v>
      </c>
      <c r="R339" s="44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44">
        <v>201744</v>
      </c>
      <c r="R340" s="44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44">
        <v>201744</v>
      </c>
      <c r="R341" s="44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44">
        <v>201744</v>
      </c>
      <c r="R342" s="44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44">
        <v>201744</v>
      </c>
      <c r="R343" s="44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44">
        <v>201744</v>
      </c>
      <c r="R344" s="44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44">
        <v>201744</v>
      </c>
      <c r="R345" s="44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44">
        <v>201744</v>
      </c>
      <c r="R346" s="44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44">
        <v>201744</v>
      </c>
      <c r="R347" s="44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44">
        <v>201744</v>
      </c>
      <c r="R348" s="44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44">
        <v>201744</v>
      </c>
      <c r="R349" s="44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44">
        <v>201744</v>
      </c>
      <c r="R350" s="44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44">
        <v>201744</v>
      </c>
      <c r="R351" s="44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44">
        <v>201744</v>
      </c>
      <c r="R352" s="44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44">
        <v>201744</v>
      </c>
      <c r="R353" s="44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44">
        <v>201744</v>
      </c>
      <c r="R354" s="44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44">
        <v>201744</v>
      </c>
      <c r="R355" s="44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44">
        <v>201744</v>
      </c>
      <c r="R356" s="44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44">
        <v>201744</v>
      </c>
      <c r="R357" s="44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44">
        <v>201744</v>
      </c>
      <c r="R358" s="44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44">
        <v>201744</v>
      </c>
      <c r="R359" s="44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44">
        <v>201744</v>
      </c>
      <c r="R360" s="44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44">
        <v>201744</v>
      </c>
      <c r="R361" s="44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44">
        <v>201744</v>
      </c>
      <c r="R362" s="44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44">
        <v>201744</v>
      </c>
      <c r="R363" s="44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44">
        <v>201744</v>
      </c>
      <c r="R364" s="44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44">
        <v>201744</v>
      </c>
      <c r="R365" s="44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44">
        <v>201744</v>
      </c>
      <c r="R366" s="44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44">
        <v>201744</v>
      </c>
      <c r="R367" s="44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44">
        <v>201744</v>
      </c>
      <c r="R368" s="44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44">
        <v>201744</v>
      </c>
      <c r="R369" s="44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44">
        <v>201744</v>
      </c>
      <c r="R370" s="44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44">
        <v>201744</v>
      </c>
      <c r="R371" s="44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44">
        <v>201744</v>
      </c>
      <c r="R372" s="44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44">
        <v>201744</v>
      </c>
      <c r="R373" s="44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44">
        <v>201744</v>
      </c>
      <c r="R374" s="44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44">
        <v>201744</v>
      </c>
      <c r="R375" s="44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44">
        <v>201744</v>
      </c>
      <c r="R376" s="44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44">
        <v>201744</v>
      </c>
      <c r="R377" s="44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44">
        <v>201744</v>
      </c>
      <c r="R378" s="44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44">
        <v>201744</v>
      </c>
      <c r="R379" s="44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44">
        <v>201744</v>
      </c>
      <c r="R380" s="44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44">
        <v>201744</v>
      </c>
      <c r="R381" s="44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44">
        <v>201744</v>
      </c>
      <c r="R382" s="44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44">
        <v>201744</v>
      </c>
      <c r="R383" s="44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44">
        <v>201744</v>
      </c>
      <c r="R384" s="44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44">
        <v>201744</v>
      </c>
      <c r="R385" s="44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44">
        <v>201744</v>
      </c>
      <c r="R386" s="44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44">
        <v>201744</v>
      </c>
      <c r="R387" s="44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44">
        <v>201744</v>
      </c>
      <c r="R388" s="44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44">
        <v>201744</v>
      </c>
      <c r="R389" s="44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44">
        <v>201744</v>
      </c>
      <c r="R390" s="44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44">
        <v>201744</v>
      </c>
      <c r="R391" s="44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44">
        <v>201744</v>
      </c>
      <c r="R392" s="44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44">
        <v>201744</v>
      </c>
      <c r="R393" s="44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44">
        <v>201744</v>
      </c>
      <c r="R394" s="44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44">
        <v>201744</v>
      </c>
      <c r="R395" s="44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44">
        <v>201744</v>
      </c>
      <c r="R396" s="44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44">
        <v>201744</v>
      </c>
      <c r="R397" s="44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44">
        <v>201744</v>
      </c>
      <c r="R398" s="44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44">
        <v>201744</v>
      </c>
      <c r="R399" s="44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44">
        <v>201744</v>
      </c>
      <c r="R400" s="44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44">
        <v>201744</v>
      </c>
      <c r="R401" s="44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44">
        <v>201744</v>
      </c>
      <c r="R402" s="44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44">
        <v>201744</v>
      </c>
      <c r="R403" s="44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44">
        <v>201744</v>
      </c>
      <c r="R404" s="44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44">
        <v>201744</v>
      </c>
      <c r="R405" s="44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44">
        <v>201744</v>
      </c>
      <c r="R406" s="44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44">
        <v>201744</v>
      </c>
      <c r="R407" s="44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44">
        <v>201744</v>
      </c>
      <c r="R408" s="44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44">
        <v>201744</v>
      </c>
      <c r="R409" s="44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44">
        <v>201744</v>
      </c>
      <c r="R410" s="44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44">
        <v>201744</v>
      </c>
      <c r="R411" s="44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44">
        <v>201744</v>
      </c>
      <c r="R412" s="44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44">
        <v>201744</v>
      </c>
      <c r="R413" s="44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44">
        <v>201744</v>
      </c>
      <c r="R414" s="44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44">
        <v>201744</v>
      </c>
      <c r="R415" s="44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44">
        <v>201744</v>
      </c>
      <c r="R416" s="44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44">
        <v>201744</v>
      </c>
      <c r="R417" s="44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1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1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33" priority="9" operator="lessThanOrEqual">
      <formula>$C$16</formula>
    </cfRule>
  </conditionalFormatting>
  <conditionalFormatting sqref="D6:D11">
    <cfRule type="cellIs" dxfId="32" priority="8" operator="lessThanOrEqual">
      <formula>$D$16</formula>
    </cfRule>
  </conditionalFormatting>
  <conditionalFormatting sqref="H4:H7">
    <cfRule type="colorScale" priority="5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6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Arkusz35">
    <tabColor theme="4" tint="0.59999389629810485"/>
    <pageSetUpPr fitToPage="1"/>
  </sheetPr>
  <dimension ref="B1:Z500"/>
  <sheetViews>
    <sheetView zoomScaleNormal="100" workbookViewId="0">
      <selection activeCell="A13" sqref="A13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2.625" style="52" customWidth="1"/>
    <col min="6" max="6" width="19.25" style="52" customWidth="1"/>
    <col min="7" max="7" width="22.375" style="52" customWidth="1"/>
    <col min="8" max="8" width="12.75" style="52" customWidth="1"/>
    <col min="9" max="9" width="19.625" style="52" customWidth="1"/>
    <col min="10" max="10" width="19.375" style="52" customWidth="1"/>
    <col min="11" max="11" width="20.125" style="52" customWidth="1"/>
    <col min="12" max="12" width="9.25" style="52" customWidth="1" outlineLevel="1"/>
    <col min="13" max="13" width="28.625" style="52" customWidth="1" outlineLevel="1"/>
    <col min="14" max="14" width="10.5" style="52" customWidth="1" outlineLevel="1"/>
    <col min="15" max="15" width="10.5" style="52" customWidth="1"/>
    <col min="16" max="16" width="8" style="52" customWidth="1"/>
    <col min="17" max="18" width="10.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bestFit="1" customWidth="1"/>
    <col min="26" max="26" width="18.25" style="52" customWidth="1"/>
    <col min="27" max="16384" width="9" style="52"/>
  </cols>
  <sheetData>
    <row r="1" spans="2:19" ht="57.75" customHeight="1" thickBot="1">
      <c r="B1" s="162" t="s">
        <v>86</v>
      </c>
      <c r="C1" s="162"/>
      <c r="D1" s="162"/>
      <c r="E1" s="68"/>
      <c r="F1" s="163" t="s">
        <v>28</v>
      </c>
      <c r="G1" s="163"/>
      <c r="H1" s="163"/>
      <c r="I1" s="69"/>
      <c r="L1" s="20"/>
      <c r="M1" s="40"/>
    </row>
    <row r="2" spans="2:19" ht="18" customHeight="1">
      <c r="B2" s="160" t="s">
        <v>0</v>
      </c>
      <c r="C2" s="158" t="s">
        <v>1</v>
      </c>
      <c r="D2" s="158" t="s">
        <v>2</v>
      </c>
      <c r="F2" s="164" t="s">
        <v>17</v>
      </c>
      <c r="G2" s="166" t="s">
        <v>18</v>
      </c>
      <c r="H2" s="168" t="s">
        <v>19</v>
      </c>
      <c r="L2" s="20"/>
      <c r="M2" s="40"/>
    </row>
    <row r="3" spans="2:19" ht="31.5" customHeight="1" thickBot="1">
      <c r="B3" s="161"/>
      <c r="C3" s="159"/>
      <c r="D3" s="159"/>
      <c r="F3" s="165"/>
      <c r="G3" s="167"/>
      <c r="H3" s="169"/>
      <c r="L3" s="20"/>
      <c r="M3" s="40"/>
    </row>
    <row r="4" spans="2:19" ht="21.75" customHeight="1" thickBot="1">
      <c r="B4" s="27">
        <v>8</v>
      </c>
      <c r="C4" s="17">
        <v>0.92</v>
      </c>
      <c r="D4" s="58">
        <v>650</v>
      </c>
      <c r="E4" s="20">
        <v>5</v>
      </c>
      <c r="F4" s="25" t="str">
        <f>"+50"</f>
        <v>+50</v>
      </c>
      <c r="G4" s="34">
        <v>1.1000000000000001</v>
      </c>
      <c r="H4" s="21">
        <f>IFERROR(GETPIVOTDATA("Numer Pracownika",$Y$145,"Próg",E4),0)</f>
        <v>21</v>
      </c>
      <c r="L4" s="20">
        <f t="shared" ref="L4:L10" si="0">IF(C4&lt;=$C$16,1,0)</f>
        <v>0</v>
      </c>
      <c r="M4" s="40"/>
      <c r="N4" s="20"/>
      <c r="O4" s="20"/>
      <c r="P4" s="20"/>
      <c r="Q4" s="20"/>
      <c r="R4" s="20"/>
      <c r="S4" s="20"/>
    </row>
    <row r="5" spans="2:19" ht="21.75" customHeight="1" thickBot="1">
      <c r="B5" s="27">
        <v>7</v>
      </c>
      <c r="C5" s="17">
        <v>0.87</v>
      </c>
      <c r="D5" s="58">
        <v>570</v>
      </c>
      <c r="E5" s="20">
        <v>4</v>
      </c>
      <c r="F5" s="26" t="s">
        <v>20</v>
      </c>
      <c r="G5" s="31">
        <v>1.05</v>
      </c>
      <c r="H5" s="21">
        <f t="shared" ref="H5:H9" si="1">IFERROR(GETPIVOTDATA("Numer Pracownika",$Y$145,"Próg",E5),0)</f>
        <v>13</v>
      </c>
      <c r="L5" s="20">
        <f t="shared" si="0"/>
        <v>1</v>
      </c>
      <c r="M5" s="40"/>
      <c r="N5" s="20"/>
      <c r="O5" s="20"/>
      <c r="P5" s="20"/>
      <c r="Q5" s="20"/>
      <c r="R5" s="20"/>
      <c r="S5" s="20"/>
    </row>
    <row r="6" spans="2:19" ht="21.75" customHeight="1" thickBot="1">
      <c r="B6" s="27">
        <v>6</v>
      </c>
      <c r="C6" s="17">
        <v>0.82</v>
      </c>
      <c r="D6" s="58">
        <v>510</v>
      </c>
      <c r="E6" s="20">
        <v>3</v>
      </c>
      <c r="F6" s="24" t="s">
        <v>21</v>
      </c>
      <c r="G6" s="31">
        <v>1</v>
      </c>
      <c r="H6" s="21">
        <f t="shared" si="1"/>
        <v>393</v>
      </c>
      <c r="L6" s="20">
        <f t="shared" si="0"/>
        <v>1</v>
      </c>
      <c r="M6" s="40"/>
      <c r="N6" s="20"/>
      <c r="O6" s="20"/>
      <c r="P6" s="20"/>
      <c r="Q6" s="20"/>
      <c r="R6" s="20"/>
      <c r="S6" s="20"/>
    </row>
    <row r="7" spans="2:19" ht="21.75" customHeight="1" thickBot="1">
      <c r="B7" s="18">
        <v>5</v>
      </c>
      <c r="C7" s="5">
        <v>0.78</v>
      </c>
      <c r="D7" s="59">
        <v>465</v>
      </c>
      <c r="E7" s="20">
        <v>2</v>
      </c>
      <c r="F7" s="23" t="s">
        <v>22</v>
      </c>
      <c r="G7" s="34">
        <v>0.8</v>
      </c>
      <c r="H7" s="21">
        <f t="shared" si="1"/>
        <v>5</v>
      </c>
      <c r="L7" s="20">
        <f t="shared" si="0"/>
        <v>1</v>
      </c>
      <c r="M7" s="40"/>
      <c r="N7" s="20"/>
      <c r="O7" s="20"/>
      <c r="P7" s="20"/>
      <c r="Q7" s="20"/>
      <c r="R7" s="20"/>
      <c r="S7" s="20"/>
    </row>
    <row r="8" spans="2:19" ht="21.75" customHeight="1" thickBot="1">
      <c r="B8" s="18">
        <v>4</v>
      </c>
      <c r="C8" s="5">
        <v>0.75</v>
      </c>
      <c r="D8" s="59">
        <v>430</v>
      </c>
      <c r="E8" s="20">
        <v>1</v>
      </c>
      <c r="F8" s="22" t="s">
        <v>23</v>
      </c>
      <c r="G8" s="32" t="s">
        <v>24</v>
      </c>
      <c r="H8" s="21">
        <f t="shared" si="1"/>
        <v>0</v>
      </c>
      <c r="L8" s="20">
        <f t="shared" si="0"/>
        <v>1</v>
      </c>
      <c r="M8" s="40"/>
      <c r="N8" s="20"/>
      <c r="O8" s="20"/>
      <c r="P8" s="20"/>
      <c r="Q8" s="20"/>
      <c r="R8" s="20"/>
      <c r="S8" s="20"/>
    </row>
    <row r="9" spans="2:19" ht="21.75" customHeight="1" thickBot="1">
      <c r="B9" s="18">
        <v>3</v>
      </c>
      <c r="C9" s="5">
        <v>0.72</v>
      </c>
      <c r="D9" s="59">
        <v>400</v>
      </c>
      <c r="E9" s="20">
        <v>0</v>
      </c>
      <c r="F9" s="29">
        <v>-30</v>
      </c>
      <c r="G9" s="33">
        <v>0</v>
      </c>
      <c r="H9" s="21">
        <f t="shared" si="1"/>
        <v>0</v>
      </c>
      <c r="L9" s="20">
        <f t="shared" si="0"/>
        <v>1</v>
      </c>
      <c r="M9" s="40"/>
      <c r="N9" s="20"/>
      <c r="O9" s="20"/>
      <c r="P9" s="20"/>
      <c r="Q9" s="20"/>
      <c r="R9" s="20"/>
      <c r="S9" s="20"/>
    </row>
    <row r="10" spans="2:19" ht="21.75" customHeight="1" thickBot="1">
      <c r="B10" s="18">
        <v>2</v>
      </c>
      <c r="C10" s="5">
        <v>0.69</v>
      </c>
      <c r="D10" s="59">
        <v>365</v>
      </c>
      <c r="F10" s="170" t="s">
        <v>30</v>
      </c>
      <c r="G10" s="170"/>
      <c r="H10" s="170"/>
      <c r="L10" s="20">
        <f t="shared" si="0"/>
        <v>1</v>
      </c>
      <c r="M10" s="40"/>
      <c r="N10" s="20"/>
      <c r="O10" s="20"/>
      <c r="P10" s="20"/>
      <c r="Q10" s="20"/>
      <c r="R10" s="20"/>
      <c r="S10" s="20"/>
    </row>
    <row r="11" spans="2:19" ht="21.75" customHeight="1" thickBot="1">
      <c r="B11" s="27">
        <v>1</v>
      </c>
      <c r="C11" s="5">
        <v>0.65</v>
      </c>
      <c r="D11" s="58">
        <v>315</v>
      </c>
      <c r="F11" s="171" t="s">
        <v>31</v>
      </c>
      <c r="G11" s="171"/>
      <c r="H11" s="171"/>
      <c r="L11" s="20">
        <f>IF(C11&lt;=$C$16,1,0)</f>
        <v>1</v>
      </c>
      <c r="M11" s="40"/>
      <c r="N11" s="20"/>
      <c r="O11" s="20"/>
      <c r="P11" s="20"/>
      <c r="Q11" s="20"/>
      <c r="R11" s="20"/>
      <c r="S11" s="20"/>
    </row>
    <row r="12" spans="2:19" ht="21.75" customHeight="1" thickBot="1">
      <c r="B12" s="27">
        <v>0</v>
      </c>
      <c r="C12" s="4" t="s">
        <v>46</v>
      </c>
      <c r="D12" s="58">
        <v>0</v>
      </c>
      <c r="F12" s="171" t="s">
        <v>32</v>
      </c>
      <c r="G12" s="171"/>
      <c r="H12" s="171"/>
      <c r="L12" s="20">
        <f>IF(AND(C12&lt;$C$16,L11&lt;&gt;1),1,0)</f>
        <v>0</v>
      </c>
      <c r="M12" s="40"/>
      <c r="N12" s="20"/>
      <c r="O12" s="20"/>
      <c r="P12" s="20"/>
      <c r="Q12" s="20"/>
      <c r="R12" s="20"/>
      <c r="S12" s="20"/>
    </row>
    <row r="13" spans="2:19" ht="21.75" customHeight="1" thickBot="1">
      <c r="B13" s="12" t="s">
        <v>3</v>
      </c>
      <c r="C13" s="11">
        <v>1</v>
      </c>
      <c r="D13" s="10"/>
      <c r="F13" s="171" t="s">
        <v>29</v>
      </c>
      <c r="G13" s="171"/>
      <c r="H13" s="171"/>
      <c r="L13" s="20">
        <f>SUM(L4:L12)</f>
        <v>7</v>
      </c>
      <c r="M13" s="40"/>
      <c r="N13" s="20"/>
      <c r="O13" s="20"/>
      <c r="P13" s="20"/>
      <c r="Q13" s="20"/>
      <c r="R13" s="20"/>
      <c r="S13" s="20"/>
    </row>
    <row r="14" spans="2:19">
      <c r="L14" s="20"/>
      <c r="M14" s="40"/>
      <c r="N14" s="20"/>
      <c r="O14" s="20"/>
      <c r="P14" s="20"/>
      <c r="Q14" s="20"/>
      <c r="R14" s="20"/>
      <c r="S14" s="20"/>
    </row>
    <row r="15" spans="2:19">
      <c r="L15" s="20"/>
      <c r="M15" s="40"/>
    </row>
    <row r="16" spans="2:19" ht="60.75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0.88390298217777918</v>
      </c>
      <c r="D16" s="60">
        <f>(VLOOKUP(L13,B4:D12,3,FALSE)*C13)</f>
        <v>570</v>
      </c>
      <c r="F16" s="172" t="str">
        <f>"Wysokość premii = " &amp; VALUE(D16) &amp; " zł"</f>
        <v>Wysokość premii = 570 zł</v>
      </c>
      <c r="G16" s="172"/>
      <c r="H16" s="172"/>
      <c r="I16" s="172"/>
      <c r="L16" s="20"/>
      <c r="M16" s="40"/>
    </row>
    <row r="17" spans="13:13">
      <c r="M17" s="40"/>
    </row>
    <row r="18" spans="13:13">
      <c r="M18" s="40"/>
    </row>
    <row r="19" spans="13:13">
      <c r="M19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120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1851</v>
      </c>
      <c r="H117" s="7">
        <v>0.88390298217777918</v>
      </c>
      <c r="M117" s="53"/>
    </row>
    <row r="118" spans="7:26" outlineLevel="1">
      <c r="G118" s="119" t="s">
        <v>8</v>
      </c>
      <c r="H118" s="7">
        <v>0.88390298217777918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120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201745</v>
      </c>
      <c r="M124" s="52" t="s">
        <v>44</v>
      </c>
      <c r="N124" s="37">
        <v>201748</v>
      </c>
      <c r="O124" s="37">
        <v>201752</v>
      </c>
      <c r="P124" s="37">
        <v>0.8</v>
      </c>
      <c r="Q124" s="37">
        <v>201744</v>
      </c>
      <c r="R124" s="37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0.81162972198328387</v>
      </c>
      <c r="L125" s="52">
        <v>201745</v>
      </c>
      <c r="M125" s="52" t="s">
        <v>44</v>
      </c>
      <c r="N125" s="37">
        <v>201748</v>
      </c>
      <c r="O125" s="37">
        <v>201752</v>
      </c>
      <c r="P125" s="37">
        <v>0.8</v>
      </c>
      <c r="Q125" s="37">
        <v>201744</v>
      </c>
      <c r="R125" s="37">
        <v>201748</v>
      </c>
      <c r="T125" s="119" t="s">
        <v>44</v>
      </c>
      <c r="U125" s="119">
        <v>201745</v>
      </c>
      <c r="V125" s="7">
        <v>0.88260869565217392</v>
      </c>
      <c r="Y125" s="119" t="s">
        <v>44</v>
      </c>
      <c r="Z125" s="7">
        <v>0.89577464788732342</v>
      </c>
    </row>
    <row r="126" spans="7:26" outlineLevel="1">
      <c r="G126"/>
      <c r="H126"/>
      <c r="I126" s="8">
        <v>43056</v>
      </c>
      <c r="J126" s="30">
        <v>0.92033885885885891</v>
      </c>
      <c r="L126" s="52">
        <v>201745</v>
      </c>
      <c r="M126" s="52" t="s">
        <v>44</v>
      </c>
      <c r="N126" s="37">
        <v>201748</v>
      </c>
      <c r="O126" s="37">
        <v>201752</v>
      </c>
      <c r="P126" s="37">
        <v>0.8</v>
      </c>
      <c r="Q126" s="37">
        <v>201744</v>
      </c>
      <c r="R126" s="37">
        <v>201748</v>
      </c>
      <c r="T126"/>
      <c r="U126" s="119">
        <v>201746</v>
      </c>
      <c r="V126" s="7">
        <v>0.87272727272727268</v>
      </c>
      <c r="Y126" s="119" t="s">
        <v>8</v>
      </c>
      <c r="Z126" s="7">
        <v>0.89577464788732342</v>
      </c>
    </row>
    <row r="127" spans="7:26" outlineLevel="1">
      <c r="G127"/>
      <c r="H127"/>
      <c r="I127" s="8">
        <v>43057</v>
      </c>
      <c r="J127" s="30">
        <v>0.95837486520728821</v>
      </c>
      <c r="L127" s="52">
        <v>201745</v>
      </c>
      <c r="M127" s="52" t="s">
        <v>44</v>
      </c>
      <c r="N127" s="37">
        <v>201748</v>
      </c>
      <c r="O127" s="37">
        <v>201752</v>
      </c>
      <c r="P127" s="37">
        <v>1</v>
      </c>
      <c r="Q127" s="37">
        <v>201744</v>
      </c>
      <c r="R127" s="37">
        <v>201748</v>
      </c>
      <c r="T127"/>
      <c r="U127" s="119">
        <v>201747</v>
      </c>
      <c r="V127" s="7">
        <v>0.87391304347826082</v>
      </c>
    </row>
    <row r="128" spans="7:26" outlineLevel="1">
      <c r="G128"/>
      <c r="H128" s="119" t="s">
        <v>1837</v>
      </c>
      <c r="I128" s="8">
        <v>43059</v>
      </c>
      <c r="J128" s="30">
        <v>0.82343116337158828</v>
      </c>
      <c r="L128" s="52">
        <v>201745</v>
      </c>
      <c r="M128" s="52" t="s">
        <v>44</v>
      </c>
      <c r="N128" s="37">
        <v>201748</v>
      </c>
      <c r="O128" s="37">
        <v>201752</v>
      </c>
      <c r="P128" s="37">
        <v>0.9</v>
      </c>
      <c r="Q128" s="37">
        <v>201744</v>
      </c>
      <c r="R128" s="37">
        <v>201748</v>
      </c>
      <c r="T128"/>
      <c r="U128" s="119">
        <v>201748</v>
      </c>
      <c r="V128" s="7">
        <v>0.88749999999999984</v>
      </c>
    </row>
    <row r="129" spans="7:26" outlineLevel="1">
      <c r="G129"/>
      <c r="H129"/>
      <c r="I129" s="8">
        <v>43060</v>
      </c>
      <c r="J129" s="30">
        <v>0.8779387957750252</v>
      </c>
      <c r="L129" s="52">
        <v>201745</v>
      </c>
      <c r="M129" s="52" t="s">
        <v>44</v>
      </c>
      <c r="N129" s="37">
        <v>201748</v>
      </c>
      <c r="O129" s="37">
        <v>201752</v>
      </c>
      <c r="P129" s="37">
        <v>1</v>
      </c>
      <c r="Q129" s="37">
        <v>201744</v>
      </c>
      <c r="R129" s="37">
        <v>201748</v>
      </c>
      <c r="T129"/>
      <c r="U129" s="119">
        <v>201749</v>
      </c>
      <c r="V129" s="7">
        <v>0.87826086956521754</v>
      </c>
    </row>
    <row r="130" spans="7:26" outlineLevel="1">
      <c r="G130"/>
      <c r="H130"/>
      <c r="I130" s="8">
        <v>43061</v>
      </c>
      <c r="J130" s="30">
        <v>0.86873674426472114</v>
      </c>
      <c r="L130" s="52">
        <v>201745</v>
      </c>
      <c r="M130" s="52" t="s">
        <v>44</v>
      </c>
      <c r="N130" s="37">
        <v>201748</v>
      </c>
      <c r="O130" s="37">
        <v>201752</v>
      </c>
      <c r="P130" s="37">
        <v>0.8</v>
      </c>
      <c r="Q130" s="37">
        <v>201744</v>
      </c>
      <c r="R130" s="37">
        <v>201748</v>
      </c>
      <c r="T130"/>
      <c r="U130" s="119">
        <v>201750</v>
      </c>
      <c r="V130" s="7">
        <v>0.92083333333333328</v>
      </c>
    </row>
    <row r="131" spans="7:26" outlineLevel="1">
      <c r="G131"/>
      <c r="H131"/>
      <c r="I131" s="8">
        <v>43062</v>
      </c>
      <c r="J131" s="30">
        <v>0.95195914430702733</v>
      </c>
      <c r="L131" s="52">
        <v>201745</v>
      </c>
      <c r="M131" s="52" t="s">
        <v>44</v>
      </c>
      <c r="N131" s="37">
        <v>201748</v>
      </c>
      <c r="O131" s="37">
        <v>201752</v>
      </c>
      <c r="P131" s="37">
        <v>0.8</v>
      </c>
      <c r="Q131" s="37">
        <v>201744</v>
      </c>
      <c r="R131" s="37">
        <v>201748</v>
      </c>
      <c r="T131"/>
      <c r="U131"/>
      <c r="V131"/>
    </row>
    <row r="132" spans="7:26" outlineLevel="1">
      <c r="G132"/>
      <c r="H132"/>
      <c r="I132" s="8">
        <v>43063</v>
      </c>
      <c r="J132" s="30">
        <v>0.9725682387228729</v>
      </c>
      <c r="L132" s="52">
        <v>201745</v>
      </c>
      <c r="M132" s="52" t="s">
        <v>44</v>
      </c>
      <c r="N132" s="37">
        <v>201748</v>
      </c>
      <c r="O132" s="37">
        <v>201752</v>
      </c>
      <c r="P132" s="37">
        <v>0.9</v>
      </c>
      <c r="Q132" s="37">
        <v>201744</v>
      </c>
      <c r="R132" s="37">
        <v>201748</v>
      </c>
      <c r="T132"/>
      <c r="U132"/>
      <c r="V132"/>
    </row>
    <row r="133" spans="7:26" outlineLevel="1">
      <c r="G133"/>
      <c r="H133"/>
      <c r="I133" s="8">
        <v>43064</v>
      </c>
      <c r="J133" s="30">
        <v>0.964405277620075</v>
      </c>
      <c r="L133" s="52">
        <v>201745</v>
      </c>
      <c r="M133" s="52" t="s">
        <v>44</v>
      </c>
      <c r="N133" s="37">
        <v>201748</v>
      </c>
      <c r="O133" s="37">
        <v>201752</v>
      </c>
      <c r="P133" s="37">
        <v>1</v>
      </c>
      <c r="Q133" s="37">
        <v>201744</v>
      </c>
      <c r="R133" s="37">
        <v>201748</v>
      </c>
      <c r="T133"/>
      <c r="U133"/>
      <c r="V133"/>
    </row>
    <row r="134" spans="7:26" outlineLevel="1">
      <c r="G134"/>
      <c r="H134" s="119" t="s">
        <v>1847</v>
      </c>
      <c r="I134" s="8">
        <v>43066</v>
      </c>
      <c r="J134" s="30">
        <v>0.8178321083941732</v>
      </c>
      <c r="L134" s="52">
        <v>201745</v>
      </c>
      <c r="M134" s="52" t="s">
        <v>44</v>
      </c>
      <c r="N134" s="37">
        <v>201748</v>
      </c>
      <c r="O134" s="37">
        <v>201752</v>
      </c>
      <c r="P134" s="37">
        <v>1</v>
      </c>
      <c r="Q134" s="37">
        <v>201744</v>
      </c>
      <c r="R134" s="37">
        <v>201748</v>
      </c>
      <c r="T134"/>
      <c r="U134"/>
      <c r="V134"/>
    </row>
    <row r="135" spans="7:26" outlineLevel="1">
      <c r="G135"/>
      <c r="H135"/>
      <c r="I135" s="8">
        <v>43067</v>
      </c>
      <c r="J135" s="30">
        <v>0.85867724945390989</v>
      </c>
      <c r="L135" s="52">
        <v>201745</v>
      </c>
      <c r="M135" s="52" t="s">
        <v>44</v>
      </c>
      <c r="N135" s="37">
        <v>201748</v>
      </c>
      <c r="O135" s="37">
        <v>201752</v>
      </c>
      <c r="P135" s="37">
        <v>1</v>
      </c>
      <c r="Q135" s="37">
        <v>201744</v>
      </c>
      <c r="R135" s="37">
        <v>201748</v>
      </c>
      <c r="T135"/>
      <c r="U135"/>
      <c r="V135"/>
    </row>
    <row r="136" spans="7:26" outlineLevel="1">
      <c r="G136"/>
      <c r="H136"/>
      <c r="I136" s="8">
        <v>43068</v>
      </c>
      <c r="J136" s="30">
        <v>0.93248894602041832</v>
      </c>
      <c r="L136" s="52">
        <v>201745</v>
      </c>
      <c r="M136" s="52" t="s">
        <v>44</v>
      </c>
      <c r="N136" s="37">
        <v>201748</v>
      </c>
      <c r="O136" s="37">
        <v>201752</v>
      </c>
      <c r="P136" s="37">
        <v>0.9</v>
      </c>
      <c r="Q136" s="37">
        <v>201744</v>
      </c>
      <c r="R136" s="37">
        <v>201748</v>
      </c>
      <c r="T136"/>
      <c r="U136"/>
      <c r="V136"/>
    </row>
    <row r="137" spans="7:26" outlineLevel="1">
      <c r="G137"/>
      <c r="H137"/>
      <c r="I137" s="8">
        <v>43069</v>
      </c>
      <c r="J137" s="30">
        <v>0.90981186383619372</v>
      </c>
      <c r="L137" s="52">
        <v>201745</v>
      </c>
      <c r="M137" s="52" t="s">
        <v>44</v>
      </c>
      <c r="N137" s="37">
        <v>201748</v>
      </c>
      <c r="O137" s="37">
        <v>201752</v>
      </c>
      <c r="P137" s="37">
        <v>0.9</v>
      </c>
      <c r="Q137" s="37">
        <v>201744</v>
      </c>
      <c r="R137" s="37">
        <v>201748</v>
      </c>
      <c r="T137"/>
      <c r="U137"/>
      <c r="V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0.95222077484051526</v>
      </c>
      <c r="L138" s="52">
        <v>201745</v>
      </c>
      <c r="M138" s="52" t="s">
        <v>44</v>
      </c>
      <c r="N138" s="37">
        <v>201748</v>
      </c>
      <c r="O138" s="37">
        <v>201752</v>
      </c>
      <c r="P138" s="37">
        <v>0.7</v>
      </c>
      <c r="Q138" s="37">
        <v>201744</v>
      </c>
      <c r="R138" s="37">
        <v>201748</v>
      </c>
      <c r="T138"/>
      <c r="U138"/>
      <c r="V138"/>
    </row>
    <row r="139" spans="7:26" outlineLevel="1">
      <c r="G139"/>
      <c r="H139"/>
      <c r="I139" s="8">
        <v>43071</v>
      </c>
      <c r="J139" s="30">
        <v>0.94358190006973963</v>
      </c>
      <c r="L139" s="52">
        <v>201745</v>
      </c>
      <c r="M139" s="52" t="s">
        <v>44</v>
      </c>
      <c r="N139" s="37">
        <v>201748</v>
      </c>
      <c r="O139" s="37">
        <v>201752</v>
      </c>
      <c r="P139" s="37">
        <v>0.8</v>
      </c>
      <c r="Q139" s="37">
        <v>201744</v>
      </c>
      <c r="R139" s="37">
        <v>201748</v>
      </c>
      <c r="T139"/>
      <c r="U139"/>
      <c r="V139"/>
    </row>
    <row r="140" spans="7:26" outlineLevel="1">
      <c r="G140"/>
      <c r="H140" s="119" t="s">
        <v>1853</v>
      </c>
      <c r="I140" s="8">
        <v>43073</v>
      </c>
      <c r="J140" s="30">
        <v>0.8964366385355691</v>
      </c>
      <c r="L140" s="52">
        <v>201745</v>
      </c>
      <c r="M140" s="52" t="s">
        <v>44</v>
      </c>
      <c r="N140" s="37">
        <v>201748</v>
      </c>
      <c r="O140" s="37">
        <v>201752</v>
      </c>
      <c r="P140" s="37">
        <v>0.8</v>
      </c>
      <c r="Q140" s="37">
        <v>201744</v>
      </c>
      <c r="R140" s="37">
        <v>201748</v>
      </c>
      <c r="T140"/>
      <c r="U140"/>
      <c r="V140"/>
    </row>
    <row r="141" spans="7:26" outlineLevel="1">
      <c r="G141"/>
      <c r="H141"/>
      <c r="I141" s="8">
        <v>43074</v>
      </c>
      <c r="J141" s="30">
        <v>0.86684622958379698</v>
      </c>
      <c r="L141" s="52">
        <v>201745</v>
      </c>
      <c r="M141" s="52" t="s">
        <v>44</v>
      </c>
      <c r="N141" s="37">
        <v>201748</v>
      </c>
      <c r="O141" s="37">
        <v>201752</v>
      </c>
      <c r="P141" s="37">
        <v>0.7</v>
      </c>
      <c r="Q141" s="37">
        <v>201744</v>
      </c>
      <c r="R141" s="37">
        <v>201748</v>
      </c>
      <c r="T141"/>
      <c r="U141"/>
      <c r="V141"/>
    </row>
    <row r="142" spans="7:26" outlineLevel="1">
      <c r="G142"/>
      <c r="H142"/>
      <c r="I142" s="8">
        <v>43075</v>
      </c>
      <c r="J142" s="30">
        <v>0.83733250538757664</v>
      </c>
      <c r="L142" s="52">
        <v>201745</v>
      </c>
      <c r="M142" s="52" t="s">
        <v>44</v>
      </c>
      <c r="N142" s="39">
        <v>201748</v>
      </c>
      <c r="O142" s="39">
        <v>201752</v>
      </c>
      <c r="P142" s="39">
        <v>0.9</v>
      </c>
      <c r="Q142" s="39">
        <v>201744</v>
      </c>
      <c r="R142" s="39">
        <v>201748</v>
      </c>
      <c r="T142"/>
      <c r="U142"/>
      <c r="V142"/>
    </row>
    <row r="143" spans="7:26" outlineLevel="1">
      <c r="G143"/>
      <c r="H143"/>
      <c r="I143" s="8">
        <v>43076</v>
      </c>
      <c r="J143" s="30">
        <v>0.90225243104061326</v>
      </c>
      <c r="L143" s="52">
        <v>201745</v>
      </c>
      <c r="M143" s="52" t="s">
        <v>44</v>
      </c>
      <c r="N143" s="39">
        <v>201748</v>
      </c>
      <c r="O143" s="39">
        <v>201752</v>
      </c>
      <c r="P143" s="39">
        <v>1</v>
      </c>
      <c r="Q143" s="39">
        <v>201744</v>
      </c>
      <c r="R143" s="39">
        <v>201748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43077</v>
      </c>
      <c r="J144" s="30">
        <v>0.90988258862810556</v>
      </c>
      <c r="L144" s="52">
        <v>201745</v>
      </c>
      <c r="M144" s="52" t="s">
        <v>44</v>
      </c>
      <c r="N144" s="39">
        <v>201748</v>
      </c>
      <c r="O144" s="39">
        <v>201752</v>
      </c>
      <c r="P144" s="39"/>
      <c r="Q144" s="39">
        <v>201744</v>
      </c>
      <c r="R144" s="39">
        <v>201748</v>
      </c>
      <c r="T144"/>
      <c r="U144"/>
      <c r="V144"/>
    </row>
    <row r="145" spans="7:26" outlineLevel="1">
      <c r="G145"/>
      <c r="H145"/>
      <c r="I145" s="8">
        <v>43078</v>
      </c>
      <c r="J145" s="30">
        <v>0.92975446944228934</v>
      </c>
      <c r="L145" s="52">
        <v>201745</v>
      </c>
      <c r="M145" s="52" t="s">
        <v>44</v>
      </c>
      <c r="N145" s="39">
        <v>201748</v>
      </c>
      <c r="O145" s="39">
        <v>201752</v>
      </c>
      <c r="P145" s="39">
        <v>0.8</v>
      </c>
      <c r="Q145" s="39">
        <v>201744</v>
      </c>
      <c r="R145" s="39">
        <v>201748</v>
      </c>
      <c r="T145"/>
      <c r="U145"/>
      <c r="V145"/>
      <c r="Y145" s="71" t="s">
        <v>67</v>
      </c>
      <c r="Z145"/>
    </row>
    <row r="146" spans="7:26" outlineLevel="1">
      <c r="G146"/>
      <c r="H146" s="119" t="s">
        <v>1917</v>
      </c>
      <c r="I146" s="8">
        <v>43080</v>
      </c>
      <c r="J146" s="30">
        <v>0.84727647484008795</v>
      </c>
      <c r="L146" s="52">
        <v>201745</v>
      </c>
      <c r="M146" s="52" t="s">
        <v>44</v>
      </c>
      <c r="N146" s="39">
        <v>201748</v>
      </c>
      <c r="O146" s="39">
        <v>201752</v>
      </c>
      <c r="P146" s="39">
        <v>1</v>
      </c>
      <c r="Q146" s="39">
        <v>201744</v>
      </c>
      <c r="R146" s="39">
        <v>201748</v>
      </c>
      <c r="T146"/>
      <c r="U146"/>
      <c r="V146"/>
      <c r="Y146" s="71" t="s">
        <v>66</v>
      </c>
      <c r="Z146" t="s">
        <v>6</v>
      </c>
    </row>
    <row r="147" spans="7:26" outlineLevel="1">
      <c r="G147"/>
      <c r="H147"/>
      <c r="I147" s="8">
        <v>43081</v>
      </c>
      <c r="J147" s="30">
        <v>0.87619401258606788</v>
      </c>
      <c r="L147" s="52">
        <v>201745</v>
      </c>
      <c r="M147" s="52" t="s">
        <v>44</v>
      </c>
      <c r="N147" s="39">
        <v>201748</v>
      </c>
      <c r="O147" s="39">
        <v>201752</v>
      </c>
      <c r="P147" s="39">
        <v>1</v>
      </c>
      <c r="Q147" s="39">
        <v>201744</v>
      </c>
      <c r="R147" s="39">
        <v>201748</v>
      </c>
      <c r="T147"/>
      <c r="U147"/>
      <c r="V147"/>
      <c r="Y147" s="119">
        <v>2</v>
      </c>
      <c r="Z147" s="72">
        <v>5</v>
      </c>
    </row>
    <row r="148" spans="7:26" outlineLevel="1">
      <c r="G148"/>
      <c r="H148"/>
      <c r="I148" s="8">
        <v>43082</v>
      </c>
      <c r="J148" s="30">
        <v>0.92739395377361322</v>
      </c>
      <c r="L148" s="52">
        <v>201745</v>
      </c>
      <c r="M148" s="52" t="s">
        <v>57</v>
      </c>
      <c r="N148" s="39">
        <v>201748</v>
      </c>
      <c r="O148" s="39">
        <v>201752</v>
      </c>
      <c r="P148" s="39">
        <v>0.9</v>
      </c>
      <c r="Q148" s="39">
        <v>201744</v>
      </c>
      <c r="R148" s="39">
        <v>201748</v>
      </c>
      <c r="Y148" s="119">
        <v>3</v>
      </c>
      <c r="Z148" s="72">
        <v>393</v>
      </c>
    </row>
    <row r="149" spans="7:26" outlineLevel="1">
      <c r="G149"/>
      <c r="H149"/>
      <c r="I149" s="8">
        <v>43083</v>
      </c>
      <c r="J149" s="30">
        <v>0.80221550155738219</v>
      </c>
      <c r="L149" s="52">
        <v>201745</v>
      </c>
      <c r="M149" s="52" t="s">
        <v>57</v>
      </c>
      <c r="N149" s="39">
        <v>201748</v>
      </c>
      <c r="O149" s="39">
        <v>201752</v>
      </c>
      <c r="P149" s="39">
        <v>1</v>
      </c>
      <c r="Q149" s="39">
        <v>201744</v>
      </c>
      <c r="R149" s="39">
        <v>201748</v>
      </c>
      <c r="Y149" s="119">
        <v>4</v>
      </c>
      <c r="Z149" s="72">
        <v>13</v>
      </c>
    </row>
    <row r="150" spans="7:26" outlineLevel="1">
      <c r="G150"/>
      <c r="H150"/>
      <c r="I150" s="8">
        <v>43084</v>
      </c>
      <c r="J150" s="30">
        <v>0.87115589069858113</v>
      </c>
      <c r="L150" s="52">
        <v>201745</v>
      </c>
      <c r="M150" s="52" t="s">
        <v>57</v>
      </c>
      <c r="N150" s="39">
        <v>201748</v>
      </c>
      <c r="O150" s="39">
        <v>201752</v>
      </c>
      <c r="P150" s="39">
        <v>1</v>
      </c>
      <c r="Q150" s="39">
        <v>201744</v>
      </c>
      <c r="R150" s="39">
        <v>201748</v>
      </c>
      <c r="Y150" s="119">
        <v>5</v>
      </c>
      <c r="Z150" s="72">
        <v>21</v>
      </c>
    </row>
    <row r="151" spans="7:26" outlineLevel="1">
      <c r="G151"/>
      <c r="H151"/>
      <c r="I151" s="8">
        <v>43085</v>
      </c>
      <c r="J151" s="30">
        <v>0.90298491823788696</v>
      </c>
      <c r="L151" s="52">
        <v>201745</v>
      </c>
      <c r="M151" s="52" t="s">
        <v>34</v>
      </c>
      <c r="N151" s="39">
        <v>201748</v>
      </c>
      <c r="O151" s="39">
        <v>201752</v>
      </c>
      <c r="P151" s="39"/>
      <c r="Q151" s="39">
        <v>201744</v>
      </c>
      <c r="R151" s="39">
        <v>201748</v>
      </c>
      <c r="Y151" s="119" t="s">
        <v>8</v>
      </c>
      <c r="Z151" s="72">
        <v>432</v>
      </c>
    </row>
    <row r="152" spans="7:26" outlineLevel="1">
      <c r="G152"/>
      <c r="H152" s="119" t="s">
        <v>1957</v>
      </c>
      <c r="I152" s="8">
        <v>43087</v>
      </c>
      <c r="J152" s="30">
        <v>0.88502393406598501</v>
      </c>
      <c r="L152" s="52">
        <v>201745</v>
      </c>
      <c r="M152" s="52" t="s">
        <v>34</v>
      </c>
      <c r="N152" s="39">
        <v>201748</v>
      </c>
      <c r="O152" s="39">
        <v>201752</v>
      </c>
      <c r="P152" s="39"/>
      <c r="Q152" s="39">
        <v>201744</v>
      </c>
      <c r="R152" s="39">
        <v>201748</v>
      </c>
      <c r="Y152"/>
      <c r="Z152"/>
    </row>
    <row r="153" spans="7:26" outlineLevel="1">
      <c r="G153"/>
      <c r="H153"/>
      <c r="I153" s="8">
        <v>43088</v>
      </c>
      <c r="J153" s="30">
        <v>0.85305008284012651</v>
      </c>
      <c r="L153" s="52">
        <v>201745</v>
      </c>
      <c r="M153" s="52" t="s">
        <v>34</v>
      </c>
      <c r="N153" s="39">
        <v>201748</v>
      </c>
      <c r="O153" s="39">
        <v>201752</v>
      </c>
      <c r="P153" s="39">
        <v>0.9</v>
      </c>
      <c r="Q153" s="39">
        <v>201744</v>
      </c>
      <c r="R153" s="39">
        <v>201748</v>
      </c>
      <c r="Y153"/>
      <c r="Z153"/>
    </row>
    <row r="154" spans="7:26" outlineLevel="1">
      <c r="G154" s="119" t="s">
        <v>8</v>
      </c>
      <c r="H154"/>
      <c r="I154"/>
      <c r="J154" s="30">
        <v>0.88836710285261611</v>
      </c>
      <c r="L154" s="52">
        <v>201745</v>
      </c>
      <c r="M154" s="52" t="s">
        <v>35</v>
      </c>
      <c r="N154" s="39">
        <v>201748</v>
      </c>
      <c r="O154" s="39">
        <v>201752</v>
      </c>
      <c r="P154" s="39"/>
      <c r="Q154" s="39">
        <v>201744</v>
      </c>
      <c r="R154" s="39">
        <v>201748</v>
      </c>
    </row>
    <row r="155" spans="7:26" outlineLevel="1">
      <c r="G155"/>
      <c r="H155"/>
      <c r="I155"/>
      <c r="J155"/>
      <c r="L155" s="52">
        <v>201745</v>
      </c>
      <c r="M155" s="52" t="s">
        <v>35</v>
      </c>
      <c r="N155" s="39">
        <v>201748</v>
      </c>
      <c r="O155" s="39">
        <v>201752</v>
      </c>
      <c r="P155" s="39">
        <v>1</v>
      </c>
      <c r="Q155" s="39">
        <v>201744</v>
      </c>
      <c r="R155" s="39">
        <v>201748</v>
      </c>
    </row>
    <row r="156" spans="7:26" outlineLevel="1">
      <c r="G156"/>
      <c r="H156"/>
      <c r="I156"/>
      <c r="J156"/>
      <c r="L156" s="52">
        <v>201745</v>
      </c>
      <c r="M156" s="52" t="s">
        <v>36</v>
      </c>
      <c r="N156" s="39">
        <v>201748</v>
      </c>
      <c r="O156" s="39">
        <v>201752</v>
      </c>
      <c r="P156" s="39">
        <v>1</v>
      </c>
      <c r="Q156" s="39">
        <v>201744</v>
      </c>
      <c r="R156" s="39">
        <v>201748</v>
      </c>
    </row>
    <row r="157" spans="7:26" outlineLevel="1">
      <c r="G157"/>
      <c r="H157"/>
      <c r="I157"/>
      <c r="J157"/>
      <c r="L157" s="52">
        <v>201745</v>
      </c>
      <c r="M157" s="52" t="s">
        <v>36</v>
      </c>
      <c r="N157" s="39">
        <v>201748</v>
      </c>
      <c r="O157" s="39">
        <v>201752</v>
      </c>
      <c r="P157" s="39">
        <v>1</v>
      </c>
      <c r="Q157" s="39">
        <v>201744</v>
      </c>
      <c r="R157" s="39">
        <v>201748</v>
      </c>
    </row>
    <row r="158" spans="7:26" outlineLevel="1">
      <c r="L158" s="52">
        <v>201745</v>
      </c>
      <c r="M158" s="52" t="s">
        <v>37</v>
      </c>
      <c r="N158" s="39">
        <v>201748</v>
      </c>
      <c r="O158" s="39">
        <v>201752</v>
      </c>
      <c r="P158" s="39">
        <v>1</v>
      </c>
      <c r="Q158" s="39">
        <v>201744</v>
      </c>
      <c r="R158" s="39">
        <v>201748</v>
      </c>
    </row>
    <row r="159" spans="7:26" outlineLevel="1">
      <c r="L159" s="52">
        <v>201745</v>
      </c>
      <c r="M159" s="52" t="s">
        <v>37</v>
      </c>
      <c r="N159" s="39">
        <v>201748</v>
      </c>
      <c r="O159" s="39">
        <v>201752</v>
      </c>
      <c r="P159" s="39">
        <v>0.8</v>
      </c>
      <c r="Q159" s="39">
        <v>201744</v>
      </c>
      <c r="R159" s="39">
        <v>201748</v>
      </c>
    </row>
    <row r="160" spans="7:26" outlineLevel="1">
      <c r="L160" s="52">
        <v>201745</v>
      </c>
      <c r="M160" s="52" t="s">
        <v>37</v>
      </c>
      <c r="N160" s="39">
        <v>201748</v>
      </c>
      <c r="O160" s="39">
        <v>201752</v>
      </c>
      <c r="P160" s="39">
        <v>0.9</v>
      </c>
      <c r="Q160" s="39">
        <v>201744</v>
      </c>
      <c r="R160" s="39">
        <v>201748</v>
      </c>
    </row>
    <row r="161" spans="12:18" outlineLevel="1">
      <c r="L161" s="52">
        <v>201745</v>
      </c>
      <c r="M161" s="52" t="s">
        <v>37</v>
      </c>
      <c r="N161" s="39">
        <v>201748</v>
      </c>
      <c r="O161" s="39">
        <v>201752</v>
      </c>
      <c r="P161" s="39">
        <v>0.9</v>
      </c>
      <c r="Q161" s="39">
        <v>201744</v>
      </c>
      <c r="R161" s="39">
        <v>201748</v>
      </c>
    </row>
    <row r="162" spans="12:18" outlineLevel="1">
      <c r="L162" s="52">
        <v>201745</v>
      </c>
      <c r="M162" s="52" t="s">
        <v>37</v>
      </c>
      <c r="N162" s="39">
        <v>201748</v>
      </c>
      <c r="O162" s="39">
        <v>201752</v>
      </c>
      <c r="P162" s="39">
        <v>0.9</v>
      </c>
      <c r="Q162" s="39">
        <v>201744</v>
      </c>
      <c r="R162" s="39">
        <v>201748</v>
      </c>
    </row>
    <row r="163" spans="12:18" outlineLevel="1">
      <c r="L163" s="52">
        <v>201745</v>
      </c>
      <c r="M163" s="52" t="s">
        <v>37</v>
      </c>
      <c r="N163" s="39">
        <v>201748</v>
      </c>
      <c r="O163" s="39">
        <v>201752</v>
      </c>
      <c r="P163" s="39">
        <v>0.9</v>
      </c>
      <c r="Q163" s="39">
        <v>201744</v>
      </c>
      <c r="R163" s="39">
        <v>201748</v>
      </c>
    </row>
    <row r="164" spans="12:18" outlineLevel="1">
      <c r="L164" s="52">
        <v>201745</v>
      </c>
      <c r="M164" s="52" t="s">
        <v>38</v>
      </c>
      <c r="N164" s="39">
        <v>201748</v>
      </c>
      <c r="O164" s="39">
        <v>201752</v>
      </c>
      <c r="P164" s="39"/>
      <c r="Q164" s="39">
        <v>201744</v>
      </c>
      <c r="R164" s="39">
        <v>201748</v>
      </c>
    </row>
    <row r="165" spans="12:18" outlineLevel="1">
      <c r="L165" s="52">
        <v>201745</v>
      </c>
      <c r="M165" s="52" t="s">
        <v>38</v>
      </c>
      <c r="N165" s="39">
        <v>201748</v>
      </c>
      <c r="O165" s="39">
        <v>201752</v>
      </c>
      <c r="P165" s="39">
        <v>0.9</v>
      </c>
      <c r="Q165" s="39">
        <v>201744</v>
      </c>
      <c r="R165" s="39">
        <v>201748</v>
      </c>
    </row>
    <row r="166" spans="12:18" outlineLevel="1">
      <c r="L166" s="52">
        <v>201745</v>
      </c>
      <c r="M166" s="52" t="s">
        <v>38</v>
      </c>
      <c r="N166" s="39">
        <v>201748</v>
      </c>
      <c r="O166" s="39">
        <v>201752</v>
      </c>
      <c r="P166" s="39">
        <v>0.9</v>
      </c>
      <c r="Q166" s="39">
        <v>201744</v>
      </c>
      <c r="R166" s="39">
        <v>201748</v>
      </c>
    </row>
    <row r="167" spans="12:18" outlineLevel="1">
      <c r="L167" s="52">
        <v>201745</v>
      </c>
      <c r="M167" s="52" t="s">
        <v>38</v>
      </c>
      <c r="N167" s="39">
        <v>201748</v>
      </c>
      <c r="O167" s="39">
        <v>201752</v>
      </c>
      <c r="P167" s="39"/>
      <c r="Q167" s="39">
        <v>201744</v>
      </c>
      <c r="R167" s="39">
        <v>201748</v>
      </c>
    </row>
    <row r="168" spans="12:18" outlineLevel="1">
      <c r="L168" s="52">
        <v>201745</v>
      </c>
      <c r="M168" s="52" t="s">
        <v>38</v>
      </c>
      <c r="N168" s="39">
        <v>201748</v>
      </c>
      <c r="O168" s="39">
        <v>201752</v>
      </c>
      <c r="P168" s="39">
        <v>1</v>
      </c>
      <c r="Q168" s="39">
        <v>201744</v>
      </c>
      <c r="R168" s="39">
        <v>201748</v>
      </c>
    </row>
    <row r="169" spans="12:18" outlineLevel="1">
      <c r="L169" s="52">
        <v>201745</v>
      </c>
      <c r="M169" s="52" t="s">
        <v>38</v>
      </c>
      <c r="N169" s="39">
        <v>201748</v>
      </c>
      <c r="O169" s="39">
        <v>201752</v>
      </c>
      <c r="P169" s="39">
        <v>1</v>
      </c>
      <c r="Q169" s="39">
        <v>201744</v>
      </c>
      <c r="R169" s="39">
        <v>201748</v>
      </c>
    </row>
    <row r="170" spans="12:18" outlineLevel="1">
      <c r="L170" s="52">
        <v>201745</v>
      </c>
      <c r="M170" s="52" t="s">
        <v>38</v>
      </c>
      <c r="N170" s="39">
        <v>201748</v>
      </c>
      <c r="O170" s="39">
        <v>201752</v>
      </c>
      <c r="P170" s="39"/>
      <c r="Q170" s="39">
        <v>201744</v>
      </c>
      <c r="R170" s="39">
        <v>201748</v>
      </c>
    </row>
    <row r="171" spans="12:18" outlineLevel="1">
      <c r="L171" s="52">
        <v>201745</v>
      </c>
      <c r="M171" s="52" t="s">
        <v>38</v>
      </c>
      <c r="N171" s="39">
        <v>201748</v>
      </c>
      <c r="O171" s="39">
        <v>201752</v>
      </c>
      <c r="P171" s="39">
        <v>1</v>
      </c>
      <c r="Q171" s="39">
        <v>201744</v>
      </c>
      <c r="R171" s="39">
        <v>201748</v>
      </c>
    </row>
    <row r="172" spans="12:18" outlineLevel="1">
      <c r="L172" s="52">
        <v>201745</v>
      </c>
      <c r="M172" s="52" t="s">
        <v>38</v>
      </c>
      <c r="N172" s="39">
        <v>201748</v>
      </c>
      <c r="O172" s="39">
        <v>201752</v>
      </c>
      <c r="P172" s="39">
        <v>0.9</v>
      </c>
      <c r="Q172" s="39">
        <v>201744</v>
      </c>
      <c r="R172" s="39">
        <v>201748</v>
      </c>
    </row>
    <row r="173" spans="12:18" outlineLevel="1">
      <c r="L173" s="52">
        <v>201746</v>
      </c>
      <c r="M173" s="52" t="s">
        <v>44</v>
      </c>
      <c r="N173" s="39">
        <v>201748</v>
      </c>
      <c r="O173" s="39">
        <v>201752</v>
      </c>
      <c r="P173" s="39">
        <v>0.7</v>
      </c>
      <c r="Q173" s="39">
        <v>201744</v>
      </c>
      <c r="R173" s="39">
        <v>201748</v>
      </c>
    </row>
    <row r="174" spans="12:18" outlineLevel="1">
      <c r="L174" s="52">
        <v>201746</v>
      </c>
      <c r="M174" s="52" t="s">
        <v>44</v>
      </c>
      <c r="N174" s="39">
        <v>201748</v>
      </c>
      <c r="O174" s="39">
        <v>201752</v>
      </c>
      <c r="P174" s="39">
        <v>0.7</v>
      </c>
      <c r="Q174" s="39">
        <v>201744</v>
      </c>
      <c r="R174" s="39">
        <v>201748</v>
      </c>
    </row>
    <row r="175" spans="12:18" outlineLevel="1">
      <c r="L175" s="52">
        <v>201746</v>
      </c>
      <c r="M175" s="52" t="s">
        <v>44</v>
      </c>
      <c r="N175" s="39">
        <v>201748</v>
      </c>
      <c r="O175" s="39">
        <v>201752</v>
      </c>
      <c r="P175" s="39">
        <v>0.9</v>
      </c>
      <c r="Q175" s="39">
        <v>201744</v>
      </c>
      <c r="R175" s="39">
        <v>201748</v>
      </c>
    </row>
    <row r="176" spans="12:18" outlineLevel="1">
      <c r="L176" s="52">
        <v>201746</v>
      </c>
      <c r="M176" s="52" t="s">
        <v>44</v>
      </c>
      <c r="N176" s="39">
        <v>201748</v>
      </c>
      <c r="O176" s="39">
        <v>201752</v>
      </c>
      <c r="P176" s="39">
        <v>0.9</v>
      </c>
      <c r="Q176" s="39">
        <v>201744</v>
      </c>
      <c r="R176" s="39">
        <v>201748</v>
      </c>
    </row>
    <row r="177" spans="12:18" outlineLevel="1">
      <c r="L177" s="52">
        <v>201746</v>
      </c>
      <c r="M177" s="52" t="s">
        <v>44</v>
      </c>
      <c r="N177" s="39">
        <v>201748</v>
      </c>
      <c r="O177" s="39">
        <v>201752</v>
      </c>
      <c r="P177" s="39">
        <v>1</v>
      </c>
      <c r="Q177" s="39">
        <v>201744</v>
      </c>
      <c r="R177" s="39">
        <v>201748</v>
      </c>
    </row>
    <row r="178" spans="12:18" outlineLevel="1">
      <c r="L178" s="52">
        <v>201746</v>
      </c>
      <c r="M178" s="52" t="s">
        <v>44</v>
      </c>
      <c r="N178" s="39">
        <v>201748</v>
      </c>
      <c r="O178" s="39">
        <v>201752</v>
      </c>
      <c r="P178" s="39">
        <v>1</v>
      </c>
      <c r="Q178" s="39">
        <v>201744</v>
      </c>
      <c r="R178" s="39">
        <v>201748</v>
      </c>
    </row>
    <row r="179" spans="12:18" outlineLevel="1">
      <c r="L179" s="52">
        <v>201746</v>
      </c>
      <c r="M179" s="52" t="s">
        <v>44</v>
      </c>
      <c r="N179" s="39">
        <v>201748</v>
      </c>
      <c r="O179" s="39">
        <v>201752</v>
      </c>
      <c r="P179" s="39">
        <v>0.8</v>
      </c>
      <c r="Q179" s="39">
        <v>201744</v>
      </c>
      <c r="R179" s="39">
        <v>201748</v>
      </c>
    </row>
    <row r="180" spans="12:18" outlineLevel="1">
      <c r="L180" s="52">
        <v>201746</v>
      </c>
      <c r="M180" s="52" t="s">
        <v>44</v>
      </c>
      <c r="N180" s="39">
        <v>201748</v>
      </c>
      <c r="O180" s="39">
        <v>201752</v>
      </c>
      <c r="P180" s="39">
        <v>0.8</v>
      </c>
      <c r="Q180" s="39">
        <v>201744</v>
      </c>
      <c r="R180" s="39">
        <v>201748</v>
      </c>
    </row>
    <row r="181" spans="12:18" outlineLevel="1">
      <c r="L181" s="52">
        <v>201746</v>
      </c>
      <c r="M181" s="52" t="s">
        <v>44</v>
      </c>
      <c r="N181" s="39">
        <v>201748</v>
      </c>
      <c r="O181" s="39">
        <v>201752</v>
      </c>
      <c r="P181" s="39">
        <v>0.8</v>
      </c>
      <c r="Q181" s="39">
        <v>201744</v>
      </c>
      <c r="R181" s="39">
        <v>201748</v>
      </c>
    </row>
    <row r="182" spans="12:18" outlineLevel="1">
      <c r="L182" s="52">
        <v>201746</v>
      </c>
      <c r="M182" s="52" t="s">
        <v>44</v>
      </c>
      <c r="N182" s="39">
        <v>201748</v>
      </c>
      <c r="O182" s="39">
        <v>201752</v>
      </c>
      <c r="P182" s="39">
        <v>0.9</v>
      </c>
      <c r="Q182" s="39">
        <v>201744</v>
      </c>
      <c r="R182" s="39">
        <v>201748</v>
      </c>
    </row>
    <row r="183" spans="12:18" outlineLevel="1">
      <c r="L183" s="52">
        <v>201746</v>
      </c>
      <c r="M183" s="52" t="s">
        <v>44</v>
      </c>
      <c r="N183" s="39">
        <v>201748</v>
      </c>
      <c r="O183" s="39">
        <v>201752</v>
      </c>
      <c r="P183" s="39">
        <v>0.8</v>
      </c>
      <c r="Q183" s="39">
        <v>201744</v>
      </c>
      <c r="R183" s="39">
        <v>201748</v>
      </c>
    </row>
    <row r="184" spans="12:18" outlineLevel="1">
      <c r="L184" s="52">
        <v>201746</v>
      </c>
      <c r="M184" s="52" t="s">
        <v>44</v>
      </c>
      <c r="N184" s="39">
        <v>201748</v>
      </c>
      <c r="O184" s="39">
        <v>201752</v>
      </c>
      <c r="P184" s="39">
        <v>1</v>
      </c>
      <c r="Q184" s="39">
        <v>201744</v>
      </c>
      <c r="R184" s="39">
        <v>201748</v>
      </c>
    </row>
    <row r="185" spans="12:18" outlineLevel="1">
      <c r="L185" s="52">
        <v>201746</v>
      </c>
      <c r="M185" s="52" t="s">
        <v>44</v>
      </c>
      <c r="N185" s="39">
        <v>201748</v>
      </c>
      <c r="O185" s="39">
        <v>201752</v>
      </c>
      <c r="P185" s="39">
        <v>0.9</v>
      </c>
      <c r="Q185" s="39">
        <v>201744</v>
      </c>
      <c r="R185" s="39">
        <v>201748</v>
      </c>
    </row>
    <row r="186" spans="12:18" outlineLevel="1">
      <c r="L186" s="52">
        <v>201746</v>
      </c>
      <c r="M186" s="52" t="s">
        <v>44</v>
      </c>
      <c r="N186" s="39">
        <v>201748</v>
      </c>
      <c r="O186" s="39">
        <v>201752</v>
      </c>
      <c r="P186" s="39">
        <v>0.8</v>
      </c>
      <c r="Q186" s="39">
        <v>201744</v>
      </c>
      <c r="R186" s="39">
        <v>201748</v>
      </c>
    </row>
    <row r="187" spans="12:18" outlineLevel="1">
      <c r="L187" s="52">
        <v>201746</v>
      </c>
      <c r="M187" s="52" t="s">
        <v>44</v>
      </c>
      <c r="N187" s="39">
        <v>201748</v>
      </c>
      <c r="O187" s="39">
        <v>201752</v>
      </c>
      <c r="P187" s="39">
        <v>0.7</v>
      </c>
      <c r="Q187" s="39">
        <v>201744</v>
      </c>
      <c r="R187" s="39">
        <v>201748</v>
      </c>
    </row>
    <row r="188" spans="12:18" outlineLevel="1">
      <c r="L188" s="52">
        <v>201746</v>
      </c>
      <c r="M188" s="52" t="s">
        <v>44</v>
      </c>
      <c r="N188" s="39">
        <v>201748</v>
      </c>
      <c r="O188" s="39">
        <v>201752</v>
      </c>
      <c r="P188" s="39">
        <v>0.9</v>
      </c>
      <c r="Q188" s="39">
        <v>201744</v>
      </c>
      <c r="R188" s="39">
        <v>201748</v>
      </c>
    </row>
    <row r="189" spans="12:18" outlineLevel="1">
      <c r="L189" s="52">
        <v>201746</v>
      </c>
      <c r="M189" s="52" t="s">
        <v>44</v>
      </c>
      <c r="N189" s="39">
        <v>201748</v>
      </c>
      <c r="O189" s="39">
        <v>201752</v>
      </c>
      <c r="P189" s="39">
        <v>0.9</v>
      </c>
      <c r="Q189" s="39">
        <v>201744</v>
      </c>
      <c r="R189" s="39">
        <v>201748</v>
      </c>
    </row>
    <row r="190" spans="12:18" outlineLevel="1">
      <c r="L190" s="52">
        <v>201746</v>
      </c>
      <c r="M190" s="52" t="s">
        <v>44</v>
      </c>
      <c r="N190" s="39">
        <v>201748</v>
      </c>
      <c r="O190" s="39">
        <v>201752</v>
      </c>
      <c r="P190" s="39">
        <v>0.7</v>
      </c>
      <c r="Q190" s="39">
        <v>201744</v>
      </c>
      <c r="R190" s="39">
        <v>201748</v>
      </c>
    </row>
    <row r="191" spans="12:18" outlineLevel="1">
      <c r="L191" s="52">
        <v>201746</v>
      </c>
      <c r="M191" s="52" t="s">
        <v>44</v>
      </c>
      <c r="N191" s="39">
        <v>201748</v>
      </c>
      <c r="O191" s="39">
        <v>201752</v>
      </c>
      <c r="P191" s="39"/>
      <c r="Q191" s="39">
        <v>201744</v>
      </c>
      <c r="R191" s="39">
        <v>201748</v>
      </c>
    </row>
    <row r="192" spans="12:18" outlineLevel="1">
      <c r="L192" s="52">
        <v>201746</v>
      </c>
      <c r="M192" s="52" t="s">
        <v>44</v>
      </c>
      <c r="N192" s="39">
        <v>201748</v>
      </c>
      <c r="O192" s="39">
        <v>201752</v>
      </c>
      <c r="P192" s="39">
        <v>1</v>
      </c>
      <c r="Q192" s="39">
        <v>201744</v>
      </c>
      <c r="R192" s="39">
        <v>201748</v>
      </c>
    </row>
    <row r="193" spans="12:18" outlineLevel="1">
      <c r="L193" s="52">
        <v>201746</v>
      </c>
      <c r="M193" s="52" t="s">
        <v>44</v>
      </c>
      <c r="N193" s="39">
        <v>201748</v>
      </c>
      <c r="O193" s="39">
        <v>201752</v>
      </c>
      <c r="P193" s="39">
        <v>1</v>
      </c>
      <c r="Q193" s="39">
        <v>201744</v>
      </c>
      <c r="R193" s="39">
        <v>201748</v>
      </c>
    </row>
    <row r="194" spans="12:18" outlineLevel="1">
      <c r="L194" s="52">
        <v>201746</v>
      </c>
      <c r="M194" s="52" t="s">
        <v>44</v>
      </c>
      <c r="N194" s="39">
        <v>201748</v>
      </c>
      <c r="O194" s="39">
        <v>201752</v>
      </c>
      <c r="P194" s="39"/>
      <c r="Q194" s="39">
        <v>201744</v>
      </c>
      <c r="R194" s="39">
        <v>201748</v>
      </c>
    </row>
    <row r="195" spans="12:18" outlineLevel="1">
      <c r="L195" s="52">
        <v>201746</v>
      </c>
      <c r="M195" s="52" t="s">
        <v>44</v>
      </c>
      <c r="N195" s="39">
        <v>201748</v>
      </c>
      <c r="O195" s="39">
        <v>201752</v>
      </c>
      <c r="P195" s="39">
        <v>1</v>
      </c>
      <c r="Q195" s="39">
        <v>201744</v>
      </c>
      <c r="R195" s="39">
        <v>201748</v>
      </c>
    </row>
    <row r="196" spans="12:18" outlineLevel="1">
      <c r="L196" s="52">
        <v>201746</v>
      </c>
      <c r="M196" s="52" t="s">
        <v>44</v>
      </c>
      <c r="N196" s="39">
        <v>201748</v>
      </c>
      <c r="O196" s="39">
        <v>201752</v>
      </c>
      <c r="P196" s="39">
        <v>1</v>
      </c>
      <c r="Q196" s="39">
        <v>201744</v>
      </c>
      <c r="R196" s="39">
        <v>201748</v>
      </c>
    </row>
    <row r="197" spans="12:18" outlineLevel="1">
      <c r="L197" s="52">
        <v>201746</v>
      </c>
      <c r="M197" s="52" t="s">
        <v>57</v>
      </c>
      <c r="N197" s="39">
        <v>201748</v>
      </c>
      <c r="O197" s="39">
        <v>201752</v>
      </c>
      <c r="P197" s="39">
        <v>1</v>
      </c>
      <c r="Q197" s="39">
        <v>201744</v>
      </c>
      <c r="R197" s="39">
        <v>201748</v>
      </c>
    </row>
    <row r="198" spans="12:18" outlineLevel="1">
      <c r="L198" s="52">
        <v>201746</v>
      </c>
      <c r="M198" s="52" t="s">
        <v>57</v>
      </c>
      <c r="N198" s="39">
        <v>201748</v>
      </c>
      <c r="O198" s="39">
        <v>201752</v>
      </c>
      <c r="P198" s="39">
        <v>1</v>
      </c>
      <c r="Q198" s="39">
        <v>201744</v>
      </c>
      <c r="R198" s="39">
        <v>201748</v>
      </c>
    </row>
    <row r="199" spans="12:18" outlineLevel="1">
      <c r="L199" s="52">
        <v>201746</v>
      </c>
      <c r="M199" s="52" t="s">
        <v>57</v>
      </c>
      <c r="N199" s="39">
        <v>201748</v>
      </c>
      <c r="O199" s="39">
        <v>201752</v>
      </c>
      <c r="P199" s="39">
        <v>1</v>
      </c>
      <c r="Q199" s="39">
        <v>201744</v>
      </c>
      <c r="R199" s="39">
        <v>201748</v>
      </c>
    </row>
    <row r="200" spans="12:18" outlineLevel="1">
      <c r="L200" s="52">
        <v>201746</v>
      </c>
      <c r="M200" s="52" t="s">
        <v>34</v>
      </c>
      <c r="N200" s="39">
        <v>201748</v>
      </c>
      <c r="O200" s="39">
        <v>201752</v>
      </c>
      <c r="P200" s="39">
        <v>1</v>
      </c>
      <c r="Q200" s="39">
        <v>201744</v>
      </c>
      <c r="R200" s="39">
        <v>201748</v>
      </c>
    </row>
    <row r="201" spans="12:18" outlineLevel="1">
      <c r="L201" s="52">
        <v>201746</v>
      </c>
      <c r="M201" s="52" t="s">
        <v>34</v>
      </c>
      <c r="N201" s="39">
        <v>201748</v>
      </c>
      <c r="O201" s="39">
        <v>201752</v>
      </c>
      <c r="P201" s="39"/>
      <c r="Q201" s="39">
        <v>201744</v>
      </c>
      <c r="R201" s="39">
        <v>201748</v>
      </c>
    </row>
    <row r="202" spans="12:18" outlineLevel="1">
      <c r="L202" s="52">
        <v>201746</v>
      </c>
      <c r="M202" s="52" t="s">
        <v>34</v>
      </c>
      <c r="N202" s="39">
        <v>201748</v>
      </c>
      <c r="O202" s="39">
        <v>201752</v>
      </c>
      <c r="P202" s="39">
        <v>1</v>
      </c>
      <c r="Q202" s="39">
        <v>201744</v>
      </c>
      <c r="R202" s="39">
        <v>201748</v>
      </c>
    </row>
    <row r="203" spans="12:18" outlineLevel="1">
      <c r="L203" s="52">
        <v>201746</v>
      </c>
      <c r="M203" s="52" t="s">
        <v>35</v>
      </c>
      <c r="N203" s="39">
        <v>201748</v>
      </c>
      <c r="O203" s="39">
        <v>201752</v>
      </c>
      <c r="P203" s="39">
        <v>1</v>
      </c>
      <c r="Q203" s="39">
        <v>201744</v>
      </c>
      <c r="R203" s="39">
        <v>201748</v>
      </c>
    </row>
    <row r="204" spans="12:18" outlineLevel="1">
      <c r="L204" s="52">
        <v>201746</v>
      </c>
      <c r="M204" s="52" t="s">
        <v>35</v>
      </c>
      <c r="N204" s="39">
        <v>201748</v>
      </c>
      <c r="O204" s="39">
        <v>201752</v>
      </c>
      <c r="P204" s="39">
        <v>1</v>
      </c>
      <c r="Q204" s="39">
        <v>201744</v>
      </c>
      <c r="R204" s="39">
        <v>201748</v>
      </c>
    </row>
    <row r="205" spans="12:18" outlineLevel="1">
      <c r="L205" s="52">
        <v>201746</v>
      </c>
      <c r="M205" s="52" t="s">
        <v>36</v>
      </c>
      <c r="N205" s="39">
        <v>201748</v>
      </c>
      <c r="O205" s="39">
        <v>201752</v>
      </c>
      <c r="P205" s="39">
        <v>1</v>
      </c>
      <c r="Q205" s="39">
        <v>201744</v>
      </c>
      <c r="R205" s="39">
        <v>201748</v>
      </c>
    </row>
    <row r="206" spans="12:18" outlineLevel="1">
      <c r="L206" s="52">
        <v>201746</v>
      </c>
      <c r="M206" s="52" t="s">
        <v>36</v>
      </c>
      <c r="N206" s="39">
        <v>201748</v>
      </c>
      <c r="O206" s="39">
        <v>201752</v>
      </c>
      <c r="P206" s="39">
        <v>1</v>
      </c>
      <c r="Q206" s="39">
        <v>201744</v>
      </c>
      <c r="R206" s="39">
        <v>201748</v>
      </c>
    </row>
    <row r="207" spans="12:18" outlineLevel="1">
      <c r="L207" s="52">
        <v>201746</v>
      </c>
      <c r="M207" s="52" t="s">
        <v>37</v>
      </c>
      <c r="N207" s="39">
        <v>201748</v>
      </c>
      <c r="O207" s="39">
        <v>201752</v>
      </c>
      <c r="P207" s="39">
        <v>1</v>
      </c>
      <c r="Q207" s="39">
        <v>201744</v>
      </c>
      <c r="R207" s="39">
        <v>201748</v>
      </c>
    </row>
    <row r="208" spans="12:18" outlineLevel="1">
      <c r="L208" s="52">
        <v>201746</v>
      </c>
      <c r="M208" s="52" t="s">
        <v>37</v>
      </c>
      <c r="N208" s="39">
        <v>201748</v>
      </c>
      <c r="O208" s="39">
        <v>201752</v>
      </c>
      <c r="P208" s="39">
        <v>0.9</v>
      </c>
      <c r="Q208" s="39">
        <v>201744</v>
      </c>
      <c r="R208" s="39">
        <v>201748</v>
      </c>
    </row>
    <row r="209" spans="12:18" outlineLevel="1">
      <c r="L209" s="52">
        <v>201746</v>
      </c>
      <c r="M209" s="52" t="s">
        <v>37</v>
      </c>
      <c r="N209" s="39">
        <v>201748</v>
      </c>
      <c r="O209" s="39">
        <v>201752</v>
      </c>
      <c r="P209" s="39">
        <v>1</v>
      </c>
      <c r="Q209" s="39">
        <v>201744</v>
      </c>
      <c r="R209" s="39">
        <v>201748</v>
      </c>
    </row>
    <row r="210" spans="12:18" outlineLevel="1">
      <c r="L210" s="52">
        <v>201746</v>
      </c>
      <c r="M210" s="52" t="s">
        <v>37</v>
      </c>
      <c r="N210" s="39">
        <v>201748</v>
      </c>
      <c r="O210" s="39">
        <v>201752</v>
      </c>
      <c r="P210" s="39">
        <v>1</v>
      </c>
      <c r="Q210" s="39">
        <v>201744</v>
      </c>
      <c r="R210" s="39">
        <v>201748</v>
      </c>
    </row>
    <row r="211" spans="12:18" outlineLevel="1">
      <c r="L211" s="52">
        <v>201746</v>
      </c>
      <c r="M211" s="52" t="s">
        <v>37</v>
      </c>
      <c r="N211" s="39">
        <v>201748</v>
      </c>
      <c r="O211" s="39">
        <v>201752</v>
      </c>
      <c r="P211" s="39">
        <v>1</v>
      </c>
      <c r="Q211" s="39">
        <v>201744</v>
      </c>
      <c r="R211" s="39">
        <v>201748</v>
      </c>
    </row>
    <row r="212" spans="12:18" outlineLevel="1">
      <c r="L212" s="52">
        <v>201746</v>
      </c>
      <c r="M212" s="52" t="s">
        <v>37</v>
      </c>
      <c r="N212" s="39">
        <v>201748</v>
      </c>
      <c r="O212" s="39">
        <v>201752</v>
      </c>
      <c r="P212" s="39"/>
      <c r="Q212" s="39">
        <v>201744</v>
      </c>
      <c r="R212" s="39">
        <v>201748</v>
      </c>
    </row>
    <row r="213" spans="12:18" outlineLevel="1">
      <c r="L213" s="52">
        <v>201746</v>
      </c>
      <c r="M213" s="52" t="s">
        <v>38</v>
      </c>
      <c r="N213" s="39">
        <v>201748</v>
      </c>
      <c r="O213" s="39">
        <v>201752</v>
      </c>
      <c r="P213" s="39">
        <v>0.9</v>
      </c>
      <c r="Q213" s="39">
        <v>201744</v>
      </c>
      <c r="R213" s="39">
        <v>201748</v>
      </c>
    </row>
    <row r="214" spans="12:18" outlineLevel="1">
      <c r="L214" s="52">
        <v>201746</v>
      </c>
      <c r="M214" s="52" t="s">
        <v>38</v>
      </c>
      <c r="N214" s="39">
        <v>201748</v>
      </c>
      <c r="O214" s="39">
        <v>201752</v>
      </c>
      <c r="P214" s="39">
        <v>0.9</v>
      </c>
      <c r="Q214" s="39">
        <v>201744</v>
      </c>
      <c r="R214" s="39">
        <v>201748</v>
      </c>
    </row>
    <row r="215" spans="12:18" outlineLevel="1">
      <c r="L215" s="52">
        <v>201746</v>
      </c>
      <c r="M215" s="52" t="s">
        <v>38</v>
      </c>
      <c r="N215" s="39">
        <v>201748</v>
      </c>
      <c r="O215" s="39">
        <v>201752</v>
      </c>
      <c r="P215" s="39">
        <v>0.9</v>
      </c>
      <c r="Q215" s="39">
        <v>201744</v>
      </c>
      <c r="R215" s="39">
        <v>201748</v>
      </c>
    </row>
    <row r="216" spans="12:18" outlineLevel="1">
      <c r="L216" s="52">
        <v>201746</v>
      </c>
      <c r="M216" s="52" t="s">
        <v>38</v>
      </c>
      <c r="N216" s="39">
        <v>201748</v>
      </c>
      <c r="O216" s="39">
        <v>201752</v>
      </c>
      <c r="P216" s="39">
        <v>1</v>
      </c>
      <c r="Q216" s="39">
        <v>201744</v>
      </c>
      <c r="R216" s="39">
        <v>201748</v>
      </c>
    </row>
    <row r="217" spans="12:18" outlineLevel="1">
      <c r="L217" s="52">
        <v>201746</v>
      </c>
      <c r="M217" s="52" t="s">
        <v>38</v>
      </c>
      <c r="N217" s="39">
        <v>201748</v>
      </c>
      <c r="O217" s="39">
        <v>201752</v>
      </c>
      <c r="P217" s="39">
        <v>1</v>
      </c>
      <c r="Q217" s="39">
        <v>201744</v>
      </c>
      <c r="R217" s="39">
        <v>201748</v>
      </c>
    </row>
    <row r="218" spans="12:18" outlineLevel="1">
      <c r="L218" s="52">
        <v>201746</v>
      </c>
      <c r="M218" s="52" t="s">
        <v>38</v>
      </c>
      <c r="N218" s="39">
        <v>201748</v>
      </c>
      <c r="O218" s="39">
        <v>201752</v>
      </c>
      <c r="P218" s="39">
        <v>1</v>
      </c>
      <c r="Q218" s="39">
        <v>201744</v>
      </c>
      <c r="R218" s="39">
        <v>201748</v>
      </c>
    </row>
    <row r="219" spans="12:18" outlineLevel="1">
      <c r="L219" s="52">
        <v>201746</v>
      </c>
      <c r="M219" s="52" t="s">
        <v>38</v>
      </c>
      <c r="N219" s="39">
        <v>201748</v>
      </c>
      <c r="O219" s="39">
        <v>201752</v>
      </c>
      <c r="P219" s="39">
        <v>0.9</v>
      </c>
      <c r="Q219" s="39">
        <v>201744</v>
      </c>
      <c r="R219" s="39">
        <v>201748</v>
      </c>
    </row>
    <row r="220" spans="12:18" outlineLevel="1">
      <c r="L220" s="52">
        <v>201746</v>
      </c>
      <c r="M220" s="52" t="s">
        <v>38</v>
      </c>
      <c r="N220" s="39">
        <v>201748</v>
      </c>
      <c r="O220" s="39">
        <v>201752</v>
      </c>
      <c r="P220" s="39"/>
      <c r="Q220" s="39">
        <v>201744</v>
      </c>
      <c r="R220" s="39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39">
        <v>201744</v>
      </c>
      <c r="R221" s="39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39">
        <v>201744</v>
      </c>
      <c r="R222" s="39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39">
        <v>201744</v>
      </c>
      <c r="R223" s="39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39">
        <v>201744</v>
      </c>
      <c r="R224" s="39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39">
        <v>201744</v>
      </c>
      <c r="R225" s="39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39">
        <v>201744</v>
      </c>
      <c r="R226" s="39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39">
        <v>201744</v>
      </c>
      <c r="R227" s="39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39">
        <v>201744</v>
      </c>
      <c r="R228" s="39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39">
        <v>201744</v>
      </c>
      <c r="R229" s="39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39">
        <v>201744</v>
      </c>
      <c r="R230" s="39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39">
        <v>201744</v>
      </c>
      <c r="R231" s="39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39">
        <v>201744</v>
      </c>
      <c r="R232" s="39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39">
        <v>201744</v>
      </c>
      <c r="R233" s="39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39">
        <v>201744</v>
      </c>
      <c r="R234" s="39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39">
        <v>201744</v>
      </c>
      <c r="R235" s="39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39">
        <v>201744</v>
      </c>
      <c r="R236" s="39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39">
        <v>201744</v>
      </c>
      <c r="R237" s="39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39">
        <v>201744</v>
      </c>
      <c r="R238" s="39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39">
        <v>201744</v>
      </c>
      <c r="R239" s="39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39">
        <v>201744</v>
      </c>
      <c r="R240" s="39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39">
        <v>201744</v>
      </c>
      <c r="R241" s="39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39">
        <v>201744</v>
      </c>
      <c r="R242" s="39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39">
        <v>201744</v>
      </c>
      <c r="R243" s="39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39">
        <v>201744</v>
      </c>
      <c r="R244" s="39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39">
        <v>201744</v>
      </c>
      <c r="R245" s="39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39">
        <v>201744</v>
      </c>
      <c r="R246" s="39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39">
        <v>201744</v>
      </c>
      <c r="R247" s="39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39">
        <v>201744</v>
      </c>
      <c r="R248" s="39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39">
        <v>201744</v>
      </c>
      <c r="R249" s="39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39">
        <v>201744</v>
      </c>
      <c r="R250" s="39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39">
        <v>201744</v>
      </c>
      <c r="R251" s="39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39">
        <v>201744</v>
      </c>
      <c r="R252" s="39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39">
        <v>201744</v>
      </c>
      <c r="R253" s="39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39">
        <v>201744</v>
      </c>
      <c r="R254" s="39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39">
        <v>201744</v>
      </c>
      <c r="R255" s="39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39">
        <v>201744</v>
      </c>
      <c r="R256" s="39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39">
        <v>201744</v>
      </c>
      <c r="R257" s="39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39">
        <v>201744</v>
      </c>
      <c r="R258" s="39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39">
        <v>201744</v>
      </c>
      <c r="R259" s="39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39">
        <v>201744</v>
      </c>
      <c r="R260" s="39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39">
        <v>201744</v>
      </c>
      <c r="R261" s="39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39">
        <v>201744</v>
      </c>
      <c r="R262" s="39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39">
        <v>201744</v>
      </c>
      <c r="R263" s="39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39">
        <v>201744</v>
      </c>
      <c r="R264" s="39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39">
        <v>201744</v>
      </c>
      <c r="R265" s="39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39">
        <v>201744</v>
      </c>
      <c r="R266" s="39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39">
        <v>201744</v>
      </c>
      <c r="R267" s="39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39">
        <v>201744</v>
      </c>
      <c r="R268" s="39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39">
        <v>201744</v>
      </c>
      <c r="R269" s="39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39">
        <v>201744</v>
      </c>
      <c r="R270" s="39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39">
        <v>201744</v>
      </c>
      <c r="R271" s="39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39">
        <v>201744</v>
      </c>
      <c r="R272" s="39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39">
        <v>201744</v>
      </c>
      <c r="R273" s="39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39">
        <v>201744</v>
      </c>
      <c r="R274" s="39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39">
        <v>201744</v>
      </c>
      <c r="R275" s="39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39">
        <v>201744</v>
      </c>
      <c r="R276" s="39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39">
        <v>201744</v>
      </c>
      <c r="R277" s="39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39">
        <v>201744</v>
      </c>
      <c r="R278" s="39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39">
        <v>201744</v>
      </c>
      <c r="R279" s="39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39">
        <v>201744</v>
      </c>
      <c r="R280" s="39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39">
        <v>201744</v>
      </c>
      <c r="R281" s="39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39">
        <v>201744</v>
      </c>
      <c r="R282" s="39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39">
        <v>201744</v>
      </c>
      <c r="R283" s="39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39">
        <v>201744</v>
      </c>
      <c r="R284" s="39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39">
        <v>201744</v>
      </c>
      <c r="R285" s="39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39">
        <v>201744</v>
      </c>
      <c r="R286" s="39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39">
        <v>201744</v>
      </c>
      <c r="R287" s="39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39">
        <v>201744</v>
      </c>
      <c r="R288" s="39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39">
        <v>201744</v>
      </c>
      <c r="R289" s="39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39">
        <v>201744</v>
      </c>
      <c r="R290" s="39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39">
        <v>201744</v>
      </c>
      <c r="R291" s="39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39">
        <v>201744</v>
      </c>
      <c r="R292" s="39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39">
        <v>201744</v>
      </c>
      <c r="R293" s="39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39">
        <v>201744</v>
      </c>
      <c r="R294" s="39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39">
        <v>201744</v>
      </c>
      <c r="R295" s="39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39">
        <v>201744</v>
      </c>
      <c r="R296" s="39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39">
        <v>201744</v>
      </c>
      <c r="R297" s="39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39">
        <v>201744</v>
      </c>
      <c r="R298" s="39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39">
        <v>201744</v>
      </c>
      <c r="R299" s="39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39">
        <v>201744</v>
      </c>
      <c r="R300" s="39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39">
        <v>201744</v>
      </c>
      <c r="R301" s="39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39">
        <v>201744</v>
      </c>
      <c r="R302" s="39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39">
        <v>201744</v>
      </c>
      <c r="R303" s="39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39">
        <v>201744</v>
      </c>
      <c r="R304" s="39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39">
        <v>201744</v>
      </c>
      <c r="R305" s="39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39">
        <v>201744</v>
      </c>
      <c r="R306" s="39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39">
        <v>201744</v>
      </c>
      <c r="R307" s="39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39">
        <v>201744</v>
      </c>
      <c r="R308" s="39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39">
        <v>201744</v>
      </c>
      <c r="R309" s="39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39">
        <v>201744</v>
      </c>
      <c r="R310" s="39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39">
        <v>201744</v>
      </c>
      <c r="R311" s="39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39">
        <v>201744</v>
      </c>
      <c r="R312" s="39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39">
        <v>201744</v>
      </c>
      <c r="R313" s="39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39">
        <v>201744</v>
      </c>
      <c r="R314" s="39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39">
        <v>201744</v>
      </c>
      <c r="R315" s="39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39">
        <v>201744</v>
      </c>
      <c r="R316" s="39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39">
        <v>201744</v>
      </c>
      <c r="R317" s="39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39">
        <v>201744</v>
      </c>
      <c r="R318" s="39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39">
        <v>201744</v>
      </c>
      <c r="R319" s="39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39">
        <v>201744</v>
      </c>
      <c r="R320" s="39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39">
        <v>201744</v>
      </c>
      <c r="R321" s="39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39">
        <v>201744</v>
      </c>
      <c r="R322" s="39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39">
        <v>201744</v>
      </c>
      <c r="R323" s="39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39">
        <v>201744</v>
      </c>
      <c r="R324" s="39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39">
        <v>201744</v>
      </c>
      <c r="R325" s="39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39">
        <v>201744</v>
      </c>
      <c r="R326" s="39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39">
        <v>201744</v>
      </c>
      <c r="R327" s="39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39">
        <v>201744</v>
      </c>
      <c r="R328" s="39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39">
        <v>201744</v>
      </c>
      <c r="R329" s="39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39">
        <v>201744</v>
      </c>
      <c r="R330" s="39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39">
        <v>201744</v>
      </c>
      <c r="R331" s="39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39">
        <v>201744</v>
      </c>
      <c r="R332" s="39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39">
        <v>201744</v>
      </c>
      <c r="R333" s="39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39">
        <v>201744</v>
      </c>
      <c r="R334" s="39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39">
        <v>201744</v>
      </c>
      <c r="R335" s="39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39">
        <v>201744</v>
      </c>
      <c r="R336" s="39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39">
        <v>201744</v>
      </c>
      <c r="R337" s="39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39">
        <v>201744</v>
      </c>
      <c r="R338" s="39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39">
        <v>201744</v>
      </c>
      <c r="R339" s="39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39">
        <v>201744</v>
      </c>
      <c r="R340" s="39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39">
        <v>201744</v>
      </c>
      <c r="R341" s="39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39">
        <v>201744</v>
      </c>
      <c r="R342" s="39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39">
        <v>201744</v>
      </c>
      <c r="R343" s="39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39">
        <v>201744</v>
      </c>
      <c r="R344" s="39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39">
        <v>201744</v>
      </c>
      <c r="R345" s="39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39">
        <v>201744</v>
      </c>
      <c r="R346" s="39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39">
        <v>201744</v>
      </c>
      <c r="R347" s="39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39">
        <v>201744</v>
      </c>
      <c r="R348" s="39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39">
        <v>201744</v>
      </c>
      <c r="R349" s="39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39">
        <v>201744</v>
      </c>
      <c r="R350" s="39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39">
        <v>201744</v>
      </c>
      <c r="R351" s="39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39">
        <v>201744</v>
      </c>
      <c r="R352" s="39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39">
        <v>201744</v>
      </c>
      <c r="R353" s="39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39">
        <v>201744</v>
      </c>
      <c r="R354" s="39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39">
        <v>201744</v>
      </c>
      <c r="R355" s="39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39">
        <v>201744</v>
      </c>
      <c r="R356" s="39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39">
        <v>201744</v>
      </c>
      <c r="R357" s="39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39">
        <v>201744</v>
      </c>
      <c r="R358" s="39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39">
        <v>201744</v>
      </c>
      <c r="R359" s="39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39">
        <v>201744</v>
      </c>
      <c r="R360" s="39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39">
        <v>201744</v>
      </c>
      <c r="R361" s="39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39">
        <v>201744</v>
      </c>
      <c r="R362" s="39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39">
        <v>201744</v>
      </c>
      <c r="R363" s="39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39">
        <v>201744</v>
      </c>
      <c r="R364" s="39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39">
        <v>201744</v>
      </c>
      <c r="R365" s="39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39">
        <v>201744</v>
      </c>
      <c r="R366" s="39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39">
        <v>201744</v>
      </c>
      <c r="R367" s="39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39">
        <v>201744</v>
      </c>
      <c r="R368" s="39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39">
        <v>201744</v>
      </c>
      <c r="R369" s="39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39">
        <v>201744</v>
      </c>
      <c r="R370" s="39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39">
        <v>201744</v>
      </c>
      <c r="R371" s="39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39">
        <v>201744</v>
      </c>
      <c r="R372" s="39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39">
        <v>201744</v>
      </c>
      <c r="R373" s="39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39">
        <v>201744</v>
      </c>
      <c r="R374" s="39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39">
        <v>201744</v>
      </c>
      <c r="R375" s="39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39">
        <v>201744</v>
      </c>
      <c r="R376" s="39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39">
        <v>201744</v>
      </c>
      <c r="R377" s="39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39">
        <v>201744</v>
      </c>
      <c r="R378" s="39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39">
        <v>201744</v>
      </c>
      <c r="R379" s="39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39">
        <v>201744</v>
      </c>
      <c r="R380" s="39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39">
        <v>201744</v>
      </c>
      <c r="R381" s="39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39">
        <v>201744</v>
      </c>
      <c r="R382" s="39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39">
        <v>201744</v>
      </c>
      <c r="R383" s="39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39">
        <v>201744</v>
      </c>
      <c r="R384" s="39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39">
        <v>201744</v>
      </c>
      <c r="R385" s="39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39">
        <v>201744</v>
      </c>
      <c r="R386" s="39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39">
        <v>201744</v>
      </c>
      <c r="R387" s="39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39">
        <v>201744</v>
      </c>
      <c r="R388" s="39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39">
        <v>201744</v>
      </c>
      <c r="R389" s="39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39">
        <v>201744</v>
      </c>
      <c r="R390" s="39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39">
        <v>201744</v>
      </c>
      <c r="R391" s="39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39">
        <v>201744</v>
      </c>
      <c r="R392" s="39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39">
        <v>201744</v>
      </c>
      <c r="R393" s="39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39">
        <v>201744</v>
      </c>
      <c r="R394" s="39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39">
        <v>201744</v>
      </c>
      <c r="R395" s="39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39">
        <v>201744</v>
      </c>
      <c r="R396" s="39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39">
        <v>201744</v>
      </c>
      <c r="R397" s="39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39">
        <v>201744</v>
      </c>
      <c r="R398" s="39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39">
        <v>201744</v>
      </c>
      <c r="R399" s="39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39">
        <v>201744</v>
      </c>
      <c r="R400" s="39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39">
        <v>201744</v>
      </c>
      <c r="R401" s="39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39">
        <v>201744</v>
      </c>
      <c r="R402" s="39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39">
        <v>201744</v>
      </c>
      <c r="R403" s="39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39">
        <v>201744</v>
      </c>
      <c r="R404" s="39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39">
        <v>201744</v>
      </c>
      <c r="R405" s="39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39">
        <v>201744</v>
      </c>
      <c r="R406" s="39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39">
        <v>201744</v>
      </c>
      <c r="R407" s="39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39">
        <v>201744</v>
      </c>
      <c r="R408" s="39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39">
        <v>201744</v>
      </c>
      <c r="R409" s="39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39">
        <v>201744</v>
      </c>
      <c r="R410" s="39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39">
        <v>201744</v>
      </c>
      <c r="R411" s="39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39">
        <v>201744</v>
      </c>
      <c r="R412" s="39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39">
        <v>201744</v>
      </c>
      <c r="R413" s="39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39">
        <v>201744</v>
      </c>
      <c r="R414" s="39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39">
        <v>201744</v>
      </c>
      <c r="R415" s="39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39">
        <v>201744</v>
      </c>
      <c r="R416" s="39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39">
        <v>201744</v>
      </c>
      <c r="R417" s="39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F10:H10"/>
    <mergeCell ref="F11:H11"/>
    <mergeCell ref="F12:H12"/>
    <mergeCell ref="F13:H13"/>
    <mergeCell ref="F16:I16"/>
    <mergeCell ref="B1:D1"/>
    <mergeCell ref="F1:H1"/>
    <mergeCell ref="B2:B3"/>
    <mergeCell ref="C2:C3"/>
    <mergeCell ref="D2:D3"/>
    <mergeCell ref="F2:F3"/>
    <mergeCell ref="G2:G3"/>
    <mergeCell ref="H2:H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26" priority="5" operator="lessThanOrEqual">
      <formula>$C$16</formula>
    </cfRule>
  </conditionalFormatting>
  <conditionalFormatting sqref="H4:H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4:G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7" orientation="landscape" r:id="rId6"/>
  <drawing r:id="rId7"/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Arkusz7">
    <tabColor theme="4" tint="0.59999389629810485"/>
    <pageSetUpPr fitToPage="1"/>
  </sheetPr>
  <dimension ref="B1:AF500"/>
  <sheetViews>
    <sheetView workbookViewId="0">
      <selection activeCell="E4" sqref="E4:E12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3.625" style="19" customWidth="1"/>
    <col min="11" max="11" width="20.125" style="19" customWidth="1"/>
    <col min="12" max="12" width="9.25" style="19" customWidth="1" outlineLevel="1"/>
    <col min="13" max="13" width="28.625" style="19" customWidth="1" outlineLevel="1"/>
    <col min="14" max="14" width="10.5" style="19" customWidth="1" outlineLevel="1"/>
    <col min="15" max="15" width="10.5" style="19" customWidth="1"/>
    <col min="16" max="16" width="8" style="19" customWidth="1"/>
    <col min="17" max="18" width="10.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bestFit="1" customWidth="1"/>
    <col min="26" max="26" width="8.5" style="19" customWidth="1"/>
    <col min="27" max="27" width="5.75" style="19" customWidth="1"/>
    <col min="28" max="16384" width="9" style="19"/>
  </cols>
  <sheetData>
    <row r="1" spans="2:20" ht="57.75" customHeight="1" thickBot="1">
      <c r="B1" s="162" t="s">
        <v>55</v>
      </c>
      <c r="C1" s="162"/>
      <c r="D1" s="162"/>
      <c r="E1" s="162"/>
      <c r="G1" s="163" t="s">
        <v>56</v>
      </c>
      <c r="H1" s="163"/>
      <c r="I1" s="163"/>
      <c r="K1" s="40"/>
      <c r="L1" s="40"/>
      <c r="M1" s="20"/>
      <c r="N1" s="20"/>
      <c r="O1" s="40"/>
    </row>
    <row r="2" spans="2:20" ht="18" customHeight="1">
      <c r="B2" s="182" t="s">
        <v>0</v>
      </c>
      <c r="C2" s="184" t="s">
        <v>1</v>
      </c>
      <c r="D2" s="184" t="s">
        <v>43</v>
      </c>
      <c r="E2" s="184" t="s">
        <v>2</v>
      </c>
      <c r="G2" s="186" t="s">
        <v>17</v>
      </c>
      <c r="H2" s="188" t="s">
        <v>18</v>
      </c>
      <c r="I2" s="190" t="s">
        <v>19</v>
      </c>
      <c r="K2" s="40"/>
      <c r="L2" s="40"/>
      <c r="M2" s="20"/>
      <c r="N2" s="20"/>
      <c r="O2" s="40"/>
    </row>
    <row r="3" spans="2:20" ht="31.5" customHeight="1" thickBot="1">
      <c r="B3" s="183"/>
      <c r="C3" s="185"/>
      <c r="D3" s="185"/>
      <c r="E3" s="185"/>
      <c r="G3" s="187"/>
      <c r="H3" s="189"/>
      <c r="I3" s="191"/>
      <c r="K3" s="40"/>
      <c r="L3" s="40"/>
      <c r="M3" s="20"/>
      <c r="N3" s="20"/>
      <c r="O3" s="40"/>
    </row>
    <row r="4" spans="2:20" ht="21.75" customHeight="1" thickBot="1">
      <c r="B4" s="27">
        <v>8</v>
      </c>
      <c r="C4" s="17">
        <v>1.25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51">
        <f>IFERROR(GETPIVOTDATA("Numer Pracownika",$Y$139,"Próg",F4),0)</f>
        <v>0</v>
      </c>
      <c r="K4" s="40"/>
      <c r="L4" s="40"/>
      <c r="M4" s="20">
        <f t="shared" ref="M4:M11" si="0">IF(C4&lt;=$C$16,1,0)</f>
        <v>0</v>
      </c>
      <c r="N4" s="20"/>
      <c r="O4" s="40"/>
      <c r="P4" s="20"/>
      <c r="Q4" s="20"/>
      <c r="R4" s="20"/>
      <c r="S4" s="20"/>
      <c r="T4" s="20"/>
    </row>
    <row r="5" spans="2:20" ht="21.75" customHeight="1" thickBot="1">
      <c r="B5" s="27">
        <v>7</v>
      </c>
      <c r="C5" s="17">
        <v>1.2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51">
        <f t="shared" ref="I5:I9" si="1">IFERROR(GETPIVOTDATA("Numer Pracownika",$Y$139,"Próg",F5),0)</f>
        <v>0</v>
      </c>
      <c r="K5" s="40"/>
      <c r="L5" s="40"/>
      <c r="M5" s="20">
        <f t="shared" si="0"/>
        <v>0</v>
      </c>
      <c r="N5" s="20"/>
      <c r="O5" s="40"/>
      <c r="P5" s="20"/>
      <c r="Q5" s="20"/>
      <c r="R5" s="20"/>
      <c r="S5" s="20"/>
      <c r="T5" s="20"/>
    </row>
    <row r="6" spans="2:20" ht="21.75" customHeight="1" thickBot="1">
      <c r="B6" s="27">
        <v>6</v>
      </c>
      <c r="C6" s="17">
        <v>1.1499999999999999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51">
        <f t="shared" si="1"/>
        <v>17</v>
      </c>
      <c r="K6" s="40"/>
      <c r="L6" s="40"/>
      <c r="M6" s="20">
        <f t="shared" si="0"/>
        <v>0</v>
      </c>
      <c r="N6" s="20">
        <f>IF(D6&lt;=$D$16,1,0)</f>
        <v>0</v>
      </c>
      <c r="O6" s="40"/>
      <c r="P6" s="20"/>
      <c r="Q6" s="20"/>
      <c r="R6" s="20"/>
      <c r="S6" s="20"/>
      <c r="T6" s="20"/>
    </row>
    <row r="7" spans="2:20" ht="21.75" customHeight="1" thickBot="1">
      <c r="B7" s="36">
        <v>5</v>
      </c>
      <c r="C7" s="5">
        <v>1.1000000000000001</v>
      </c>
      <c r="D7" s="5">
        <v>0.97</v>
      </c>
      <c r="E7" s="49">
        <v>1.25</v>
      </c>
      <c r="F7" s="20">
        <v>2</v>
      </c>
      <c r="G7" s="23" t="s">
        <v>22</v>
      </c>
      <c r="H7" s="34">
        <v>0.8</v>
      </c>
      <c r="I7" s="51">
        <f t="shared" si="1"/>
        <v>0</v>
      </c>
      <c r="K7" s="40"/>
      <c r="L7" s="40"/>
      <c r="M7" s="20">
        <f t="shared" si="0"/>
        <v>1</v>
      </c>
      <c r="N7" s="20">
        <f t="shared" ref="N7:N11" si="2">IF(D7&lt;=$D$16,1,0)</f>
        <v>1</v>
      </c>
      <c r="O7" s="40"/>
      <c r="P7" s="20"/>
      <c r="Q7" s="20"/>
      <c r="R7" s="20"/>
      <c r="S7" s="20"/>
      <c r="T7" s="20"/>
    </row>
    <row r="8" spans="2:20" ht="21.75" customHeight="1" thickBot="1">
      <c r="B8" s="36">
        <v>4</v>
      </c>
      <c r="C8" s="5">
        <v>1.05</v>
      </c>
      <c r="D8" s="5">
        <v>0.93</v>
      </c>
      <c r="E8" s="49">
        <v>1.1000000000000001</v>
      </c>
      <c r="F8" s="20">
        <v>1</v>
      </c>
      <c r="G8" s="22" t="s">
        <v>23</v>
      </c>
      <c r="H8" s="32" t="s">
        <v>24</v>
      </c>
      <c r="I8" s="51">
        <f t="shared" si="1"/>
        <v>0</v>
      </c>
      <c r="K8" s="40"/>
      <c r="L8" s="40"/>
      <c r="M8" s="20">
        <f t="shared" si="0"/>
        <v>1</v>
      </c>
      <c r="N8" s="20">
        <f t="shared" si="2"/>
        <v>1</v>
      </c>
      <c r="O8" s="40"/>
      <c r="P8" s="20"/>
      <c r="Q8" s="20"/>
      <c r="R8" s="20"/>
      <c r="S8" s="20"/>
      <c r="T8" s="20"/>
    </row>
    <row r="9" spans="2:20" ht="21.75" customHeight="1" thickBot="1">
      <c r="B9" s="36">
        <v>3</v>
      </c>
      <c r="C9" s="5">
        <v>1</v>
      </c>
      <c r="D9" s="5">
        <v>0.9</v>
      </c>
      <c r="E9" s="49">
        <v>1</v>
      </c>
      <c r="F9" s="20">
        <v>0</v>
      </c>
      <c r="G9" s="29">
        <v>-30</v>
      </c>
      <c r="H9" s="33">
        <v>0</v>
      </c>
      <c r="I9" s="51">
        <f t="shared" si="1"/>
        <v>0</v>
      </c>
      <c r="K9" s="40"/>
      <c r="L9" s="40"/>
      <c r="M9" s="20">
        <f t="shared" si="0"/>
        <v>1</v>
      </c>
      <c r="N9" s="20">
        <f t="shared" si="2"/>
        <v>1</v>
      </c>
      <c r="O9" s="40"/>
      <c r="P9" s="20"/>
      <c r="Q9" s="20"/>
      <c r="R9" s="20"/>
      <c r="S9" s="20"/>
      <c r="T9" s="20"/>
    </row>
    <row r="10" spans="2:20" ht="21.75" customHeight="1" thickBot="1">
      <c r="B10" s="36">
        <v>2</v>
      </c>
      <c r="C10" s="5">
        <v>0.99</v>
      </c>
      <c r="D10" s="5">
        <v>0.85</v>
      </c>
      <c r="E10" s="49">
        <v>0.8</v>
      </c>
      <c r="G10" s="170" t="s">
        <v>30</v>
      </c>
      <c r="H10" s="170"/>
      <c r="I10" s="170"/>
      <c r="K10" s="40"/>
      <c r="L10" s="40"/>
      <c r="M10" s="20">
        <f t="shared" si="0"/>
        <v>1</v>
      </c>
      <c r="N10" s="20">
        <f t="shared" si="2"/>
        <v>1</v>
      </c>
      <c r="O10" s="40"/>
      <c r="P10" s="20"/>
      <c r="Q10" s="20"/>
      <c r="R10" s="20"/>
      <c r="S10" s="20"/>
      <c r="T10" s="20"/>
    </row>
    <row r="11" spans="2:20" ht="21.75" customHeight="1" thickBot="1">
      <c r="B11" s="27">
        <v>1</v>
      </c>
      <c r="C11" s="5">
        <v>0.98</v>
      </c>
      <c r="D11" s="2">
        <v>0.8</v>
      </c>
      <c r="E11" s="48">
        <v>0.5</v>
      </c>
      <c r="G11" s="171" t="s">
        <v>31</v>
      </c>
      <c r="H11" s="171"/>
      <c r="I11" s="171"/>
      <c r="K11" s="40"/>
      <c r="L11" s="40"/>
      <c r="M11" s="20">
        <f t="shared" si="0"/>
        <v>1</v>
      </c>
      <c r="N11" s="20">
        <f t="shared" si="2"/>
        <v>1</v>
      </c>
      <c r="O11" s="40"/>
      <c r="P11" s="20"/>
      <c r="Q11" s="20"/>
      <c r="R11" s="20"/>
      <c r="S11" s="20"/>
      <c r="T11" s="20"/>
    </row>
    <row r="12" spans="2:20" ht="21.75" customHeight="1" thickBot="1">
      <c r="B12" s="27">
        <v>0</v>
      </c>
      <c r="C12" s="4" t="s">
        <v>58</v>
      </c>
      <c r="D12" s="3" t="s">
        <v>5</v>
      </c>
      <c r="E12" s="48">
        <v>0</v>
      </c>
      <c r="G12" s="171" t="s">
        <v>32</v>
      </c>
      <c r="H12" s="171"/>
      <c r="I12" s="171"/>
      <c r="K12" s="40"/>
      <c r="L12" s="40"/>
      <c r="M12" s="20">
        <f>IF(AND(C11&lt;$C$16,M11&lt;&gt;1),1,0)</f>
        <v>0</v>
      </c>
      <c r="N12" s="20">
        <f>IF(AND(D11&lt;$D$16,N11&lt;&gt;1),1,0)</f>
        <v>0</v>
      </c>
      <c r="O12" s="40"/>
      <c r="P12" s="20"/>
      <c r="Q12" s="20"/>
      <c r="R12" s="2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M13" s="20">
        <f>SUM(M4:M12)</f>
        <v>5</v>
      </c>
      <c r="N13" s="20">
        <f>SUM(N4:N12)</f>
        <v>5</v>
      </c>
      <c r="O13" s="40"/>
      <c r="P13" s="20"/>
      <c r="Q13" s="20"/>
      <c r="R13" s="20"/>
      <c r="S13" s="20"/>
      <c r="T13" s="20"/>
    </row>
    <row r="14" spans="2:20">
      <c r="M14" s="20"/>
      <c r="N14" s="20"/>
      <c r="O14" s="20"/>
      <c r="P14" s="20"/>
      <c r="Q14" s="20"/>
      <c r="R14" s="20"/>
      <c r="S14" s="20"/>
      <c r="T14" s="20"/>
    </row>
    <row r="15" spans="2:20">
      <c r="M15" s="20"/>
      <c r="N15" s="20"/>
    </row>
    <row r="16" spans="2:20" ht="60.75" customHeight="1">
      <c r="B16" s="45" t="str">
        <f ca="1">"Osiągnięty wynik za " &amp; TEXT(NOW()-IF(DAY(NOW())&lt;8,7,0),"mmmm")</f>
        <v>Osiągnięty wynik za grudzień</v>
      </c>
      <c r="C16" s="46">
        <f>GETPIVOTDATA("WYDBrutto",$G$115)</f>
        <v>1.1305819068736138</v>
      </c>
      <c r="D16" s="46">
        <f>GETPIVOTDATA("Wynik",$Y$123)</f>
        <v>0.98750000000000004</v>
      </c>
      <c r="E16" s="47" t="str">
        <f>(VLOOKUP(M13,B4:E12,4,FALSE)*C13)*100*IF(N13=0,0.5,1)+(VLOOKUP(N13,B4:E12,4,FALSE)*D13)*100*IF(M13=0,0.5,1) &amp; " %"</f>
        <v>125 %</v>
      </c>
      <c r="G16" s="172" t="str">
        <f>"Wysokość premii = (Podstawa premii * " &amp; VALUE(E16) &amp; ") * Mnożnik jakościowy"</f>
        <v>Wysokość premii = (Podstawa premii * 1,25) * Mnożnik jakościowy</v>
      </c>
      <c r="H16" s="172"/>
      <c r="I16" s="172"/>
      <c r="J16" s="172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120</v>
      </c>
    </row>
    <row r="113" spans="7:26" outlineLevel="1">
      <c r="G113" s="71" t="s">
        <v>11</v>
      </c>
      <c r="H113" s="119" t="s">
        <v>54</v>
      </c>
    </row>
    <row r="114" spans="7:26" outlineLevel="1"/>
    <row r="115" spans="7:26" outlineLevel="1">
      <c r="G115" s="71" t="s">
        <v>12</v>
      </c>
      <c r="H115"/>
    </row>
    <row r="116" spans="7:26" outlineLevel="1">
      <c r="G116" s="71" t="s">
        <v>7</v>
      </c>
      <c r="H116" t="s">
        <v>6</v>
      </c>
    </row>
    <row r="117" spans="7:26" outlineLevel="1">
      <c r="G117" s="119" t="s">
        <v>1851</v>
      </c>
      <c r="H117" s="7">
        <v>1.1305819068736138</v>
      </c>
    </row>
    <row r="118" spans="7:26" outlineLevel="1">
      <c r="G118" s="119" t="s">
        <v>8</v>
      </c>
      <c r="H118" s="7">
        <v>1.1305819068736138</v>
      </c>
      <c r="L118"/>
      <c r="M118"/>
    </row>
    <row r="119" spans="7:26" outlineLevel="1">
      <c r="H119" s="7"/>
      <c r="L119"/>
      <c r="M119"/>
    </row>
    <row r="120" spans="7:26" outlineLevel="1">
      <c r="G120" s="71" t="s">
        <v>9</v>
      </c>
      <c r="H120" s="119" t="s">
        <v>120</v>
      </c>
      <c r="M120" s="13"/>
    </row>
    <row r="121" spans="7:26" outlineLevel="1">
      <c r="G121" s="71" t="s">
        <v>11</v>
      </c>
      <c r="H121" s="119" t="s">
        <v>54</v>
      </c>
    </row>
    <row r="122" spans="7:26" outlineLevel="1"/>
    <row r="123" spans="7:26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37" t="s">
        <v>41</v>
      </c>
      <c r="Q123" s="37" t="s">
        <v>78</v>
      </c>
      <c r="R123" s="37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201745</v>
      </c>
      <c r="M124" s="19" t="s">
        <v>44</v>
      </c>
      <c r="N124" s="37">
        <v>201748</v>
      </c>
      <c r="O124" s="37">
        <v>201752</v>
      </c>
      <c r="P124" s="37">
        <v>0.8</v>
      </c>
      <c r="Q124" s="37">
        <v>201744</v>
      </c>
      <c r="R124" s="37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1.1617428148148148</v>
      </c>
      <c r="L125" s="19">
        <v>201745</v>
      </c>
      <c r="M125" s="19" t="s">
        <v>44</v>
      </c>
      <c r="N125" s="37">
        <v>201748</v>
      </c>
      <c r="O125" s="37">
        <v>201752</v>
      </c>
      <c r="P125" s="37">
        <v>0.8</v>
      </c>
      <c r="Q125" s="37">
        <v>201744</v>
      </c>
      <c r="R125" s="37">
        <v>201748</v>
      </c>
      <c r="T125" s="119" t="s">
        <v>57</v>
      </c>
      <c r="U125" s="119">
        <v>201745</v>
      </c>
      <c r="V125" s="7">
        <v>0.96666666666666667</v>
      </c>
      <c r="Y125" s="119" t="s">
        <v>57</v>
      </c>
      <c r="Z125" s="7">
        <v>0.98750000000000004</v>
      </c>
    </row>
    <row r="126" spans="7:26" outlineLevel="1">
      <c r="G126"/>
      <c r="H126"/>
      <c r="I126" s="8">
        <v>43056</v>
      </c>
      <c r="J126" s="30">
        <v>1.1747289824561404</v>
      </c>
      <c r="L126" s="19">
        <v>201745</v>
      </c>
      <c r="M126" s="19" t="s">
        <v>44</v>
      </c>
      <c r="N126" s="37">
        <v>201748</v>
      </c>
      <c r="O126" s="37">
        <v>201752</v>
      </c>
      <c r="P126" s="37">
        <v>0.8</v>
      </c>
      <c r="Q126" s="37">
        <v>201744</v>
      </c>
      <c r="R126" s="37">
        <v>201748</v>
      </c>
      <c r="T126"/>
      <c r="U126" s="119">
        <v>201746</v>
      </c>
      <c r="V126" s="7">
        <v>1</v>
      </c>
      <c r="Y126" s="119" t="s">
        <v>8</v>
      </c>
      <c r="Z126" s="7">
        <v>0.98750000000000004</v>
      </c>
    </row>
    <row r="127" spans="7:26" outlineLevel="1">
      <c r="G127"/>
      <c r="H127"/>
      <c r="I127" s="8">
        <v>43057</v>
      </c>
      <c r="J127" s="30">
        <v>1.1471911111111111</v>
      </c>
      <c r="L127" s="19">
        <v>201745</v>
      </c>
      <c r="M127" s="19" t="s">
        <v>44</v>
      </c>
      <c r="N127" s="37">
        <v>201748</v>
      </c>
      <c r="O127" s="37">
        <v>201752</v>
      </c>
      <c r="P127" s="37">
        <v>1</v>
      </c>
      <c r="Q127" s="37">
        <v>201744</v>
      </c>
      <c r="R127" s="37">
        <v>201748</v>
      </c>
      <c r="T127"/>
      <c r="U127" s="119">
        <v>201747</v>
      </c>
      <c r="V127" s="7">
        <v>1</v>
      </c>
    </row>
    <row r="128" spans="7:26" outlineLevel="1">
      <c r="G128"/>
      <c r="H128" s="119" t="s">
        <v>1837</v>
      </c>
      <c r="I128" s="8">
        <v>43059</v>
      </c>
      <c r="J128" s="30">
        <v>1.0703893333333334</v>
      </c>
      <c r="L128" s="19">
        <v>201745</v>
      </c>
      <c r="M128" s="19" t="s">
        <v>44</v>
      </c>
      <c r="N128" s="37">
        <v>201748</v>
      </c>
      <c r="O128" s="37">
        <v>201752</v>
      </c>
      <c r="P128" s="37">
        <v>0.9</v>
      </c>
      <c r="Q128" s="37">
        <v>201744</v>
      </c>
      <c r="R128" s="37">
        <v>201748</v>
      </c>
      <c r="T128"/>
      <c r="U128" s="119">
        <v>201748</v>
      </c>
      <c r="V128" s="7">
        <v>1</v>
      </c>
    </row>
    <row r="129" spans="7:32" outlineLevel="1">
      <c r="G129"/>
      <c r="H129"/>
      <c r="I129" s="8">
        <v>43060</v>
      </c>
      <c r="J129" s="30">
        <v>1.1760524444444445</v>
      </c>
      <c r="L129" s="19">
        <v>201745</v>
      </c>
      <c r="M129" s="19" t="s">
        <v>44</v>
      </c>
      <c r="N129" s="37">
        <v>201748</v>
      </c>
      <c r="O129" s="37">
        <v>201752</v>
      </c>
      <c r="P129" s="37">
        <v>1</v>
      </c>
      <c r="Q129" s="37">
        <v>201744</v>
      </c>
      <c r="R129" s="37">
        <v>201748</v>
      </c>
      <c r="T129"/>
      <c r="U129" s="119">
        <v>201749</v>
      </c>
      <c r="V129" s="7">
        <v>0.95</v>
      </c>
    </row>
    <row r="130" spans="7:32" outlineLevel="1">
      <c r="G130"/>
      <c r="H130"/>
      <c r="I130" s="8">
        <v>43061</v>
      </c>
      <c r="J130" s="30">
        <v>1.1486038518518518</v>
      </c>
      <c r="L130" s="19">
        <v>201745</v>
      </c>
      <c r="M130" s="19" t="s">
        <v>44</v>
      </c>
      <c r="N130" s="37">
        <v>201748</v>
      </c>
      <c r="O130" s="37">
        <v>201752</v>
      </c>
      <c r="P130" s="37">
        <v>0.8</v>
      </c>
      <c r="Q130" s="37">
        <v>201744</v>
      </c>
      <c r="R130" s="37">
        <v>201748</v>
      </c>
      <c r="T130"/>
      <c r="U130" s="119">
        <v>201750</v>
      </c>
      <c r="V130" s="7">
        <v>1</v>
      </c>
    </row>
    <row r="131" spans="7:32" outlineLevel="1">
      <c r="G131"/>
      <c r="H131"/>
      <c r="I131" s="8">
        <v>43062</v>
      </c>
      <c r="J131" s="30">
        <v>1.1824810370370371</v>
      </c>
      <c r="L131" s="19">
        <v>201745</v>
      </c>
      <c r="M131" s="19" t="s">
        <v>44</v>
      </c>
      <c r="N131" s="37">
        <v>201748</v>
      </c>
      <c r="O131" s="37">
        <v>201752</v>
      </c>
      <c r="P131" s="37">
        <v>0.8</v>
      </c>
      <c r="Q131" s="37">
        <v>201744</v>
      </c>
      <c r="R131" s="37">
        <v>201748</v>
      </c>
      <c r="T131"/>
      <c r="U131"/>
      <c r="V131"/>
    </row>
    <row r="132" spans="7:32" outlineLevel="1">
      <c r="G132"/>
      <c r="H132"/>
      <c r="I132" s="8">
        <v>43063</v>
      </c>
      <c r="J132" s="30">
        <v>1.1598770370370368</v>
      </c>
      <c r="L132" s="19">
        <v>201745</v>
      </c>
      <c r="M132" s="19" t="s">
        <v>44</v>
      </c>
      <c r="N132" s="37">
        <v>201748</v>
      </c>
      <c r="O132" s="37">
        <v>201752</v>
      </c>
      <c r="P132" s="37">
        <v>0.9</v>
      </c>
      <c r="Q132" s="37">
        <v>201744</v>
      </c>
      <c r="R132" s="37">
        <v>201748</v>
      </c>
      <c r="T132"/>
      <c r="U132"/>
      <c r="V132"/>
    </row>
    <row r="133" spans="7:32" outlineLevel="1">
      <c r="G133"/>
      <c r="H133"/>
      <c r="I133" s="8">
        <v>43064</v>
      </c>
      <c r="J133" s="30">
        <v>1.1289433333333334</v>
      </c>
      <c r="L133" s="19">
        <v>201745</v>
      </c>
      <c r="M133" s="19" t="s">
        <v>44</v>
      </c>
      <c r="N133" s="37">
        <v>201748</v>
      </c>
      <c r="O133" s="37">
        <v>201752</v>
      </c>
      <c r="P133" s="37">
        <v>1</v>
      </c>
      <c r="Q133" s="37">
        <v>201744</v>
      </c>
      <c r="R133" s="37">
        <v>201748</v>
      </c>
      <c r="T133"/>
      <c r="U133"/>
      <c r="V133"/>
    </row>
    <row r="134" spans="7:32" outlineLevel="1">
      <c r="G134"/>
      <c r="H134" s="119" t="s">
        <v>1847</v>
      </c>
      <c r="I134" s="8">
        <v>43066</v>
      </c>
      <c r="J134" s="30">
        <v>1.0917119259259258</v>
      </c>
      <c r="L134" s="19">
        <v>201745</v>
      </c>
      <c r="M134" s="19" t="s">
        <v>44</v>
      </c>
      <c r="N134" s="37">
        <v>201748</v>
      </c>
      <c r="O134" s="37">
        <v>201752</v>
      </c>
      <c r="P134" s="37">
        <v>1</v>
      </c>
      <c r="Q134" s="37">
        <v>201744</v>
      </c>
      <c r="R134" s="37">
        <v>201748</v>
      </c>
      <c r="T134"/>
      <c r="U134"/>
      <c r="V134"/>
    </row>
    <row r="135" spans="7:32" outlineLevel="1">
      <c r="G135"/>
      <c r="H135"/>
      <c r="I135" s="8">
        <v>43067</v>
      </c>
      <c r="J135" s="30">
        <v>1.1669742222222221</v>
      </c>
      <c r="L135" s="19">
        <v>201745</v>
      </c>
      <c r="M135" s="19" t="s">
        <v>44</v>
      </c>
      <c r="N135" s="37">
        <v>201748</v>
      </c>
      <c r="O135" s="37">
        <v>201752</v>
      </c>
      <c r="P135" s="37">
        <v>1</v>
      </c>
      <c r="Q135" s="37">
        <v>201744</v>
      </c>
      <c r="R135" s="37">
        <v>201748</v>
      </c>
      <c r="T135"/>
      <c r="U135"/>
      <c r="V135"/>
    </row>
    <row r="136" spans="7:32" outlineLevel="1">
      <c r="G136"/>
      <c r="H136"/>
      <c r="I136" s="8">
        <v>43068</v>
      </c>
      <c r="J136" s="30">
        <v>1.166690980392157</v>
      </c>
      <c r="L136" s="19">
        <v>201745</v>
      </c>
      <c r="M136" s="19" t="s">
        <v>44</v>
      </c>
      <c r="N136" s="37">
        <v>201748</v>
      </c>
      <c r="O136" s="37">
        <v>201752</v>
      </c>
      <c r="P136" s="37">
        <v>0.9</v>
      </c>
      <c r="Q136" s="37">
        <v>201744</v>
      </c>
      <c r="R136" s="37">
        <v>201748</v>
      </c>
      <c r="T136"/>
      <c r="U136"/>
      <c r="V136"/>
    </row>
    <row r="137" spans="7:32" outlineLevel="1">
      <c r="G137"/>
      <c r="H137"/>
      <c r="I137" s="8">
        <v>43069</v>
      </c>
      <c r="J137" s="30">
        <v>1.1535680000000001</v>
      </c>
      <c r="L137" s="19">
        <v>201745</v>
      </c>
      <c r="M137" s="19" t="s">
        <v>44</v>
      </c>
      <c r="N137" s="37">
        <v>201748</v>
      </c>
      <c r="O137" s="37">
        <v>201752</v>
      </c>
      <c r="P137" s="37">
        <v>0.9</v>
      </c>
      <c r="Q137" s="37">
        <v>201744</v>
      </c>
      <c r="R137" s="37">
        <v>201748</v>
      </c>
      <c r="T137"/>
      <c r="U137"/>
      <c r="V137"/>
      <c r="Y137" s="71" t="s">
        <v>15</v>
      </c>
      <c r="Z137" s="119" t="s">
        <v>57</v>
      </c>
    </row>
    <row r="138" spans="7:32" outlineLevel="1">
      <c r="G138" s="119" t="s">
        <v>1851</v>
      </c>
      <c r="H138" s="119" t="s">
        <v>1847</v>
      </c>
      <c r="I138" s="8">
        <v>43070</v>
      </c>
      <c r="J138" s="30">
        <v>1.1474889411764706</v>
      </c>
      <c r="L138" s="19">
        <v>201745</v>
      </c>
      <c r="M138" s="19" t="s">
        <v>44</v>
      </c>
      <c r="N138" s="37">
        <v>201748</v>
      </c>
      <c r="O138" s="37">
        <v>201752</v>
      </c>
      <c r="P138" s="37">
        <v>0.7</v>
      </c>
      <c r="Q138" s="37">
        <v>201744</v>
      </c>
      <c r="R138" s="37">
        <v>201748</v>
      </c>
      <c r="T138"/>
      <c r="U138"/>
      <c r="V138"/>
    </row>
    <row r="139" spans="7:32" outlineLevel="1">
      <c r="G139"/>
      <c r="H139"/>
      <c r="I139" s="8">
        <v>43071</v>
      </c>
      <c r="J139" s="30">
        <v>1.1616128484848485</v>
      </c>
      <c r="L139" s="19">
        <v>201745</v>
      </c>
      <c r="M139" s="19" t="s">
        <v>44</v>
      </c>
      <c r="N139" s="37">
        <v>201748</v>
      </c>
      <c r="O139" s="37">
        <v>201752</v>
      </c>
      <c r="P139" s="37">
        <v>0.8</v>
      </c>
      <c r="Q139" s="37">
        <v>201744</v>
      </c>
      <c r="R139" s="37">
        <v>201748</v>
      </c>
      <c r="T139"/>
      <c r="U139"/>
      <c r="V139"/>
      <c r="Y139" s="71" t="s">
        <v>67</v>
      </c>
      <c r="Z139"/>
      <c r="AA139"/>
      <c r="AB139"/>
      <c r="AC139"/>
      <c r="AD139"/>
      <c r="AE139"/>
      <c r="AF139"/>
    </row>
    <row r="140" spans="7:32" outlineLevel="1">
      <c r="G140"/>
      <c r="H140" s="119" t="s">
        <v>1853</v>
      </c>
      <c r="I140" s="8">
        <v>43073</v>
      </c>
      <c r="J140" s="30">
        <v>1.1288088888888888</v>
      </c>
      <c r="L140" s="19">
        <v>201745</v>
      </c>
      <c r="M140" s="19" t="s">
        <v>44</v>
      </c>
      <c r="N140" s="37">
        <v>201748</v>
      </c>
      <c r="O140" s="37">
        <v>201752</v>
      </c>
      <c r="P140" s="37">
        <v>0.8</v>
      </c>
      <c r="Q140" s="37">
        <v>201744</v>
      </c>
      <c r="R140" s="37">
        <v>201748</v>
      </c>
      <c r="T140"/>
      <c r="U140"/>
      <c r="V140"/>
      <c r="Y140" s="71" t="s">
        <v>66</v>
      </c>
      <c r="Z140" t="s">
        <v>6</v>
      </c>
      <c r="AA140"/>
      <c r="AB140"/>
      <c r="AC140"/>
      <c r="AD140"/>
      <c r="AE140"/>
      <c r="AF140"/>
    </row>
    <row r="141" spans="7:32" outlineLevel="1">
      <c r="G141"/>
      <c r="H141"/>
      <c r="I141" s="8">
        <v>43074</v>
      </c>
      <c r="J141" s="30">
        <v>1.1089385098039215</v>
      </c>
      <c r="L141" s="19">
        <v>201745</v>
      </c>
      <c r="M141" s="19" t="s">
        <v>44</v>
      </c>
      <c r="N141" s="37">
        <v>201748</v>
      </c>
      <c r="O141" s="37">
        <v>201752</v>
      </c>
      <c r="P141" s="37">
        <v>0.7</v>
      </c>
      <c r="Q141" s="37">
        <v>201744</v>
      </c>
      <c r="R141" s="37">
        <v>201748</v>
      </c>
      <c r="T141"/>
      <c r="U141"/>
      <c r="V141"/>
      <c r="Y141" s="119">
        <v>3</v>
      </c>
      <c r="Z141" s="72">
        <v>17</v>
      </c>
      <c r="AA141"/>
      <c r="AB141"/>
      <c r="AC141"/>
      <c r="AD141"/>
      <c r="AE141"/>
      <c r="AF141"/>
    </row>
    <row r="142" spans="7:32" outlineLevel="1">
      <c r="G142"/>
      <c r="H142"/>
      <c r="I142" s="8">
        <v>43075</v>
      </c>
      <c r="J142" s="30">
        <v>1.2275484444444444</v>
      </c>
      <c r="L142" s="19">
        <v>201745</v>
      </c>
      <c r="M142" s="19" t="s">
        <v>44</v>
      </c>
      <c r="N142" s="39">
        <v>201748</v>
      </c>
      <c r="O142" s="39">
        <v>201752</v>
      </c>
      <c r="P142" s="39">
        <v>0.9</v>
      </c>
      <c r="Q142" s="39">
        <v>201744</v>
      </c>
      <c r="R142" s="39">
        <v>201748</v>
      </c>
      <c r="T142"/>
      <c r="U142"/>
      <c r="V142"/>
      <c r="Y142" s="119" t="s">
        <v>8</v>
      </c>
      <c r="Z142" s="72">
        <v>17</v>
      </c>
      <c r="AA142"/>
      <c r="AB142"/>
      <c r="AC142"/>
      <c r="AD142"/>
      <c r="AE142"/>
      <c r="AF142"/>
    </row>
    <row r="143" spans="7:32" outlineLevel="1">
      <c r="G143"/>
      <c r="H143"/>
      <c r="I143" s="8">
        <v>43076</v>
      </c>
      <c r="J143" s="30">
        <v>1.1757549999999999</v>
      </c>
      <c r="L143" s="19">
        <v>201745</v>
      </c>
      <c r="M143" s="19" t="s">
        <v>44</v>
      </c>
      <c r="N143" s="39">
        <v>201748</v>
      </c>
      <c r="O143" s="39">
        <v>201752</v>
      </c>
      <c r="P143" s="39">
        <v>1</v>
      </c>
      <c r="Q143" s="39">
        <v>201744</v>
      </c>
      <c r="R143" s="39">
        <v>201748</v>
      </c>
      <c r="T143"/>
      <c r="U143"/>
      <c r="V143"/>
      <c r="Y143"/>
      <c r="Z143"/>
      <c r="AA143"/>
      <c r="AB143"/>
      <c r="AC143"/>
      <c r="AD143"/>
      <c r="AE143"/>
      <c r="AF143"/>
    </row>
    <row r="144" spans="7:32" outlineLevel="1">
      <c r="G144"/>
      <c r="H144"/>
      <c r="I144" s="8">
        <v>43077</v>
      </c>
      <c r="J144" s="30">
        <v>1.1540964705882353</v>
      </c>
      <c r="L144" s="19">
        <v>201745</v>
      </c>
      <c r="M144" s="19" t="s">
        <v>44</v>
      </c>
      <c r="N144" s="39">
        <v>201748</v>
      </c>
      <c r="O144" s="39">
        <v>201752</v>
      </c>
      <c r="P144" s="39"/>
      <c r="Q144" s="39">
        <v>201744</v>
      </c>
      <c r="R144" s="39">
        <v>201748</v>
      </c>
      <c r="Y144"/>
      <c r="Z144"/>
      <c r="AA144"/>
      <c r="AB144"/>
      <c r="AC144"/>
      <c r="AD144"/>
      <c r="AE144"/>
      <c r="AF144"/>
    </row>
    <row r="145" spans="7:32" outlineLevel="1">
      <c r="G145"/>
      <c r="H145"/>
      <c r="I145" s="8">
        <v>43078</v>
      </c>
      <c r="J145" s="30">
        <v>1.1819565333333333</v>
      </c>
      <c r="L145" s="19">
        <v>201745</v>
      </c>
      <c r="M145" s="19" t="s">
        <v>44</v>
      </c>
      <c r="N145" s="39">
        <v>201748</v>
      </c>
      <c r="O145" s="39">
        <v>201752</v>
      </c>
      <c r="P145" s="39">
        <v>0.8</v>
      </c>
      <c r="Q145" s="39">
        <v>201744</v>
      </c>
      <c r="R145" s="39">
        <v>201748</v>
      </c>
      <c r="Y145"/>
      <c r="Z145"/>
      <c r="AA145"/>
      <c r="AB145"/>
      <c r="AC145"/>
      <c r="AD145"/>
      <c r="AE145"/>
      <c r="AF145"/>
    </row>
    <row r="146" spans="7:32" outlineLevel="1">
      <c r="G146"/>
      <c r="H146" s="119" t="s">
        <v>1917</v>
      </c>
      <c r="I146" s="8">
        <v>43080</v>
      </c>
      <c r="J146" s="30">
        <v>1.1282981818181816</v>
      </c>
      <c r="L146" s="19">
        <v>201745</v>
      </c>
      <c r="M146" s="19" t="s">
        <v>44</v>
      </c>
      <c r="N146" s="39">
        <v>201748</v>
      </c>
      <c r="O146" s="39">
        <v>201752</v>
      </c>
      <c r="P146" s="39">
        <v>1</v>
      </c>
      <c r="Q146" s="39">
        <v>201744</v>
      </c>
      <c r="R146" s="39">
        <v>201748</v>
      </c>
      <c r="Y146"/>
      <c r="Z146"/>
      <c r="AA146"/>
      <c r="AB146"/>
      <c r="AC146"/>
      <c r="AD146"/>
      <c r="AE146"/>
      <c r="AF146"/>
    </row>
    <row r="147" spans="7:32" outlineLevel="1">
      <c r="G147"/>
      <c r="H147"/>
      <c r="I147" s="8">
        <v>43081</v>
      </c>
      <c r="J147" s="30">
        <v>0.99847427450980408</v>
      </c>
      <c r="L147" s="19">
        <v>201745</v>
      </c>
      <c r="M147" s="19" t="s">
        <v>44</v>
      </c>
      <c r="N147" s="39">
        <v>201748</v>
      </c>
      <c r="O147" s="39">
        <v>201752</v>
      </c>
      <c r="P147" s="39">
        <v>1</v>
      </c>
      <c r="Q147" s="39">
        <v>201744</v>
      </c>
      <c r="R147" s="39">
        <v>201748</v>
      </c>
      <c r="Y147"/>
      <c r="Z147"/>
      <c r="AA147"/>
      <c r="AB147"/>
      <c r="AC147"/>
      <c r="AD147"/>
      <c r="AE147"/>
      <c r="AF147"/>
    </row>
    <row r="148" spans="7:32" outlineLevel="1">
      <c r="G148"/>
      <c r="H148"/>
      <c r="I148" s="8">
        <v>43082</v>
      </c>
      <c r="J148" s="30">
        <v>1.051728156862745</v>
      </c>
      <c r="L148" s="19">
        <v>201745</v>
      </c>
      <c r="M148" s="19" t="s">
        <v>57</v>
      </c>
      <c r="N148" s="39">
        <v>201748</v>
      </c>
      <c r="O148" s="39">
        <v>201752</v>
      </c>
      <c r="P148" s="39">
        <v>0.9</v>
      </c>
      <c r="Q148" s="39">
        <v>201744</v>
      </c>
      <c r="R148" s="39">
        <v>201748</v>
      </c>
      <c r="Y148"/>
      <c r="Z148"/>
      <c r="AA148"/>
      <c r="AB148"/>
      <c r="AC148"/>
      <c r="AD148"/>
      <c r="AE148"/>
      <c r="AF148"/>
    </row>
    <row r="149" spans="7:32" outlineLevel="1">
      <c r="G149"/>
      <c r="H149"/>
      <c r="I149" s="8">
        <v>43083</v>
      </c>
      <c r="J149" s="30">
        <v>1.0797031666666668</v>
      </c>
      <c r="L149" s="19">
        <v>201745</v>
      </c>
      <c r="M149" s="19" t="s">
        <v>57</v>
      </c>
      <c r="N149" s="39">
        <v>201748</v>
      </c>
      <c r="O149" s="39">
        <v>201752</v>
      </c>
      <c r="P149" s="39">
        <v>1</v>
      </c>
      <c r="Q149" s="39">
        <v>201744</v>
      </c>
      <c r="R149" s="39">
        <v>201748</v>
      </c>
      <c r="Y149"/>
      <c r="Z149"/>
      <c r="AA149"/>
      <c r="AB149"/>
      <c r="AC149"/>
      <c r="AD149"/>
      <c r="AE149"/>
      <c r="AF149"/>
    </row>
    <row r="150" spans="7:32" outlineLevel="1">
      <c r="G150"/>
      <c r="H150"/>
      <c r="I150" s="8">
        <v>43084</v>
      </c>
      <c r="J150" s="30">
        <v>1.1664943655913977</v>
      </c>
      <c r="L150" s="19">
        <v>201745</v>
      </c>
      <c r="M150" s="19" t="s">
        <v>57</v>
      </c>
      <c r="N150" s="39">
        <v>201748</v>
      </c>
      <c r="O150" s="39">
        <v>201752</v>
      </c>
      <c r="P150" s="39">
        <v>1</v>
      </c>
      <c r="Q150" s="39">
        <v>201744</v>
      </c>
      <c r="R150" s="39">
        <v>201748</v>
      </c>
      <c r="Y150"/>
      <c r="Z150"/>
      <c r="AA150"/>
      <c r="AB150"/>
      <c r="AC150"/>
      <c r="AD150"/>
      <c r="AE150"/>
      <c r="AF150"/>
    </row>
    <row r="151" spans="7:32" outlineLevel="1">
      <c r="G151"/>
      <c r="H151"/>
      <c r="I151" s="8">
        <v>43085</v>
      </c>
      <c r="J151" s="30">
        <v>1.1566999999999998</v>
      </c>
      <c r="L151" s="19">
        <v>201745</v>
      </c>
      <c r="M151" s="19" t="s">
        <v>34</v>
      </c>
      <c r="N151" s="39">
        <v>201748</v>
      </c>
      <c r="O151" s="39">
        <v>201752</v>
      </c>
      <c r="P151" s="39"/>
      <c r="Q151" s="39">
        <v>201744</v>
      </c>
      <c r="R151" s="39">
        <v>201748</v>
      </c>
      <c r="Y151"/>
      <c r="Z151"/>
      <c r="AA151"/>
      <c r="AB151"/>
      <c r="AC151"/>
      <c r="AD151"/>
      <c r="AE151"/>
      <c r="AF151"/>
    </row>
    <row r="152" spans="7:32" outlineLevel="1">
      <c r="G152"/>
      <c r="H152" s="119" t="s">
        <v>1957</v>
      </c>
      <c r="I152" s="8">
        <v>43087</v>
      </c>
      <c r="J152" s="30">
        <v>1.137293254901961</v>
      </c>
      <c r="L152" s="19">
        <v>201745</v>
      </c>
      <c r="M152" s="19" t="s">
        <v>34</v>
      </c>
      <c r="N152" s="39">
        <v>201748</v>
      </c>
      <c r="O152" s="39">
        <v>201752</v>
      </c>
      <c r="P152" s="39"/>
      <c r="Q152" s="39">
        <v>201744</v>
      </c>
      <c r="R152" s="39">
        <v>201748</v>
      </c>
      <c r="Y152"/>
      <c r="Z152"/>
      <c r="AA152"/>
      <c r="AB152"/>
      <c r="AC152"/>
      <c r="AD152"/>
      <c r="AE152"/>
      <c r="AF152"/>
    </row>
    <row r="153" spans="7:32" outlineLevel="1">
      <c r="G153"/>
      <c r="H153"/>
      <c r="I153" s="8">
        <v>43088</v>
      </c>
      <c r="J153" s="30">
        <v>1.1633722499999999</v>
      </c>
      <c r="L153" s="19">
        <v>201745</v>
      </c>
      <c r="M153" s="19" t="s">
        <v>34</v>
      </c>
      <c r="N153" s="39">
        <v>201748</v>
      </c>
      <c r="O153" s="39">
        <v>201752</v>
      </c>
      <c r="P153" s="39">
        <v>0.9</v>
      </c>
      <c r="Q153" s="39">
        <v>201744</v>
      </c>
      <c r="R153" s="39">
        <v>201748</v>
      </c>
      <c r="Y153"/>
      <c r="Z153"/>
      <c r="AA153"/>
      <c r="AB153"/>
      <c r="AC153"/>
      <c r="AD153"/>
      <c r="AE153"/>
      <c r="AF153"/>
    </row>
    <row r="154" spans="7:32" outlineLevel="1">
      <c r="G154" s="119" t="s">
        <v>8</v>
      </c>
      <c r="H154"/>
      <c r="I154"/>
      <c r="J154" s="30">
        <v>1.140017652076319</v>
      </c>
      <c r="L154" s="19">
        <v>201745</v>
      </c>
      <c r="M154" s="19" t="s">
        <v>35</v>
      </c>
      <c r="N154" s="39">
        <v>201748</v>
      </c>
      <c r="O154" s="39">
        <v>201752</v>
      </c>
      <c r="P154" s="39"/>
      <c r="Q154" s="39">
        <v>201744</v>
      </c>
      <c r="R154" s="39">
        <v>201748</v>
      </c>
      <c r="Y154"/>
      <c r="Z154"/>
      <c r="AA154"/>
      <c r="AB154"/>
      <c r="AC154"/>
      <c r="AD154"/>
      <c r="AE154"/>
      <c r="AF154"/>
    </row>
    <row r="155" spans="7:32" outlineLevel="1">
      <c r="G155"/>
      <c r="H155"/>
      <c r="I155"/>
      <c r="J155"/>
      <c r="L155" s="19">
        <v>201745</v>
      </c>
      <c r="M155" s="19" t="s">
        <v>35</v>
      </c>
      <c r="N155" s="39">
        <v>201748</v>
      </c>
      <c r="O155" s="39">
        <v>201752</v>
      </c>
      <c r="P155" s="39">
        <v>1</v>
      </c>
      <c r="Q155" s="39">
        <v>201744</v>
      </c>
      <c r="R155" s="39">
        <v>201748</v>
      </c>
      <c r="Y155"/>
      <c r="Z155"/>
      <c r="AA155"/>
      <c r="AB155"/>
      <c r="AC155"/>
      <c r="AD155"/>
      <c r="AE155"/>
      <c r="AF155"/>
    </row>
    <row r="156" spans="7:32" outlineLevel="1">
      <c r="G156"/>
      <c r="H156"/>
      <c r="I156"/>
      <c r="J156"/>
      <c r="L156" s="19">
        <v>201745</v>
      </c>
      <c r="M156" s="19" t="s">
        <v>36</v>
      </c>
      <c r="N156" s="39">
        <v>201748</v>
      </c>
      <c r="O156" s="39">
        <v>201752</v>
      </c>
      <c r="P156" s="39">
        <v>1</v>
      </c>
      <c r="Q156" s="39">
        <v>201744</v>
      </c>
      <c r="R156" s="39">
        <v>201748</v>
      </c>
      <c r="Y156"/>
      <c r="Z156"/>
      <c r="AA156"/>
      <c r="AB156"/>
      <c r="AC156"/>
      <c r="AD156"/>
      <c r="AE156"/>
      <c r="AF156"/>
    </row>
    <row r="157" spans="7:32" outlineLevel="1">
      <c r="G157"/>
      <c r="H157"/>
      <c r="I157"/>
      <c r="J157"/>
      <c r="L157" s="19">
        <v>201745</v>
      </c>
      <c r="M157" s="19" t="s">
        <v>36</v>
      </c>
      <c r="N157" s="39">
        <v>201748</v>
      </c>
      <c r="O157" s="39">
        <v>201752</v>
      </c>
      <c r="P157" s="39">
        <v>1</v>
      </c>
      <c r="Q157" s="39">
        <v>201744</v>
      </c>
      <c r="R157" s="39">
        <v>201748</v>
      </c>
      <c r="Y157"/>
      <c r="Z157"/>
      <c r="AA157"/>
      <c r="AB157"/>
      <c r="AC157"/>
      <c r="AD157"/>
      <c r="AE157"/>
      <c r="AF157"/>
    </row>
    <row r="158" spans="7:32" outlineLevel="1">
      <c r="G158"/>
      <c r="H158"/>
      <c r="I158"/>
      <c r="J158"/>
      <c r="L158" s="19">
        <v>201745</v>
      </c>
      <c r="M158" s="19" t="s">
        <v>37</v>
      </c>
      <c r="N158" s="39">
        <v>201748</v>
      </c>
      <c r="O158" s="39">
        <v>201752</v>
      </c>
      <c r="P158" s="39">
        <v>1</v>
      </c>
      <c r="Q158" s="39">
        <v>201744</v>
      </c>
      <c r="R158" s="39">
        <v>201748</v>
      </c>
      <c r="Y158"/>
      <c r="Z158"/>
      <c r="AA158"/>
      <c r="AB158"/>
      <c r="AC158"/>
      <c r="AD158"/>
      <c r="AE158"/>
      <c r="AF158"/>
    </row>
    <row r="159" spans="7:32" outlineLevel="1">
      <c r="L159" s="19">
        <v>201745</v>
      </c>
      <c r="M159" s="19" t="s">
        <v>37</v>
      </c>
      <c r="N159" s="39">
        <v>201748</v>
      </c>
      <c r="O159" s="39">
        <v>201752</v>
      </c>
      <c r="P159" s="39">
        <v>0.8</v>
      </c>
      <c r="Q159" s="39">
        <v>201744</v>
      </c>
      <c r="R159" s="39">
        <v>201748</v>
      </c>
      <c r="Y159"/>
      <c r="Z159"/>
      <c r="AA159"/>
      <c r="AB159"/>
      <c r="AC159"/>
      <c r="AD159"/>
      <c r="AE159"/>
      <c r="AF159"/>
    </row>
    <row r="160" spans="7:32" outlineLevel="1">
      <c r="L160" s="19">
        <v>201745</v>
      </c>
      <c r="M160" s="19" t="s">
        <v>37</v>
      </c>
      <c r="N160" s="39">
        <v>201748</v>
      </c>
      <c r="O160" s="39">
        <v>201752</v>
      </c>
      <c r="P160" s="39">
        <v>0.9</v>
      </c>
      <c r="Q160" s="39">
        <v>201744</v>
      </c>
      <c r="R160" s="39">
        <v>201748</v>
      </c>
      <c r="Y160"/>
      <c r="Z160"/>
      <c r="AA160"/>
      <c r="AB160"/>
      <c r="AC160"/>
      <c r="AD160"/>
      <c r="AE160"/>
      <c r="AF160"/>
    </row>
    <row r="161" spans="12:32" outlineLevel="1">
      <c r="L161" s="19">
        <v>201745</v>
      </c>
      <c r="M161" s="19" t="s">
        <v>37</v>
      </c>
      <c r="N161" s="39">
        <v>201748</v>
      </c>
      <c r="O161" s="39">
        <v>201752</v>
      </c>
      <c r="P161" s="39">
        <v>0.9</v>
      </c>
      <c r="Q161" s="39">
        <v>201744</v>
      </c>
      <c r="R161" s="39">
        <v>201748</v>
      </c>
      <c r="Y161"/>
      <c r="Z161"/>
      <c r="AA161"/>
      <c r="AB161"/>
      <c r="AC161"/>
      <c r="AD161"/>
      <c r="AE161"/>
      <c r="AF161"/>
    </row>
    <row r="162" spans="12:32" outlineLevel="1">
      <c r="L162" s="19">
        <v>201745</v>
      </c>
      <c r="M162" s="19" t="s">
        <v>37</v>
      </c>
      <c r="N162" s="39">
        <v>201748</v>
      </c>
      <c r="O162" s="39">
        <v>201752</v>
      </c>
      <c r="P162" s="39">
        <v>0.9</v>
      </c>
      <c r="Q162" s="39">
        <v>201744</v>
      </c>
      <c r="R162" s="39">
        <v>201748</v>
      </c>
      <c r="Y162"/>
      <c r="Z162"/>
      <c r="AA162"/>
      <c r="AB162"/>
      <c r="AC162"/>
      <c r="AD162"/>
      <c r="AE162"/>
      <c r="AF162"/>
    </row>
    <row r="163" spans="12:32" outlineLevel="1">
      <c r="L163" s="19">
        <v>201745</v>
      </c>
      <c r="M163" s="19" t="s">
        <v>37</v>
      </c>
      <c r="N163" s="39">
        <v>201748</v>
      </c>
      <c r="O163" s="39">
        <v>201752</v>
      </c>
      <c r="P163" s="39">
        <v>0.9</v>
      </c>
      <c r="Q163" s="39">
        <v>201744</v>
      </c>
      <c r="R163" s="39">
        <v>201748</v>
      </c>
      <c r="Y163"/>
      <c r="Z163"/>
      <c r="AA163"/>
      <c r="AB163"/>
      <c r="AC163"/>
      <c r="AD163"/>
      <c r="AE163"/>
      <c r="AF163"/>
    </row>
    <row r="164" spans="12:32" outlineLevel="1">
      <c r="L164" s="19">
        <v>201745</v>
      </c>
      <c r="M164" s="19" t="s">
        <v>38</v>
      </c>
      <c r="N164" s="39">
        <v>201748</v>
      </c>
      <c r="O164" s="39">
        <v>201752</v>
      </c>
      <c r="P164" s="39"/>
      <c r="Q164" s="39">
        <v>201744</v>
      </c>
      <c r="R164" s="39">
        <v>201748</v>
      </c>
      <c r="Y164"/>
      <c r="Z164"/>
      <c r="AA164"/>
      <c r="AB164"/>
      <c r="AC164"/>
      <c r="AD164"/>
      <c r="AE164"/>
      <c r="AF164"/>
    </row>
    <row r="165" spans="12:32" outlineLevel="1">
      <c r="L165" s="19">
        <v>201745</v>
      </c>
      <c r="M165" s="19" t="s">
        <v>38</v>
      </c>
      <c r="N165" s="39">
        <v>201748</v>
      </c>
      <c r="O165" s="39">
        <v>201752</v>
      </c>
      <c r="P165" s="39">
        <v>0.9</v>
      </c>
      <c r="Q165" s="39">
        <v>201744</v>
      </c>
      <c r="R165" s="39">
        <v>201748</v>
      </c>
      <c r="Y165"/>
      <c r="Z165"/>
      <c r="AA165"/>
      <c r="AB165"/>
      <c r="AC165"/>
      <c r="AD165"/>
      <c r="AE165"/>
      <c r="AF165"/>
    </row>
    <row r="166" spans="12:32" outlineLevel="1">
      <c r="L166" s="19">
        <v>201745</v>
      </c>
      <c r="M166" s="19" t="s">
        <v>38</v>
      </c>
      <c r="N166" s="39">
        <v>201748</v>
      </c>
      <c r="O166" s="39">
        <v>201752</v>
      </c>
      <c r="P166" s="39">
        <v>0.9</v>
      </c>
      <c r="Q166" s="39">
        <v>201744</v>
      </c>
      <c r="R166" s="39">
        <v>201748</v>
      </c>
      <c r="Y166"/>
      <c r="Z166"/>
      <c r="AA166"/>
      <c r="AB166"/>
      <c r="AC166"/>
      <c r="AD166"/>
      <c r="AE166"/>
      <c r="AF166"/>
    </row>
    <row r="167" spans="12:32" outlineLevel="1">
      <c r="L167" s="19">
        <v>201745</v>
      </c>
      <c r="M167" s="19" t="s">
        <v>38</v>
      </c>
      <c r="N167" s="39">
        <v>201748</v>
      </c>
      <c r="O167" s="39">
        <v>201752</v>
      </c>
      <c r="P167" s="39"/>
      <c r="Q167" s="39">
        <v>201744</v>
      </c>
      <c r="R167" s="39">
        <v>201748</v>
      </c>
      <c r="Y167"/>
      <c r="Z167"/>
      <c r="AA167"/>
      <c r="AB167"/>
      <c r="AC167"/>
      <c r="AD167"/>
      <c r="AE167"/>
      <c r="AF167"/>
    </row>
    <row r="168" spans="12:32" outlineLevel="1">
      <c r="L168" s="19">
        <v>201745</v>
      </c>
      <c r="M168" s="19" t="s">
        <v>38</v>
      </c>
      <c r="N168" s="39">
        <v>201748</v>
      </c>
      <c r="O168" s="39">
        <v>201752</v>
      </c>
      <c r="P168" s="39">
        <v>1</v>
      </c>
      <c r="Q168" s="39">
        <v>201744</v>
      </c>
      <c r="R168" s="39">
        <v>201748</v>
      </c>
      <c r="Y168"/>
      <c r="Z168"/>
      <c r="AA168"/>
      <c r="AB168"/>
      <c r="AC168"/>
      <c r="AD168"/>
      <c r="AE168"/>
      <c r="AF168"/>
    </row>
    <row r="169" spans="12:32" outlineLevel="1">
      <c r="L169" s="19">
        <v>201745</v>
      </c>
      <c r="M169" s="19" t="s">
        <v>38</v>
      </c>
      <c r="N169" s="39">
        <v>201748</v>
      </c>
      <c r="O169" s="39">
        <v>201752</v>
      </c>
      <c r="P169" s="39">
        <v>1</v>
      </c>
      <c r="Q169" s="39">
        <v>201744</v>
      </c>
      <c r="R169" s="39">
        <v>201748</v>
      </c>
      <c r="Y169"/>
      <c r="Z169"/>
      <c r="AA169"/>
      <c r="AB169"/>
      <c r="AC169"/>
      <c r="AD169"/>
      <c r="AE169"/>
      <c r="AF169"/>
    </row>
    <row r="170" spans="12:32" outlineLevel="1">
      <c r="L170" s="19">
        <v>201745</v>
      </c>
      <c r="M170" s="19" t="s">
        <v>38</v>
      </c>
      <c r="N170" s="39">
        <v>201748</v>
      </c>
      <c r="O170" s="39">
        <v>201752</v>
      </c>
      <c r="P170" s="39"/>
      <c r="Q170" s="39">
        <v>201744</v>
      </c>
      <c r="R170" s="39">
        <v>201748</v>
      </c>
      <c r="Y170"/>
      <c r="Z170"/>
      <c r="AA170"/>
      <c r="AB170"/>
      <c r="AC170"/>
      <c r="AD170"/>
      <c r="AE170"/>
      <c r="AF170"/>
    </row>
    <row r="171" spans="12:32" outlineLevel="1">
      <c r="L171" s="19">
        <v>201745</v>
      </c>
      <c r="M171" s="19" t="s">
        <v>38</v>
      </c>
      <c r="N171" s="39">
        <v>201748</v>
      </c>
      <c r="O171" s="39">
        <v>201752</v>
      </c>
      <c r="P171" s="39">
        <v>1</v>
      </c>
      <c r="Q171" s="39">
        <v>201744</v>
      </c>
      <c r="R171" s="39">
        <v>201748</v>
      </c>
      <c r="Y171"/>
      <c r="Z171"/>
      <c r="AA171"/>
      <c r="AB171"/>
      <c r="AC171"/>
      <c r="AD171"/>
      <c r="AE171"/>
      <c r="AF171"/>
    </row>
    <row r="172" spans="12:32" outlineLevel="1">
      <c r="L172" s="19">
        <v>201745</v>
      </c>
      <c r="M172" s="19" t="s">
        <v>38</v>
      </c>
      <c r="N172" s="39">
        <v>201748</v>
      </c>
      <c r="O172" s="39">
        <v>201752</v>
      </c>
      <c r="P172" s="39">
        <v>0.9</v>
      </c>
      <c r="Q172" s="39">
        <v>201744</v>
      </c>
      <c r="R172" s="39">
        <v>201748</v>
      </c>
      <c r="Y172"/>
      <c r="Z172"/>
      <c r="AA172"/>
      <c r="AB172"/>
      <c r="AC172"/>
      <c r="AD172"/>
      <c r="AE172"/>
      <c r="AF172"/>
    </row>
    <row r="173" spans="12:32" outlineLevel="1">
      <c r="L173" s="19">
        <v>201746</v>
      </c>
      <c r="M173" s="19" t="s">
        <v>44</v>
      </c>
      <c r="N173" s="39">
        <v>201748</v>
      </c>
      <c r="O173" s="39">
        <v>201752</v>
      </c>
      <c r="P173" s="39">
        <v>0.7</v>
      </c>
      <c r="Q173" s="39">
        <v>201744</v>
      </c>
      <c r="R173" s="39">
        <v>201748</v>
      </c>
      <c r="Y173"/>
      <c r="Z173"/>
      <c r="AA173"/>
      <c r="AB173"/>
      <c r="AC173"/>
      <c r="AD173"/>
      <c r="AE173"/>
      <c r="AF173"/>
    </row>
    <row r="174" spans="12:32" outlineLevel="1">
      <c r="L174" s="19">
        <v>201746</v>
      </c>
      <c r="M174" s="19" t="s">
        <v>44</v>
      </c>
      <c r="N174" s="39">
        <v>201748</v>
      </c>
      <c r="O174" s="39">
        <v>201752</v>
      </c>
      <c r="P174" s="39">
        <v>0.7</v>
      </c>
      <c r="Q174" s="39">
        <v>201744</v>
      </c>
      <c r="R174" s="39">
        <v>201748</v>
      </c>
      <c r="Y174"/>
      <c r="Z174"/>
      <c r="AA174"/>
      <c r="AB174"/>
      <c r="AC174"/>
      <c r="AD174"/>
      <c r="AE174"/>
      <c r="AF174"/>
    </row>
    <row r="175" spans="12:32" outlineLevel="1">
      <c r="L175" s="19">
        <v>201746</v>
      </c>
      <c r="M175" s="19" t="s">
        <v>44</v>
      </c>
      <c r="N175" s="39">
        <v>201748</v>
      </c>
      <c r="O175" s="39">
        <v>201752</v>
      </c>
      <c r="P175" s="39">
        <v>0.9</v>
      </c>
      <c r="Q175" s="39">
        <v>201744</v>
      </c>
      <c r="R175" s="39">
        <v>201748</v>
      </c>
      <c r="Y175"/>
      <c r="Z175"/>
      <c r="AA175"/>
      <c r="AB175"/>
      <c r="AC175"/>
      <c r="AD175"/>
      <c r="AE175"/>
      <c r="AF175"/>
    </row>
    <row r="176" spans="12:32" outlineLevel="1">
      <c r="L176" s="19">
        <v>201746</v>
      </c>
      <c r="M176" s="19" t="s">
        <v>44</v>
      </c>
      <c r="N176" s="39">
        <v>201748</v>
      </c>
      <c r="O176" s="39">
        <v>201752</v>
      </c>
      <c r="P176" s="39">
        <v>0.9</v>
      </c>
      <c r="Q176" s="39">
        <v>201744</v>
      </c>
      <c r="R176" s="39">
        <v>201748</v>
      </c>
      <c r="Y176"/>
      <c r="Z176"/>
      <c r="AA176"/>
      <c r="AB176"/>
      <c r="AC176"/>
      <c r="AD176"/>
      <c r="AE176"/>
      <c r="AF176"/>
    </row>
    <row r="177" spans="12:32" outlineLevel="1">
      <c r="L177" s="19">
        <v>201746</v>
      </c>
      <c r="M177" s="19" t="s">
        <v>44</v>
      </c>
      <c r="N177" s="39">
        <v>201748</v>
      </c>
      <c r="O177" s="39">
        <v>201752</v>
      </c>
      <c r="P177" s="39">
        <v>1</v>
      </c>
      <c r="Q177" s="39">
        <v>201744</v>
      </c>
      <c r="R177" s="39">
        <v>201748</v>
      </c>
      <c r="Y177"/>
      <c r="Z177"/>
      <c r="AA177"/>
      <c r="AB177"/>
      <c r="AC177"/>
      <c r="AD177"/>
      <c r="AE177"/>
      <c r="AF177"/>
    </row>
    <row r="178" spans="12:32" outlineLevel="1">
      <c r="L178" s="19">
        <v>201746</v>
      </c>
      <c r="M178" s="19" t="s">
        <v>44</v>
      </c>
      <c r="N178" s="39">
        <v>201748</v>
      </c>
      <c r="O178" s="39">
        <v>201752</v>
      </c>
      <c r="P178" s="39">
        <v>1</v>
      </c>
      <c r="Q178" s="39">
        <v>201744</v>
      </c>
      <c r="R178" s="39">
        <v>201748</v>
      </c>
      <c r="Y178"/>
      <c r="Z178"/>
      <c r="AA178"/>
      <c r="AB178"/>
      <c r="AC178"/>
      <c r="AD178"/>
      <c r="AE178"/>
      <c r="AF178"/>
    </row>
    <row r="179" spans="12:32" outlineLevel="1">
      <c r="L179" s="19">
        <v>201746</v>
      </c>
      <c r="M179" s="19" t="s">
        <v>44</v>
      </c>
      <c r="N179" s="39">
        <v>201748</v>
      </c>
      <c r="O179" s="39">
        <v>201752</v>
      </c>
      <c r="P179" s="39">
        <v>0.8</v>
      </c>
      <c r="Q179" s="39">
        <v>201744</v>
      </c>
      <c r="R179" s="39">
        <v>201748</v>
      </c>
      <c r="Y179"/>
      <c r="Z179"/>
      <c r="AA179"/>
      <c r="AB179"/>
      <c r="AC179"/>
      <c r="AD179"/>
      <c r="AE179"/>
      <c r="AF179"/>
    </row>
    <row r="180" spans="12:32" outlineLevel="1">
      <c r="L180" s="19">
        <v>201746</v>
      </c>
      <c r="M180" s="19" t="s">
        <v>44</v>
      </c>
      <c r="N180" s="39">
        <v>201748</v>
      </c>
      <c r="O180" s="39">
        <v>201752</v>
      </c>
      <c r="P180" s="39">
        <v>0.8</v>
      </c>
      <c r="Q180" s="39">
        <v>201744</v>
      </c>
      <c r="R180" s="39">
        <v>201748</v>
      </c>
      <c r="Y180"/>
      <c r="Z180"/>
      <c r="AA180"/>
      <c r="AB180"/>
      <c r="AC180"/>
      <c r="AD180"/>
      <c r="AE180"/>
      <c r="AF180"/>
    </row>
    <row r="181" spans="12:32" outlineLevel="1">
      <c r="L181" s="19">
        <v>201746</v>
      </c>
      <c r="M181" s="19" t="s">
        <v>44</v>
      </c>
      <c r="N181" s="39">
        <v>201748</v>
      </c>
      <c r="O181" s="39">
        <v>201752</v>
      </c>
      <c r="P181" s="39">
        <v>0.8</v>
      </c>
      <c r="Q181" s="39">
        <v>201744</v>
      </c>
      <c r="R181" s="39">
        <v>201748</v>
      </c>
      <c r="Y181"/>
      <c r="Z181"/>
      <c r="AA181"/>
      <c r="AB181"/>
      <c r="AC181"/>
      <c r="AD181"/>
      <c r="AE181"/>
      <c r="AF181"/>
    </row>
    <row r="182" spans="12:32" outlineLevel="1">
      <c r="L182" s="19">
        <v>201746</v>
      </c>
      <c r="M182" s="19" t="s">
        <v>44</v>
      </c>
      <c r="N182" s="39">
        <v>201748</v>
      </c>
      <c r="O182" s="39">
        <v>201752</v>
      </c>
      <c r="P182" s="39">
        <v>0.9</v>
      </c>
      <c r="Q182" s="39">
        <v>201744</v>
      </c>
      <c r="R182" s="39">
        <v>201748</v>
      </c>
      <c r="Y182"/>
      <c r="Z182"/>
      <c r="AA182"/>
      <c r="AB182"/>
      <c r="AC182"/>
      <c r="AD182"/>
      <c r="AE182"/>
      <c r="AF182"/>
    </row>
    <row r="183" spans="12:32" outlineLevel="1">
      <c r="L183" s="19">
        <v>201746</v>
      </c>
      <c r="M183" s="19" t="s">
        <v>44</v>
      </c>
      <c r="N183" s="39">
        <v>201748</v>
      </c>
      <c r="O183" s="39">
        <v>201752</v>
      </c>
      <c r="P183" s="39">
        <v>0.8</v>
      </c>
      <c r="Q183" s="39">
        <v>201744</v>
      </c>
      <c r="R183" s="39">
        <v>201748</v>
      </c>
      <c r="Y183"/>
      <c r="Z183"/>
      <c r="AA183"/>
      <c r="AB183"/>
      <c r="AC183"/>
      <c r="AD183"/>
      <c r="AE183"/>
      <c r="AF183"/>
    </row>
    <row r="184" spans="12:32" outlineLevel="1">
      <c r="L184" s="19">
        <v>201746</v>
      </c>
      <c r="M184" s="19" t="s">
        <v>44</v>
      </c>
      <c r="N184" s="39">
        <v>201748</v>
      </c>
      <c r="O184" s="39">
        <v>201752</v>
      </c>
      <c r="P184" s="39">
        <v>1</v>
      </c>
      <c r="Q184" s="39">
        <v>201744</v>
      </c>
      <c r="R184" s="39">
        <v>201748</v>
      </c>
      <c r="Y184"/>
      <c r="Z184"/>
      <c r="AA184"/>
      <c r="AB184"/>
      <c r="AC184"/>
      <c r="AD184"/>
      <c r="AE184"/>
      <c r="AF184"/>
    </row>
    <row r="185" spans="12:32" outlineLevel="1">
      <c r="L185" s="19">
        <v>201746</v>
      </c>
      <c r="M185" s="19" t="s">
        <v>44</v>
      </c>
      <c r="N185" s="39">
        <v>201748</v>
      </c>
      <c r="O185" s="39">
        <v>201752</v>
      </c>
      <c r="P185" s="39">
        <v>0.9</v>
      </c>
      <c r="Q185" s="39">
        <v>201744</v>
      </c>
      <c r="R185" s="39">
        <v>201748</v>
      </c>
      <c r="Y185"/>
      <c r="Z185"/>
      <c r="AA185"/>
      <c r="AB185"/>
      <c r="AC185"/>
      <c r="AD185"/>
      <c r="AE185"/>
      <c r="AF185"/>
    </row>
    <row r="186" spans="12:32" outlineLevel="1">
      <c r="L186" s="19">
        <v>201746</v>
      </c>
      <c r="M186" s="19" t="s">
        <v>44</v>
      </c>
      <c r="N186" s="39">
        <v>201748</v>
      </c>
      <c r="O186" s="39">
        <v>201752</v>
      </c>
      <c r="P186" s="39">
        <v>0.8</v>
      </c>
      <c r="Q186" s="39">
        <v>201744</v>
      </c>
      <c r="R186" s="39">
        <v>201748</v>
      </c>
      <c r="Y186"/>
      <c r="Z186"/>
      <c r="AA186"/>
      <c r="AB186"/>
      <c r="AC186"/>
      <c r="AD186"/>
      <c r="AE186"/>
      <c r="AF186"/>
    </row>
    <row r="187" spans="12:32" outlineLevel="1">
      <c r="L187" s="19">
        <v>201746</v>
      </c>
      <c r="M187" s="19" t="s">
        <v>44</v>
      </c>
      <c r="N187" s="39">
        <v>201748</v>
      </c>
      <c r="O187" s="39">
        <v>201752</v>
      </c>
      <c r="P187" s="39">
        <v>0.7</v>
      </c>
      <c r="Q187" s="39">
        <v>201744</v>
      </c>
      <c r="R187" s="39">
        <v>201748</v>
      </c>
      <c r="Y187"/>
      <c r="Z187"/>
      <c r="AA187"/>
      <c r="AB187"/>
      <c r="AC187"/>
      <c r="AD187"/>
      <c r="AE187"/>
      <c r="AF187"/>
    </row>
    <row r="188" spans="12:32" outlineLevel="1">
      <c r="L188" s="19">
        <v>201746</v>
      </c>
      <c r="M188" s="19" t="s">
        <v>44</v>
      </c>
      <c r="N188" s="39">
        <v>201748</v>
      </c>
      <c r="O188" s="39">
        <v>201752</v>
      </c>
      <c r="P188" s="39">
        <v>0.9</v>
      </c>
      <c r="Q188" s="39">
        <v>201744</v>
      </c>
      <c r="R188" s="39">
        <v>201748</v>
      </c>
      <c r="Y188"/>
      <c r="Z188"/>
      <c r="AA188"/>
      <c r="AB188"/>
      <c r="AC188"/>
      <c r="AD188"/>
      <c r="AE188"/>
      <c r="AF188"/>
    </row>
    <row r="189" spans="12:32" outlineLevel="1">
      <c r="L189" s="19">
        <v>201746</v>
      </c>
      <c r="M189" s="19" t="s">
        <v>44</v>
      </c>
      <c r="N189" s="39">
        <v>201748</v>
      </c>
      <c r="O189" s="39">
        <v>201752</v>
      </c>
      <c r="P189" s="39">
        <v>0.9</v>
      </c>
      <c r="Q189" s="39">
        <v>201744</v>
      </c>
      <c r="R189" s="39">
        <v>201748</v>
      </c>
      <c r="Y189"/>
      <c r="Z189"/>
      <c r="AA189"/>
      <c r="AB189"/>
      <c r="AC189"/>
      <c r="AD189"/>
      <c r="AE189"/>
      <c r="AF189"/>
    </row>
    <row r="190" spans="12:32" outlineLevel="1">
      <c r="L190" s="19">
        <v>201746</v>
      </c>
      <c r="M190" s="19" t="s">
        <v>44</v>
      </c>
      <c r="N190" s="39">
        <v>201748</v>
      </c>
      <c r="O190" s="39">
        <v>201752</v>
      </c>
      <c r="P190" s="39">
        <v>0.7</v>
      </c>
      <c r="Q190" s="39">
        <v>201744</v>
      </c>
      <c r="R190" s="39">
        <v>201748</v>
      </c>
      <c r="Y190"/>
      <c r="Z190"/>
      <c r="AA190"/>
      <c r="AB190"/>
      <c r="AC190"/>
      <c r="AD190"/>
      <c r="AE190"/>
      <c r="AF190"/>
    </row>
    <row r="191" spans="12:32" outlineLevel="1">
      <c r="L191" s="19">
        <v>201746</v>
      </c>
      <c r="M191" s="19" t="s">
        <v>44</v>
      </c>
      <c r="N191" s="39">
        <v>201748</v>
      </c>
      <c r="O191" s="39">
        <v>201752</v>
      </c>
      <c r="P191" s="39"/>
      <c r="Q191" s="39">
        <v>201744</v>
      </c>
      <c r="R191" s="39">
        <v>201748</v>
      </c>
      <c r="Y191"/>
      <c r="Z191"/>
      <c r="AA191"/>
      <c r="AB191"/>
      <c r="AC191"/>
      <c r="AD191"/>
      <c r="AE191"/>
      <c r="AF191"/>
    </row>
    <row r="192" spans="12:32" outlineLevel="1">
      <c r="L192" s="19">
        <v>201746</v>
      </c>
      <c r="M192" s="19" t="s">
        <v>44</v>
      </c>
      <c r="N192" s="39">
        <v>201748</v>
      </c>
      <c r="O192" s="39">
        <v>201752</v>
      </c>
      <c r="P192" s="39">
        <v>1</v>
      </c>
      <c r="Q192" s="39">
        <v>201744</v>
      </c>
      <c r="R192" s="39">
        <v>201748</v>
      </c>
      <c r="Y192"/>
      <c r="Z192"/>
      <c r="AA192"/>
      <c r="AB192"/>
      <c r="AC192"/>
      <c r="AD192"/>
      <c r="AE192"/>
      <c r="AF192"/>
    </row>
    <row r="193" spans="12:32" outlineLevel="1">
      <c r="L193" s="19">
        <v>201746</v>
      </c>
      <c r="M193" s="19" t="s">
        <v>44</v>
      </c>
      <c r="N193" s="39">
        <v>201748</v>
      </c>
      <c r="O193" s="39">
        <v>201752</v>
      </c>
      <c r="P193" s="39">
        <v>1</v>
      </c>
      <c r="Q193" s="39">
        <v>201744</v>
      </c>
      <c r="R193" s="39">
        <v>201748</v>
      </c>
      <c r="Y193"/>
      <c r="Z193"/>
      <c r="AA193"/>
      <c r="AB193"/>
      <c r="AC193"/>
      <c r="AD193"/>
      <c r="AE193"/>
      <c r="AF193"/>
    </row>
    <row r="194" spans="12:32" outlineLevel="1">
      <c r="L194" s="19">
        <v>201746</v>
      </c>
      <c r="M194" s="19" t="s">
        <v>44</v>
      </c>
      <c r="N194" s="39">
        <v>201748</v>
      </c>
      <c r="O194" s="39">
        <v>201752</v>
      </c>
      <c r="P194" s="39"/>
      <c r="Q194" s="39">
        <v>201744</v>
      </c>
      <c r="R194" s="39">
        <v>201748</v>
      </c>
    </row>
    <row r="195" spans="12:32" outlineLevel="1">
      <c r="L195" s="19">
        <v>201746</v>
      </c>
      <c r="M195" s="19" t="s">
        <v>44</v>
      </c>
      <c r="N195" s="39">
        <v>201748</v>
      </c>
      <c r="O195" s="39">
        <v>201752</v>
      </c>
      <c r="P195" s="39">
        <v>1</v>
      </c>
      <c r="Q195" s="39">
        <v>201744</v>
      </c>
      <c r="R195" s="39">
        <v>201748</v>
      </c>
    </row>
    <row r="196" spans="12:32" outlineLevel="1">
      <c r="L196" s="19">
        <v>201746</v>
      </c>
      <c r="M196" s="19" t="s">
        <v>44</v>
      </c>
      <c r="N196" s="39">
        <v>201748</v>
      </c>
      <c r="O196" s="39">
        <v>201752</v>
      </c>
      <c r="P196" s="39">
        <v>1</v>
      </c>
      <c r="Q196" s="39">
        <v>201744</v>
      </c>
      <c r="R196" s="39">
        <v>201748</v>
      </c>
    </row>
    <row r="197" spans="12:32" outlineLevel="1">
      <c r="L197" s="19">
        <v>201746</v>
      </c>
      <c r="M197" s="19" t="s">
        <v>57</v>
      </c>
      <c r="N197" s="39">
        <v>201748</v>
      </c>
      <c r="O197" s="39">
        <v>201752</v>
      </c>
      <c r="P197" s="39">
        <v>1</v>
      </c>
      <c r="Q197" s="39">
        <v>201744</v>
      </c>
      <c r="R197" s="39">
        <v>201748</v>
      </c>
    </row>
    <row r="198" spans="12:32" outlineLevel="1">
      <c r="L198" s="19">
        <v>201746</v>
      </c>
      <c r="M198" s="19" t="s">
        <v>57</v>
      </c>
      <c r="N198" s="39">
        <v>201748</v>
      </c>
      <c r="O198" s="39">
        <v>201752</v>
      </c>
      <c r="P198" s="39">
        <v>1</v>
      </c>
      <c r="Q198" s="39">
        <v>201744</v>
      </c>
      <c r="R198" s="39">
        <v>201748</v>
      </c>
    </row>
    <row r="199" spans="12:32" outlineLevel="1">
      <c r="L199" s="19">
        <v>201746</v>
      </c>
      <c r="M199" s="19" t="s">
        <v>57</v>
      </c>
      <c r="N199" s="39">
        <v>201748</v>
      </c>
      <c r="O199" s="39">
        <v>201752</v>
      </c>
      <c r="P199" s="39">
        <v>1</v>
      </c>
      <c r="Q199" s="39">
        <v>201744</v>
      </c>
      <c r="R199" s="39">
        <v>201748</v>
      </c>
    </row>
    <row r="200" spans="12:32" outlineLevel="1">
      <c r="L200" s="19">
        <v>201746</v>
      </c>
      <c r="M200" s="19" t="s">
        <v>34</v>
      </c>
      <c r="N200" s="39">
        <v>201748</v>
      </c>
      <c r="O200" s="39">
        <v>201752</v>
      </c>
      <c r="P200" s="39">
        <v>1</v>
      </c>
      <c r="Q200" s="39">
        <v>201744</v>
      </c>
      <c r="R200" s="39">
        <v>201748</v>
      </c>
    </row>
    <row r="201" spans="12:32" outlineLevel="1">
      <c r="L201" s="19">
        <v>201746</v>
      </c>
      <c r="M201" s="19" t="s">
        <v>34</v>
      </c>
      <c r="N201" s="39">
        <v>201748</v>
      </c>
      <c r="O201" s="39">
        <v>201752</v>
      </c>
      <c r="P201" s="39"/>
      <c r="Q201" s="39">
        <v>201744</v>
      </c>
      <c r="R201" s="39">
        <v>201748</v>
      </c>
    </row>
    <row r="202" spans="12:32" outlineLevel="1">
      <c r="L202" s="19">
        <v>201746</v>
      </c>
      <c r="M202" s="19" t="s">
        <v>34</v>
      </c>
      <c r="N202" s="39">
        <v>201748</v>
      </c>
      <c r="O202" s="39">
        <v>201752</v>
      </c>
      <c r="P202" s="39">
        <v>1</v>
      </c>
      <c r="Q202" s="39">
        <v>201744</v>
      </c>
      <c r="R202" s="39">
        <v>201748</v>
      </c>
    </row>
    <row r="203" spans="12:32" outlineLevel="1">
      <c r="L203" s="19">
        <v>201746</v>
      </c>
      <c r="M203" s="19" t="s">
        <v>35</v>
      </c>
      <c r="N203" s="39">
        <v>201748</v>
      </c>
      <c r="O203" s="39">
        <v>201752</v>
      </c>
      <c r="P203" s="39">
        <v>1</v>
      </c>
      <c r="Q203" s="39">
        <v>201744</v>
      </c>
      <c r="R203" s="39">
        <v>201748</v>
      </c>
    </row>
    <row r="204" spans="12:32" outlineLevel="1">
      <c r="L204" s="19">
        <v>201746</v>
      </c>
      <c r="M204" s="19" t="s">
        <v>35</v>
      </c>
      <c r="N204" s="39">
        <v>201748</v>
      </c>
      <c r="O204" s="39">
        <v>201752</v>
      </c>
      <c r="P204" s="39">
        <v>1</v>
      </c>
      <c r="Q204" s="39">
        <v>201744</v>
      </c>
      <c r="R204" s="39">
        <v>201748</v>
      </c>
    </row>
    <row r="205" spans="12:32" outlineLevel="1">
      <c r="L205" s="19">
        <v>201746</v>
      </c>
      <c r="M205" s="19" t="s">
        <v>36</v>
      </c>
      <c r="N205" s="39">
        <v>201748</v>
      </c>
      <c r="O205" s="39">
        <v>201752</v>
      </c>
      <c r="P205" s="39">
        <v>1</v>
      </c>
      <c r="Q205" s="39">
        <v>201744</v>
      </c>
      <c r="R205" s="39">
        <v>201748</v>
      </c>
    </row>
    <row r="206" spans="12:32" outlineLevel="1">
      <c r="L206" s="19">
        <v>201746</v>
      </c>
      <c r="M206" s="19" t="s">
        <v>36</v>
      </c>
      <c r="N206" s="39">
        <v>201748</v>
      </c>
      <c r="O206" s="39">
        <v>201752</v>
      </c>
      <c r="P206" s="39">
        <v>1</v>
      </c>
      <c r="Q206" s="39">
        <v>201744</v>
      </c>
      <c r="R206" s="39">
        <v>201748</v>
      </c>
    </row>
    <row r="207" spans="12:32" outlineLevel="1">
      <c r="L207" s="19">
        <v>201746</v>
      </c>
      <c r="M207" s="19" t="s">
        <v>37</v>
      </c>
      <c r="N207" s="39">
        <v>201748</v>
      </c>
      <c r="O207" s="39">
        <v>201752</v>
      </c>
      <c r="P207" s="39">
        <v>1</v>
      </c>
      <c r="Q207" s="39">
        <v>201744</v>
      </c>
      <c r="R207" s="39">
        <v>201748</v>
      </c>
    </row>
    <row r="208" spans="12:32" outlineLevel="1">
      <c r="L208" s="19">
        <v>201746</v>
      </c>
      <c r="M208" s="19" t="s">
        <v>37</v>
      </c>
      <c r="N208" s="39">
        <v>201748</v>
      </c>
      <c r="O208" s="39">
        <v>201752</v>
      </c>
      <c r="P208" s="39">
        <v>0.9</v>
      </c>
      <c r="Q208" s="39">
        <v>201744</v>
      </c>
      <c r="R208" s="39">
        <v>201748</v>
      </c>
    </row>
    <row r="209" spans="12:18" outlineLevel="1">
      <c r="L209" s="19">
        <v>201746</v>
      </c>
      <c r="M209" s="19" t="s">
        <v>37</v>
      </c>
      <c r="N209" s="39">
        <v>201748</v>
      </c>
      <c r="O209" s="39">
        <v>201752</v>
      </c>
      <c r="P209" s="39">
        <v>1</v>
      </c>
      <c r="Q209" s="39">
        <v>201744</v>
      </c>
      <c r="R209" s="39">
        <v>201748</v>
      </c>
    </row>
    <row r="210" spans="12:18" outlineLevel="1">
      <c r="L210" s="19">
        <v>201746</v>
      </c>
      <c r="M210" s="19" t="s">
        <v>37</v>
      </c>
      <c r="N210" s="39">
        <v>201748</v>
      </c>
      <c r="O210" s="39">
        <v>201752</v>
      </c>
      <c r="P210" s="39">
        <v>1</v>
      </c>
      <c r="Q210" s="39">
        <v>201744</v>
      </c>
      <c r="R210" s="39">
        <v>201748</v>
      </c>
    </row>
    <row r="211" spans="12:18" outlineLevel="1">
      <c r="L211" s="19">
        <v>201746</v>
      </c>
      <c r="M211" s="19" t="s">
        <v>37</v>
      </c>
      <c r="N211" s="39">
        <v>201748</v>
      </c>
      <c r="O211" s="39">
        <v>201752</v>
      </c>
      <c r="P211" s="39">
        <v>1</v>
      </c>
      <c r="Q211" s="39">
        <v>201744</v>
      </c>
      <c r="R211" s="39">
        <v>201748</v>
      </c>
    </row>
    <row r="212" spans="12:18" outlineLevel="1">
      <c r="L212" s="19">
        <v>201746</v>
      </c>
      <c r="M212" s="19" t="s">
        <v>37</v>
      </c>
      <c r="N212" s="39">
        <v>201748</v>
      </c>
      <c r="O212" s="39">
        <v>201752</v>
      </c>
      <c r="P212" s="39"/>
      <c r="Q212" s="39">
        <v>201744</v>
      </c>
      <c r="R212" s="39">
        <v>201748</v>
      </c>
    </row>
    <row r="213" spans="12:18" outlineLevel="1">
      <c r="L213" s="19">
        <v>201746</v>
      </c>
      <c r="M213" s="19" t="s">
        <v>38</v>
      </c>
      <c r="N213" s="39">
        <v>201748</v>
      </c>
      <c r="O213" s="39">
        <v>201752</v>
      </c>
      <c r="P213" s="39">
        <v>0.9</v>
      </c>
      <c r="Q213" s="39">
        <v>201744</v>
      </c>
      <c r="R213" s="39">
        <v>201748</v>
      </c>
    </row>
    <row r="214" spans="12:18" outlineLevel="1">
      <c r="L214" s="19">
        <v>201746</v>
      </c>
      <c r="M214" s="19" t="s">
        <v>38</v>
      </c>
      <c r="N214" s="39">
        <v>201748</v>
      </c>
      <c r="O214" s="39">
        <v>201752</v>
      </c>
      <c r="P214" s="39">
        <v>0.9</v>
      </c>
      <c r="Q214" s="39">
        <v>201744</v>
      </c>
      <c r="R214" s="39">
        <v>201748</v>
      </c>
    </row>
    <row r="215" spans="12:18" outlineLevel="1">
      <c r="L215" s="19">
        <v>201746</v>
      </c>
      <c r="M215" s="19" t="s">
        <v>38</v>
      </c>
      <c r="N215" s="39">
        <v>201748</v>
      </c>
      <c r="O215" s="39">
        <v>201752</v>
      </c>
      <c r="P215" s="39">
        <v>0.9</v>
      </c>
      <c r="Q215" s="39">
        <v>201744</v>
      </c>
      <c r="R215" s="39">
        <v>201748</v>
      </c>
    </row>
    <row r="216" spans="12:18" outlineLevel="1">
      <c r="L216" s="19">
        <v>201746</v>
      </c>
      <c r="M216" s="19" t="s">
        <v>38</v>
      </c>
      <c r="N216" s="39">
        <v>201748</v>
      </c>
      <c r="O216" s="39">
        <v>201752</v>
      </c>
      <c r="P216" s="39">
        <v>1</v>
      </c>
      <c r="Q216" s="39">
        <v>201744</v>
      </c>
      <c r="R216" s="39">
        <v>201748</v>
      </c>
    </row>
    <row r="217" spans="12:18" outlineLevel="1">
      <c r="L217" s="19">
        <v>201746</v>
      </c>
      <c r="M217" s="19" t="s">
        <v>38</v>
      </c>
      <c r="N217" s="39">
        <v>201748</v>
      </c>
      <c r="O217" s="39">
        <v>201752</v>
      </c>
      <c r="P217" s="39">
        <v>1</v>
      </c>
      <c r="Q217" s="39">
        <v>201744</v>
      </c>
      <c r="R217" s="39">
        <v>201748</v>
      </c>
    </row>
    <row r="218" spans="12:18" outlineLevel="1">
      <c r="L218" s="19">
        <v>201746</v>
      </c>
      <c r="M218" s="19" t="s">
        <v>38</v>
      </c>
      <c r="N218" s="39">
        <v>201748</v>
      </c>
      <c r="O218" s="39">
        <v>201752</v>
      </c>
      <c r="P218" s="39">
        <v>1</v>
      </c>
      <c r="Q218" s="39">
        <v>201744</v>
      </c>
      <c r="R218" s="39">
        <v>201748</v>
      </c>
    </row>
    <row r="219" spans="12:18" outlineLevel="1">
      <c r="L219" s="19">
        <v>201746</v>
      </c>
      <c r="M219" s="19" t="s">
        <v>38</v>
      </c>
      <c r="N219" s="39">
        <v>201748</v>
      </c>
      <c r="O219" s="39">
        <v>201752</v>
      </c>
      <c r="P219" s="39">
        <v>0.9</v>
      </c>
      <c r="Q219" s="39">
        <v>201744</v>
      </c>
      <c r="R219" s="39">
        <v>201748</v>
      </c>
    </row>
    <row r="220" spans="12:18" outlineLevel="1">
      <c r="L220" s="19">
        <v>201746</v>
      </c>
      <c r="M220" s="19" t="s">
        <v>38</v>
      </c>
      <c r="N220" s="39">
        <v>201748</v>
      </c>
      <c r="O220" s="39">
        <v>201752</v>
      </c>
      <c r="P220" s="39"/>
      <c r="Q220" s="39">
        <v>201744</v>
      </c>
      <c r="R220" s="39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39">
        <v>201744</v>
      </c>
      <c r="R221" s="39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39">
        <v>201744</v>
      </c>
      <c r="R222" s="39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39">
        <v>201744</v>
      </c>
      <c r="R223" s="39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39">
        <v>201744</v>
      </c>
      <c r="R224" s="39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39">
        <v>201744</v>
      </c>
      <c r="R225" s="39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39">
        <v>201744</v>
      </c>
      <c r="R226" s="39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39">
        <v>201744</v>
      </c>
      <c r="R227" s="39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39">
        <v>201744</v>
      </c>
      <c r="R228" s="39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39">
        <v>201744</v>
      </c>
      <c r="R229" s="39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39">
        <v>201744</v>
      </c>
      <c r="R230" s="39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39">
        <v>201744</v>
      </c>
      <c r="R231" s="39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39">
        <v>201744</v>
      </c>
      <c r="R232" s="39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39">
        <v>201744</v>
      </c>
      <c r="R233" s="39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39">
        <v>201744</v>
      </c>
      <c r="R234" s="39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39">
        <v>201744</v>
      </c>
      <c r="R235" s="39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39">
        <v>201744</v>
      </c>
      <c r="R236" s="39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39">
        <v>201744</v>
      </c>
      <c r="R237" s="39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39">
        <v>201744</v>
      </c>
      <c r="R238" s="39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39">
        <v>201744</v>
      </c>
      <c r="R239" s="39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39">
        <v>201744</v>
      </c>
      <c r="R240" s="39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39">
        <v>201744</v>
      </c>
      <c r="R241" s="39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39">
        <v>201744</v>
      </c>
      <c r="R242" s="39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39">
        <v>201744</v>
      </c>
      <c r="R243" s="39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39">
        <v>201744</v>
      </c>
      <c r="R244" s="39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39">
        <v>201744</v>
      </c>
      <c r="R245" s="39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39">
        <v>201744</v>
      </c>
      <c r="R246" s="39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39">
        <v>201744</v>
      </c>
      <c r="R247" s="39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39">
        <v>201744</v>
      </c>
      <c r="R248" s="39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39">
        <v>201744</v>
      </c>
      <c r="R249" s="39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39">
        <v>201744</v>
      </c>
      <c r="R250" s="39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39">
        <v>201744</v>
      </c>
      <c r="R251" s="39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39">
        <v>201744</v>
      </c>
      <c r="R252" s="39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39">
        <v>201744</v>
      </c>
      <c r="R253" s="39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39">
        <v>201744</v>
      </c>
      <c r="R254" s="39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39">
        <v>201744</v>
      </c>
      <c r="R255" s="39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39">
        <v>201744</v>
      </c>
      <c r="R256" s="39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39">
        <v>201744</v>
      </c>
      <c r="R257" s="39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39">
        <v>201744</v>
      </c>
      <c r="R258" s="39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39">
        <v>201744</v>
      </c>
      <c r="R259" s="39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39">
        <v>201744</v>
      </c>
      <c r="R260" s="39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39">
        <v>201744</v>
      </c>
      <c r="R261" s="39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39">
        <v>201744</v>
      </c>
      <c r="R262" s="39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39">
        <v>201744</v>
      </c>
      <c r="R263" s="39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39">
        <v>201744</v>
      </c>
      <c r="R264" s="39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39">
        <v>201744</v>
      </c>
      <c r="R265" s="39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39">
        <v>201744</v>
      </c>
      <c r="R266" s="39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39">
        <v>201744</v>
      </c>
      <c r="R267" s="39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39">
        <v>201744</v>
      </c>
      <c r="R268" s="39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39">
        <v>201744</v>
      </c>
      <c r="R269" s="39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39">
        <v>201744</v>
      </c>
      <c r="R270" s="39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39">
        <v>201744</v>
      </c>
      <c r="R271" s="39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39">
        <v>201744</v>
      </c>
      <c r="R272" s="39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39">
        <v>201744</v>
      </c>
      <c r="R273" s="39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39">
        <v>201744</v>
      </c>
      <c r="R274" s="39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39">
        <v>201744</v>
      </c>
      <c r="R275" s="39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39">
        <v>201744</v>
      </c>
      <c r="R276" s="39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39">
        <v>201744</v>
      </c>
      <c r="R277" s="39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39">
        <v>201744</v>
      </c>
      <c r="R278" s="39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39">
        <v>201744</v>
      </c>
      <c r="R279" s="39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39">
        <v>201744</v>
      </c>
      <c r="R280" s="39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39">
        <v>201744</v>
      </c>
      <c r="R281" s="39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39">
        <v>201744</v>
      </c>
      <c r="R282" s="39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39">
        <v>201744</v>
      </c>
      <c r="R283" s="39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39">
        <v>201744</v>
      </c>
      <c r="R284" s="39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39">
        <v>201744</v>
      </c>
      <c r="R285" s="39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39">
        <v>201744</v>
      </c>
      <c r="R286" s="39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39">
        <v>201744</v>
      </c>
      <c r="R287" s="39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39">
        <v>201744</v>
      </c>
      <c r="R288" s="39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39">
        <v>201744</v>
      </c>
      <c r="R289" s="39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39">
        <v>201744</v>
      </c>
      <c r="R290" s="39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39">
        <v>201744</v>
      </c>
      <c r="R291" s="39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39">
        <v>201744</v>
      </c>
      <c r="R292" s="39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39">
        <v>201744</v>
      </c>
      <c r="R293" s="39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39">
        <v>201744</v>
      </c>
      <c r="R294" s="39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39">
        <v>201744</v>
      </c>
      <c r="R295" s="39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39">
        <v>201744</v>
      </c>
      <c r="R296" s="39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39">
        <v>201744</v>
      </c>
      <c r="R297" s="39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39">
        <v>201744</v>
      </c>
      <c r="R298" s="39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39">
        <v>201744</v>
      </c>
      <c r="R299" s="39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39">
        <v>201744</v>
      </c>
      <c r="R300" s="39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39">
        <v>201744</v>
      </c>
      <c r="R301" s="39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39">
        <v>201744</v>
      </c>
      <c r="R302" s="39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39">
        <v>201744</v>
      </c>
      <c r="R303" s="39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39">
        <v>201744</v>
      </c>
      <c r="R304" s="39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39">
        <v>201744</v>
      </c>
      <c r="R305" s="39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39">
        <v>201744</v>
      </c>
      <c r="R306" s="39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39">
        <v>201744</v>
      </c>
      <c r="R307" s="39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39">
        <v>201744</v>
      </c>
      <c r="R308" s="39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39">
        <v>201744</v>
      </c>
      <c r="R309" s="39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39">
        <v>201744</v>
      </c>
      <c r="R310" s="39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39">
        <v>201744</v>
      </c>
      <c r="R311" s="39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39">
        <v>201744</v>
      </c>
      <c r="R312" s="39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39">
        <v>201744</v>
      </c>
      <c r="R313" s="39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39">
        <v>201744</v>
      </c>
      <c r="R314" s="39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39">
        <v>201744</v>
      </c>
      <c r="R315" s="39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39">
        <v>201744</v>
      </c>
      <c r="R316" s="39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39">
        <v>201744</v>
      </c>
      <c r="R317" s="39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39">
        <v>201744</v>
      </c>
      <c r="R318" s="39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39">
        <v>201744</v>
      </c>
      <c r="R319" s="39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39">
        <v>201744</v>
      </c>
      <c r="R320" s="39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39">
        <v>201744</v>
      </c>
      <c r="R321" s="39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39">
        <v>201744</v>
      </c>
      <c r="R322" s="39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39">
        <v>201744</v>
      </c>
      <c r="R323" s="39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39">
        <v>201744</v>
      </c>
      <c r="R324" s="39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39">
        <v>201744</v>
      </c>
      <c r="R325" s="39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39">
        <v>201744</v>
      </c>
      <c r="R326" s="39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39">
        <v>201744</v>
      </c>
      <c r="R327" s="39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39">
        <v>201744</v>
      </c>
      <c r="R328" s="39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39">
        <v>201744</v>
      </c>
      <c r="R329" s="39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39">
        <v>201744</v>
      </c>
      <c r="R330" s="39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39">
        <v>201744</v>
      </c>
      <c r="R331" s="39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39">
        <v>201744</v>
      </c>
      <c r="R332" s="39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39">
        <v>201744</v>
      </c>
      <c r="R333" s="39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39">
        <v>201744</v>
      </c>
      <c r="R334" s="39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39">
        <v>201744</v>
      </c>
      <c r="R335" s="39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39">
        <v>201744</v>
      </c>
      <c r="R336" s="39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39">
        <v>201744</v>
      </c>
      <c r="R337" s="39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39">
        <v>201744</v>
      </c>
      <c r="R338" s="39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39">
        <v>201744</v>
      </c>
      <c r="R339" s="39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39">
        <v>201744</v>
      </c>
      <c r="R340" s="39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39">
        <v>201744</v>
      </c>
      <c r="R341" s="39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39">
        <v>201744</v>
      </c>
      <c r="R342" s="39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39">
        <v>201744</v>
      </c>
      <c r="R343" s="39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39">
        <v>201744</v>
      </c>
      <c r="R344" s="39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39">
        <v>201744</v>
      </c>
      <c r="R345" s="39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39">
        <v>201744</v>
      </c>
      <c r="R346" s="39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39">
        <v>201744</v>
      </c>
      <c r="R347" s="39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39">
        <v>201744</v>
      </c>
      <c r="R348" s="39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39">
        <v>201744</v>
      </c>
      <c r="R349" s="39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39">
        <v>201744</v>
      </c>
      <c r="R350" s="39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39">
        <v>201744</v>
      </c>
      <c r="R351" s="39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39">
        <v>201744</v>
      </c>
      <c r="R352" s="39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39">
        <v>201744</v>
      </c>
      <c r="R353" s="39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39">
        <v>201744</v>
      </c>
      <c r="R354" s="39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39">
        <v>201744</v>
      </c>
      <c r="R355" s="39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39">
        <v>201744</v>
      </c>
      <c r="R356" s="39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39">
        <v>201744</v>
      </c>
      <c r="R357" s="39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39">
        <v>201744</v>
      </c>
      <c r="R358" s="39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39">
        <v>201744</v>
      </c>
      <c r="R359" s="39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39">
        <v>201744</v>
      </c>
      <c r="R360" s="39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39">
        <v>201744</v>
      </c>
      <c r="R361" s="39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39">
        <v>201744</v>
      </c>
      <c r="R362" s="39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39">
        <v>201744</v>
      </c>
      <c r="R363" s="39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39">
        <v>201744</v>
      </c>
      <c r="R364" s="39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39">
        <v>201744</v>
      </c>
      <c r="R365" s="39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39">
        <v>201744</v>
      </c>
      <c r="R366" s="39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39">
        <v>201744</v>
      </c>
      <c r="R367" s="39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39">
        <v>201744</v>
      </c>
      <c r="R368" s="39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39">
        <v>201744</v>
      </c>
      <c r="R369" s="39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39">
        <v>201744</v>
      </c>
      <c r="R370" s="39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39">
        <v>201744</v>
      </c>
      <c r="R371" s="39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39">
        <v>201744</v>
      </c>
      <c r="R372" s="39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39">
        <v>201744</v>
      </c>
      <c r="R373" s="39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39">
        <v>201744</v>
      </c>
      <c r="R374" s="39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39">
        <v>201744</v>
      </c>
      <c r="R375" s="39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39">
        <v>201744</v>
      </c>
      <c r="R376" s="39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39">
        <v>201744</v>
      </c>
      <c r="R377" s="39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39">
        <v>201744</v>
      </c>
      <c r="R378" s="39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39">
        <v>201744</v>
      </c>
      <c r="R379" s="39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39">
        <v>201744</v>
      </c>
      <c r="R380" s="39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39">
        <v>201744</v>
      </c>
      <c r="R381" s="39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39">
        <v>201744</v>
      </c>
      <c r="R382" s="39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39">
        <v>201744</v>
      </c>
      <c r="R383" s="39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39">
        <v>201744</v>
      </c>
      <c r="R384" s="39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39">
        <v>201744</v>
      </c>
      <c r="R385" s="39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39">
        <v>201744</v>
      </c>
      <c r="R386" s="39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39">
        <v>201744</v>
      </c>
      <c r="R387" s="39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39">
        <v>201744</v>
      </c>
      <c r="R388" s="39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39">
        <v>201744</v>
      </c>
      <c r="R389" s="39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39">
        <v>201744</v>
      </c>
      <c r="R390" s="39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39">
        <v>201744</v>
      </c>
      <c r="R391" s="39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39">
        <v>201744</v>
      </c>
      <c r="R392" s="39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39">
        <v>201744</v>
      </c>
      <c r="R393" s="39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39">
        <v>201744</v>
      </c>
      <c r="R394" s="39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39">
        <v>201744</v>
      </c>
      <c r="R395" s="39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39">
        <v>201744</v>
      </c>
      <c r="R396" s="39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39">
        <v>201744</v>
      </c>
      <c r="R397" s="39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39">
        <v>201744</v>
      </c>
      <c r="R398" s="39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39">
        <v>201744</v>
      </c>
      <c r="R399" s="39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39">
        <v>201744</v>
      </c>
      <c r="R400" s="39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39">
        <v>201744</v>
      </c>
      <c r="R401" s="39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39">
        <v>201744</v>
      </c>
      <c r="R402" s="39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39">
        <v>201744</v>
      </c>
      <c r="R403" s="39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39">
        <v>201744</v>
      </c>
      <c r="R404" s="39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39">
        <v>201744</v>
      </c>
      <c r="R405" s="39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39">
        <v>201744</v>
      </c>
      <c r="R406" s="39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39">
        <v>201744</v>
      </c>
      <c r="R407" s="39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39">
        <v>201744</v>
      </c>
      <c r="R408" s="39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39">
        <v>201744</v>
      </c>
      <c r="R409" s="39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39">
        <v>201744</v>
      </c>
      <c r="R410" s="39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39">
        <v>201744</v>
      </c>
      <c r="R411" s="39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39">
        <v>201744</v>
      </c>
      <c r="R412" s="39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39">
        <v>201744</v>
      </c>
      <c r="R413" s="39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39">
        <v>201744</v>
      </c>
      <c r="R414" s="39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39">
        <v>201744</v>
      </c>
      <c r="R415" s="39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39">
        <v>201744</v>
      </c>
      <c r="R416" s="39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39">
        <v>201744</v>
      </c>
      <c r="R417" s="39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20" priority="5" operator="lessThanOrEqual">
      <formula>$C$16</formula>
    </cfRule>
  </conditionalFormatting>
  <conditionalFormatting sqref="D6:D11">
    <cfRule type="cellIs" dxfId="19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1">
    <tablePart r:id="rId8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Arkusz36">
    <tabColor theme="4" tint="0.59999389629810485"/>
    <pageSetUpPr fitToPage="1"/>
  </sheetPr>
  <dimension ref="B1:Z500"/>
  <sheetViews>
    <sheetView workbookViewId="0">
      <selection activeCell="G17" sqref="G17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11.875" style="52" customWidth="1"/>
    <col min="7" max="7" width="19.875" style="52" customWidth="1"/>
    <col min="8" max="8" width="24.625" style="52" customWidth="1"/>
    <col min="9" max="9" width="14.125" style="52" customWidth="1"/>
    <col min="10" max="10" width="23.625" style="52" customWidth="1"/>
    <col min="11" max="11" width="20.125" style="52" customWidth="1"/>
    <col min="12" max="12" width="9.25" style="52" customWidth="1" outlineLevel="1"/>
    <col min="13" max="13" width="28.625" style="52" customWidth="1" outlineLevel="1"/>
    <col min="14" max="14" width="10.5" style="52" customWidth="1" outlineLevel="1"/>
    <col min="15" max="15" width="10.5" style="52" customWidth="1"/>
    <col min="16" max="16" width="8" style="52" customWidth="1"/>
    <col min="17" max="18" width="10.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bestFit="1" customWidth="1"/>
    <col min="26" max="26" width="18.25" style="52" customWidth="1"/>
    <col min="27" max="16384" width="9" style="52"/>
  </cols>
  <sheetData>
    <row r="1" spans="2:20" ht="69" customHeight="1" thickBot="1">
      <c r="B1" s="162" t="s">
        <v>88</v>
      </c>
      <c r="C1" s="162"/>
      <c r="D1" s="162"/>
      <c r="E1" s="162"/>
      <c r="G1" s="163" t="s">
        <v>28</v>
      </c>
      <c r="H1" s="163"/>
      <c r="I1" s="163"/>
      <c r="M1" s="20"/>
      <c r="N1" s="20"/>
      <c r="O1" s="40"/>
    </row>
    <row r="2" spans="2:20" ht="18" customHeight="1">
      <c r="B2" s="160" t="s">
        <v>0</v>
      </c>
      <c r="C2" s="158" t="s">
        <v>1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M2" s="20"/>
      <c r="N2" s="20"/>
      <c r="O2" s="40"/>
    </row>
    <row r="3" spans="2:20" ht="31.5" customHeight="1" thickBot="1">
      <c r="B3" s="161"/>
      <c r="C3" s="159"/>
      <c r="D3" s="159"/>
      <c r="E3" s="159"/>
      <c r="G3" s="165"/>
      <c r="H3" s="167"/>
      <c r="I3" s="169"/>
      <c r="M3" s="20"/>
      <c r="N3" s="20"/>
      <c r="O3" s="40"/>
    </row>
    <row r="4" spans="2:20" ht="21.75" customHeight="1" thickBot="1">
      <c r="B4" s="27">
        <v>8</v>
      </c>
      <c r="C4" s="17">
        <v>0.92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Pracownika",$Y$145,"Próg",F4),0)</f>
        <v>21</v>
      </c>
      <c r="M4" s="20">
        <f t="shared" ref="M4:M9" si="0">IF(C4&lt;=$C$16,1,0)</f>
        <v>0</v>
      </c>
      <c r="N4" s="20"/>
      <c r="O4" s="40"/>
      <c r="P4" s="20"/>
      <c r="Q4" s="20"/>
      <c r="R4" s="20"/>
      <c r="S4" s="20"/>
      <c r="T4" s="20"/>
    </row>
    <row r="5" spans="2:20" ht="21.75" customHeight="1" thickBot="1">
      <c r="B5" s="27">
        <v>7</v>
      </c>
      <c r="C5" s="17">
        <v>0.87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Pracownika",$Y$145,"Próg",F5),0)</f>
        <v>13</v>
      </c>
      <c r="M5" s="20">
        <f t="shared" si="0"/>
        <v>1</v>
      </c>
      <c r="N5" s="20"/>
      <c r="O5" s="40"/>
      <c r="P5" s="20"/>
      <c r="Q5" s="20"/>
      <c r="R5" s="20"/>
      <c r="S5" s="20"/>
      <c r="T5" s="20"/>
    </row>
    <row r="6" spans="2:20" ht="21.75" customHeight="1" thickBot="1">
      <c r="B6" s="27">
        <v>6</v>
      </c>
      <c r="C6" s="17">
        <v>0.82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1">
        <f t="shared" si="1"/>
        <v>393</v>
      </c>
      <c r="M6" s="20">
        <f t="shared" si="0"/>
        <v>1</v>
      </c>
      <c r="N6" s="20">
        <f t="shared" ref="N6:N9" si="2">IF(D6&lt;=$D$16,1,0)</f>
        <v>0</v>
      </c>
      <c r="O6" s="40"/>
      <c r="P6" s="20"/>
      <c r="Q6" s="20"/>
      <c r="R6" s="20"/>
      <c r="S6" s="20"/>
      <c r="T6" s="20"/>
    </row>
    <row r="7" spans="2:20" ht="21.75" customHeight="1" thickBot="1">
      <c r="B7" s="18">
        <v>5</v>
      </c>
      <c r="C7" s="5">
        <v>0.78</v>
      </c>
      <c r="D7" s="5">
        <v>0.97</v>
      </c>
      <c r="E7" s="49">
        <v>1.25</v>
      </c>
      <c r="F7" s="20">
        <v>2</v>
      </c>
      <c r="G7" s="23" t="s">
        <v>22</v>
      </c>
      <c r="H7" s="34">
        <v>0.8</v>
      </c>
      <c r="I7" s="21">
        <f t="shared" si="1"/>
        <v>5</v>
      </c>
      <c r="M7" s="20">
        <f t="shared" si="0"/>
        <v>1</v>
      </c>
      <c r="N7" s="20">
        <f t="shared" si="2"/>
        <v>0</v>
      </c>
      <c r="O7" s="40"/>
      <c r="P7" s="20"/>
      <c r="Q7" s="20"/>
      <c r="R7" s="20"/>
      <c r="S7" s="20"/>
      <c r="T7" s="20"/>
    </row>
    <row r="8" spans="2:20" ht="21.75" customHeight="1" thickBot="1">
      <c r="B8" s="18">
        <v>4</v>
      </c>
      <c r="C8" s="5">
        <v>0.75</v>
      </c>
      <c r="D8" s="5">
        <v>0.93</v>
      </c>
      <c r="E8" s="49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M8" s="20">
        <f t="shared" si="0"/>
        <v>1</v>
      </c>
      <c r="N8" s="20">
        <f t="shared" si="2"/>
        <v>0</v>
      </c>
      <c r="O8" s="40"/>
      <c r="P8" s="20"/>
      <c r="Q8" s="20"/>
      <c r="R8" s="20"/>
      <c r="S8" s="20"/>
      <c r="T8" s="20"/>
    </row>
    <row r="9" spans="2:20" ht="21.75" customHeight="1" thickBot="1">
      <c r="B9" s="18">
        <v>3</v>
      </c>
      <c r="C9" s="5">
        <v>0.72</v>
      </c>
      <c r="D9" s="5">
        <v>0.9</v>
      </c>
      <c r="E9" s="49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M9" s="20">
        <f t="shared" si="0"/>
        <v>1</v>
      </c>
      <c r="N9" s="20">
        <f t="shared" si="2"/>
        <v>0</v>
      </c>
      <c r="O9" s="40"/>
      <c r="P9" s="20"/>
      <c r="Q9" s="20"/>
      <c r="R9" s="20"/>
      <c r="S9" s="20"/>
      <c r="T9" s="20"/>
    </row>
    <row r="10" spans="2:20" ht="21.75" customHeight="1" thickBot="1">
      <c r="B10" s="18">
        <v>2</v>
      </c>
      <c r="C10" s="5">
        <v>0.69</v>
      </c>
      <c r="D10" s="5">
        <v>0.85</v>
      </c>
      <c r="E10" s="49">
        <v>0.8</v>
      </c>
      <c r="G10" s="170" t="s">
        <v>30</v>
      </c>
      <c r="H10" s="170"/>
      <c r="I10" s="170"/>
      <c r="M10" s="20">
        <f>IF(C10&lt;=$C$16,1,0)</f>
        <v>1</v>
      </c>
      <c r="N10" s="20">
        <f>IF(D10&lt;=$D$16,1,0)</f>
        <v>1</v>
      </c>
      <c r="O10" s="40"/>
      <c r="P10" s="20"/>
      <c r="Q10" s="20"/>
      <c r="R10" s="20"/>
      <c r="S10" s="20"/>
      <c r="T10" s="20"/>
    </row>
    <row r="11" spans="2:20" ht="21.75" customHeight="1" thickBot="1">
      <c r="B11" s="27">
        <v>1</v>
      </c>
      <c r="C11" s="5">
        <v>0.65</v>
      </c>
      <c r="D11" s="2">
        <v>0.8</v>
      </c>
      <c r="E11" s="48">
        <v>0.5</v>
      </c>
      <c r="G11" s="171" t="s">
        <v>31</v>
      </c>
      <c r="H11" s="171"/>
      <c r="I11" s="171"/>
      <c r="M11" s="20">
        <f>IF(C11&lt;$C$16,1,0)</f>
        <v>1</v>
      </c>
      <c r="N11" s="20">
        <f t="shared" ref="N11" si="3">IF(D11&lt;$D$16,1,0)</f>
        <v>1</v>
      </c>
      <c r="O11" s="40"/>
      <c r="P11" s="20"/>
      <c r="Q11" s="20"/>
      <c r="R11" s="20"/>
      <c r="S11" s="20"/>
      <c r="T11" s="20"/>
    </row>
    <row r="12" spans="2:20" ht="21.75" customHeight="1" thickBot="1">
      <c r="B12" s="27">
        <v>0</v>
      </c>
      <c r="C12" s="4" t="s">
        <v>46</v>
      </c>
      <c r="D12" s="3" t="s">
        <v>5</v>
      </c>
      <c r="E12" s="48">
        <v>0</v>
      </c>
      <c r="G12" s="171" t="s">
        <v>32</v>
      </c>
      <c r="H12" s="171"/>
      <c r="I12" s="171"/>
      <c r="M12" s="20">
        <f>IF(AND(C11&lt;$C$16,M11&lt;&gt;1),1,0)</f>
        <v>0</v>
      </c>
      <c r="N12" s="20">
        <f>IF(AND(D11&lt;$D$16,N11&lt;&gt;1),1,0)</f>
        <v>0</v>
      </c>
      <c r="O12" s="40"/>
      <c r="P12" s="20"/>
      <c r="Q12" s="20"/>
      <c r="R12" s="2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M13" s="20">
        <f>SUM(M4:M12)</f>
        <v>7</v>
      </c>
      <c r="N13" s="20">
        <f>SUM(N4:N12)</f>
        <v>2</v>
      </c>
      <c r="O13" s="40"/>
      <c r="P13" s="20"/>
      <c r="Q13" s="20"/>
      <c r="R13" s="20"/>
      <c r="S13" s="20"/>
      <c r="T13" s="20"/>
    </row>
    <row r="14" spans="2:20">
      <c r="M14" s="20"/>
      <c r="N14" s="20"/>
      <c r="O14" s="20"/>
      <c r="P14" s="20"/>
      <c r="Q14" s="20"/>
      <c r="R14" s="20"/>
      <c r="S14" s="20"/>
      <c r="T14" s="20"/>
    </row>
    <row r="16" spans="2:20" ht="60.75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0.88390298217777918</v>
      </c>
      <c r="D16" s="6">
        <f>GETPIVOTDATA("Wynik",$Y$123)</f>
        <v>0.89577464788732342</v>
      </c>
      <c r="E16" s="128">
        <f>(VLOOKUP(M13,B4:E12,4,FALSE)*C13)*IF(N13=0,0.5,1)+(VLOOKUP(N13,B4:E12,4,FALSE)*D13)*IF(M13=0,0.5,1)</f>
        <v>1.4749999999999999</v>
      </c>
      <c r="G16" s="172" t="str">
        <f>"Wysokość premii = " &amp; VALUE(E16)*100 &amp; " %"</f>
        <v>Wysokość premii = 147,5 %</v>
      </c>
      <c r="H16" s="172"/>
      <c r="I16" s="172"/>
      <c r="J16" s="172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120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1851</v>
      </c>
      <c r="H117" s="7">
        <v>0.88390298217777918</v>
      </c>
      <c r="M117" s="53"/>
    </row>
    <row r="118" spans="7:26" outlineLevel="1">
      <c r="G118" s="119" t="s">
        <v>8</v>
      </c>
      <c r="H118" s="7">
        <v>0.88390298217777918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120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78</v>
      </c>
      <c r="R123" s="52" t="s">
        <v>79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201745</v>
      </c>
      <c r="M124" s="52" t="s">
        <v>44</v>
      </c>
      <c r="N124" s="37">
        <v>201748</v>
      </c>
      <c r="O124" s="37">
        <v>201752</v>
      </c>
      <c r="P124" s="37">
        <v>0.8</v>
      </c>
      <c r="Q124" s="37">
        <v>201744</v>
      </c>
      <c r="R124" s="37">
        <v>201748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1767</v>
      </c>
      <c r="H125" s="119" t="s">
        <v>1804</v>
      </c>
      <c r="I125" s="8">
        <v>43055</v>
      </c>
      <c r="J125" s="30">
        <v>0.81162972198328387</v>
      </c>
      <c r="L125" s="52">
        <v>201745</v>
      </c>
      <c r="M125" s="52" t="s">
        <v>44</v>
      </c>
      <c r="N125" s="37">
        <v>201748</v>
      </c>
      <c r="O125" s="37">
        <v>201752</v>
      </c>
      <c r="P125" s="37">
        <v>0.8</v>
      </c>
      <c r="Q125" s="37">
        <v>201744</v>
      </c>
      <c r="R125" s="37">
        <v>201748</v>
      </c>
      <c r="T125" s="119" t="s">
        <v>44</v>
      </c>
      <c r="U125" s="119">
        <v>201745</v>
      </c>
      <c r="V125" s="7">
        <v>0.88260869565217392</v>
      </c>
      <c r="Y125" s="119" t="s">
        <v>44</v>
      </c>
      <c r="Z125" s="7">
        <v>0.89577464788732342</v>
      </c>
    </row>
    <row r="126" spans="7:26" outlineLevel="1">
      <c r="G126"/>
      <c r="H126"/>
      <c r="I126" s="8">
        <v>43056</v>
      </c>
      <c r="J126" s="30">
        <v>0.92033885885885891</v>
      </c>
      <c r="L126" s="52">
        <v>201745</v>
      </c>
      <c r="M126" s="52" t="s">
        <v>44</v>
      </c>
      <c r="N126" s="37">
        <v>201748</v>
      </c>
      <c r="O126" s="37">
        <v>201752</v>
      </c>
      <c r="P126" s="37">
        <v>0.8</v>
      </c>
      <c r="Q126" s="37">
        <v>201744</v>
      </c>
      <c r="R126" s="37">
        <v>201748</v>
      </c>
      <c r="T126"/>
      <c r="U126" s="119">
        <v>201746</v>
      </c>
      <c r="V126" s="7">
        <v>0.87272727272727268</v>
      </c>
      <c r="Y126" s="119" t="s">
        <v>8</v>
      </c>
      <c r="Z126" s="7">
        <v>0.89577464788732342</v>
      </c>
    </row>
    <row r="127" spans="7:26" outlineLevel="1">
      <c r="G127"/>
      <c r="H127"/>
      <c r="I127" s="8">
        <v>43057</v>
      </c>
      <c r="J127" s="30">
        <v>0.95837486520728821</v>
      </c>
      <c r="L127" s="52">
        <v>201745</v>
      </c>
      <c r="M127" s="52" t="s">
        <v>44</v>
      </c>
      <c r="N127" s="37">
        <v>201748</v>
      </c>
      <c r="O127" s="37">
        <v>201752</v>
      </c>
      <c r="P127" s="37">
        <v>1</v>
      </c>
      <c r="Q127" s="37">
        <v>201744</v>
      </c>
      <c r="R127" s="37">
        <v>201748</v>
      </c>
      <c r="T127"/>
      <c r="U127" s="119">
        <v>201747</v>
      </c>
      <c r="V127" s="7">
        <v>0.87391304347826082</v>
      </c>
    </row>
    <row r="128" spans="7:26" outlineLevel="1">
      <c r="G128"/>
      <c r="H128" s="119" t="s">
        <v>1837</v>
      </c>
      <c r="I128" s="8">
        <v>43059</v>
      </c>
      <c r="J128" s="30">
        <v>0.82343116337158828</v>
      </c>
      <c r="L128" s="52">
        <v>201745</v>
      </c>
      <c r="M128" s="52" t="s">
        <v>44</v>
      </c>
      <c r="N128" s="37">
        <v>201748</v>
      </c>
      <c r="O128" s="37">
        <v>201752</v>
      </c>
      <c r="P128" s="37">
        <v>0.9</v>
      </c>
      <c r="Q128" s="37">
        <v>201744</v>
      </c>
      <c r="R128" s="37">
        <v>201748</v>
      </c>
      <c r="T128"/>
      <c r="U128" s="119">
        <v>201748</v>
      </c>
      <c r="V128" s="7">
        <v>0.88749999999999984</v>
      </c>
    </row>
    <row r="129" spans="7:26" outlineLevel="1">
      <c r="G129"/>
      <c r="H129"/>
      <c r="I129" s="8">
        <v>43060</v>
      </c>
      <c r="J129" s="30">
        <v>0.8779387957750252</v>
      </c>
      <c r="L129" s="52">
        <v>201745</v>
      </c>
      <c r="M129" s="52" t="s">
        <v>44</v>
      </c>
      <c r="N129" s="37">
        <v>201748</v>
      </c>
      <c r="O129" s="37">
        <v>201752</v>
      </c>
      <c r="P129" s="37">
        <v>1</v>
      </c>
      <c r="Q129" s="37">
        <v>201744</v>
      </c>
      <c r="R129" s="37">
        <v>201748</v>
      </c>
      <c r="T129"/>
      <c r="U129" s="119">
        <v>201749</v>
      </c>
      <c r="V129" s="7">
        <v>0.87826086956521754</v>
      </c>
    </row>
    <row r="130" spans="7:26" outlineLevel="1">
      <c r="G130"/>
      <c r="H130"/>
      <c r="I130" s="8">
        <v>43061</v>
      </c>
      <c r="J130" s="30">
        <v>0.86873674426472114</v>
      </c>
      <c r="L130" s="52">
        <v>201745</v>
      </c>
      <c r="M130" s="52" t="s">
        <v>44</v>
      </c>
      <c r="N130" s="37">
        <v>201748</v>
      </c>
      <c r="O130" s="37">
        <v>201752</v>
      </c>
      <c r="P130" s="37">
        <v>0.8</v>
      </c>
      <c r="Q130" s="37">
        <v>201744</v>
      </c>
      <c r="R130" s="37">
        <v>201748</v>
      </c>
      <c r="T130"/>
      <c r="U130" s="119">
        <v>201750</v>
      </c>
      <c r="V130" s="7">
        <v>0.92083333333333328</v>
      </c>
    </row>
    <row r="131" spans="7:26" outlineLevel="1">
      <c r="G131"/>
      <c r="H131"/>
      <c r="I131" s="8">
        <v>43062</v>
      </c>
      <c r="J131" s="30">
        <v>0.95195914430702733</v>
      </c>
      <c r="L131" s="52">
        <v>201745</v>
      </c>
      <c r="M131" s="52" t="s">
        <v>44</v>
      </c>
      <c r="N131" s="37">
        <v>201748</v>
      </c>
      <c r="O131" s="37">
        <v>201752</v>
      </c>
      <c r="P131" s="37">
        <v>0.8</v>
      </c>
      <c r="Q131" s="37">
        <v>201744</v>
      </c>
      <c r="R131" s="37">
        <v>201748</v>
      </c>
      <c r="T131"/>
      <c r="U131"/>
      <c r="V131"/>
    </row>
    <row r="132" spans="7:26" outlineLevel="1">
      <c r="G132"/>
      <c r="H132"/>
      <c r="I132" s="8">
        <v>43063</v>
      </c>
      <c r="J132" s="30">
        <v>0.9725682387228729</v>
      </c>
      <c r="L132" s="52">
        <v>201745</v>
      </c>
      <c r="M132" s="52" t="s">
        <v>44</v>
      </c>
      <c r="N132" s="37">
        <v>201748</v>
      </c>
      <c r="O132" s="37">
        <v>201752</v>
      </c>
      <c r="P132" s="37">
        <v>0.9</v>
      </c>
      <c r="Q132" s="37">
        <v>201744</v>
      </c>
      <c r="R132" s="37">
        <v>201748</v>
      </c>
      <c r="T132"/>
      <c r="U132"/>
      <c r="V132"/>
    </row>
    <row r="133" spans="7:26" outlineLevel="1">
      <c r="G133"/>
      <c r="H133"/>
      <c r="I133" s="8">
        <v>43064</v>
      </c>
      <c r="J133" s="30">
        <v>0.964405277620075</v>
      </c>
      <c r="L133" s="52">
        <v>201745</v>
      </c>
      <c r="M133" s="52" t="s">
        <v>44</v>
      </c>
      <c r="N133" s="37">
        <v>201748</v>
      </c>
      <c r="O133" s="37">
        <v>201752</v>
      </c>
      <c r="P133" s="37">
        <v>1</v>
      </c>
      <c r="Q133" s="37">
        <v>201744</v>
      </c>
      <c r="R133" s="37">
        <v>201748</v>
      </c>
      <c r="T133"/>
      <c r="U133"/>
      <c r="V133"/>
    </row>
    <row r="134" spans="7:26" outlineLevel="1">
      <c r="G134"/>
      <c r="H134" s="119" t="s">
        <v>1847</v>
      </c>
      <c r="I134" s="8">
        <v>43066</v>
      </c>
      <c r="J134" s="30">
        <v>0.8178321083941732</v>
      </c>
      <c r="L134" s="52">
        <v>201745</v>
      </c>
      <c r="M134" s="52" t="s">
        <v>44</v>
      </c>
      <c r="N134" s="37">
        <v>201748</v>
      </c>
      <c r="O134" s="37">
        <v>201752</v>
      </c>
      <c r="P134" s="37">
        <v>1</v>
      </c>
      <c r="Q134" s="37">
        <v>201744</v>
      </c>
      <c r="R134" s="37">
        <v>201748</v>
      </c>
      <c r="T134"/>
      <c r="U134"/>
      <c r="V134"/>
    </row>
    <row r="135" spans="7:26" outlineLevel="1">
      <c r="G135"/>
      <c r="H135"/>
      <c r="I135" s="8">
        <v>43067</v>
      </c>
      <c r="J135" s="30">
        <v>0.85867724945390989</v>
      </c>
      <c r="L135" s="52">
        <v>201745</v>
      </c>
      <c r="M135" s="52" t="s">
        <v>44</v>
      </c>
      <c r="N135" s="37">
        <v>201748</v>
      </c>
      <c r="O135" s="37">
        <v>201752</v>
      </c>
      <c r="P135" s="37">
        <v>1</v>
      </c>
      <c r="Q135" s="37">
        <v>201744</v>
      </c>
      <c r="R135" s="37">
        <v>201748</v>
      </c>
      <c r="T135"/>
      <c r="U135"/>
      <c r="V135"/>
    </row>
    <row r="136" spans="7:26" outlineLevel="1">
      <c r="G136"/>
      <c r="H136"/>
      <c r="I136" s="8">
        <v>43068</v>
      </c>
      <c r="J136" s="30">
        <v>0.93248894602041832</v>
      </c>
      <c r="L136" s="52">
        <v>201745</v>
      </c>
      <c r="M136" s="52" t="s">
        <v>44</v>
      </c>
      <c r="N136" s="37">
        <v>201748</v>
      </c>
      <c r="O136" s="37">
        <v>201752</v>
      </c>
      <c r="P136" s="37">
        <v>0.9</v>
      </c>
      <c r="Q136" s="37">
        <v>201744</v>
      </c>
      <c r="R136" s="37">
        <v>201748</v>
      </c>
      <c r="T136"/>
      <c r="U136"/>
      <c r="V136"/>
    </row>
    <row r="137" spans="7:26" outlineLevel="1">
      <c r="G137"/>
      <c r="H137"/>
      <c r="I137" s="8">
        <v>43069</v>
      </c>
      <c r="J137" s="30">
        <v>0.90981186383619372</v>
      </c>
      <c r="L137" s="52">
        <v>201745</v>
      </c>
      <c r="M137" s="52" t="s">
        <v>44</v>
      </c>
      <c r="N137" s="37">
        <v>201748</v>
      </c>
      <c r="O137" s="37">
        <v>201752</v>
      </c>
      <c r="P137" s="37">
        <v>0.9</v>
      </c>
      <c r="Q137" s="37">
        <v>201744</v>
      </c>
      <c r="R137" s="37">
        <v>201748</v>
      </c>
      <c r="T137"/>
      <c r="U137"/>
      <c r="V137"/>
    </row>
    <row r="138" spans="7:26" outlineLevel="1">
      <c r="G138" s="119" t="s">
        <v>1851</v>
      </c>
      <c r="H138" s="119" t="s">
        <v>1847</v>
      </c>
      <c r="I138" s="8">
        <v>43070</v>
      </c>
      <c r="J138" s="30">
        <v>0.95222077484051526</v>
      </c>
      <c r="L138" s="52">
        <v>201745</v>
      </c>
      <c r="M138" s="52" t="s">
        <v>44</v>
      </c>
      <c r="N138" s="37">
        <v>201748</v>
      </c>
      <c r="O138" s="37">
        <v>201752</v>
      </c>
      <c r="P138" s="37">
        <v>0.7</v>
      </c>
      <c r="Q138" s="37">
        <v>201744</v>
      </c>
      <c r="R138" s="37">
        <v>201748</v>
      </c>
      <c r="T138"/>
      <c r="U138"/>
      <c r="V138"/>
    </row>
    <row r="139" spans="7:26" outlineLevel="1">
      <c r="G139"/>
      <c r="H139"/>
      <c r="I139" s="8">
        <v>43071</v>
      </c>
      <c r="J139" s="30">
        <v>0.94358190006973963</v>
      </c>
      <c r="L139" s="52">
        <v>201745</v>
      </c>
      <c r="M139" s="52" t="s">
        <v>44</v>
      </c>
      <c r="N139" s="37">
        <v>201748</v>
      </c>
      <c r="O139" s="37">
        <v>201752</v>
      </c>
      <c r="P139" s="37">
        <v>0.8</v>
      </c>
      <c r="Q139" s="37">
        <v>201744</v>
      </c>
      <c r="R139" s="37">
        <v>201748</v>
      </c>
      <c r="T139"/>
      <c r="U139"/>
      <c r="V139"/>
    </row>
    <row r="140" spans="7:26" outlineLevel="1">
      <c r="G140"/>
      <c r="H140" s="119" t="s">
        <v>1853</v>
      </c>
      <c r="I140" s="8">
        <v>43073</v>
      </c>
      <c r="J140" s="30">
        <v>0.8964366385355691</v>
      </c>
      <c r="L140" s="52">
        <v>201745</v>
      </c>
      <c r="M140" s="52" t="s">
        <v>44</v>
      </c>
      <c r="N140" s="37">
        <v>201748</v>
      </c>
      <c r="O140" s="37">
        <v>201752</v>
      </c>
      <c r="P140" s="37">
        <v>0.8</v>
      </c>
      <c r="Q140" s="37">
        <v>201744</v>
      </c>
      <c r="R140" s="37">
        <v>201748</v>
      </c>
      <c r="T140"/>
      <c r="U140"/>
      <c r="V140"/>
    </row>
    <row r="141" spans="7:26" outlineLevel="1">
      <c r="G141"/>
      <c r="H141"/>
      <c r="I141" s="8">
        <v>43074</v>
      </c>
      <c r="J141" s="30">
        <v>0.86684622958379698</v>
      </c>
      <c r="L141" s="52">
        <v>201745</v>
      </c>
      <c r="M141" s="52" t="s">
        <v>44</v>
      </c>
      <c r="N141" s="37">
        <v>201748</v>
      </c>
      <c r="O141" s="37">
        <v>201752</v>
      </c>
      <c r="P141" s="37">
        <v>0.7</v>
      </c>
      <c r="Q141" s="37">
        <v>201744</v>
      </c>
      <c r="R141" s="37">
        <v>201748</v>
      </c>
      <c r="T141"/>
      <c r="U141"/>
      <c r="V141"/>
    </row>
    <row r="142" spans="7:26" outlineLevel="1">
      <c r="G142"/>
      <c r="H142"/>
      <c r="I142" s="8">
        <v>43075</v>
      </c>
      <c r="J142" s="30">
        <v>0.83733250538757664</v>
      </c>
      <c r="L142" s="52">
        <v>201745</v>
      </c>
      <c r="M142" s="52" t="s">
        <v>44</v>
      </c>
      <c r="N142" s="39">
        <v>201748</v>
      </c>
      <c r="O142" s="39">
        <v>201752</v>
      </c>
      <c r="P142" s="39">
        <v>0.9</v>
      </c>
      <c r="Q142" s="39">
        <v>201744</v>
      </c>
      <c r="R142" s="39">
        <v>201748</v>
      </c>
      <c r="T142"/>
      <c r="U142"/>
      <c r="V142"/>
    </row>
    <row r="143" spans="7:26" outlineLevel="1">
      <c r="G143"/>
      <c r="H143"/>
      <c r="I143" s="8">
        <v>43076</v>
      </c>
      <c r="J143" s="30">
        <v>0.90225243104061326</v>
      </c>
      <c r="L143" s="52">
        <v>201745</v>
      </c>
      <c r="M143" s="52" t="s">
        <v>44</v>
      </c>
      <c r="N143" s="39">
        <v>201748</v>
      </c>
      <c r="O143" s="39">
        <v>201752</v>
      </c>
      <c r="P143" s="39">
        <v>1</v>
      </c>
      <c r="Q143" s="39">
        <v>201744</v>
      </c>
      <c r="R143" s="39">
        <v>201748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43077</v>
      </c>
      <c r="J144" s="30">
        <v>0.90988258862810556</v>
      </c>
      <c r="L144" s="52">
        <v>201745</v>
      </c>
      <c r="M144" s="52" t="s">
        <v>44</v>
      </c>
      <c r="N144" s="39">
        <v>201748</v>
      </c>
      <c r="O144" s="39">
        <v>201752</v>
      </c>
      <c r="P144" s="39"/>
      <c r="Q144" s="39">
        <v>201744</v>
      </c>
      <c r="R144" s="39">
        <v>201748</v>
      </c>
      <c r="T144"/>
      <c r="U144"/>
      <c r="V144"/>
    </row>
    <row r="145" spans="7:26" outlineLevel="1">
      <c r="G145"/>
      <c r="H145"/>
      <c r="I145" s="8">
        <v>43078</v>
      </c>
      <c r="J145" s="30">
        <v>0.92975446944228934</v>
      </c>
      <c r="L145" s="52">
        <v>201745</v>
      </c>
      <c r="M145" s="52" t="s">
        <v>44</v>
      </c>
      <c r="N145" s="39">
        <v>201748</v>
      </c>
      <c r="O145" s="39">
        <v>201752</v>
      </c>
      <c r="P145" s="39">
        <v>0.8</v>
      </c>
      <c r="Q145" s="39">
        <v>201744</v>
      </c>
      <c r="R145" s="39">
        <v>201748</v>
      </c>
      <c r="T145"/>
      <c r="U145"/>
      <c r="V145"/>
      <c r="Y145" s="71" t="s">
        <v>67</v>
      </c>
      <c r="Z145"/>
    </row>
    <row r="146" spans="7:26" outlineLevel="1">
      <c r="G146"/>
      <c r="H146" s="119" t="s">
        <v>1917</v>
      </c>
      <c r="I146" s="8">
        <v>43080</v>
      </c>
      <c r="J146" s="30">
        <v>0.84727647484008795</v>
      </c>
      <c r="L146" s="52">
        <v>201745</v>
      </c>
      <c r="M146" s="52" t="s">
        <v>44</v>
      </c>
      <c r="N146" s="39">
        <v>201748</v>
      </c>
      <c r="O146" s="39">
        <v>201752</v>
      </c>
      <c r="P146" s="39">
        <v>1</v>
      </c>
      <c r="Q146" s="39">
        <v>201744</v>
      </c>
      <c r="R146" s="39">
        <v>201748</v>
      </c>
      <c r="T146"/>
      <c r="U146"/>
      <c r="V146"/>
      <c r="Y146" s="71" t="s">
        <v>66</v>
      </c>
      <c r="Z146" t="s">
        <v>6</v>
      </c>
    </row>
    <row r="147" spans="7:26" outlineLevel="1">
      <c r="G147"/>
      <c r="H147"/>
      <c r="I147" s="8">
        <v>43081</v>
      </c>
      <c r="J147" s="30">
        <v>0.87619401258606788</v>
      </c>
      <c r="L147" s="52">
        <v>201745</v>
      </c>
      <c r="M147" s="52" t="s">
        <v>44</v>
      </c>
      <c r="N147" s="39">
        <v>201748</v>
      </c>
      <c r="O147" s="39">
        <v>201752</v>
      </c>
      <c r="P147" s="39">
        <v>1</v>
      </c>
      <c r="Q147" s="39">
        <v>201744</v>
      </c>
      <c r="R147" s="39">
        <v>201748</v>
      </c>
      <c r="T147"/>
      <c r="U147"/>
      <c r="V147"/>
      <c r="Y147" s="119">
        <v>2</v>
      </c>
      <c r="Z147" s="72">
        <v>5</v>
      </c>
    </row>
    <row r="148" spans="7:26" outlineLevel="1">
      <c r="G148"/>
      <c r="H148"/>
      <c r="I148" s="8">
        <v>43082</v>
      </c>
      <c r="J148" s="30">
        <v>0.92739395377361322</v>
      </c>
      <c r="L148" s="52">
        <v>201745</v>
      </c>
      <c r="M148" s="52" t="s">
        <v>57</v>
      </c>
      <c r="N148" s="39">
        <v>201748</v>
      </c>
      <c r="O148" s="39">
        <v>201752</v>
      </c>
      <c r="P148" s="39">
        <v>0.9</v>
      </c>
      <c r="Q148" s="39">
        <v>201744</v>
      </c>
      <c r="R148" s="39">
        <v>201748</v>
      </c>
      <c r="Y148" s="119">
        <v>3</v>
      </c>
      <c r="Z148" s="72">
        <v>393</v>
      </c>
    </row>
    <row r="149" spans="7:26" outlineLevel="1">
      <c r="G149"/>
      <c r="H149"/>
      <c r="I149" s="8">
        <v>43083</v>
      </c>
      <c r="J149" s="30">
        <v>0.80221550155738219</v>
      </c>
      <c r="L149" s="52">
        <v>201745</v>
      </c>
      <c r="M149" s="52" t="s">
        <v>57</v>
      </c>
      <c r="N149" s="39">
        <v>201748</v>
      </c>
      <c r="O149" s="39">
        <v>201752</v>
      </c>
      <c r="P149" s="39">
        <v>1</v>
      </c>
      <c r="Q149" s="39">
        <v>201744</v>
      </c>
      <c r="R149" s="39">
        <v>201748</v>
      </c>
      <c r="Y149" s="119">
        <v>4</v>
      </c>
      <c r="Z149" s="72">
        <v>13</v>
      </c>
    </row>
    <row r="150" spans="7:26" outlineLevel="1">
      <c r="G150"/>
      <c r="H150"/>
      <c r="I150" s="8">
        <v>43084</v>
      </c>
      <c r="J150" s="30">
        <v>0.87115589069858113</v>
      </c>
      <c r="L150" s="52">
        <v>201745</v>
      </c>
      <c r="M150" s="52" t="s">
        <v>57</v>
      </c>
      <c r="N150" s="39">
        <v>201748</v>
      </c>
      <c r="O150" s="39">
        <v>201752</v>
      </c>
      <c r="P150" s="39">
        <v>1</v>
      </c>
      <c r="Q150" s="39">
        <v>201744</v>
      </c>
      <c r="R150" s="39">
        <v>201748</v>
      </c>
      <c r="Y150" s="119">
        <v>5</v>
      </c>
      <c r="Z150" s="72">
        <v>21</v>
      </c>
    </row>
    <row r="151" spans="7:26" outlineLevel="1">
      <c r="G151"/>
      <c r="H151"/>
      <c r="I151" s="8">
        <v>43085</v>
      </c>
      <c r="J151" s="30">
        <v>0.90298491823788696</v>
      </c>
      <c r="L151" s="52">
        <v>201745</v>
      </c>
      <c r="M151" s="52" t="s">
        <v>34</v>
      </c>
      <c r="N151" s="39">
        <v>201748</v>
      </c>
      <c r="O151" s="39">
        <v>201752</v>
      </c>
      <c r="P151" s="39"/>
      <c r="Q151" s="39">
        <v>201744</v>
      </c>
      <c r="R151" s="39">
        <v>201748</v>
      </c>
      <c r="Y151" s="119" t="s">
        <v>8</v>
      </c>
      <c r="Z151" s="72">
        <v>432</v>
      </c>
    </row>
    <row r="152" spans="7:26" outlineLevel="1">
      <c r="G152"/>
      <c r="H152" s="119" t="s">
        <v>1957</v>
      </c>
      <c r="I152" s="8">
        <v>43087</v>
      </c>
      <c r="J152" s="30">
        <v>0.88502393406598501</v>
      </c>
      <c r="L152" s="52">
        <v>201745</v>
      </c>
      <c r="M152" s="52" t="s">
        <v>34</v>
      </c>
      <c r="N152" s="39">
        <v>201748</v>
      </c>
      <c r="O152" s="39">
        <v>201752</v>
      </c>
      <c r="P152" s="39"/>
      <c r="Q152" s="39">
        <v>201744</v>
      </c>
      <c r="R152" s="39">
        <v>201748</v>
      </c>
      <c r="Y152"/>
      <c r="Z152"/>
    </row>
    <row r="153" spans="7:26" outlineLevel="1">
      <c r="G153"/>
      <c r="H153"/>
      <c r="I153" s="8">
        <v>43088</v>
      </c>
      <c r="J153" s="30">
        <v>0.85305008284012651</v>
      </c>
      <c r="L153" s="52">
        <v>201745</v>
      </c>
      <c r="M153" s="52" t="s">
        <v>34</v>
      </c>
      <c r="N153" s="39">
        <v>201748</v>
      </c>
      <c r="O153" s="39">
        <v>201752</v>
      </c>
      <c r="P153" s="39">
        <v>0.9</v>
      </c>
      <c r="Q153" s="39">
        <v>201744</v>
      </c>
      <c r="R153" s="39">
        <v>201748</v>
      </c>
      <c r="Y153"/>
      <c r="Z153"/>
    </row>
    <row r="154" spans="7:26" outlineLevel="1">
      <c r="G154" s="119" t="s">
        <v>8</v>
      </c>
      <c r="H154"/>
      <c r="I154"/>
      <c r="J154" s="30">
        <v>0.88836710285261611</v>
      </c>
      <c r="L154" s="52">
        <v>201745</v>
      </c>
      <c r="M154" s="52" t="s">
        <v>35</v>
      </c>
      <c r="N154" s="39">
        <v>201748</v>
      </c>
      <c r="O154" s="39">
        <v>201752</v>
      </c>
      <c r="P154" s="39"/>
      <c r="Q154" s="39">
        <v>201744</v>
      </c>
      <c r="R154" s="39">
        <v>201748</v>
      </c>
    </row>
    <row r="155" spans="7:26" outlineLevel="1">
      <c r="G155"/>
      <c r="H155"/>
      <c r="I155"/>
      <c r="J155"/>
      <c r="L155" s="52">
        <v>201745</v>
      </c>
      <c r="M155" s="52" t="s">
        <v>35</v>
      </c>
      <c r="N155" s="39">
        <v>201748</v>
      </c>
      <c r="O155" s="39">
        <v>201752</v>
      </c>
      <c r="P155" s="39">
        <v>1</v>
      </c>
      <c r="Q155" s="39">
        <v>201744</v>
      </c>
      <c r="R155" s="39">
        <v>201748</v>
      </c>
    </row>
    <row r="156" spans="7:26" outlineLevel="1">
      <c r="G156"/>
      <c r="H156"/>
      <c r="I156"/>
      <c r="J156"/>
      <c r="L156" s="52">
        <v>201745</v>
      </c>
      <c r="M156" s="52" t="s">
        <v>36</v>
      </c>
      <c r="N156" s="39">
        <v>201748</v>
      </c>
      <c r="O156" s="39">
        <v>201752</v>
      </c>
      <c r="P156" s="39">
        <v>1</v>
      </c>
      <c r="Q156" s="39">
        <v>201744</v>
      </c>
      <c r="R156" s="39">
        <v>201748</v>
      </c>
    </row>
    <row r="157" spans="7:26" outlineLevel="1">
      <c r="G157"/>
      <c r="H157"/>
      <c r="I157"/>
      <c r="J157"/>
      <c r="L157" s="52">
        <v>201745</v>
      </c>
      <c r="M157" s="52" t="s">
        <v>36</v>
      </c>
      <c r="N157" s="39">
        <v>201748</v>
      </c>
      <c r="O157" s="39">
        <v>201752</v>
      </c>
      <c r="P157" s="39">
        <v>1</v>
      </c>
      <c r="Q157" s="39">
        <v>201744</v>
      </c>
      <c r="R157" s="39">
        <v>201748</v>
      </c>
    </row>
    <row r="158" spans="7:26" outlineLevel="1">
      <c r="L158" s="52">
        <v>201745</v>
      </c>
      <c r="M158" s="52" t="s">
        <v>37</v>
      </c>
      <c r="N158" s="39">
        <v>201748</v>
      </c>
      <c r="O158" s="39">
        <v>201752</v>
      </c>
      <c r="P158" s="39">
        <v>1</v>
      </c>
      <c r="Q158" s="39">
        <v>201744</v>
      </c>
      <c r="R158" s="39">
        <v>201748</v>
      </c>
    </row>
    <row r="159" spans="7:26" outlineLevel="1">
      <c r="L159" s="52">
        <v>201745</v>
      </c>
      <c r="M159" s="52" t="s">
        <v>37</v>
      </c>
      <c r="N159" s="39">
        <v>201748</v>
      </c>
      <c r="O159" s="39">
        <v>201752</v>
      </c>
      <c r="P159" s="39">
        <v>0.8</v>
      </c>
      <c r="Q159" s="39">
        <v>201744</v>
      </c>
      <c r="R159" s="39">
        <v>201748</v>
      </c>
    </row>
    <row r="160" spans="7:26" outlineLevel="1">
      <c r="L160" s="52">
        <v>201745</v>
      </c>
      <c r="M160" s="52" t="s">
        <v>37</v>
      </c>
      <c r="N160" s="39">
        <v>201748</v>
      </c>
      <c r="O160" s="39">
        <v>201752</v>
      </c>
      <c r="P160" s="39">
        <v>0.9</v>
      </c>
      <c r="Q160" s="39">
        <v>201744</v>
      </c>
      <c r="R160" s="39">
        <v>201748</v>
      </c>
    </row>
    <row r="161" spans="12:18" outlineLevel="1">
      <c r="L161" s="52">
        <v>201745</v>
      </c>
      <c r="M161" s="52" t="s">
        <v>37</v>
      </c>
      <c r="N161" s="39">
        <v>201748</v>
      </c>
      <c r="O161" s="39">
        <v>201752</v>
      </c>
      <c r="P161" s="39">
        <v>0.9</v>
      </c>
      <c r="Q161" s="39">
        <v>201744</v>
      </c>
      <c r="R161" s="39">
        <v>201748</v>
      </c>
    </row>
    <row r="162" spans="12:18" outlineLevel="1">
      <c r="L162" s="52">
        <v>201745</v>
      </c>
      <c r="M162" s="52" t="s">
        <v>37</v>
      </c>
      <c r="N162" s="39">
        <v>201748</v>
      </c>
      <c r="O162" s="39">
        <v>201752</v>
      </c>
      <c r="P162" s="39">
        <v>0.9</v>
      </c>
      <c r="Q162" s="39">
        <v>201744</v>
      </c>
      <c r="R162" s="39">
        <v>201748</v>
      </c>
    </row>
    <row r="163" spans="12:18" outlineLevel="1">
      <c r="L163" s="52">
        <v>201745</v>
      </c>
      <c r="M163" s="52" t="s">
        <v>37</v>
      </c>
      <c r="N163" s="39">
        <v>201748</v>
      </c>
      <c r="O163" s="39">
        <v>201752</v>
      </c>
      <c r="P163" s="39">
        <v>0.9</v>
      </c>
      <c r="Q163" s="39">
        <v>201744</v>
      </c>
      <c r="R163" s="39">
        <v>201748</v>
      </c>
    </row>
    <row r="164" spans="12:18" outlineLevel="1">
      <c r="L164" s="52">
        <v>201745</v>
      </c>
      <c r="M164" s="52" t="s">
        <v>38</v>
      </c>
      <c r="N164" s="39">
        <v>201748</v>
      </c>
      <c r="O164" s="39">
        <v>201752</v>
      </c>
      <c r="P164" s="39"/>
      <c r="Q164" s="39">
        <v>201744</v>
      </c>
      <c r="R164" s="39">
        <v>201748</v>
      </c>
    </row>
    <row r="165" spans="12:18" outlineLevel="1">
      <c r="L165" s="52">
        <v>201745</v>
      </c>
      <c r="M165" s="52" t="s">
        <v>38</v>
      </c>
      <c r="N165" s="39">
        <v>201748</v>
      </c>
      <c r="O165" s="39">
        <v>201752</v>
      </c>
      <c r="P165" s="39">
        <v>0.9</v>
      </c>
      <c r="Q165" s="39">
        <v>201744</v>
      </c>
      <c r="R165" s="39">
        <v>201748</v>
      </c>
    </row>
    <row r="166" spans="12:18" outlineLevel="1">
      <c r="L166" s="52">
        <v>201745</v>
      </c>
      <c r="M166" s="52" t="s">
        <v>38</v>
      </c>
      <c r="N166" s="39">
        <v>201748</v>
      </c>
      <c r="O166" s="39">
        <v>201752</v>
      </c>
      <c r="P166" s="39">
        <v>0.9</v>
      </c>
      <c r="Q166" s="39">
        <v>201744</v>
      </c>
      <c r="R166" s="39">
        <v>201748</v>
      </c>
    </row>
    <row r="167" spans="12:18" outlineLevel="1">
      <c r="L167" s="52">
        <v>201745</v>
      </c>
      <c r="M167" s="52" t="s">
        <v>38</v>
      </c>
      <c r="N167" s="39">
        <v>201748</v>
      </c>
      <c r="O167" s="39">
        <v>201752</v>
      </c>
      <c r="P167" s="39"/>
      <c r="Q167" s="39">
        <v>201744</v>
      </c>
      <c r="R167" s="39">
        <v>201748</v>
      </c>
    </row>
    <row r="168" spans="12:18" outlineLevel="1">
      <c r="L168" s="52">
        <v>201745</v>
      </c>
      <c r="M168" s="52" t="s">
        <v>38</v>
      </c>
      <c r="N168" s="39">
        <v>201748</v>
      </c>
      <c r="O168" s="39">
        <v>201752</v>
      </c>
      <c r="P168" s="39">
        <v>1</v>
      </c>
      <c r="Q168" s="39">
        <v>201744</v>
      </c>
      <c r="R168" s="39">
        <v>201748</v>
      </c>
    </row>
    <row r="169" spans="12:18" outlineLevel="1">
      <c r="L169" s="52">
        <v>201745</v>
      </c>
      <c r="M169" s="52" t="s">
        <v>38</v>
      </c>
      <c r="N169" s="39">
        <v>201748</v>
      </c>
      <c r="O169" s="39">
        <v>201752</v>
      </c>
      <c r="P169" s="39">
        <v>1</v>
      </c>
      <c r="Q169" s="39">
        <v>201744</v>
      </c>
      <c r="R169" s="39">
        <v>201748</v>
      </c>
    </row>
    <row r="170" spans="12:18" outlineLevel="1">
      <c r="L170" s="52">
        <v>201745</v>
      </c>
      <c r="M170" s="52" t="s">
        <v>38</v>
      </c>
      <c r="N170" s="39">
        <v>201748</v>
      </c>
      <c r="O170" s="39">
        <v>201752</v>
      </c>
      <c r="P170" s="39"/>
      <c r="Q170" s="39">
        <v>201744</v>
      </c>
      <c r="R170" s="39">
        <v>201748</v>
      </c>
    </row>
    <row r="171" spans="12:18" outlineLevel="1">
      <c r="L171" s="52">
        <v>201745</v>
      </c>
      <c r="M171" s="52" t="s">
        <v>38</v>
      </c>
      <c r="N171" s="39">
        <v>201748</v>
      </c>
      <c r="O171" s="39">
        <v>201752</v>
      </c>
      <c r="P171" s="39">
        <v>1</v>
      </c>
      <c r="Q171" s="39">
        <v>201744</v>
      </c>
      <c r="R171" s="39">
        <v>201748</v>
      </c>
    </row>
    <row r="172" spans="12:18" outlineLevel="1">
      <c r="L172" s="52">
        <v>201745</v>
      </c>
      <c r="M172" s="52" t="s">
        <v>38</v>
      </c>
      <c r="N172" s="39">
        <v>201748</v>
      </c>
      <c r="O172" s="39">
        <v>201752</v>
      </c>
      <c r="P172" s="39">
        <v>0.9</v>
      </c>
      <c r="Q172" s="39">
        <v>201744</v>
      </c>
      <c r="R172" s="39">
        <v>201748</v>
      </c>
    </row>
    <row r="173" spans="12:18" outlineLevel="1">
      <c r="L173" s="52">
        <v>201746</v>
      </c>
      <c r="M173" s="52" t="s">
        <v>44</v>
      </c>
      <c r="N173" s="39">
        <v>201748</v>
      </c>
      <c r="O173" s="39">
        <v>201752</v>
      </c>
      <c r="P173" s="39">
        <v>0.7</v>
      </c>
      <c r="Q173" s="39">
        <v>201744</v>
      </c>
      <c r="R173" s="39">
        <v>201748</v>
      </c>
    </row>
    <row r="174" spans="12:18" outlineLevel="1">
      <c r="L174" s="52">
        <v>201746</v>
      </c>
      <c r="M174" s="52" t="s">
        <v>44</v>
      </c>
      <c r="N174" s="39">
        <v>201748</v>
      </c>
      <c r="O174" s="39">
        <v>201752</v>
      </c>
      <c r="P174" s="39">
        <v>0.7</v>
      </c>
      <c r="Q174" s="39">
        <v>201744</v>
      </c>
      <c r="R174" s="39">
        <v>201748</v>
      </c>
    </row>
    <row r="175" spans="12:18" outlineLevel="1">
      <c r="L175" s="52">
        <v>201746</v>
      </c>
      <c r="M175" s="52" t="s">
        <v>44</v>
      </c>
      <c r="N175" s="39">
        <v>201748</v>
      </c>
      <c r="O175" s="39">
        <v>201752</v>
      </c>
      <c r="P175" s="39">
        <v>0.9</v>
      </c>
      <c r="Q175" s="39">
        <v>201744</v>
      </c>
      <c r="R175" s="39">
        <v>201748</v>
      </c>
    </row>
    <row r="176" spans="12:18" outlineLevel="1">
      <c r="L176" s="52">
        <v>201746</v>
      </c>
      <c r="M176" s="52" t="s">
        <v>44</v>
      </c>
      <c r="N176" s="39">
        <v>201748</v>
      </c>
      <c r="O176" s="39">
        <v>201752</v>
      </c>
      <c r="P176" s="39">
        <v>0.9</v>
      </c>
      <c r="Q176" s="39">
        <v>201744</v>
      </c>
      <c r="R176" s="39">
        <v>201748</v>
      </c>
    </row>
    <row r="177" spans="12:18" outlineLevel="1">
      <c r="L177" s="52">
        <v>201746</v>
      </c>
      <c r="M177" s="52" t="s">
        <v>44</v>
      </c>
      <c r="N177" s="39">
        <v>201748</v>
      </c>
      <c r="O177" s="39">
        <v>201752</v>
      </c>
      <c r="P177" s="39">
        <v>1</v>
      </c>
      <c r="Q177" s="39">
        <v>201744</v>
      </c>
      <c r="R177" s="39">
        <v>201748</v>
      </c>
    </row>
    <row r="178" spans="12:18" outlineLevel="1">
      <c r="L178" s="52">
        <v>201746</v>
      </c>
      <c r="M178" s="52" t="s">
        <v>44</v>
      </c>
      <c r="N178" s="39">
        <v>201748</v>
      </c>
      <c r="O178" s="39">
        <v>201752</v>
      </c>
      <c r="P178" s="39">
        <v>1</v>
      </c>
      <c r="Q178" s="39">
        <v>201744</v>
      </c>
      <c r="R178" s="39">
        <v>201748</v>
      </c>
    </row>
    <row r="179" spans="12:18" outlineLevel="1">
      <c r="L179" s="52">
        <v>201746</v>
      </c>
      <c r="M179" s="52" t="s">
        <v>44</v>
      </c>
      <c r="N179" s="39">
        <v>201748</v>
      </c>
      <c r="O179" s="39">
        <v>201752</v>
      </c>
      <c r="P179" s="39">
        <v>0.8</v>
      </c>
      <c r="Q179" s="39">
        <v>201744</v>
      </c>
      <c r="R179" s="39">
        <v>201748</v>
      </c>
    </row>
    <row r="180" spans="12:18" outlineLevel="1">
      <c r="L180" s="52">
        <v>201746</v>
      </c>
      <c r="M180" s="52" t="s">
        <v>44</v>
      </c>
      <c r="N180" s="39">
        <v>201748</v>
      </c>
      <c r="O180" s="39">
        <v>201752</v>
      </c>
      <c r="P180" s="39">
        <v>0.8</v>
      </c>
      <c r="Q180" s="39">
        <v>201744</v>
      </c>
      <c r="R180" s="39">
        <v>201748</v>
      </c>
    </row>
    <row r="181" spans="12:18" outlineLevel="1">
      <c r="L181" s="52">
        <v>201746</v>
      </c>
      <c r="M181" s="52" t="s">
        <v>44</v>
      </c>
      <c r="N181" s="39">
        <v>201748</v>
      </c>
      <c r="O181" s="39">
        <v>201752</v>
      </c>
      <c r="P181" s="39">
        <v>0.8</v>
      </c>
      <c r="Q181" s="39">
        <v>201744</v>
      </c>
      <c r="R181" s="39">
        <v>201748</v>
      </c>
    </row>
    <row r="182" spans="12:18" outlineLevel="1">
      <c r="L182" s="52">
        <v>201746</v>
      </c>
      <c r="M182" s="52" t="s">
        <v>44</v>
      </c>
      <c r="N182" s="39">
        <v>201748</v>
      </c>
      <c r="O182" s="39">
        <v>201752</v>
      </c>
      <c r="P182" s="39">
        <v>0.9</v>
      </c>
      <c r="Q182" s="39">
        <v>201744</v>
      </c>
      <c r="R182" s="39">
        <v>201748</v>
      </c>
    </row>
    <row r="183" spans="12:18" outlineLevel="1">
      <c r="L183" s="52">
        <v>201746</v>
      </c>
      <c r="M183" s="52" t="s">
        <v>44</v>
      </c>
      <c r="N183" s="39">
        <v>201748</v>
      </c>
      <c r="O183" s="39">
        <v>201752</v>
      </c>
      <c r="P183" s="39">
        <v>0.8</v>
      </c>
      <c r="Q183" s="39">
        <v>201744</v>
      </c>
      <c r="R183" s="39">
        <v>201748</v>
      </c>
    </row>
    <row r="184" spans="12:18" outlineLevel="1">
      <c r="L184" s="52">
        <v>201746</v>
      </c>
      <c r="M184" s="52" t="s">
        <v>44</v>
      </c>
      <c r="N184" s="39">
        <v>201748</v>
      </c>
      <c r="O184" s="39">
        <v>201752</v>
      </c>
      <c r="P184" s="39">
        <v>1</v>
      </c>
      <c r="Q184" s="39">
        <v>201744</v>
      </c>
      <c r="R184" s="39">
        <v>201748</v>
      </c>
    </row>
    <row r="185" spans="12:18" outlineLevel="1">
      <c r="L185" s="52">
        <v>201746</v>
      </c>
      <c r="M185" s="52" t="s">
        <v>44</v>
      </c>
      <c r="N185" s="39">
        <v>201748</v>
      </c>
      <c r="O185" s="39">
        <v>201752</v>
      </c>
      <c r="P185" s="39">
        <v>0.9</v>
      </c>
      <c r="Q185" s="39">
        <v>201744</v>
      </c>
      <c r="R185" s="39">
        <v>201748</v>
      </c>
    </row>
    <row r="186" spans="12:18" outlineLevel="1">
      <c r="L186" s="52">
        <v>201746</v>
      </c>
      <c r="M186" s="52" t="s">
        <v>44</v>
      </c>
      <c r="N186" s="39">
        <v>201748</v>
      </c>
      <c r="O186" s="39">
        <v>201752</v>
      </c>
      <c r="P186" s="39">
        <v>0.8</v>
      </c>
      <c r="Q186" s="39">
        <v>201744</v>
      </c>
      <c r="R186" s="39">
        <v>201748</v>
      </c>
    </row>
    <row r="187" spans="12:18" outlineLevel="1">
      <c r="L187" s="52">
        <v>201746</v>
      </c>
      <c r="M187" s="52" t="s">
        <v>44</v>
      </c>
      <c r="N187" s="39">
        <v>201748</v>
      </c>
      <c r="O187" s="39">
        <v>201752</v>
      </c>
      <c r="P187" s="39">
        <v>0.7</v>
      </c>
      <c r="Q187" s="39">
        <v>201744</v>
      </c>
      <c r="R187" s="39">
        <v>201748</v>
      </c>
    </row>
    <row r="188" spans="12:18" outlineLevel="1">
      <c r="L188" s="52">
        <v>201746</v>
      </c>
      <c r="M188" s="52" t="s">
        <v>44</v>
      </c>
      <c r="N188" s="39">
        <v>201748</v>
      </c>
      <c r="O188" s="39">
        <v>201752</v>
      </c>
      <c r="P188" s="39">
        <v>0.9</v>
      </c>
      <c r="Q188" s="39">
        <v>201744</v>
      </c>
      <c r="R188" s="39">
        <v>201748</v>
      </c>
    </row>
    <row r="189" spans="12:18" outlineLevel="1">
      <c r="L189" s="52">
        <v>201746</v>
      </c>
      <c r="M189" s="52" t="s">
        <v>44</v>
      </c>
      <c r="N189" s="39">
        <v>201748</v>
      </c>
      <c r="O189" s="39">
        <v>201752</v>
      </c>
      <c r="P189" s="39">
        <v>0.9</v>
      </c>
      <c r="Q189" s="39">
        <v>201744</v>
      </c>
      <c r="R189" s="39">
        <v>201748</v>
      </c>
    </row>
    <row r="190" spans="12:18" outlineLevel="1">
      <c r="L190" s="52">
        <v>201746</v>
      </c>
      <c r="M190" s="52" t="s">
        <v>44</v>
      </c>
      <c r="N190" s="39">
        <v>201748</v>
      </c>
      <c r="O190" s="39">
        <v>201752</v>
      </c>
      <c r="P190" s="39">
        <v>0.7</v>
      </c>
      <c r="Q190" s="39">
        <v>201744</v>
      </c>
      <c r="R190" s="39">
        <v>201748</v>
      </c>
    </row>
    <row r="191" spans="12:18" outlineLevel="1">
      <c r="L191" s="52">
        <v>201746</v>
      </c>
      <c r="M191" s="52" t="s">
        <v>44</v>
      </c>
      <c r="N191" s="39">
        <v>201748</v>
      </c>
      <c r="O191" s="39">
        <v>201752</v>
      </c>
      <c r="P191" s="39"/>
      <c r="Q191" s="39">
        <v>201744</v>
      </c>
      <c r="R191" s="39">
        <v>201748</v>
      </c>
    </row>
    <row r="192" spans="12:18" outlineLevel="1">
      <c r="L192" s="52">
        <v>201746</v>
      </c>
      <c r="M192" s="52" t="s">
        <v>44</v>
      </c>
      <c r="N192" s="39">
        <v>201748</v>
      </c>
      <c r="O192" s="39">
        <v>201752</v>
      </c>
      <c r="P192" s="39">
        <v>1</v>
      </c>
      <c r="Q192" s="39">
        <v>201744</v>
      </c>
      <c r="R192" s="39">
        <v>201748</v>
      </c>
    </row>
    <row r="193" spans="12:18" outlineLevel="1">
      <c r="L193" s="52">
        <v>201746</v>
      </c>
      <c r="M193" s="52" t="s">
        <v>44</v>
      </c>
      <c r="N193" s="39">
        <v>201748</v>
      </c>
      <c r="O193" s="39">
        <v>201752</v>
      </c>
      <c r="P193" s="39">
        <v>1</v>
      </c>
      <c r="Q193" s="39">
        <v>201744</v>
      </c>
      <c r="R193" s="39">
        <v>201748</v>
      </c>
    </row>
    <row r="194" spans="12:18" outlineLevel="1">
      <c r="L194" s="52">
        <v>201746</v>
      </c>
      <c r="M194" s="52" t="s">
        <v>44</v>
      </c>
      <c r="N194" s="39">
        <v>201748</v>
      </c>
      <c r="O194" s="39">
        <v>201752</v>
      </c>
      <c r="P194" s="39"/>
      <c r="Q194" s="39">
        <v>201744</v>
      </c>
      <c r="R194" s="39">
        <v>201748</v>
      </c>
    </row>
    <row r="195" spans="12:18" outlineLevel="1">
      <c r="L195" s="52">
        <v>201746</v>
      </c>
      <c r="M195" s="52" t="s">
        <v>44</v>
      </c>
      <c r="N195" s="39">
        <v>201748</v>
      </c>
      <c r="O195" s="39">
        <v>201752</v>
      </c>
      <c r="P195" s="39">
        <v>1</v>
      </c>
      <c r="Q195" s="39">
        <v>201744</v>
      </c>
      <c r="R195" s="39">
        <v>201748</v>
      </c>
    </row>
    <row r="196" spans="12:18" outlineLevel="1">
      <c r="L196" s="52">
        <v>201746</v>
      </c>
      <c r="M196" s="52" t="s">
        <v>44</v>
      </c>
      <c r="N196" s="39">
        <v>201748</v>
      </c>
      <c r="O196" s="39">
        <v>201752</v>
      </c>
      <c r="P196" s="39">
        <v>1</v>
      </c>
      <c r="Q196" s="39">
        <v>201744</v>
      </c>
      <c r="R196" s="39">
        <v>201748</v>
      </c>
    </row>
    <row r="197" spans="12:18" outlineLevel="1">
      <c r="L197" s="52">
        <v>201746</v>
      </c>
      <c r="M197" s="52" t="s">
        <v>57</v>
      </c>
      <c r="N197" s="39">
        <v>201748</v>
      </c>
      <c r="O197" s="39">
        <v>201752</v>
      </c>
      <c r="P197" s="39">
        <v>1</v>
      </c>
      <c r="Q197" s="39">
        <v>201744</v>
      </c>
      <c r="R197" s="39">
        <v>201748</v>
      </c>
    </row>
    <row r="198" spans="12:18" outlineLevel="1">
      <c r="L198" s="52">
        <v>201746</v>
      </c>
      <c r="M198" s="52" t="s">
        <v>57</v>
      </c>
      <c r="N198" s="39">
        <v>201748</v>
      </c>
      <c r="O198" s="39">
        <v>201752</v>
      </c>
      <c r="P198" s="39">
        <v>1</v>
      </c>
      <c r="Q198" s="39">
        <v>201744</v>
      </c>
      <c r="R198" s="39">
        <v>201748</v>
      </c>
    </row>
    <row r="199" spans="12:18" outlineLevel="1">
      <c r="L199" s="52">
        <v>201746</v>
      </c>
      <c r="M199" s="52" t="s">
        <v>57</v>
      </c>
      <c r="N199" s="39">
        <v>201748</v>
      </c>
      <c r="O199" s="39">
        <v>201752</v>
      </c>
      <c r="P199" s="39">
        <v>1</v>
      </c>
      <c r="Q199" s="39">
        <v>201744</v>
      </c>
      <c r="R199" s="39">
        <v>201748</v>
      </c>
    </row>
    <row r="200" spans="12:18" outlineLevel="1">
      <c r="L200" s="52">
        <v>201746</v>
      </c>
      <c r="M200" s="52" t="s">
        <v>34</v>
      </c>
      <c r="N200" s="39">
        <v>201748</v>
      </c>
      <c r="O200" s="39">
        <v>201752</v>
      </c>
      <c r="P200" s="39">
        <v>1</v>
      </c>
      <c r="Q200" s="39">
        <v>201744</v>
      </c>
      <c r="R200" s="39">
        <v>201748</v>
      </c>
    </row>
    <row r="201" spans="12:18" outlineLevel="1">
      <c r="L201" s="52">
        <v>201746</v>
      </c>
      <c r="M201" s="52" t="s">
        <v>34</v>
      </c>
      <c r="N201" s="39">
        <v>201748</v>
      </c>
      <c r="O201" s="39">
        <v>201752</v>
      </c>
      <c r="P201" s="39"/>
      <c r="Q201" s="39">
        <v>201744</v>
      </c>
      <c r="R201" s="39">
        <v>201748</v>
      </c>
    </row>
    <row r="202" spans="12:18" outlineLevel="1">
      <c r="L202" s="52">
        <v>201746</v>
      </c>
      <c r="M202" s="52" t="s">
        <v>34</v>
      </c>
      <c r="N202" s="39">
        <v>201748</v>
      </c>
      <c r="O202" s="39">
        <v>201752</v>
      </c>
      <c r="P202" s="39">
        <v>1</v>
      </c>
      <c r="Q202" s="39">
        <v>201744</v>
      </c>
      <c r="R202" s="39">
        <v>201748</v>
      </c>
    </row>
    <row r="203" spans="12:18" outlineLevel="1">
      <c r="L203" s="52">
        <v>201746</v>
      </c>
      <c r="M203" s="52" t="s">
        <v>35</v>
      </c>
      <c r="N203" s="39">
        <v>201748</v>
      </c>
      <c r="O203" s="39">
        <v>201752</v>
      </c>
      <c r="P203" s="39">
        <v>1</v>
      </c>
      <c r="Q203" s="39">
        <v>201744</v>
      </c>
      <c r="R203" s="39">
        <v>201748</v>
      </c>
    </row>
    <row r="204" spans="12:18" outlineLevel="1">
      <c r="L204" s="52">
        <v>201746</v>
      </c>
      <c r="M204" s="52" t="s">
        <v>35</v>
      </c>
      <c r="N204" s="39">
        <v>201748</v>
      </c>
      <c r="O204" s="39">
        <v>201752</v>
      </c>
      <c r="P204" s="39">
        <v>1</v>
      </c>
      <c r="Q204" s="39">
        <v>201744</v>
      </c>
      <c r="R204" s="39">
        <v>201748</v>
      </c>
    </row>
    <row r="205" spans="12:18" outlineLevel="1">
      <c r="L205" s="52">
        <v>201746</v>
      </c>
      <c r="M205" s="52" t="s">
        <v>36</v>
      </c>
      <c r="N205" s="39">
        <v>201748</v>
      </c>
      <c r="O205" s="39">
        <v>201752</v>
      </c>
      <c r="P205" s="39">
        <v>1</v>
      </c>
      <c r="Q205" s="39">
        <v>201744</v>
      </c>
      <c r="R205" s="39">
        <v>201748</v>
      </c>
    </row>
    <row r="206" spans="12:18" outlineLevel="1">
      <c r="L206" s="52">
        <v>201746</v>
      </c>
      <c r="M206" s="52" t="s">
        <v>36</v>
      </c>
      <c r="N206" s="39">
        <v>201748</v>
      </c>
      <c r="O206" s="39">
        <v>201752</v>
      </c>
      <c r="P206" s="39">
        <v>1</v>
      </c>
      <c r="Q206" s="39">
        <v>201744</v>
      </c>
      <c r="R206" s="39">
        <v>201748</v>
      </c>
    </row>
    <row r="207" spans="12:18" outlineLevel="1">
      <c r="L207" s="52">
        <v>201746</v>
      </c>
      <c r="M207" s="52" t="s">
        <v>37</v>
      </c>
      <c r="N207" s="39">
        <v>201748</v>
      </c>
      <c r="O207" s="39">
        <v>201752</v>
      </c>
      <c r="P207" s="39">
        <v>1</v>
      </c>
      <c r="Q207" s="39">
        <v>201744</v>
      </c>
      <c r="R207" s="39">
        <v>201748</v>
      </c>
    </row>
    <row r="208" spans="12:18" outlineLevel="1">
      <c r="L208" s="52">
        <v>201746</v>
      </c>
      <c r="M208" s="52" t="s">
        <v>37</v>
      </c>
      <c r="N208" s="39">
        <v>201748</v>
      </c>
      <c r="O208" s="39">
        <v>201752</v>
      </c>
      <c r="P208" s="39">
        <v>0.9</v>
      </c>
      <c r="Q208" s="39">
        <v>201744</v>
      </c>
      <c r="R208" s="39">
        <v>201748</v>
      </c>
    </row>
    <row r="209" spans="12:18" outlineLevel="1">
      <c r="L209" s="52">
        <v>201746</v>
      </c>
      <c r="M209" s="52" t="s">
        <v>37</v>
      </c>
      <c r="N209" s="39">
        <v>201748</v>
      </c>
      <c r="O209" s="39">
        <v>201752</v>
      </c>
      <c r="P209" s="39">
        <v>1</v>
      </c>
      <c r="Q209" s="39">
        <v>201744</v>
      </c>
      <c r="R209" s="39">
        <v>201748</v>
      </c>
    </row>
    <row r="210" spans="12:18" outlineLevel="1">
      <c r="L210" s="52">
        <v>201746</v>
      </c>
      <c r="M210" s="52" t="s">
        <v>37</v>
      </c>
      <c r="N210" s="39">
        <v>201748</v>
      </c>
      <c r="O210" s="39">
        <v>201752</v>
      </c>
      <c r="P210" s="39">
        <v>1</v>
      </c>
      <c r="Q210" s="39">
        <v>201744</v>
      </c>
      <c r="R210" s="39">
        <v>201748</v>
      </c>
    </row>
    <row r="211" spans="12:18" outlineLevel="1">
      <c r="L211" s="52">
        <v>201746</v>
      </c>
      <c r="M211" s="52" t="s">
        <v>37</v>
      </c>
      <c r="N211" s="39">
        <v>201748</v>
      </c>
      <c r="O211" s="39">
        <v>201752</v>
      </c>
      <c r="P211" s="39">
        <v>1</v>
      </c>
      <c r="Q211" s="39">
        <v>201744</v>
      </c>
      <c r="R211" s="39">
        <v>201748</v>
      </c>
    </row>
    <row r="212" spans="12:18" outlineLevel="1">
      <c r="L212" s="52">
        <v>201746</v>
      </c>
      <c r="M212" s="52" t="s">
        <v>37</v>
      </c>
      <c r="N212" s="39">
        <v>201748</v>
      </c>
      <c r="O212" s="39">
        <v>201752</v>
      </c>
      <c r="P212" s="39"/>
      <c r="Q212" s="39">
        <v>201744</v>
      </c>
      <c r="R212" s="39">
        <v>201748</v>
      </c>
    </row>
    <row r="213" spans="12:18" outlineLevel="1">
      <c r="L213" s="52">
        <v>201746</v>
      </c>
      <c r="M213" s="52" t="s">
        <v>38</v>
      </c>
      <c r="N213" s="39">
        <v>201748</v>
      </c>
      <c r="O213" s="39">
        <v>201752</v>
      </c>
      <c r="P213" s="39">
        <v>0.9</v>
      </c>
      <c r="Q213" s="39">
        <v>201744</v>
      </c>
      <c r="R213" s="39">
        <v>201748</v>
      </c>
    </row>
    <row r="214" spans="12:18" outlineLevel="1">
      <c r="L214" s="52">
        <v>201746</v>
      </c>
      <c r="M214" s="52" t="s">
        <v>38</v>
      </c>
      <c r="N214" s="39">
        <v>201748</v>
      </c>
      <c r="O214" s="39">
        <v>201752</v>
      </c>
      <c r="P214" s="39">
        <v>0.9</v>
      </c>
      <c r="Q214" s="39">
        <v>201744</v>
      </c>
      <c r="R214" s="39">
        <v>201748</v>
      </c>
    </row>
    <row r="215" spans="12:18" outlineLevel="1">
      <c r="L215" s="52">
        <v>201746</v>
      </c>
      <c r="M215" s="52" t="s">
        <v>38</v>
      </c>
      <c r="N215" s="39">
        <v>201748</v>
      </c>
      <c r="O215" s="39">
        <v>201752</v>
      </c>
      <c r="P215" s="39">
        <v>0.9</v>
      </c>
      <c r="Q215" s="39">
        <v>201744</v>
      </c>
      <c r="R215" s="39">
        <v>201748</v>
      </c>
    </row>
    <row r="216" spans="12:18" outlineLevel="1">
      <c r="L216" s="52">
        <v>201746</v>
      </c>
      <c r="M216" s="52" t="s">
        <v>38</v>
      </c>
      <c r="N216" s="39">
        <v>201748</v>
      </c>
      <c r="O216" s="39">
        <v>201752</v>
      </c>
      <c r="P216" s="39">
        <v>1</v>
      </c>
      <c r="Q216" s="39">
        <v>201744</v>
      </c>
      <c r="R216" s="39">
        <v>201748</v>
      </c>
    </row>
    <row r="217" spans="12:18" outlineLevel="1">
      <c r="L217" s="52">
        <v>201746</v>
      </c>
      <c r="M217" s="52" t="s">
        <v>38</v>
      </c>
      <c r="N217" s="39">
        <v>201748</v>
      </c>
      <c r="O217" s="39">
        <v>201752</v>
      </c>
      <c r="P217" s="39">
        <v>1</v>
      </c>
      <c r="Q217" s="39">
        <v>201744</v>
      </c>
      <c r="R217" s="39">
        <v>201748</v>
      </c>
    </row>
    <row r="218" spans="12:18" outlineLevel="1">
      <c r="L218" s="52">
        <v>201746</v>
      </c>
      <c r="M218" s="52" t="s">
        <v>38</v>
      </c>
      <c r="N218" s="39">
        <v>201748</v>
      </c>
      <c r="O218" s="39">
        <v>201752</v>
      </c>
      <c r="P218" s="39">
        <v>1</v>
      </c>
      <c r="Q218" s="39">
        <v>201744</v>
      </c>
      <c r="R218" s="39">
        <v>201748</v>
      </c>
    </row>
    <row r="219" spans="12:18" outlineLevel="1">
      <c r="L219" s="52">
        <v>201746</v>
      </c>
      <c r="M219" s="52" t="s">
        <v>38</v>
      </c>
      <c r="N219" s="39">
        <v>201748</v>
      </c>
      <c r="O219" s="39">
        <v>201752</v>
      </c>
      <c r="P219" s="39">
        <v>0.9</v>
      </c>
      <c r="Q219" s="39">
        <v>201744</v>
      </c>
      <c r="R219" s="39">
        <v>201748</v>
      </c>
    </row>
    <row r="220" spans="12:18" outlineLevel="1">
      <c r="L220" s="52">
        <v>201746</v>
      </c>
      <c r="M220" s="52" t="s">
        <v>38</v>
      </c>
      <c r="N220" s="39">
        <v>201748</v>
      </c>
      <c r="O220" s="39">
        <v>201752</v>
      </c>
      <c r="P220" s="39"/>
      <c r="Q220" s="39">
        <v>201744</v>
      </c>
      <c r="R220" s="39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39">
        <v>201744</v>
      </c>
      <c r="R221" s="39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39">
        <v>201744</v>
      </c>
      <c r="R222" s="39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39">
        <v>201744</v>
      </c>
      <c r="R223" s="39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39">
        <v>201744</v>
      </c>
      <c r="R224" s="39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39">
        <v>201744</v>
      </c>
      <c r="R225" s="39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39">
        <v>201744</v>
      </c>
      <c r="R226" s="39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39">
        <v>201744</v>
      </c>
      <c r="R227" s="39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39">
        <v>201744</v>
      </c>
      <c r="R228" s="39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39">
        <v>201744</v>
      </c>
      <c r="R229" s="39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39">
        <v>201744</v>
      </c>
      <c r="R230" s="39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39">
        <v>201744</v>
      </c>
      <c r="R231" s="39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39">
        <v>201744</v>
      </c>
      <c r="R232" s="39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39">
        <v>201744</v>
      </c>
      <c r="R233" s="39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39">
        <v>201744</v>
      </c>
      <c r="R234" s="39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39">
        <v>201744</v>
      </c>
      <c r="R235" s="39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39">
        <v>201744</v>
      </c>
      <c r="R236" s="39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39">
        <v>201744</v>
      </c>
      <c r="R237" s="39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39">
        <v>201744</v>
      </c>
      <c r="R238" s="39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39">
        <v>201744</v>
      </c>
      <c r="R239" s="39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39">
        <v>201744</v>
      </c>
      <c r="R240" s="39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39">
        <v>201744</v>
      </c>
      <c r="R241" s="39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39">
        <v>201744</v>
      </c>
      <c r="R242" s="39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39">
        <v>201744</v>
      </c>
      <c r="R243" s="39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39">
        <v>201744</v>
      </c>
      <c r="R244" s="39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39">
        <v>201744</v>
      </c>
      <c r="R245" s="39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39">
        <v>201744</v>
      </c>
      <c r="R246" s="39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39">
        <v>201744</v>
      </c>
      <c r="R247" s="39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39">
        <v>201744</v>
      </c>
      <c r="R248" s="39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39">
        <v>201744</v>
      </c>
      <c r="R249" s="39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39">
        <v>201744</v>
      </c>
      <c r="R250" s="39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39">
        <v>201744</v>
      </c>
      <c r="R251" s="39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39">
        <v>201744</v>
      </c>
      <c r="R252" s="39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39">
        <v>201744</v>
      </c>
      <c r="R253" s="39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39">
        <v>201744</v>
      </c>
      <c r="R254" s="39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39">
        <v>201744</v>
      </c>
      <c r="R255" s="39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39">
        <v>201744</v>
      </c>
      <c r="R256" s="39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39">
        <v>201744</v>
      </c>
      <c r="R257" s="39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39">
        <v>201744</v>
      </c>
      <c r="R258" s="39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39">
        <v>201744</v>
      </c>
      <c r="R259" s="39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39">
        <v>201744</v>
      </c>
      <c r="R260" s="39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39">
        <v>201744</v>
      </c>
      <c r="R261" s="39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39">
        <v>201744</v>
      </c>
      <c r="R262" s="39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39">
        <v>201744</v>
      </c>
      <c r="R263" s="39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39">
        <v>201744</v>
      </c>
      <c r="R264" s="39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39">
        <v>201744</v>
      </c>
      <c r="R265" s="39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39">
        <v>201744</v>
      </c>
      <c r="R266" s="39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39">
        <v>201744</v>
      </c>
      <c r="R267" s="39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39">
        <v>201744</v>
      </c>
      <c r="R268" s="39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39">
        <v>201744</v>
      </c>
      <c r="R269" s="39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39">
        <v>201744</v>
      </c>
      <c r="R270" s="39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39">
        <v>201744</v>
      </c>
      <c r="R271" s="39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39">
        <v>201744</v>
      </c>
      <c r="R272" s="39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39">
        <v>201744</v>
      </c>
      <c r="R273" s="39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39">
        <v>201744</v>
      </c>
      <c r="R274" s="39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39">
        <v>201744</v>
      </c>
      <c r="R275" s="39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39">
        <v>201744</v>
      </c>
      <c r="R276" s="39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39">
        <v>201744</v>
      </c>
      <c r="R277" s="39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39">
        <v>201744</v>
      </c>
      <c r="R278" s="39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39">
        <v>201744</v>
      </c>
      <c r="R279" s="39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39">
        <v>201744</v>
      </c>
      <c r="R280" s="39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39">
        <v>201744</v>
      </c>
      <c r="R281" s="39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39">
        <v>201744</v>
      </c>
      <c r="R282" s="39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39">
        <v>201744</v>
      </c>
      <c r="R283" s="39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39">
        <v>201744</v>
      </c>
      <c r="R284" s="39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39">
        <v>201744</v>
      </c>
      <c r="R285" s="39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39">
        <v>201744</v>
      </c>
      <c r="R286" s="39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39">
        <v>201744</v>
      </c>
      <c r="R287" s="39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39">
        <v>201744</v>
      </c>
      <c r="R288" s="39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39">
        <v>201744</v>
      </c>
      <c r="R289" s="39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39">
        <v>201744</v>
      </c>
      <c r="R290" s="39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39">
        <v>201744</v>
      </c>
      <c r="R291" s="39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39">
        <v>201744</v>
      </c>
      <c r="R292" s="39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39">
        <v>201744</v>
      </c>
      <c r="R293" s="39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39">
        <v>201744</v>
      </c>
      <c r="R294" s="39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39">
        <v>201744</v>
      </c>
      <c r="R295" s="39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39">
        <v>201744</v>
      </c>
      <c r="R296" s="39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39">
        <v>201744</v>
      </c>
      <c r="R297" s="39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39">
        <v>201744</v>
      </c>
      <c r="R298" s="39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39">
        <v>201744</v>
      </c>
      <c r="R299" s="39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39">
        <v>201744</v>
      </c>
      <c r="R300" s="39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39">
        <v>201744</v>
      </c>
      <c r="R301" s="39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39">
        <v>201744</v>
      </c>
      <c r="R302" s="39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39">
        <v>201744</v>
      </c>
      <c r="R303" s="39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39">
        <v>201744</v>
      </c>
      <c r="R304" s="39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39">
        <v>201744</v>
      </c>
      <c r="R305" s="39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39">
        <v>201744</v>
      </c>
      <c r="R306" s="39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39">
        <v>201744</v>
      </c>
      <c r="R307" s="39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39">
        <v>201744</v>
      </c>
      <c r="R308" s="39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39">
        <v>201744</v>
      </c>
      <c r="R309" s="39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39">
        <v>201744</v>
      </c>
      <c r="R310" s="39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39">
        <v>201744</v>
      </c>
      <c r="R311" s="39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39">
        <v>201744</v>
      </c>
      <c r="R312" s="39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39">
        <v>201744</v>
      </c>
      <c r="R313" s="39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39">
        <v>201744</v>
      </c>
      <c r="R314" s="39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39">
        <v>201744</v>
      </c>
      <c r="R315" s="39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39">
        <v>201744</v>
      </c>
      <c r="R316" s="39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39">
        <v>201744</v>
      </c>
      <c r="R317" s="39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39">
        <v>201744</v>
      </c>
      <c r="R318" s="39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39">
        <v>201744</v>
      </c>
      <c r="R319" s="39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39">
        <v>201744</v>
      </c>
      <c r="R320" s="39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39">
        <v>201744</v>
      </c>
      <c r="R321" s="39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39">
        <v>201744</v>
      </c>
      <c r="R322" s="39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39">
        <v>201744</v>
      </c>
      <c r="R323" s="39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39">
        <v>201744</v>
      </c>
      <c r="R324" s="39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39">
        <v>201744</v>
      </c>
      <c r="R325" s="39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39">
        <v>201744</v>
      </c>
      <c r="R326" s="39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39">
        <v>201744</v>
      </c>
      <c r="R327" s="39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39">
        <v>201744</v>
      </c>
      <c r="R328" s="39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39">
        <v>201744</v>
      </c>
      <c r="R329" s="39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39">
        <v>201744</v>
      </c>
      <c r="R330" s="39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39">
        <v>201744</v>
      </c>
      <c r="R331" s="39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39">
        <v>201744</v>
      </c>
      <c r="R332" s="39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39">
        <v>201744</v>
      </c>
      <c r="R333" s="39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39">
        <v>201744</v>
      </c>
      <c r="R334" s="39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39">
        <v>201744</v>
      </c>
      <c r="R335" s="39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39">
        <v>201744</v>
      </c>
      <c r="R336" s="39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39">
        <v>201744</v>
      </c>
      <c r="R337" s="39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39">
        <v>201744</v>
      </c>
      <c r="R338" s="39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39">
        <v>201744</v>
      </c>
      <c r="R339" s="39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39">
        <v>201744</v>
      </c>
      <c r="R340" s="39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39">
        <v>201744</v>
      </c>
      <c r="R341" s="39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39">
        <v>201744</v>
      </c>
      <c r="R342" s="39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39">
        <v>201744</v>
      </c>
      <c r="R343" s="39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39">
        <v>201744</v>
      </c>
      <c r="R344" s="39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39">
        <v>201744</v>
      </c>
      <c r="R345" s="39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39">
        <v>201744</v>
      </c>
      <c r="R346" s="39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39">
        <v>201744</v>
      </c>
      <c r="R347" s="39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39">
        <v>201744</v>
      </c>
      <c r="R348" s="39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39">
        <v>201744</v>
      </c>
      <c r="R349" s="39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39">
        <v>201744</v>
      </c>
      <c r="R350" s="39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39">
        <v>201744</v>
      </c>
      <c r="R351" s="39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39">
        <v>201744</v>
      </c>
      <c r="R352" s="39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39">
        <v>201744</v>
      </c>
      <c r="R353" s="39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39">
        <v>201744</v>
      </c>
      <c r="R354" s="39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39">
        <v>201744</v>
      </c>
      <c r="R355" s="39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39">
        <v>201744</v>
      </c>
      <c r="R356" s="39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39">
        <v>201744</v>
      </c>
      <c r="R357" s="39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39">
        <v>201744</v>
      </c>
      <c r="R358" s="39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39">
        <v>201744</v>
      </c>
      <c r="R359" s="39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39">
        <v>201744</v>
      </c>
      <c r="R360" s="39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39">
        <v>201744</v>
      </c>
      <c r="R361" s="39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39">
        <v>201744</v>
      </c>
      <c r="R362" s="39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39">
        <v>201744</v>
      </c>
      <c r="R363" s="39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39">
        <v>201744</v>
      </c>
      <c r="R364" s="39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39">
        <v>201744</v>
      </c>
      <c r="R365" s="39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39">
        <v>201744</v>
      </c>
      <c r="R366" s="39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39">
        <v>201744</v>
      </c>
      <c r="R367" s="39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39">
        <v>201744</v>
      </c>
      <c r="R368" s="39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39">
        <v>201744</v>
      </c>
      <c r="R369" s="39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39">
        <v>201744</v>
      </c>
      <c r="R370" s="39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39">
        <v>201744</v>
      </c>
      <c r="R371" s="39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39">
        <v>201744</v>
      </c>
      <c r="R372" s="39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39">
        <v>201744</v>
      </c>
      <c r="R373" s="39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39">
        <v>201744</v>
      </c>
      <c r="R374" s="39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39">
        <v>201744</v>
      </c>
      <c r="R375" s="39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39">
        <v>201744</v>
      </c>
      <c r="R376" s="39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39">
        <v>201744</v>
      </c>
      <c r="R377" s="39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39">
        <v>201744</v>
      </c>
      <c r="R378" s="39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39">
        <v>201744</v>
      </c>
      <c r="R379" s="39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39">
        <v>201744</v>
      </c>
      <c r="R380" s="39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39">
        <v>201744</v>
      </c>
      <c r="R381" s="39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39">
        <v>201744</v>
      </c>
      <c r="R382" s="39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39">
        <v>201744</v>
      </c>
      <c r="R383" s="39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39">
        <v>201744</v>
      </c>
      <c r="R384" s="39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39">
        <v>201744</v>
      </c>
      <c r="R385" s="39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39">
        <v>201744</v>
      </c>
      <c r="R386" s="39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39">
        <v>201744</v>
      </c>
      <c r="R387" s="39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39">
        <v>201744</v>
      </c>
      <c r="R388" s="39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39">
        <v>201744</v>
      </c>
      <c r="R389" s="39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39">
        <v>201744</v>
      </c>
      <c r="R390" s="39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39">
        <v>201744</v>
      </c>
      <c r="R391" s="39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39">
        <v>201744</v>
      </c>
      <c r="R392" s="39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39">
        <v>201744</v>
      </c>
      <c r="R393" s="39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39">
        <v>201744</v>
      </c>
      <c r="R394" s="39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39">
        <v>201744</v>
      </c>
      <c r="R395" s="39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39">
        <v>201744</v>
      </c>
      <c r="R396" s="39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39">
        <v>201744</v>
      </c>
      <c r="R397" s="39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39">
        <v>201744</v>
      </c>
      <c r="R398" s="39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39">
        <v>201744</v>
      </c>
      <c r="R399" s="39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39">
        <v>201744</v>
      </c>
      <c r="R400" s="39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39">
        <v>201744</v>
      </c>
      <c r="R401" s="39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39">
        <v>201744</v>
      </c>
      <c r="R402" s="39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39">
        <v>201744</v>
      </c>
      <c r="R403" s="39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39">
        <v>201744</v>
      </c>
      <c r="R404" s="39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39">
        <v>201744</v>
      </c>
      <c r="R405" s="39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39">
        <v>201744</v>
      </c>
      <c r="R406" s="39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39">
        <v>201744</v>
      </c>
      <c r="R407" s="39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39">
        <v>201744</v>
      </c>
      <c r="R408" s="39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39">
        <v>201744</v>
      </c>
      <c r="R409" s="39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39">
        <v>201744</v>
      </c>
      <c r="R410" s="39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39">
        <v>201744</v>
      </c>
      <c r="R411" s="39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39">
        <v>201744</v>
      </c>
      <c r="R412" s="39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39">
        <v>201744</v>
      </c>
      <c r="R413" s="39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39">
        <v>201744</v>
      </c>
      <c r="R414" s="39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39">
        <v>201744</v>
      </c>
      <c r="R415" s="39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39">
        <v>201744</v>
      </c>
      <c r="R416" s="39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39">
        <v>201744</v>
      </c>
      <c r="R417" s="39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3" priority="6" operator="lessThanOrEqual">
      <formula>$C$16</formula>
    </cfRule>
  </conditionalFormatting>
  <conditionalFormatting sqref="D6:D11">
    <cfRule type="cellIs" dxfId="12" priority="5" operator="lessThanOrEqual">
      <formula>$D$16</formula>
    </cfRule>
  </conditionalFormatting>
  <conditionalFormatting sqref="I4:I9"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2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3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1">
    <tablePart r:id="rId8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Arkusz31">
    <tabColor theme="4" tint="0.59999389629810485"/>
    <pageSetUpPr fitToPage="1"/>
  </sheetPr>
  <dimension ref="B1:AE500"/>
  <sheetViews>
    <sheetView topLeftCell="A25" zoomScaleNormal="100" workbookViewId="0">
      <selection activeCell="A12" sqref="A12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3.625" style="19" customWidth="1"/>
    <col min="11" max="11" width="20.125" style="19" customWidth="1"/>
    <col min="12" max="12" width="9.25" style="19" customWidth="1" outlineLevel="1"/>
    <col min="13" max="13" width="28.625" style="19" customWidth="1" outlineLevel="1"/>
    <col min="14" max="14" width="10.5" style="19" customWidth="1" outlineLevel="1"/>
    <col min="15" max="15" width="10.5" style="19" customWidth="1"/>
    <col min="16" max="16" width="8" style="19" customWidth="1"/>
    <col min="17" max="18" width="10.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bestFit="1" customWidth="1"/>
    <col min="26" max="26" width="18.25" style="19" customWidth="1"/>
    <col min="27" max="16384" width="9" style="19"/>
  </cols>
  <sheetData>
    <row r="1" spans="2:20" ht="57.75" customHeight="1" thickBot="1">
      <c r="B1" s="162" t="s">
        <v>27</v>
      </c>
      <c r="C1" s="162"/>
      <c r="D1" s="162"/>
      <c r="E1" s="162"/>
      <c r="G1" s="163" t="s">
        <v>28</v>
      </c>
      <c r="H1" s="163"/>
      <c r="I1" s="163"/>
      <c r="L1" s="40"/>
      <c r="M1" s="20"/>
      <c r="N1" s="20"/>
      <c r="O1" s="40"/>
    </row>
    <row r="2" spans="2:20" ht="18" customHeight="1">
      <c r="B2" s="160" t="s">
        <v>0</v>
      </c>
      <c r="C2" s="158" t="s">
        <v>1</v>
      </c>
      <c r="D2" s="158" t="s">
        <v>43</v>
      </c>
      <c r="E2" s="158" t="s">
        <v>2</v>
      </c>
      <c r="G2" s="164" t="s">
        <v>17</v>
      </c>
      <c r="H2" s="166" t="s">
        <v>18</v>
      </c>
      <c r="I2" s="168" t="s">
        <v>19</v>
      </c>
      <c r="L2" s="40"/>
      <c r="M2" s="20"/>
      <c r="N2" s="20"/>
      <c r="O2" s="40"/>
    </row>
    <row r="3" spans="2:20" ht="31.5" customHeight="1" thickBot="1">
      <c r="B3" s="161"/>
      <c r="C3" s="159"/>
      <c r="D3" s="159"/>
      <c r="E3" s="159"/>
      <c r="G3" s="165"/>
      <c r="H3" s="167"/>
      <c r="I3" s="169"/>
      <c r="L3" s="40"/>
      <c r="M3" s="20"/>
      <c r="N3" s="20"/>
      <c r="O3" s="40"/>
    </row>
    <row r="4" spans="2:20" ht="21.75" customHeight="1" thickBot="1">
      <c r="B4" s="27">
        <v>8</v>
      </c>
      <c r="C4" s="17">
        <v>0.92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Pracownika",$Y$145,"Próg",F4),0)</f>
        <v>21</v>
      </c>
      <c r="L4" s="40"/>
      <c r="M4" s="20">
        <f t="shared" ref="M4:M10" si="0">IF(C4&lt;=$C$16,1,0)</f>
        <v>0</v>
      </c>
      <c r="N4" s="20"/>
      <c r="O4" s="40"/>
      <c r="P4" s="20"/>
      <c r="Q4" s="20"/>
      <c r="R4" s="20"/>
      <c r="S4" s="20"/>
      <c r="T4" s="20"/>
    </row>
    <row r="5" spans="2:20" ht="21.75" customHeight="1" thickBot="1">
      <c r="B5" s="27">
        <v>7</v>
      </c>
      <c r="C5" s="17">
        <v>0.87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Pracownika",$Y$145,"Próg",F5),0)</f>
        <v>13</v>
      </c>
      <c r="L5" s="40"/>
      <c r="M5" s="20">
        <f t="shared" si="0"/>
        <v>1</v>
      </c>
      <c r="N5" s="20"/>
      <c r="O5" s="40"/>
      <c r="P5" s="20"/>
      <c r="Q5" s="20"/>
      <c r="R5" s="20"/>
      <c r="S5" s="20"/>
      <c r="T5" s="20"/>
    </row>
    <row r="6" spans="2:20" ht="21.75" customHeight="1" thickBot="1">
      <c r="B6" s="27">
        <v>6</v>
      </c>
      <c r="C6" s="17">
        <v>0.82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1">
        <f t="shared" si="1"/>
        <v>393</v>
      </c>
      <c r="L6" s="40"/>
      <c r="M6" s="20">
        <f t="shared" si="0"/>
        <v>1</v>
      </c>
      <c r="N6" s="20">
        <f t="shared" ref="N6:N10" si="2">IF(D6&lt;=$D$16,1,0)</f>
        <v>0</v>
      </c>
      <c r="O6" s="40"/>
      <c r="P6" s="20"/>
      <c r="Q6" s="20"/>
      <c r="R6" s="20"/>
      <c r="S6" s="20"/>
      <c r="T6" s="20"/>
    </row>
    <row r="7" spans="2:20" ht="21.75" customHeight="1" thickBot="1">
      <c r="B7" s="18">
        <v>5</v>
      </c>
      <c r="C7" s="5">
        <v>0.78</v>
      </c>
      <c r="D7" s="5">
        <v>0.97</v>
      </c>
      <c r="E7" s="50">
        <v>1.25</v>
      </c>
      <c r="F7" s="20">
        <v>2</v>
      </c>
      <c r="G7" s="23" t="s">
        <v>22</v>
      </c>
      <c r="H7" s="34">
        <v>0.8</v>
      </c>
      <c r="I7" s="21">
        <f t="shared" si="1"/>
        <v>5</v>
      </c>
      <c r="L7" s="40"/>
      <c r="M7" s="20">
        <f t="shared" si="0"/>
        <v>1</v>
      </c>
      <c r="N7" s="20">
        <f t="shared" si="2"/>
        <v>0</v>
      </c>
      <c r="O7" s="40"/>
      <c r="P7" s="20"/>
      <c r="Q7" s="20"/>
      <c r="R7" s="20"/>
      <c r="S7" s="20"/>
      <c r="T7" s="20"/>
    </row>
    <row r="8" spans="2:20" ht="21.75" customHeight="1" thickBot="1">
      <c r="B8" s="18">
        <v>4</v>
      </c>
      <c r="C8" s="5">
        <v>0.75</v>
      </c>
      <c r="D8" s="5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L8" s="40"/>
      <c r="M8" s="20">
        <f t="shared" si="0"/>
        <v>1</v>
      </c>
      <c r="N8" s="20">
        <f t="shared" si="2"/>
        <v>0</v>
      </c>
      <c r="O8" s="40"/>
      <c r="P8" s="20"/>
      <c r="Q8" s="20"/>
      <c r="R8" s="20"/>
      <c r="S8" s="20"/>
      <c r="T8" s="20"/>
    </row>
    <row r="9" spans="2:20" ht="21.75" customHeight="1" thickBot="1">
      <c r="B9" s="18">
        <v>3</v>
      </c>
      <c r="C9" s="5">
        <v>0.72</v>
      </c>
      <c r="D9" s="5">
        <v>0.9</v>
      </c>
      <c r="E9" s="50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L9" s="40"/>
      <c r="M9" s="20">
        <f t="shared" si="0"/>
        <v>1</v>
      </c>
      <c r="N9" s="20">
        <f t="shared" si="2"/>
        <v>0</v>
      </c>
      <c r="O9" s="40"/>
      <c r="P9" s="20"/>
      <c r="Q9" s="20"/>
      <c r="R9" s="20"/>
      <c r="S9" s="20"/>
      <c r="T9" s="20"/>
    </row>
    <row r="10" spans="2:20" ht="21.75" customHeight="1" thickBot="1">
      <c r="B10" s="18">
        <v>2</v>
      </c>
      <c r="C10" s="5">
        <v>0.69</v>
      </c>
      <c r="D10" s="5">
        <v>0.85</v>
      </c>
      <c r="E10" s="50">
        <v>0.8</v>
      </c>
      <c r="G10" s="170" t="s">
        <v>30</v>
      </c>
      <c r="H10" s="170"/>
      <c r="I10" s="170"/>
      <c r="L10" s="40"/>
      <c r="M10" s="20">
        <f t="shared" si="0"/>
        <v>1</v>
      </c>
      <c r="N10" s="20">
        <f t="shared" si="2"/>
        <v>1</v>
      </c>
      <c r="O10" s="40"/>
      <c r="P10" s="20"/>
      <c r="Q10" s="20"/>
      <c r="R10" s="20"/>
      <c r="S10" s="20"/>
      <c r="T10" s="20"/>
    </row>
    <row r="11" spans="2:20" ht="21.75" customHeight="1" thickBot="1">
      <c r="B11" s="27">
        <v>1</v>
      </c>
      <c r="C11" s="5">
        <v>0.65</v>
      </c>
      <c r="D11" s="2">
        <v>0.8</v>
      </c>
      <c r="E11" s="48">
        <v>0.5</v>
      </c>
      <c r="G11" s="171" t="s">
        <v>31</v>
      </c>
      <c r="H11" s="171"/>
      <c r="I11" s="171"/>
      <c r="L11" s="40"/>
      <c r="M11" s="20">
        <f>IF(C11&lt;=$C$16,1,0)</f>
        <v>1</v>
      </c>
      <c r="N11" s="20">
        <f>IF(D11&lt;=$D$16,1,0)</f>
        <v>1</v>
      </c>
      <c r="O11" s="40"/>
      <c r="P11" s="20"/>
      <c r="Q11" s="20"/>
      <c r="R11" s="20"/>
      <c r="S11" s="20"/>
      <c r="T11" s="20"/>
    </row>
    <row r="12" spans="2:20" ht="21.75" customHeight="1" thickBot="1">
      <c r="B12" s="27">
        <v>0</v>
      </c>
      <c r="C12" s="4" t="s">
        <v>46</v>
      </c>
      <c r="D12" s="3" t="s">
        <v>5</v>
      </c>
      <c r="E12" s="48">
        <v>0</v>
      </c>
      <c r="G12" s="171" t="s">
        <v>32</v>
      </c>
      <c r="H12" s="171"/>
      <c r="I12" s="171"/>
      <c r="L12" s="40"/>
      <c r="M12" s="20">
        <f>IF(AND(C11&lt;$C$16,M11&lt;&gt;1),1,0)</f>
        <v>0</v>
      </c>
      <c r="N12" s="20">
        <f>IF(AND(D11&lt;$D$16,N11&lt;&gt;1),1,0)</f>
        <v>0</v>
      </c>
      <c r="O12" s="40"/>
      <c r="P12" s="20"/>
      <c r="Q12" s="20"/>
      <c r="R12" s="2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71" t="s">
        <v>29</v>
      </c>
      <c r="H13" s="171"/>
      <c r="I13" s="171"/>
      <c r="L13" s="40"/>
      <c r="M13" s="20">
        <f>SUM(M4:M12)</f>
        <v>7</v>
      </c>
      <c r="N13" s="20">
        <f>SUM(N4:N12)</f>
        <v>2</v>
      </c>
      <c r="O13" s="40"/>
      <c r="P13" s="20"/>
      <c r="Q13" s="20"/>
      <c r="R13" s="20"/>
      <c r="S13" s="20"/>
      <c r="T13" s="20"/>
    </row>
    <row r="14" spans="2:20">
      <c r="L14" s="40"/>
      <c r="M14" s="20"/>
      <c r="N14" s="20"/>
      <c r="O14" s="40"/>
      <c r="P14" s="20"/>
      <c r="Q14" s="20"/>
      <c r="R14" s="20"/>
      <c r="S14" s="20"/>
      <c r="T14" s="20"/>
    </row>
    <row r="15" spans="2:20">
      <c r="L15" s="40"/>
      <c r="M15" s="20"/>
      <c r="N15" s="20"/>
      <c r="O15" s="40"/>
    </row>
    <row r="16" spans="2:20" ht="60.75" customHeight="1">
      <c r="B16" s="9" t="str">
        <f ca="1">"Osiągnięty wynik za " &amp; TEXT(NOW()-IF(DAY(NOW())&lt;8,7,0),"mmmm")</f>
        <v>Osiągnięty wynik za grudzień</v>
      </c>
      <c r="C16" s="6">
        <f>GETPIVOTDATA("WYDBrutto",$G$115)</f>
        <v>0.88390298217777918</v>
      </c>
      <c r="D16" s="6">
        <f>GETPIVOTDATA("Wynik",$Y$123)</f>
        <v>0.89577464788732342</v>
      </c>
      <c r="E16" s="38" t="str">
        <f>(VLOOKUP(M13,B4:E12,4,FALSE)*C13)*100*IF(N13=0,0.5,1)+(VLOOKUP(N13,B4:E12,4,FALSE)*D13)*100*IF(M13=0,0.5,1) &amp; " %"</f>
        <v>147,5 %</v>
      </c>
      <c r="G16" s="172" t="str">
        <f>"Wysokość premii = (Podstawa premii * " &amp; VALUE(E16) &amp; ") * Mnożnik jakościowy"</f>
        <v>Wysokość premii = (Podstawa premii * 1,475) * Mnożnik jakościowy</v>
      </c>
      <c r="H16" s="172"/>
      <c r="I16" s="172"/>
      <c r="J16" s="172"/>
      <c r="L16" s="40"/>
      <c r="M16" s="40"/>
      <c r="N16" s="40"/>
      <c r="O16" s="40"/>
    </row>
    <row r="100" spans="7:13" outlineLevel="1"/>
    <row r="101" spans="7:13" outlineLevel="1"/>
    <row r="102" spans="7:13" outlineLevel="1"/>
    <row r="103" spans="7:13" outlineLevel="1"/>
    <row r="104" spans="7:13" outlineLevel="1"/>
    <row r="105" spans="7:13" outlineLevel="1"/>
    <row r="106" spans="7:13" outlineLevel="1"/>
    <row r="107" spans="7:13" outlineLevel="1"/>
    <row r="108" spans="7:13" outlineLevel="1"/>
    <row r="109" spans="7:13" outlineLevel="1"/>
    <row r="110" spans="7:13" outlineLevel="1"/>
    <row r="111" spans="7:13" outlineLevel="1">
      <c r="L111" s="52"/>
      <c r="M111" s="52"/>
    </row>
    <row r="112" spans="7:13" outlineLevel="1">
      <c r="G112" s="71" t="s">
        <v>9</v>
      </c>
      <c r="H112" s="119" t="s">
        <v>120</v>
      </c>
    </row>
    <row r="113" spans="7:31" outlineLevel="1">
      <c r="G113" s="71" t="s">
        <v>11</v>
      </c>
      <c r="H113" s="119" t="s">
        <v>16</v>
      </c>
      <c r="L113" s="52"/>
      <c r="M113"/>
    </row>
    <row r="114" spans="7:31" outlineLevel="1">
      <c r="L114" s="52"/>
      <c r="M114"/>
    </row>
    <row r="115" spans="7:31" outlineLevel="1">
      <c r="G115" s="71" t="s">
        <v>12</v>
      </c>
      <c r="H115"/>
      <c r="L115" s="52"/>
      <c r="M115" s="53"/>
    </row>
    <row r="116" spans="7:31" outlineLevel="1">
      <c r="G116" s="71" t="s">
        <v>7</v>
      </c>
      <c r="H116" t="s">
        <v>6</v>
      </c>
      <c r="L116" s="52"/>
      <c r="M116" s="53"/>
    </row>
    <row r="117" spans="7:31" outlineLevel="1">
      <c r="G117" s="119" t="s">
        <v>1851</v>
      </c>
      <c r="H117" s="7">
        <v>0.88390298217777918</v>
      </c>
      <c r="L117" s="52"/>
      <c r="M117" s="53"/>
    </row>
    <row r="118" spans="7:31" outlineLevel="1">
      <c r="G118" s="119" t="s">
        <v>8</v>
      </c>
      <c r="H118" s="7">
        <v>0.88390298217777918</v>
      </c>
      <c r="L118" s="52"/>
      <c r="M118" s="53"/>
    </row>
    <row r="119" spans="7:31" outlineLevel="1">
      <c r="H119" s="7"/>
      <c r="L119" s="52"/>
      <c r="M119" s="53"/>
    </row>
    <row r="120" spans="7:31" outlineLevel="1">
      <c r="G120" s="71" t="s">
        <v>9</v>
      </c>
      <c r="H120" s="119" t="s">
        <v>120</v>
      </c>
      <c r="L120"/>
      <c r="M120"/>
    </row>
    <row r="121" spans="7:31" outlineLevel="1">
      <c r="G121" s="71" t="s">
        <v>11</v>
      </c>
      <c r="H121" s="119" t="s">
        <v>16</v>
      </c>
      <c r="L121"/>
      <c r="M121"/>
    </row>
    <row r="122" spans="7:31" outlineLevel="1"/>
    <row r="123" spans="7:31" outlineLevel="1">
      <c r="G123" s="71" t="s">
        <v>26</v>
      </c>
      <c r="H123"/>
      <c r="I123"/>
      <c r="J123"/>
      <c r="K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78</v>
      </c>
      <c r="R123" s="52" t="s">
        <v>79</v>
      </c>
      <c r="T123" s="71" t="s">
        <v>42</v>
      </c>
      <c r="U123"/>
      <c r="V123"/>
      <c r="W123"/>
      <c r="X123"/>
      <c r="Y123" s="71" t="s">
        <v>42</v>
      </c>
      <c r="Z123"/>
      <c r="AA123"/>
      <c r="AB123"/>
      <c r="AC123"/>
      <c r="AD123"/>
      <c r="AE123"/>
    </row>
    <row r="124" spans="7:31" outlineLevel="1">
      <c r="G124" s="71" t="s">
        <v>7</v>
      </c>
      <c r="H124" s="71" t="s">
        <v>13</v>
      </c>
      <c r="I124" s="71" t="s">
        <v>10</v>
      </c>
      <c r="J124" t="s">
        <v>6</v>
      </c>
      <c r="K124"/>
      <c r="L124" s="19">
        <v>201745</v>
      </c>
      <c r="M124" s="19" t="s">
        <v>44</v>
      </c>
      <c r="N124" s="37">
        <v>201748</v>
      </c>
      <c r="O124" s="37">
        <v>201752</v>
      </c>
      <c r="P124" s="37">
        <v>0.8</v>
      </c>
      <c r="Q124" s="37">
        <v>201744</v>
      </c>
      <c r="R124" s="37">
        <v>201748</v>
      </c>
      <c r="T124" s="71" t="s">
        <v>15</v>
      </c>
      <c r="U124" s="71" t="s">
        <v>33</v>
      </c>
      <c r="V124" t="s">
        <v>6</v>
      </c>
      <c r="W124"/>
      <c r="X124"/>
      <c r="Y124" s="71" t="s">
        <v>15</v>
      </c>
      <c r="Z124" t="s">
        <v>6</v>
      </c>
      <c r="AA124"/>
      <c r="AB124"/>
      <c r="AC124"/>
      <c r="AD124"/>
      <c r="AE124"/>
    </row>
    <row r="125" spans="7:31" outlineLevel="1">
      <c r="G125" s="119" t="s">
        <v>1767</v>
      </c>
      <c r="H125" s="119" t="s">
        <v>1804</v>
      </c>
      <c r="I125" s="8">
        <v>43055</v>
      </c>
      <c r="J125" s="30">
        <v>0.81162972198328387</v>
      </c>
      <c r="K125"/>
      <c r="L125" s="19">
        <v>201745</v>
      </c>
      <c r="M125" s="19" t="s">
        <v>44</v>
      </c>
      <c r="N125" s="37">
        <v>201748</v>
      </c>
      <c r="O125" s="37">
        <v>201752</v>
      </c>
      <c r="P125" s="37">
        <v>0.8</v>
      </c>
      <c r="Q125" s="37">
        <v>201744</v>
      </c>
      <c r="R125" s="37">
        <v>201748</v>
      </c>
      <c r="T125" s="119" t="s">
        <v>44</v>
      </c>
      <c r="U125" s="119">
        <v>201745</v>
      </c>
      <c r="V125" s="7">
        <v>0.88260869565217392</v>
      </c>
      <c r="W125"/>
      <c r="X125"/>
      <c r="Y125" s="119" t="s">
        <v>44</v>
      </c>
      <c r="Z125" s="7">
        <v>0.89577464788732342</v>
      </c>
      <c r="AA125"/>
      <c r="AB125"/>
      <c r="AC125"/>
      <c r="AD125"/>
      <c r="AE125"/>
    </row>
    <row r="126" spans="7:31" outlineLevel="1">
      <c r="G126"/>
      <c r="H126"/>
      <c r="I126" s="8">
        <v>43056</v>
      </c>
      <c r="J126" s="30">
        <v>0.92033885885885891</v>
      </c>
      <c r="K126"/>
      <c r="L126" s="19">
        <v>201745</v>
      </c>
      <c r="M126" s="19" t="s">
        <v>44</v>
      </c>
      <c r="N126" s="37">
        <v>201748</v>
      </c>
      <c r="O126" s="37">
        <v>201752</v>
      </c>
      <c r="P126" s="37">
        <v>0.8</v>
      </c>
      <c r="Q126" s="37">
        <v>201744</v>
      </c>
      <c r="R126" s="37">
        <v>201748</v>
      </c>
      <c r="T126"/>
      <c r="U126" s="119">
        <v>201746</v>
      </c>
      <c r="V126" s="7">
        <v>0.87272727272727268</v>
      </c>
      <c r="W126"/>
      <c r="X126"/>
      <c r="Y126" s="119" t="s">
        <v>8</v>
      </c>
      <c r="Z126" s="7">
        <v>0.89577464788732342</v>
      </c>
      <c r="AA126"/>
      <c r="AB126"/>
      <c r="AC126"/>
      <c r="AD126"/>
      <c r="AE126"/>
    </row>
    <row r="127" spans="7:31" outlineLevel="1">
      <c r="G127"/>
      <c r="H127"/>
      <c r="I127" s="8">
        <v>43057</v>
      </c>
      <c r="J127" s="30">
        <v>0.95837486520728821</v>
      </c>
      <c r="K127"/>
      <c r="L127" s="19">
        <v>201745</v>
      </c>
      <c r="M127" s="19" t="s">
        <v>44</v>
      </c>
      <c r="N127" s="37">
        <v>201748</v>
      </c>
      <c r="O127" s="37">
        <v>201752</v>
      </c>
      <c r="P127" s="37">
        <v>1</v>
      </c>
      <c r="Q127" s="37">
        <v>201744</v>
      </c>
      <c r="R127" s="37">
        <v>201748</v>
      </c>
      <c r="T127"/>
      <c r="U127" s="119">
        <v>201747</v>
      </c>
      <c r="V127" s="7">
        <v>0.87391304347826082</v>
      </c>
      <c r="W127"/>
      <c r="X127"/>
      <c r="Y127"/>
      <c r="Z127"/>
      <c r="AA127"/>
      <c r="AB127"/>
      <c r="AC127"/>
      <c r="AD127"/>
      <c r="AE127"/>
    </row>
    <row r="128" spans="7:31" outlineLevel="1">
      <c r="G128"/>
      <c r="H128" s="119" t="s">
        <v>1837</v>
      </c>
      <c r="I128" s="8">
        <v>43059</v>
      </c>
      <c r="J128" s="30">
        <v>0.82343116337158828</v>
      </c>
      <c r="K128"/>
      <c r="L128" s="19">
        <v>201745</v>
      </c>
      <c r="M128" s="19" t="s">
        <v>44</v>
      </c>
      <c r="N128" s="37">
        <v>201748</v>
      </c>
      <c r="O128" s="37">
        <v>201752</v>
      </c>
      <c r="P128" s="37">
        <v>0.9</v>
      </c>
      <c r="Q128" s="37">
        <v>201744</v>
      </c>
      <c r="R128" s="37">
        <v>201748</v>
      </c>
      <c r="T128"/>
      <c r="U128" s="119">
        <v>201748</v>
      </c>
      <c r="V128" s="7">
        <v>0.88749999999999984</v>
      </c>
      <c r="W128"/>
      <c r="X128"/>
      <c r="Y128"/>
      <c r="Z128"/>
      <c r="AA128"/>
      <c r="AB128"/>
      <c r="AC128"/>
      <c r="AD128"/>
      <c r="AE128"/>
    </row>
    <row r="129" spans="7:31" outlineLevel="1">
      <c r="G129"/>
      <c r="H129"/>
      <c r="I129" s="8">
        <v>43060</v>
      </c>
      <c r="J129" s="30">
        <v>0.8779387957750252</v>
      </c>
      <c r="K129"/>
      <c r="L129" s="19">
        <v>201745</v>
      </c>
      <c r="M129" s="19" t="s">
        <v>44</v>
      </c>
      <c r="N129" s="37">
        <v>201748</v>
      </c>
      <c r="O129" s="37">
        <v>201752</v>
      </c>
      <c r="P129" s="37">
        <v>1</v>
      </c>
      <c r="Q129" s="37">
        <v>201744</v>
      </c>
      <c r="R129" s="37">
        <v>201748</v>
      </c>
      <c r="T129"/>
      <c r="U129" s="119">
        <v>201749</v>
      </c>
      <c r="V129" s="7">
        <v>0.87826086956521754</v>
      </c>
      <c r="W129"/>
      <c r="X129"/>
      <c r="Y129"/>
      <c r="Z129"/>
      <c r="AA129"/>
      <c r="AB129"/>
      <c r="AC129"/>
      <c r="AD129"/>
      <c r="AE129"/>
    </row>
    <row r="130" spans="7:31" outlineLevel="1">
      <c r="G130"/>
      <c r="H130"/>
      <c r="I130" s="8">
        <v>43061</v>
      </c>
      <c r="J130" s="30">
        <v>0.86873674426472114</v>
      </c>
      <c r="K130"/>
      <c r="L130" s="19">
        <v>201745</v>
      </c>
      <c r="M130" s="19" t="s">
        <v>44</v>
      </c>
      <c r="N130" s="37">
        <v>201748</v>
      </c>
      <c r="O130" s="37">
        <v>201752</v>
      </c>
      <c r="P130" s="37">
        <v>0.8</v>
      </c>
      <c r="Q130" s="37">
        <v>201744</v>
      </c>
      <c r="R130" s="37">
        <v>201748</v>
      </c>
      <c r="T130"/>
      <c r="U130" s="119">
        <v>201750</v>
      </c>
      <c r="V130" s="7">
        <v>0.92083333333333328</v>
      </c>
      <c r="W130"/>
      <c r="X130"/>
      <c r="Y130"/>
      <c r="Z130"/>
      <c r="AA130"/>
      <c r="AB130"/>
      <c r="AC130"/>
      <c r="AD130"/>
      <c r="AE130"/>
    </row>
    <row r="131" spans="7:31" outlineLevel="1">
      <c r="G131"/>
      <c r="H131"/>
      <c r="I131" s="8">
        <v>43062</v>
      </c>
      <c r="J131" s="30">
        <v>0.95195914430702733</v>
      </c>
      <c r="K131"/>
      <c r="L131" s="19">
        <v>201745</v>
      </c>
      <c r="M131" s="19" t="s">
        <v>44</v>
      </c>
      <c r="N131" s="37">
        <v>201748</v>
      </c>
      <c r="O131" s="37">
        <v>201752</v>
      </c>
      <c r="P131" s="37">
        <v>0.8</v>
      </c>
      <c r="Q131" s="37">
        <v>201744</v>
      </c>
      <c r="R131" s="37">
        <v>201748</v>
      </c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7:31" outlineLevel="1">
      <c r="G132"/>
      <c r="H132"/>
      <c r="I132" s="8">
        <v>43063</v>
      </c>
      <c r="J132" s="30">
        <v>0.9725682387228729</v>
      </c>
      <c r="K132"/>
      <c r="L132" s="19">
        <v>201745</v>
      </c>
      <c r="M132" s="19" t="s">
        <v>44</v>
      </c>
      <c r="N132" s="37">
        <v>201748</v>
      </c>
      <c r="O132" s="37">
        <v>201752</v>
      </c>
      <c r="P132" s="37">
        <v>0.9</v>
      </c>
      <c r="Q132" s="37">
        <v>201744</v>
      </c>
      <c r="R132" s="37">
        <v>201748</v>
      </c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7:31" outlineLevel="1">
      <c r="G133"/>
      <c r="H133"/>
      <c r="I133" s="8">
        <v>43064</v>
      </c>
      <c r="J133" s="30">
        <v>0.964405277620075</v>
      </c>
      <c r="K133"/>
      <c r="L133" s="19">
        <v>201745</v>
      </c>
      <c r="M133" s="19" t="s">
        <v>44</v>
      </c>
      <c r="N133" s="37">
        <v>201748</v>
      </c>
      <c r="O133" s="37">
        <v>201752</v>
      </c>
      <c r="P133" s="37">
        <v>1</v>
      </c>
      <c r="Q133" s="37">
        <v>201744</v>
      </c>
      <c r="R133" s="37">
        <v>201748</v>
      </c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7:31" outlineLevel="1">
      <c r="G134"/>
      <c r="H134" s="119" t="s">
        <v>1847</v>
      </c>
      <c r="I134" s="8">
        <v>43066</v>
      </c>
      <c r="J134" s="30">
        <v>0.8178321083941732</v>
      </c>
      <c r="K134"/>
      <c r="L134" s="19">
        <v>201745</v>
      </c>
      <c r="M134" s="19" t="s">
        <v>44</v>
      </c>
      <c r="N134" s="37">
        <v>201748</v>
      </c>
      <c r="O134" s="37">
        <v>201752</v>
      </c>
      <c r="P134" s="37">
        <v>1</v>
      </c>
      <c r="Q134" s="37">
        <v>201744</v>
      </c>
      <c r="R134" s="37">
        <v>201748</v>
      </c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7:31" outlineLevel="1">
      <c r="G135"/>
      <c r="H135"/>
      <c r="I135" s="8">
        <v>43067</v>
      </c>
      <c r="J135" s="30">
        <v>0.85867724945390989</v>
      </c>
      <c r="K135"/>
      <c r="L135" s="19">
        <v>201745</v>
      </c>
      <c r="M135" s="19" t="s">
        <v>44</v>
      </c>
      <c r="N135" s="37">
        <v>201748</v>
      </c>
      <c r="O135" s="37">
        <v>201752</v>
      </c>
      <c r="P135" s="37">
        <v>1</v>
      </c>
      <c r="Q135" s="37">
        <v>201744</v>
      </c>
      <c r="R135" s="37">
        <v>201748</v>
      </c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7:31" outlineLevel="1">
      <c r="G136"/>
      <c r="H136"/>
      <c r="I136" s="8">
        <v>43068</v>
      </c>
      <c r="J136" s="30">
        <v>0.93248894602041832</v>
      </c>
      <c r="K136"/>
      <c r="L136" s="19">
        <v>201745</v>
      </c>
      <c r="M136" s="19" t="s">
        <v>44</v>
      </c>
      <c r="N136" s="37">
        <v>201748</v>
      </c>
      <c r="O136" s="37">
        <v>201752</v>
      </c>
      <c r="P136" s="37">
        <v>0.9</v>
      </c>
      <c r="Q136" s="37">
        <v>201744</v>
      </c>
      <c r="R136" s="37">
        <v>201748</v>
      </c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7:31" outlineLevel="1">
      <c r="G137"/>
      <c r="H137"/>
      <c r="I137" s="8">
        <v>43069</v>
      </c>
      <c r="J137" s="30">
        <v>0.90981186383619372</v>
      </c>
      <c r="K137"/>
      <c r="L137" s="19">
        <v>201745</v>
      </c>
      <c r="M137" s="19" t="s">
        <v>44</v>
      </c>
      <c r="N137" s="37">
        <v>201748</v>
      </c>
      <c r="O137" s="37">
        <v>201752</v>
      </c>
      <c r="P137" s="37">
        <v>0.9</v>
      </c>
      <c r="Q137" s="37">
        <v>201744</v>
      </c>
      <c r="R137" s="37">
        <v>201748</v>
      </c>
      <c r="T137"/>
      <c r="U137"/>
      <c r="V137"/>
      <c r="Y137"/>
      <c r="Z137"/>
      <c r="AA137"/>
    </row>
    <row r="138" spans="7:31" outlineLevel="1">
      <c r="G138" s="119" t="s">
        <v>1851</v>
      </c>
      <c r="H138" s="119" t="s">
        <v>1847</v>
      </c>
      <c r="I138" s="8">
        <v>43070</v>
      </c>
      <c r="J138" s="30">
        <v>0.95222077484051526</v>
      </c>
      <c r="K138"/>
      <c r="L138" s="19">
        <v>201745</v>
      </c>
      <c r="M138" s="19" t="s">
        <v>44</v>
      </c>
      <c r="N138" s="37">
        <v>201748</v>
      </c>
      <c r="O138" s="37">
        <v>201752</v>
      </c>
      <c r="P138" s="37">
        <v>0.7</v>
      </c>
      <c r="Q138" s="37">
        <v>201744</v>
      </c>
      <c r="R138" s="37">
        <v>201748</v>
      </c>
      <c r="T138"/>
      <c r="U138"/>
      <c r="V138"/>
      <c r="Y138"/>
      <c r="Z138"/>
      <c r="AA138"/>
    </row>
    <row r="139" spans="7:31" outlineLevel="1">
      <c r="G139"/>
      <c r="H139"/>
      <c r="I139" s="8">
        <v>43071</v>
      </c>
      <c r="J139" s="30">
        <v>0.94358190006973963</v>
      </c>
      <c r="K139"/>
      <c r="L139" s="19">
        <v>201745</v>
      </c>
      <c r="M139" s="19" t="s">
        <v>44</v>
      </c>
      <c r="N139" s="37">
        <v>201748</v>
      </c>
      <c r="O139" s="37">
        <v>201752</v>
      </c>
      <c r="P139" s="37">
        <v>0.8</v>
      </c>
      <c r="Q139" s="37">
        <v>201744</v>
      </c>
      <c r="R139" s="37">
        <v>201748</v>
      </c>
      <c r="T139"/>
      <c r="U139"/>
      <c r="V139"/>
      <c r="Y139"/>
      <c r="Z139"/>
      <c r="AA139"/>
    </row>
    <row r="140" spans="7:31" outlineLevel="1">
      <c r="G140"/>
      <c r="H140" s="119" t="s">
        <v>1853</v>
      </c>
      <c r="I140" s="8">
        <v>43073</v>
      </c>
      <c r="J140" s="30">
        <v>0.8964366385355691</v>
      </c>
      <c r="K140"/>
      <c r="L140" s="19">
        <v>201745</v>
      </c>
      <c r="M140" s="19" t="s">
        <v>44</v>
      </c>
      <c r="N140" s="37">
        <v>201748</v>
      </c>
      <c r="O140" s="37">
        <v>201752</v>
      </c>
      <c r="P140" s="37">
        <v>0.8</v>
      </c>
      <c r="Q140" s="37">
        <v>201744</v>
      </c>
      <c r="R140" s="37">
        <v>201748</v>
      </c>
      <c r="T140"/>
      <c r="U140"/>
      <c r="V140"/>
      <c r="Y140"/>
      <c r="Z140"/>
      <c r="AA140"/>
    </row>
    <row r="141" spans="7:31" outlineLevel="1">
      <c r="G141"/>
      <c r="H141"/>
      <c r="I141" s="8">
        <v>43074</v>
      </c>
      <c r="J141" s="30">
        <v>0.86684622958379698</v>
      </c>
      <c r="K141"/>
      <c r="L141" s="19">
        <v>201745</v>
      </c>
      <c r="M141" s="19" t="s">
        <v>44</v>
      </c>
      <c r="N141" s="37">
        <v>201748</v>
      </c>
      <c r="O141" s="37">
        <v>201752</v>
      </c>
      <c r="P141" s="37">
        <v>0.7</v>
      </c>
      <c r="Q141" s="37">
        <v>201744</v>
      </c>
      <c r="R141" s="37">
        <v>201748</v>
      </c>
      <c r="T141"/>
      <c r="U141"/>
      <c r="V141"/>
    </row>
    <row r="142" spans="7:31" outlineLevel="1">
      <c r="G142"/>
      <c r="H142"/>
      <c r="I142" s="8">
        <v>43075</v>
      </c>
      <c r="J142" s="30">
        <v>0.83733250538757664</v>
      </c>
      <c r="K142"/>
      <c r="L142" s="19">
        <v>201745</v>
      </c>
      <c r="M142" s="19" t="s">
        <v>44</v>
      </c>
      <c r="N142" s="39">
        <v>201748</v>
      </c>
      <c r="O142" s="39">
        <v>201752</v>
      </c>
      <c r="P142" s="39">
        <v>0.9</v>
      </c>
      <c r="Q142" s="39">
        <v>201744</v>
      </c>
      <c r="R142" s="39">
        <v>201748</v>
      </c>
      <c r="T142"/>
      <c r="U142"/>
      <c r="V142"/>
    </row>
    <row r="143" spans="7:31" outlineLevel="1">
      <c r="G143"/>
      <c r="H143"/>
      <c r="I143" s="8">
        <v>43076</v>
      </c>
      <c r="J143" s="30">
        <v>0.90225243104061326</v>
      </c>
      <c r="K143"/>
      <c r="L143" s="19">
        <v>201745</v>
      </c>
      <c r="M143" s="19" t="s">
        <v>44</v>
      </c>
      <c r="N143" s="39">
        <v>201748</v>
      </c>
      <c r="O143" s="39">
        <v>201752</v>
      </c>
      <c r="P143" s="39">
        <v>1</v>
      </c>
      <c r="Q143" s="39">
        <v>201744</v>
      </c>
      <c r="R143" s="39">
        <v>201748</v>
      </c>
      <c r="T143"/>
      <c r="U143"/>
      <c r="V143"/>
      <c r="Y143" s="71" t="s">
        <v>15</v>
      </c>
      <c r="Z143" s="119" t="s">
        <v>16</v>
      </c>
    </row>
    <row r="144" spans="7:31" outlineLevel="1">
      <c r="G144"/>
      <c r="H144"/>
      <c r="I144" s="8">
        <v>43077</v>
      </c>
      <c r="J144" s="30">
        <v>0.90988258862810556</v>
      </c>
      <c r="K144"/>
      <c r="L144" s="19">
        <v>201745</v>
      </c>
      <c r="M144" s="19" t="s">
        <v>44</v>
      </c>
      <c r="N144" s="39">
        <v>201748</v>
      </c>
      <c r="O144" s="39">
        <v>201752</v>
      </c>
      <c r="P144" s="39"/>
      <c r="Q144" s="39">
        <v>201744</v>
      </c>
      <c r="R144" s="39">
        <v>201748</v>
      </c>
      <c r="T144"/>
      <c r="U144"/>
      <c r="V144"/>
    </row>
    <row r="145" spans="7:31" outlineLevel="1">
      <c r="G145"/>
      <c r="H145"/>
      <c r="I145" s="8">
        <v>43078</v>
      </c>
      <c r="J145" s="30">
        <v>0.92975446944228934</v>
      </c>
      <c r="K145"/>
      <c r="L145" s="19">
        <v>201745</v>
      </c>
      <c r="M145" s="19" t="s">
        <v>44</v>
      </c>
      <c r="N145" s="39">
        <v>201748</v>
      </c>
      <c r="O145" s="39">
        <v>201752</v>
      </c>
      <c r="P145" s="39">
        <v>0.8</v>
      </c>
      <c r="Q145" s="39">
        <v>201744</v>
      </c>
      <c r="R145" s="39">
        <v>201748</v>
      </c>
      <c r="T145"/>
      <c r="U145"/>
      <c r="V145"/>
      <c r="Y145" s="71" t="s">
        <v>67</v>
      </c>
      <c r="Z145"/>
      <c r="AA145"/>
      <c r="AB145"/>
      <c r="AC145"/>
      <c r="AD145"/>
      <c r="AE145"/>
    </row>
    <row r="146" spans="7:31" outlineLevel="1">
      <c r="G146"/>
      <c r="H146" s="119" t="s">
        <v>1917</v>
      </c>
      <c r="I146" s="8">
        <v>43080</v>
      </c>
      <c r="J146" s="30">
        <v>0.84727647484008795</v>
      </c>
      <c r="K146"/>
      <c r="L146" s="19">
        <v>201745</v>
      </c>
      <c r="M146" s="19" t="s">
        <v>44</v>
      </c>
      <c r="N146" s="39">
        <v>201748</v>
      </c>
      <c r="O146" s="39">
        <v>201752</v>
      </c>
      <c r="P146" s="39">
        <v>1</v>
      </c>
      <c r="Q146" s="39">
        <v>201744</v>
      </c>
      <c r="R146" s="39">
        <v>201748</v>
      </c>
      <c r="T146"/>
      <c r="U146"/>
      <c r="V146"/>
      <c r="Y146" s="71" t="s">
        <v>66</v>
      </c>
      <c r="Z146" t="s">
        <v>6</v>
      </c>
      <c r="AA146"/>
      <c r="AB146"/>
      <c r="AC146"/>
      <c r="AD146"/>
      <c r="AE146"/>
    </row>
    <row r="147" spans="7:31" outlineLevel="1">
      <c r="G147"/>
      <c r="H147"/>
      <c r="I147" s="8">
        <v>43081</v>
      </c>
      <c r="J147" s="30">
        <v>0.87619401258606788</v>
      </c>
      <c r="K147"/>
      <c r="L147" s="19">
        <v>201745</v>
      </c>
      <c r="M147" s="19" t="s">
        <v>44</v>
      </c>
      <c r="N147" s="39">
        <v>201748</v>
      </c>
      <c r="O147" s="39">
        <v>201752</v>
      </c>
      <c r="P147" s="39">
        <v>1</v>
      </c>
      <c r="Q147" s="39">
        <v>201744</v>
      </c>
      <c r="R147" s="39">
        <v>201748</v>
      </c>
      <c r="T147"/>
      <c r="U147"/>
      <c r="V147"/>
      <c r="Y147" s="119">
        <v>2</v>
      </c>
      <c r="Z147" s="72">
        <v>5</v>
      </c>
      <c r="AA147"/>
      <c r="AB147"/>
      <c r="AC147"/>
      <c r="AD147"/>
      <c r="AE147"/>
    </row>
    <row r="148" spans="7:31" outlineLevel="1">
      <c r="G148"/>
      <c r="H148"/>
      <c r="I148" s="8">
        <v>43082</v>
      </c>
      <c r="J148" s="30">
        <v>0.92739395377361322</v>
      </c>
      <c r="K148"/>
      <c r="L148" s="19">
        <v>201745</v>
      </c>
      <c r="M148" s="19" t="s">
        <v>57</v>
      </c>
      <c r="N148" s="39">
        <v>201748</v>
      </c>
      <c r="O148" s="39">
        <v>201752</v>
      </c>
      <c r="P148" s="39">
        <v>0.9</v>
      </c>
      <c r="Q148" s="39">
        <v>201744</v>
      </c>
      <c r="R148" s="39">
        <v>201748</v>
      </c>
      <c r="Y148" s="119">
        <v>3</v>
      </c>
      <c r="Z148" s="72">
        <v>393</v>
      </c>
      <c r="AA148"/>
      <c r="AB148"/>
      <c r="AC148"/>
      <c r="AD148"/>
      <c r="AE148"/>
    </row>
    <row r="149" spans="7:31" outlineLevel="1">
      <c r="G149"/>
      <c r="H149"/>
      <c r="I149" s="8">
        <v>43083</v>
      </c>
      <c r="J149" s="30">
        <v>0.80221550155738219</v>
      </c>
      <c r="K149"/>
      <c r="L149" s="19">
        <v>201745</v>
      </c>
      <c r="M149" s="19" t="s">
        <v>57</v>
      </c>
      <c r="N149" s="39">
        <v>201748</v>
      </c>
      <c r="O149" s="39">
        <v>201752</v>
      </c>
      <c r="P149" s="39">
        <v>1</v>
      </c>
      <c r="Q149" s="39">
        <v>201744</v>
      </c>
      <c r="R149" s="39">
        <v>201748</v>
      </c>
      <c r="Y149" s="119">
        <v>4</v>
      </c>
      <c r="Z149" s="72">
        <v>13</v>
      </c>
      <c r="AA149"/>
      <c r="AB149"/>
      <c r="AC149"/>
      <c r="AD149"/>
      <c r="AE149"/>
    </row>
    <row r="150" spans="7:31" outlineLevel="1">
      <c r="G150"/>
      <c r="H150"/>
      <c r="I150" s="8">
        <v>43084</v>
      </c>
      <c r="J150" s="30">
        <v>0.87115589069858113</v>
      </c>
      <c r="K150"/>
      <c r="L150" s="19">
        <v>201745</v>
      </c>
      <c r="M150" s="19" t="s">
        <v>57</v>
      </c>
      <c r="N150" s="39">
        <v>201748</v>
      </c>
      <c r="O150" s="39">
        <v>201752</v>
      </c>
      <c r="P150" s="39">
        <v>1</v>
      </c>
      <c r="Q150" s="39">
        <v>201744</v>
      </c>
      <c r="R150" s="39">
        <v>201748</v>
      </c>
      <c r="Y150" s="119">
        <v>5</v>
      </c>
      <c r="Z150" s="72">
        <v>21</v>
      </c>
      <c r="AA150"/>
      <c r="AB150"/>
      <c r="AC150"/>
      <c r="AD150"/>
      <c r="AE150"/>
    </row>
    <row r="151" spans="7:31" outlineLevel="1">
      <c r="G151"/>
      <c r="H151"/>
      <c r="I151" s="8">
        <v>43085</v>
      </c>
      <c r="J151" s="30">
        <v>0.90298491823788696</v>
      </c>
      <c r="K151"/>
      <c r="L151" s="19">
        <v>201745</v>
      </c>
      <c r="M151" s="19" t="s">
        <v>34</v>
      </c>
      <c r="N151" s="39">
        <v>201748</v>
      </c>
      <c r="O151" s="39">
        <v>201752</v>
      </c>
      <c r="P151" s="39"/>
      <c r="Q151" s="39">
        <v>201744</v>
      </c>
      <c r="R151" s="39">
        <v>201748</v>
      </c>
      <c r="Y151" s="119" t="s">
        <v>8</v>
      </c>
      <c r="Z151" s="72">
        <v>432</v>
      </c>
      <c r="AA151"/>
      <c r="AB151"/>
      <c r="AC151"/>
      <c r="AD151"/>
      <c r="AE151"/>
    </row>
    <row r="152" spans="7:31" outlineLevel="1">
      <c r="G152"/>
      <c r="H152" s="119" t="s">
        <v>1957</v>
      </c>
      <c r="I152" s="8">
        <v>43087</v>
      </c>
      <c r="J152" s="30">
        <v>0.88502393406598501</v>
      </c>
      <c r="L152" s="19">
        <v>201745</v>
      </c>
      <c r="M152" s="19" t="s">
        <v>34</v>
      </c>
      <c r="N152" s="39">
        <v>201748</v>
      </c>
      <c r="O152" s="39">
        <v>201752</v>
      </c>
      <c r="P152" s="39"/>
      <c r="Q152" s="39">
        <v>201744</v>
      </c>
      <c r="R152" s="39">
        <v>201748</v>
      </c>
      <c r="Y152"/>
      <c r="Z152"/>
      <c r="AA152"/>
      <c r="AB152"/>
      <c r="AC152"/>
      <c r="AD152"/>
      <c r="AE152"/>
    </row>
    <row r="153" spans="7:31" outlineLevel="1">
      <c r="G153"/>
      <c r="H153"/>
      <c r="I153" s="8">
        <v>43088</v>
      </c>
      <c r="J153" s="30">
        <v>0.85305008284012651</v>
      </c>
      <c r="L153" s="19">
        <v>201745</v>
      </c>
      <c r="M153" s="19" t="s">
        <v>34</v>
      </c>
      <c r="N153" s="39">
        <v>201748</v>
      </c>
      <c r="O153" s="39">
        <v>201752</v>
      </c>
      <c r="P153" s="39">
        <v>0.9</v>
      </c>
      <c r="Q153" s="39">
        <v>201744</v>
      </c>
      <c r="R153" s="39">
        <v>201748</v>
      </c>
      <c r="Y153"/>
      <c r="Z153"/>
      <c r="AA153"/>
      <c r="AB153"/>
      <c r="AC153"/>
      <c r="AD153"/>
      <c r="AE153"/>
    </row>
    <row r="154" spans="7:31" outlineLevel="1">
      <c r="G154" s="119" t="s">
        <v>8</v>
      </c>
      <c r="H154"/>
      <c r="I154"/>
      <c r="J154" s="30">
        <v>0.88836710285261611</v>
      </c>
      <c r="L154" s="19">
        <v>201745</v>
      </c>
      <c r="M154" s="19" t="s">
        <v>35</v>
      </c>
      <c r="N154" s="39">
        <v>201748</v>
      </c>
      <c r="O154" s="39">
        <v>201752</v>
      </c>
      <c r="P154" s="39"/>
      <c r="Q154" s="39">
        <v>201744</v>
      </c>
      <c r="R154" s="39">
        <v>201748</v>
      </c>
      <c r="Y154"/>
      <c r="Z154"/>
      <c r="AA154"/>
      <c r="AB154"/>
      <c r="AC154"/>
      <c r="AD154"/>
      <c r="AE154"/>
    </row>
    <row r="155" spans="7:31" outlineLevel="1">
      <c r="G155"/>
      <c r="H155"/>
      <c r="I155"/>
      <c r="J155"/>
      <c r="L155" s="19">
        <v>201745</v>
      </c>
      <c r="M155" s="19" t="s">
        <v>35</v>
      </c>
      <c r="N155" s="39">
        <v>201748</v>
      </c>
      <c r="O155" s="39">
        <v>201752</v>
      </c>
      <c r="P155" s="39">
        <v>1</v>
      </c>
      <c r="Q155" s="39">
        <v>201744</v>
      </c>
      <c r="R155" s="39">
        <v>201748</v>
      </c>
      <c r="Y155"/>
      <c r="Z155"/>
      <c r="AA155"/>
      <c r="AB155"/>
      <c r="AC155"/>
      <c r="AD155"/>
      <c r="AE155"/>
    </row>
    <row r="156" spans="7:31" outlineLevel="1">
      <c r="G156"/>
      <c r="H156"/>
      <c r="I156"/>
      <c r="J156"/>
      <c r="L156" s="19">
        <v>201745</v>
      </c>
      <c r="M156" s="19" t="s">
        <v>36</v>
      </c>
      <c r="N156" s="39">
        <v>201748</v>
      </c>
      <c r="O156" s="39">
        <v>201752</v>
      </c>
      <c r="P156" s="39">
        <v>1</v>
      </c>
      <c r="Q156" s="39">
        <v>201744</v>
      </c>
      <c r="R156" s="39">
        <v>201748</v>
      </c>
      <c r="Y156"/>
      <c r="Z156"/>
      <c r="AA156"/>
      <c r="AB156"/>
      <c r="AC156"/>
      <c r="AD156"/>
      <c r="AE156"/>
    </row>
    <row r="157" spans="7:31" outlineLevel="1">
      <c r="G157"/>
      <c r="H157"/>
      <c r="I157"/>
      <c r="J157"/>
      <c r="L157" s="19">
        <v>201745</v>
      </c>
      <c r="M157" s="19" t="s">
        <v>36</v>
      </c>
      <c r="N157" s="39">
        <v>201748</v>
      </c>
      <c r="O157" s="39">
        <v>201752</v>
      </c>
      <c r="P157" s="39">
        <v>1</v>
      </c>
      <c r="Q157" s="39">
        <v>201744</v>
      </c>
      <c r="R157" s="39">
        <v>201748</v>
      </c>
      <c r="Y157"/>
      <c r="Z157"/>
      <c r="AA157"/>
      <c r="AB157"/>
      <c r="AC157"/>
      <c r="AD157"/>
      <c r="AE157"/>
    </row>
    <row r="158" spans="7:31" outlineLevel="1">
      <c r="G158"/>
      <c r="H158"/>
      <c r="I158"/>
      <c r="J158"/>
      <c r="L158" s="19">
        <v>201745</v>
      </c>
      <c r="M158" s="19" t="s">
        <v>37</v>
      </c>
      <c r="N158" s="39">
        <v>201748</v>
      </c>
      <c r="O158" s="39">
        <v>201752</v>
      </c>
      <c r="P158" s="39">
        <v>1</v>
      </c>
      <c r="Q158" s="39">
        <v>201744</v>
      </c>
      <c r="R158" s="39">
        <v>201748</v>
      </c>
      <c r="Y158"/>
      <c r="Z158"/>
      <c r="AA158"/>
      <c r="AB158"/>
      <c r="AC158"/>
      <c r="AD158"/>
      <c r="AE158"/>
    </row>
    <row r="159" spans="7:31" outlineLevel="1">
      <c r="L159" s="19">
        <v>201745</v>
      </c>
      <c r="M159" s="19" t="s">
        <v>37</v>
      </c>
      <c r="N159" s="39">
        <v>201748</v>
      </c>
      <c r="O159" s="39">
        <v>201752</v>
      </c>
      <c r="P159" s="39">
        <v>0.8</v>
      </c>
      <c r="Q159" s="39">
        <v>201744</v>
      </c>
      <c r="R159" s="39">
        <v>201748</v>
      </c>
      <c r="Y159"/>
      <c r="Z159"/>
      <c r="AA159"/>
    </row>
    <row r="160" spans="7:31" outlineLevel="1">
      <c r="L160" s="19">
        <v>201745</v>
      </c>
      <c r="M160" s="19" t="s">
        <v>37</v>
      </c>
      <c r="N160" s="39">
        <v>201748</v>
      </c>
      <c r="O160" s="39">
        <v>201752</v>
      </c>
      <c r="P160" s="39">
        <v>0.9</v>
      </c>
      <c r="Q160" s="39">
        <v>201744</v>
      </c>
      <c r="R160" s="39">
        <v>201748</v>
      </c>
      <c r="Y160"/>
      <c r="Z160"/>
      <c r="AA160"/>
    </row>
    <row r="161" spans="12:27" outlineLevel="1">
      <c r="L161" s="19">
        <v>201745</v>
      </c>
      <c r="M161" s="19" t="s">
        <v>37</v>
      </c>
      <c r="N161" s="39">
        <v>201748</v>
      </c>
      <c r="O161" s="39">
        <v>201752</v>
      </c>
      <c r="P161" s="39">
        <v>0.9</v>
      </c>
      <c r="Q161" s="39">
        <v>201744</v>
      </c>
      <c r="R161" s="39">
        <v>201748</v>
      </c>
      <c r="Y161"/>
      <c r="Z161"/>
      <c r="AA161"/>
    </row>
    <row r="162" spans="12:27" outlineLevel="1">
      <c r="L162" s="19">
        <v>201745</v>
      </c>
      <c r="M162" s="19" t="s">
        <v>37</v>
      </c>
      <c r="N162" s="39">
        <v>201748</v>
      </c>
      <c r="O162" s="39">
        <v>201752</v>
      </c>
      <c r="P162" s="39">
        <v>0.9</v>
      </c>
      <c r="Q162" s="39">
        <v>201744</v>
      </c>
      <c r="R162" s="39">
        <v>201748</v>
      </c>
      <c r="Y162"/>
      <c r="Z162"/>
      <c r="AA162"/>
    </row>
    <row r="163" spans="12:27" outlineLevel="1">
      <c r="L163" s="19">
        <v>201745</v>
      </c>
      <c r="M163" s="19" t="s">
        <v>37</v>
      </c>
      <c r="N163" s="39">
        <v>201748</v>
      </c>
      <c r="O163" s="39">
        <v>201752</v>
      </c>
      <c r="P163" s="39">
        <v>0.9</v>
      </c>
      <c r="Q163" s="39">
        <v>201744</v>
      </c>
      <c r="R163" s="39">
        <v>201748</v>
      </c>
    </row>
    <row r="164" spans="12:27" outlineLevel="1">
      <c r="L164" s="19">
        <v>201745</v>
      </c>
      <c r="M164" s="19" t="s">
        <v>38</v>
      </c>
      <c r="N164" s="39">
        <v>201748</v>
      </c>
      <c r="O164" s="39">
        <v>201752</v>
      </c>
      <c r="P164" s="39"/>
      <c r="Q164" s="39">
        <v>201744</v>
      </c>
      <c r="R164" s="39">
        <v>201748</v>
      </c>
    </row>
    <row r="165" spans="12:27" outlineLevel="1">
      <c r="L165" s="19">
        <v>201745</v>
      </c>
      <c r="M165" s="19" t="s">
        <v>38</v>
      </c>
      <c r="N165" s="39">
        <v>201748</v>
      </c>
      <c r="O165" s="39">
        <v>201752</v>
      </c>
      <c r="P165" s="39">
        <v>0.9</v>
      </c>
      <c r="Q165" s="39">
        <v>201744</v>
      </c>
      <c r="R165" s="39">
        <v>201748</v>
      </c>
    </row>
    <row r="166" spans="12:27" outlineLevel="1">
      <c r="L166" s="19">
        <v>201745</v>
      </c>
      <c r="M166" s="19" t="s">
        <v>38</v>
      </c>
      <c r="N166" s="39">
        <v>201748</v>
      </c>
      <c r="O166" s="39">
        <v>201752</v>
      </c>
      <c r="P166" s="39">
        <v>0.9</v>
      </c>
      <c r="Q166" s="39">
        <v>201744</v>
      </c>
      <c r="R166" s="39">
        <v>201748</v>
      </c>
    </row>
    <row r="167" spans="12:27" outlineLevel="1">
      <c r="L167" s="19">
        <v>201745</v>
      </c>
      <c r="M167" s="19" t="s">
        <v>38</v>
      </c>
      <c r="N167" s="39">
        <v>201748</v>
      </c>
      <c r="O167" s="39">
        <v>201752</v>
      </c>
      <c r="P167" s="39"/>
      <c r="Q167" s="39">
        <v>201744</v>
      </c>
      <c r="R167" s="39">
        <v>201748</v>
      </c>
    </row>
    <row r="168" spans="12:27" outlineLevel="1">
      <c r="L168" s="19">
        <v>201745</v>
      </c>
      <c r="M168" s="19" t="s">
        <v>38</v>
      </c>
      <c r="N168" s="39">
        <v>201748</v>
      </c>
      <c r="O168" s="39">
        <v>201752</v>
      </c>
      <c r="P168" s="39">
        <v>1</v>
      </c>
      <c r="Q168" s="39">
        <v>201744</v>
      </c>
      <c r="R168" s="39">
        <v>201748</v>
      </c>
    </row>
    <row r="169" spans="12:27" outlineLevel="1">
      <c r="L169" s="19">
        <v>201745</v>
      </c>
      <c r="M169" s="19" t="s">
        <v>38</v>
      </c>
      <c r="N169" s="39">
        <v>201748</v>
      </c>
      <c r="O169" s="39">
        <v>201752</v>
      </c>
      <c r="P169" s="39">
        <v>1</v>
      </c>
      <c r="Q169" s="39">
        <v>201744</v>
      </c>
      <c r="R169" s="39">
        <v>201748</v>
      </c>
    </row>
    <row r="170" spans="12:27" outlineLevel="1">
      <c r="L170" s="19">
        <v>201745</v>
      </c>
      <c r="M170" s="19" t="s">
        <v>38</v>
      </c>
      <c r="N170" s="39">
        <v>201748</v>
      </c>
      <c r="O170" s="39">
        <v>201752</v>
      </c>
      <c r="P170" s="39"/>
      <c r="Q170" s="39">
        <v>201744</v>
      </c>
      <c r="R170" s="39">
        <v>201748</v>
      </c>
    </row>
    <row r="171" spans="12:27" outlineLevel="1">
      <c r="L171" s="19">
        <v>201745</v>
      </c>
      <c r="M171" s="19" t="s">
        <v>38</v>
      </c>
      <c r="N171" s="39">
        <v>201748</v>
      </c>
      <c r="O171" s="39">
        <v>201752</v>
      </c>
      <c r="P171" s="39">
        <v>1</v>
      </c>
      <c r="Q171" s="39">
        <v>201744</v>
      </c>
      <c r="R171" s="39">
        <v>201748</v>
      </c>
    </row>
    <row r="172" spans="12:27" outlineLevel="1">
      <c r="L172" s="19">
        <v>201745</v>
      </c>
      <c r="M172" s="19" t="s">
        <v>38</v>
      </c>
      <c r="N172" s="39">
        <v>201748</v>
      </c>
      <c r="O172" s="39">
        <v>201752</v>
      </c>
      <c r="P172" s="39">
        <v>0.9</v>
      </c>
      <c r="Q172" s="39">
        <v>201744</v>
      </c>
      <c r="R172" s="39">
        <v>201748</v>
      </c>
    </row>
    <row r="173" spans="12:27" outlineLevel="1">
      <c r="L173" s="19">
        <v>201746</v>
      </c>
      <c r="M173" s="19" t="s">
        <v>44</v>
      </c>
      <c r="N173" s="39">
        <v>201748</v>
      </c>
      <c r="O173" s="39">
        <v>201752</v>
      </c>
      <c r="P173" s="39">
        <v>0.7</v>
      </c>
      <c r="Q173" s="39">
        <v>201744</v>
      </c>
      <c r="R173" s="39">
        <v>201748</v>
      </c>
    </row>
    <row r="174" spans="12:27" outlineLevel="1">
      <c r="L174" s="19">
        <v>201746</v>
      </c>
      <c r="M174" s="19" t="s">
        <v>44</v>
      </c>
      <c r="N174" s="39">
        <v>201748</v>
      </c>
      <c r="O174" s="39">
        <v>201752</v>
      </c>
      <c r="P174" s="39">
        <v>0.7</v>
      </c>
      <c r="Q174" s="39">
        <v>201744</v>
      </c>
      <c r="R174" s="39">
        <v>201748</v>
      </c>
    </row>
    <row r="175" spans="12:27" outlineLevel="1">
      <c r="L175" s="19">
        <v>201746</v>
      </c>
      <c r="M175" s="19" t="s">
        <v>44</v>
      </c>
      <c r="N175" s="39">
        <v>201748</v>
      </c>
      <c r="O175" s="39">
        <v>201752</v>
      </c>
      <c r="P175" s="39">
        <v>0.9</v>
      </c>
      <c r="Q175" s="39">
        <v>201744</v>
      </c>
      <c r="R175" s="39">
        <v>201748</v>
      </c>
    </row>
    <row r="176" spans="12:27" outlineLevel="1">
      <c r="L176" s="19">
        <v>201746</v>
      </c>
      <c r="M176" s="19" t="s">
        <v>44</v>
      </c>
      <c r="N176" s="39">
        <v>201748</v>
      </c>
      <c r="O176" s="39">
        <v>201752</v>
      </c>
      <c r="P176" s="39">
        <v>0.9</v>
      </c>
      <c r="Q176" s="39">
        <v>201744</v>
      </c>
      <c r="R176" s="39">
        <v>201748</v>
      </c>
    </row>
    <row r="177" spans="12:18" outlineLevel="1">
      <c r="L177" s="19">
        <v>201746</v>
      </c>
      <c r="M177" s="19" t="s">
        <v>44</v>
      </c>
      <c r="N177" s="39">
        <v>201748</v>
      </c>
      <c r="O177" s="39">
        <v>201752</v>
      </c>
      <c r="P177" s="39">
        <v>1</v>
      </c>
      <c r="Q177" s="39">
        <v>201744</v>
      </c>
      <c r="R177" s="39">
        <v>201748</v>
      </c>
    </row>
    <row r="178" spans="12:18" outlineLevel="1">
      <c r="L178" s="19">
        <v>201746</v>
      </c>
      <c r="M178" s="19" t="s">
        <v>44</v>
      </c>
      <c r="N178" s="39">
        <v>201748</v>
      </c>
      <c r="O178" s="39">
        <v>201752</v>
      </c>
      <c r="P178" s="39">
        <v>1</v>
      </c>
      <c r="Q178" s="39">
        <v>201744</v>
      </c>
      <c r="R178" s="39">
        <v>201748</v>
      </c>
    </row>
    <row r="179" spans="12:18" outlineLevel="1">
      <c r="L179" s="19">
        <v>201746</v>
      </c>
      <c r="M179" s="19" t="s">
        <v>44</v>
      </c>
      <c r="N179" s="39">
        <v>201748</v>
      </c>
      <c r="O179" s="39">
        <v>201752</v>
      </c>
      <c r="P179" s="39">
        <v>0.8</v>
      </c>
      <c r="Q179" s="39">
        <v>201744</v>
      </c>
      <c r="R179" s="39">
        <v>201748</v>
      </c>
    </row>
    <row r="180" spans="12:18" outlineLevel="1">
      <c r="L180" s="19">
        <v>201746</v>
      </c>
      <c r="M180" s="19" t="s">
        <v>44</v>
      </c>
      <c r="N180" s="39">
        <v>201748</v>
      </c>
      <c r="O180" s="39">
        <v>201752</v>
      </c>
      <c r="P180" s="39">
        <v>0.8</v>
      </c>
      <c r="Q180" s="39">
        <v>201744</v>
      </c>
      <c r="R180" s="39">
        <v>201748</v>
      </c>
    </row>
    <row r="181" spans="12:18" outlineLevel="1">
      <c r="L181" s="19">
        <v>201746</v>
      </c>
      <c r="M181" s="19" t="s">
        <v>44</v>
      </c>
      <c r="N181" s="39">
        <v>201748</v>
      </c>
      <c r="O181" s="39">
        <v>201752</v>
      </c>
      <c r="P181" s="39">
        <v>0.8</v>
      </c>
      <c r="Q181" s="39">
        <v>201744</v>
      </c>
      <c r="R181" s="39">
        <v>201748</v>
      </c>
    </row>
    <row r="182" spans="12:18" outlineLevel="1">
      <c r="L182" s="19">
        <v>201746</v>
      </c>
      <c r="M182" s="19" t="s">
        <v>44</v>
      </c>
      <c r="N182" s="39">
        <v>201748</v>
      </c>
      <c r="O182" s="39">
        <v>201752</v>
      </c>
      <c r="P182" s="39">
        <v>0.9</v>
      </c>
      <c r="Q182" s="39">
        <v>201744</v>
      </c>
      <c r="R182" s="39">
        <v>201748</v>
      </c>
    </row>
    <row r="183" spans="12:18" outlineLevel="1">
      <c r="L183" s="19">
        <v>201746</v>
      </c>
      <c r="M183" s="19" t="s">
        <v>44</v>
      </c>
      <c r="N183" s="39">
        <v>201748</v>
      </c>
      <c r="O183" s="39">
        <v>201752</v>
      </c>
      <c r="P183" s="39">
        <v>0.8</v>
      </c>
      <c r="Q183" s="39">
        <v>201744</v>
      </c>
      <c r="R183" s="39">
        <v>201748</v>
      </c>
    </row>
    <row r="184" spans="12:18" outlineLevel="1">
      <c r="L184" s="19">
        <v>201746</v>
      </c>
      <c r="M184" s="19" t="s">
        <v>44</v>
      </c>
      <c r="N184" s="39">
        <v>201748</v>
      </c>
      <c r="O184" s="39">
        <v>201752</v>
      </c>
      <c r="P184" s="39">
        <v>1</v>
      </c>
      <c r="Q184" s="39">
        <v>201744</v>
      </c>
      <c r="R184" s="39">
        <v>201748</v>
      </c>
    </row>
    <row r="185" spans="12:18" outlineLevel="1">
      <c r="L185" s="19">
        <v>201746</v>
      </c>
      <c r="M185" s="19" t="s">
        <v>44</v>
      </c>
      <c r="N185" s="39">
        <v>201748</v>
      </c>
      <c r="O185" s="39">
        <v>201752</v>
      </c>
      <c r="P185" s="39">
        <v>0.9</v>
      </c>
      <c r="Q185" s="39">
        <v>201744</v>
      </c>
      <c r="R185" s="39">
        <v>201748</v>
      </c>
    </row>
    <row r="186" spans="12:18" outlineLevel="1">
      <c r="L186" s="19">
        <v>201746</v>
      </c>
      <c r="M186" s="19" t="s">
        <v>44</v>
      </c>
      <c r="N186" s="39">
        <v>201748</v>
      </c>
      <c r="O186" s="39">
        <v>201752</v>
      </c>
      <c r="P186" s="39">
        <v>0.8</v>
      </c>
      <c r="Q186" s="39">
        <v>201744</v>
      </c>
      <c r="R186" s="39">
        <v>201748</v>
      </c>
    </row>
    <row r="187" spans="12:18" outlineLevel="1">
      <c r="L187" s="19">
        <v>201746</v>
      </c>
      <c r="M187" s="19" t="s">
        <v>44</v>
      </c>
      <c r="N187" s="39">
        <v>201748</v>
      </c>
      <c r="O187" s="39">
        <v>201752</v>
      </c>
      <c r="P187" s="39">
        <v>0.7</v>
      </c>
      <c r="Q187" s="39">
        <v>201744</v>
      </c>
      <c r="R187" s="39">
        <v>201748</v>
      </c>
    </row>
    <row r="188" spans="12:18" outlineLevel="1">
      <c r="L188" s="19">
        <v>201746</v>
      </c>
      <c r="M188" s="19" t="s">
        <v>44</v>
      </c>
      <c r="N188" s="39">
        <v>201748</v>
      </c>
      <c r="O188" s="39">
        <v>201752</v>
      </c>
      <c r="P188" s="39">
        <v>0.9</v>
      </c>
      <c r="Q188" s="39">
        <v>201744</v>
      </c>
      <c r="R188" s="39">
        <v>201748</v>
      </c>
    </row>
    <row r="189" spans="12:18" outlineLevel="1">
      <c r="L189" s="19">
        <v>201746</v>
      </c>
      <c r="M189" s="19" t="s">
        <v>44</v>
      </c>
      <c r="N189" s="39">
        <v>201748</v>
      </c>
      <c r="O189" s="39">
        <v>201752</v>
      </c>
      <c r="P189" s="39">
        <v>0.9</v>
      </c>
      <c r="Q189" s="39">
        <v>201744</v>
      </c>
      <c r="R189" s="39">
        <v>201748</v>
      </c>
    </row>
    <row r="190" spans="12:18" outlineLevel="1">
      <c r="L190" s="19">
        <v>201746</v>
      </c>
      <c r="M190" s="19" t="s">
        <v>44</v>
      </c>
      <c r="N190" s="39">
        <v>201748</v>
      </c>
      <c r="O190" s="39">
        <v>201752</v>
      </c>
      <c r="P190" s="39">
        <v>0.7</v>
      </c>
      <c r="Q190" s="39">
        <v>201744</v>
      </c>
      <c r="R190" s="39">
        <v>201748</v>
      </c>
    </row>
    <row r="191" spans="12:18" outlineLevel="1">
      <c r="L191" s="19">
        <v>201746</v>
      </c>
      <c r="M191" s="19" t="s">
        <v>44</v>
      </c>
      <c r="N191" s="39">
        <v>201748</v>
      </c>
      <c r="O191" s="39">
        <v>201752</v>
      </c>
      <c r="P191" s="39"/>
      <c r="Q191" s="39">
        <v>201744</v>
      </c>
      <c r="R191" s="39">
        <v>201748</v>
      </c>
    </row>
    <row r="192" spans="12:18" outlineLevel="1">
      <c r="L192" s="19">
        <v>201746</v>
      </c>
      <c r="M192" s="19" t="s">
        <v>44</v>
      </c>
      <c r="N192" s="39">
        <v>201748</v>
      </c>
      <c r="O192" s="39">
        <v>201752</v>
      </c>
      <c r="P192" s="39">
        <v>1</v>
      </c>
      <c r="Q192" s="39">
        <v>201744</v>
      </c>
      <c r="R192" s="39">
        <v>201748</v>
      </c>
    </row>
    <row r="193" spans="12:18" outlineLevel="1">
      <c r="L193" s="19">
        <v>201746</v>
      </c>
      <c r="M193" s="19" t="s">
        <v>44</v>
      </c>
      <c r="N193" s="39">
        <v>201748</v>
      </c>
      <c r="O193" s="39">
        <v>201752</v>
      </c>
      <c r="P193" s="39">
        <v>1</v>
      </c>
      <c r="Q193" s="39">
        <v>201744</v>
      </c>
      <c r="R193" s="39">
        <v>201748</v>
      </c>
    </row>
    <row r="194" spans="12:18" outlineLevel="1">
      <c r="L194" s="19">
        <v>201746</v>
      </c>
      <c r="M194" s="19" t="s">
        <v>44</v>
      </c>
      <c r="N194" s="39">
        <v>201748</v>
      </c>
      <c r="O194" s="39">
        <v>201752</v>
      </c>
      <c r="P194" s="39"/>
      <c r="Q194" s="39">
        <v>201744</v>
      </c>
      <c r="R194" s="39">
        <v>201748</v>
      </c>
    </row>
    <row r="195" spans="12:18" outlineLevel="1">
      <c r="L195" s="19">
        <v>201746</v>
      </c>
      <c r="M195" s="19" t="s">
        <v>44</v>
      </c>
      <c r="N195" s="39">
        <v>201748</v>
      </c>
      <c r="O195" s="39">
        <v>201752</v>
      </c>
      <c r="P195" s="39">
        <v>1</v>
      </c>
      <c r="Q195" s="39">
        <v>201744</v>
      </c>
      <c r="R195" s="39">
        <v>201748</v>
      </c>
    </row>
    <row r="196" spans="12:18" outlineLevel="1">
      <c r="L196" s="19">
        <v>201746</v>
      </c>
      <c r="M196" s="19" t="s">
        <v>44</v>
      </c>
      <c r="N196" s="39">
        <v>201748</v>
      </c>
      <c r="O196" s="39">
        <v>201752</v>
      </c>
      <c r="P196" s="39">
        <v>1</v>
      </c>
      <c r="Q196" s="39">
        <v>201744</v>
      </c>
      <c r="R196" s="39">
        <v>201748</v>
      </c>
    </row>
    <row r="197" spans="12:18" outlineLevel="1">
      <c r="L197" s="19">
        <v>201746</v>
      </c>
      <c r="M197" s="19" t="s">
        <v>57</v>
      </c>
      <c r="N197" s="39">
        <v>201748</v>
      </c>
      <c r="O197" s="39">
        <v>201752</v>
      </c>
      <c r="P197" s="39">
        <v>1</v>
      </c>
      <c r="Q197" s="39">
        <v>201744</v>
      </c>
      <c r="R197" s="39">
        <v>201748</v>
      </c>
    </row>
    <row r="198" spans="12:18" outlineLevel="1">
      <c r="L198" s="19">
        <v>201746</v>
      </c>
      <c r="M198" s="19" t="s">
        <v>57</v>
      </c>
      <c r="N198" s="39">
        <v>201748</v>
      </c>
      <c r="O198" s="39">
        <v>201752</v>
      </c>
      <c r="P198" s="39">
        <v>1</v>
      </c>
      <c r="Q198" s="39">
        <v>201744</v>
      </c>
      <c r="R198" s="39">
        <v>201748</v>
      </c>
    </row>
    <row r="199" spans="12:18" outlineLevel="1">
      <c r="L199" s="19">
        <v>201746</v>
      </c>
      <c r="M199" s="19" t="s">
        <v>57</v>
      </c>
      <c r="N199" s="39">
        <v>201748</v>
      </c>
      <c r="O199" s="39">
        <v>201752</v>
      </c>
      <c r="P199" s="39">
        <v>1</v>
      </c>
      <c r="Q199" s="39">
        <v>201744</v>
      </c>
      <c r="R199" s="39">
        <v>201748</v>
      </c>
    </row>
    <row r="200" spans="12:18" outlineLevel="1">
      <c r="L200" s="19">
        <v>201746</v>
      </c>
      <c r="M200" s="19" t="s">
        <v>34</v>
      </c>
      <c r="N200" s="39">
        <v>201748</v>
      </c>
      <c r="O200" s="39">
        <v>201752</v>
      </c>
      <c r="P200" s="39">
        <v>1</v>
      </c>
      <c r="Q200" s="39">
        <v>201744</v>
      </c>
      <c r="R200" s="39">
        <v>201748</v>
      </c>
    </row>
    <row r="201" spans="12:18" outlineLevel="1">
      <c r="L201" s="19">
        <v>201746</v>
      </c>
      <c r="M201" s="19" t="s">
        <v>34</v>
      </c>
      <c r="N201" s="39">
        <v>201748</v>
      </c>
      <c r="O201" s="39">
        <v>201752</v>
      </c>
      <c r="P201" s="39"/>
      <c r="Q201" s="39">
        <v>201744</v>
      </c>
      <c r="R201" s="39">
        <v>201748</v>
      </c>
    </row>
    <row r="202" spans="12:18" outlineLevel="1">
      <c r="L202" s="19">
        <v>201746</v>
      </c>
      <c r="M202" s="19" t="s">
        <v>34</v>
      </c>
      <c r="N202" s="39">
        <v>201748</v>
      </c>
      <c r="O202" s="39">
        <v>201752</v>
      </c>
      <c r="P202" s="39">
        <v>1</v>
      </c>
      <c r="Q202" s="39">
        <v>201744</v>
      </c>
      <c r="R202" s="39">
        <v>201748</v>
      </c>
    </row>
    <row r="203" spans="12:18" outlineLevel="1">
      <c r="L203" s="19">
        <v>201746</v>
      </c>
      <c r="M203" s="19" t="s">
        <v>35</v>
      </c>
      <c r="N203" s="39">
        <v>201748</v>
      </c>
      <c r="O203" s="39">
        <v>201752</v>
      </c>
      <c r="P203" s="39">
        <v>1</v>
      </c>
      <c r="Q203" s="39">
        <v>201744</v>
      </c>
      <c r="R203" s="39">
        <v>201748</v>
      </c>
    </row>
    <row r="204" spans="12:18" outlineLevel="1">
      <c r="L204" s="19">
        <v>201746</v>
      </c>
      <c r="M204" s="19" t="s">
        <v>35</v>
      </c>
      <c r="N204" s="39">
        <v>201748</v>
      </c>
      <c r="O204" s="39">
        <v>201752</v>
      </c>
      <c r="P204" s="39">
        <v>1</v>
      </c>
      <c r="Q204" s="39">
        <v>201744</v>
      </c>
      <c r="R204" s="39">
        <v>201748</v>
      </c>
    </row>
    <row r="205" spans="12:18" outlineLevel="1">
      <c r="L205" s="19">
        <v>201746</v>
      </c>
      <c r="M205" s="19" t="s">
        <v>36</v>
      </c>
      <c r="N205" s="39">
        <v>201748</v>
      </c>
      <c r="O205" s="39">
        <v>201752</v>
      </c>
      <c r="P205" s="39">
        <v>1</v>
      </c>
      <c r="Q205" s="39">
        <v>201744</v>
      </c>
      <c r="R205" s="39">
        <v>201748</v>
      </c>
    </row>
    <row r="206" spans="12:18" outlineLevel="1">
      <c r="L206" s="19">
        <v>201746</v>
      </c>
      <c r="M206" s="19" t="s">
        <v>36</v>
      </c>
      <c r="N206" s="39">
        <v>201748</v>
      </c>
      <c r="O206" s="39">
        <v>201752</v>
      </c>
      <c r="P206" s="39">
        <v>1</v>
      </c>
      <c r="Q206" s="39">
        <v>201744</v>
      </c>
      <c r="R206" s="39">
        <v>201748</v>
      </c>
    </row>
    <row r="207" spans="12:18" outlineLevel="1">
      <c r="L207" s="19">
        <v>201746</v>
      </c>
      <c r="M207" s="19" t="s">
        <v>37</v>
      </c>
      <c r="N207" s="39">
        <v>201748</v>
      </c>
      <c r="O207" s="39">
        <v>201752</v>
      </c>
      <c r="P207" s="39">
        <v>1</v>
      </c>
      <c r="Q207" s="39">
        <v>201744</v>
      </c>
      <c r="R207" s="39">
        <v>201748</v>
      </c>
    </row>
    <row r="208" spans="12:18" outlineLevel="1">
      <c r="L208" s="19">
        <v>201746</v>
      </c>
      <c r="M208" s="19" t="s">
        <v>37</v>
      </c>
      <c r="N208" s="39">
        <v>201748</v>
      </c>
      <c r="O208" s="39">
        <v>201752</v>
      </c>
      <c r="P208" s="39">
        <v>0.9</v>
      </c>
      <c r="Q208" s="39">
        <v>201744</v>
      </c>
      <c r="R208" s="39">
        <v>201748</v>
      </c>
    </row>
    <row r="209" spans="12:18" outlineLevel="1">
      <c r="L209" s="19">
        <v>201746</v>
      </c>
      <c r="M209" s="19" t="s">
        <v>37</v>
      </c>
      <c r="N209" s="39">
        <v>201748</v>
      </c>
      <c r="O209" s="39">
        <v>201752</v>
      </c>
      <c r="P209" s="39">
        <v>1</v>
      </c>
      <c r="Q209" s="39">
        <v>201744</v>
      </c>
      <c r="R209" s="39">
        <v>201748</v>
      </c>
    </row>
    <row r="210" spans="12:18" outlineLevel="1">
      <c r="L210" s="19">
        <v>201746</v>
      </c>
      <c r="M210" s="19" t="s">
        <v>37</v>
      </c>
      <c r="N210" s="39">
        <v>201748</v>
      </c>
      <c r="O210" s="39">
        <v>201752</v>
      </c>
      <c r="P210" s="39">
        <v>1</v>
      </c>
      <c r="Q210" s="39">
        <v>201744</v>
      </c>
      <c r="R210" s="39">
        <v>201748</v>
      </c>
    </row>
    <row r="211" spans="12:18" outlineLevel="1">
      <c r="L211" s="19">
        <v>201746</v>
      </c>
      <c r="M211" s="19" t="s">
        <v>37</v>
      </c>
      <c r="N211" s="39">
        <v>201748</v>
      </c>
      <c r="O211" s="39">
        <v>201752</v>
      </c>
      <c r="P211" s="39">
        <v>1</v>
      </c>
      <c r="Q211" s="39">
        <v>201744</v>
      </c>
      <c r="R211" s="39">
        <v>201748</v>
      </c>
    </row>
    <row r="212" spans="12:18" outlineLevel="1">
      <c r="L212" s="19">
        <v>201746</v>
      </c>
      <c r="M212" s="19" t="s">
        <v>37</v>
      </c>
      <c r="N212" s="39">
        <v>201748</v>
      </c>
      <c r="O212" s="39">
        <v>201752</v>
      </c>
      <c r="P212" s="39"/>
      <c r="Q212" s="39">
        <v>201744</v>
      </c>
      <c r="R212" s="39">
        <v>201748</v>
      </c>
    </row>
    <row r="213" spans="12:18" outlineLevel="1">
      <c r="L213" s="19">
        <v>201746</v>
      </c>
      <c r="M213" s="19" t="s">
        <v>38</v>
      </c>
      <c r="N213" s="39">
        <v>201748</v>
      </c>
      <c r="O213" s="39">
        <v>201752</v>
      </c>
      <c r="P213" s="39">
        <v>0.9</v>
      </c>
      <c r="Q213" s="39">
        <v>201744</v>
      </c>
      <c r="R213" s="39">
        <v>201748</v>
      </c>
    </row>
    <row r="214" spans="12:18" outlineLevel="1">
      <c r="L214" s="19">
        <v>201746</v>
      </c>
      <c r="M214" s="19" t="s">
        <v>38</v>
      </c>
      <c r="N214" s="39">
        <v>201748</v>
      </c>
      <c r="O214" s="39">
        <v>201752</v>
      </c>
      <c r="P214" s="39">
        <v>0.9</v>
      </c>
      <c r="Q214" s="39">
        <v>201744</v>
      </c>
      <c r="R214" s="39">
        <v>201748</v>
      </c>
    </row>
    <row r="215" spans="12:18" outlineLevel="1">
      <c r="L215" s="19">
        <v>201746</v>
      </c>
      <c r="M215" s="19" t="s">
        <v>38</v>
      </c>
      <c r="N215" s="39">
        <v>201748</v>
      </c>
      <c r="O215" s="39">
        <v>201752</v>
      </c>
      <c r="P215" s="39">
        <v>0.9</v>
      </c>
      <c r="Q215" s="39">
        <v>201744</v>
      </c>
      <c r="R215" s="39">
        <v>201748</v>
      </c>
    </row>
    <row r="216" spans="12:18" outlineLevel="1">
      <c r="L216" s="19">
        <v>201746</v>
      </c>
      <c r="M216" s="19" t="s">
        <v>38</v>
      </c>
      <c r="N216" s="39">
        <v>201748</v>
      </c>
      <c r="O216" s="39">
        <v>201752</v>
      </c>
      <c r="P216" s="39">
        <v>1</v>
      </c>
      <c r="Q216" s="39">
        <v>201744</v>
      </c>
      <c r="R216" s="39">
        <v>201748</v>
      </c>
    </row>
    <row r="217" spans="12:18" outlineLevel="1">
      <c r="L217" s="19">
        <v>201746</v>
      </c>
      <c r="M217" s="19" t="s">
        <v>38</v>
      </c>
      <c r="N217" s="39">
        <v>201748</v>
      </c>
      <c r="O217" s="39">
        <v>201752</v>
      </c>
      <c r="P217" s="39">
        <v>1</v>
      </c>
      <c r="Q217" s="39">
        <v>201744</v>
      </c>
      <c r="R217" s="39">
        <v>201748</v>
      </c>
    </row>
    <row r="218" spans="12:18" outlineLevel="1">
      <c r="L218" s="19">
        <v>201746</v>
      </c>
      <c r="M218" s="19" t="s">
        <v>38</v>
      </c>
      <c r="N218" s="39">
        <v>201748</v>
      </c>
      <c r="O218" s="39">
        <v>201752</v>
      </c>
      <c r="P218" s="39">
        <v>1</v>
      </c>
      <c r="Q218" s="39">
        <v>201744</v>
      </c>
      <c r="R218" s="39">
        <v>201748</v>
      </c>
    </row>
    <row r="219" spans="12:18" outlineLevel="1">
      <c r="L219" s="19">
        <v>201746</v>
      </c>
      <c r="M219" s="19" t="s">
        <v>38</v>
      </c>
      <c r="N219" s="39">
        <v>201748</v>
      </c>
      <c r="O219" s="39">
        <v>201752</v>
      </c>
      <c r="P219" s="39">
        <v>0.9</v>
      </c>
      <c r="Q219" s="39">
        <v>201744</v>
      </c>
      <c r="R219" s="39">
        <v>201748</v>
      </c>
    </row>
    <row r="220" spans="12:18" outlineLevel="1">
      <c r="L220" s="19">
        <v>201746</v>
      </c>
      <c r="M220" s="19" t="s">
        <v>38</v>
      </c>
      <c r="N220" s="39">
        <v>201748</v>
      </c>
      <c r="O220" s="39">
        <v>201752</v>
      </c>
      <c r="P220" s="39"/>
      <c r="Q220" s="39">
        <v>201744</v>
      </c>
      <c r="R220" s="39">
        <v>201748</v>
      </c>
    </row>
    <row r="221" spans="12:18" outlineLevel="1">
      <c r="L221" s="70">
        <v>201746</v>
      </c>
      <c r="M221" s="70" t="s">
        <v>38</v>
      </c>
      <c r="N221" s="39">
        <v>201748</v>
      </c>
      <c r="O221" s="39">
        <v>201752</v>
      </c>
      <c r="P221" s="39">
        <v>0.9</v>
      </c>
      <c r="Q221" s="39">
        <v>201744</v>
      </c>
      <c r="R221" s="39">
        <v>201748</v>
      </c>
    </row>
    <row r="222" spans="12:18" outlineLevel="1">
      <c r="L222" s="70">
        <v>201747</v>
      </c>
      <c r="M222" s="70" t="s">
        <v>44</v>
      </c>
      <c r="N222" s="39">
        <v>201748</v>
      </c>
      <c r="O222" s="39">
        <v>201752</v>
      </c>
      <c r="P222" s="39">
        <v>0.9</v>
      </c>
      <c r="Q222" s="39">
        <v>201744</v>
      </c>
      <c r="R222" s="39">
        <v>201748</v>
      </c>
    </row>
    <row r="223" spans="12:18" outlineLevel="1">
      <c r="L223" s="70">
        <v>201747</v>
      </c>
      <c r="M223" s="70" t="s">
        <v>44</v>
      </c>
      <c r="N223" s="39">
        <v>201748</v>
      </c>
      <c r="O223" s="39">
        <v>201752</v>
      </c>
      <c r="P223" s="39">
        <v>0.7</v>
      </c>
      <c r="Q223" s="39">
        <v>201744</v>
      </c>
      <c r="R223" s="39">
        <v>201748</v>
      </c>
    </row>
    <row r="224" spans="12:18" outlineLevel="1">
      <c r="L224" s="70">
        <v>201747</v>
      </c>
      <c r="M224" s="70" t="s">
        <v>44</v>
      </c>
      <c r="N224" s="39">
        <v>201748</v>
      </c>
      <c r="O224" s="39">
        <v>201752</v>
      </c>
      <c r="P224" s="39">
        <v>0.9</v>
      </c>
      <c r="Q224" s="39">
        <v>201744</v>
      </c>
      <c r="R224" s="39">
        <v>201748</v>
      </c>
    </row>
    <row r="225" spans="12:18" outlineLevel="1">
      <c r="L225" s="70">
        <v>201747</v>
      </c>
      <c r="M225" s="70" t="s">
        <v>44</v>
      </c>
      <c r="N225" s="39">
        <v>201748</v>
      </c>
      <c r="O225" s="39">
        <v>201752</v>
      </c>
      <c r="P225" s="39">
        <v>0.9</v>
      </c>
      <c r="Q225" s="39">
        <v>201744</v>
      </c>
      <c r="R225" s="39">
        <v>201748</v>
      </c>
    </row>
    <row r="226" spans="12:18" outlineLevel="1">
      <c r="L226" s="70">
        <v>201747</v>
      </c>
      <c r="M226" s="70" t="s">
        <v>44</v>
      </c>
      <c r="N226" s="39">
        <v>201748</v>
      </c>
      <c r="O226" s="39">
        <v>201752</v>
      </c>
      <c r="P226" s="39">
        <v>1</v>
      </c>
      <c r="Q226" s="39">
        <v>201744</v>
      </c>
      <c r="R226" s="39">
        <v>201748</v>
      </c>
    </row>
    <row r="227" spans="12:18" outlineLevel="1">
      <c r="L227" s="70">
        <v>201747</v>
      </c>
      <c r="M227" s="70" t="s">
        <v>44</v>
      </c>
      <c r="N227" s="39">
        <v>201748</v>
      </c>
      <c r="O227" s="39">
        <v>201752</v>
      </c>
      <c r="P227" s="39">
        <v>1</v>
      </c>
      <c r="Q227" s="39">
        <v>201744</v>
      </c>
      <c r="R227" s="39">
        <v>201748</v>
      </c>
    </row>
    <row r="228" spans="12:18" outlineLevel="1">
      <c r="L228" s="70">
        <v>201747</v>
      </c>
      <c r="M228" s="70" t="s">
        <v>44</v>
      </c>
      <c r="N228" s="39">
        <v>201748</v>
      </c>
      <c r="O228" s="39">
        <v>201752</v>
      </c>
      <c r="P228" s="39">
        <v>0.8</v>
      </c>
      <c r="Q228" s="39">
        <v>201744</v>
      </c>
      <c r="R228" s="39">
        <v>201748</v>
      </c>
    </row>
    <row r="229" spans="12:18" outlineLevel="1">
      <c r="L229" s="70">
        <v>201747</v>
      </c>
      <c r="M229" s="70" t="s">
        <v>44</v>
      </c>
      <c r="N229" s="39">
        <v>201748</v>
      </c>
      <c r="O229" s="39">
        <v>201752</v>
      </c>
      <c r="P229" s="39">
        <v>0.8</v>
      </c>
      <c r="Q229" s="39">
        <v>201744</v>
      </c>
      <c r="R229" s="39">
        <v>201748</v>
      </c>
    </row>
    <row r="230" spans="12:18" outlineLevel="1">
      <c r="L230" s="70">
        <v>201747</v>
      </c>
      <c r="M230" s="70" t="s">
        <v>44</v>
      </c>
      <c r="N230" s="39">
        <v>201748</v>
      </c>
      <c r="O230" s="39">
        <v>201752</v>
      </c>
      <c r="P230" s="39">
        <v>0.8</v>
      </c>
      <c r="Q230" s="39">
        <v>201744</v>
      </c>
      <c r="R230" s="39">
        <v>201748</v>
      </c>
    </row>
    <row r="231" spans="12:18" outlineLevel="1">
      <c r="L231" s="70">
        <v>201747</v>
      </c>
      <c r="M231" s="70" t="s">
        <v>44</v>
      </c>
      <c r="N231" s="39">
        <v>201748</v>
      </c>
      <c r="O231" s="39">
        <v>201752</v>
      </c>
      <c r="P231" s="39">
        <v>1</v>
      </c>
      <c r="Q231" s="39">
        <v>201744</v>
      </c>
      <c r="R231" s="39">
        <v>201748</v>
      </c>
    </row>
    <row r="232" spans="12:18" outlineLevel="1">
      <c r="L232" s="70">
        <v>201747</v>
      </c>
      <c r="M232" s="70" t="s">
        <v>44</v>
      </c>
      <c r="N232" s="39">
        <v>201748</v>
      </c>
      <c r="O232" s="39">
        <v>201752</v>
      </c>
      <c r="P232" s="39">
        <v>0.8</v>
      </c>
      <c r="Q232" s="39">
        <v>201744</v>
      </c>
      <c r="R232" s="39">
        <v>201748</v>
      </c>
    </row>
    <row r="233" spans="12:18" outlineLevel="1">
      <c r="L233" s="70">
        <v>201747</v>
      </c>
      <c r="M233" s="70" t="s">
        <v>44</v>
      </c>
      <c r="N233" s="39">
        <v>201748</v>
      </c>
      <c r="O233" s="39">
        <v>201752</v>
      </c>
      <c r="P233" s="39">
        <v>0.9</v>
      </c>
      <c r="Q233" s="39">
        <v>201744</v>
      </c>
      <c r="R233" s="39">
        <v>201748</v>
      </c>
    </row>
    <row r="234" spans="12:18" outlineLevel="1">
      <c r="L234" s="70">
        <v>201747</v>
      </c>
      <c r="M234" s="70" t="s">
        <v>44</v>
      </c>
      <c r="N234" s="39">
        <v>201748</v>
      </c>
      <c r="O234" s="39">
        <v>201752</v>
      </c>
      <c r="P234" s="39">
        <v>0.9</v>
      </c>
      <c r="Q234" s="39">
        <v>201744</v>
      </c>
      <c r="R234" s="39">
        <v>201748</v>
      </c>
    </row>
    <row r="235" spans="12:18" outlineLevel="1">
      <c r="L235" s="70">
        <v>201747</v>
      </c>
      <c r="M235" s="70" t="s">
        <v>44</v>
      </c>
      <c r="N235" s="39">
        <v>201748</v>
      </c>
      <c r="O235" s="39">
        <v>201752</v>
      </c>
      <c r="P235" s="39">
        <v>0.7</v>
      </c>
      <c r="Q235" s="39">
        <v>201744</v>
      </c>
      <c r="R235" s="39">
        <v>201748</v>
      </c>
    </row>
    <row r="236" spans="12:18" outlineLevel="1">
      <c r="L236" s="70">
        <v>201747</v>
      </c>
      <c r="M236" s="70" t="s">
        <v>44</v>
      </c>
      <c r="N236" s="39">
        <v>201748</v>
      </c>
      <c r="O236" s="39">
        <v>201752</v>
      </c>
      <c r="P236" s="39">
        <v>0.7</v>
      </c>
      <c r="Q236" s="39">
        <v>201744</v>
      </c>
      <c r="R236" s="39">
        <v>201748</v>
      </c>
    </row>
    <row r="237" spans="12:18" outlineLevel="1">
      <c r="L237" s="70">
        <v>201747</v>
      </c>
      <c r="M237" s="70" t="s">
        <v>44</v>
      </c>
      <c r="N237" s="39">
        <v>201748</v>
      </c>
      <c r="O237" s="39">
        <v>201752</v>
      </c>
      <c r="P237" s="39">
        <v>0.9</v>
      </c>
      <c r="Q237" s="39">
        <v>201744</v>
      </c>
      <c r="R237" s="39">
        <v>201748</v>
      </c>
    </row>
    <row r="238" spans="12:18" outlineLevel="1">
      <c r="L238" s="70">
        <v>201747</v>
      </c>
      <c r="M238" s="70" t="s">
        <v>44</v>
      </c>
      <c r="N238" s="39">
        <v>201748</v>
      </c>
      <c r="O238" s="39">
        <v>201752</v>
      </c>
      <c r="P238" s="39">
        <v>0.9</v>
      </c>
      <c r="Q238" s="39">
        <v>201744</v>
      </c>
      <c r="R238" s="39">
        <v>201748</v>
      </c>
    </row>
    <row r="239" spans="12:18" outlineLevel="1">
      <c r="L239" s="70">
        <v>201747</v>
      </c>
      <c r="M239" s="70" t="s">
        <v>44</v>
      </c>
      <c r="N239" s="39">
        <v>201748</v>
      </c>
      <c r="O239" s="39">
        <v>201752</v>
      </c>
      <c r="P239" s="39">
        <v>0.7</v>
      </c>
      <c r="Q239" s="39">
        <v>201744</v>
      </c>
      <c r="R239" s="39">
        <v>201748</v>
      </c>
    </row>
    <row r="240" spans="12:18" outlineLevel="1">
      <c r="L240" s="70">
        <v>201747</v>
      </c>
      <c r="M240" s="70" t="s">
        <v>44</v>
      </c>
      <c r="N240" s="39">
        <v>201748</v>
      </c>
      <c r="O240" s="39">
        <v>201752</v>
      </c>
      <c r="P240" s="39"/>
      <c r="Q240" s="39">
        <v>201744</v>
      </c>
      <c r="R240" s="39">
        <v>201748</v>
      </c>
    </row>
    <row r="241" spans="12:18" outlineLevel="1">
      <c r="L241" s="70">
        <v>201747</v>
      </c>
      <c r="M241" s="70" t="s">
        <v>44</v>
      </c>
      <c r="N241" s="39">
        <v>201748</v>
      </c>
      <c r="O241" s="39">
        <v>201752</v>
      </c>
      <c r="P241" s="39">
        <v>1</v>
      </c>
      <c r="Q241" s="39">
        <v>201744</v>
      </c>
      <c r="R241" s="39">
        <v>201748</v>
      </c>
    </row>
    <row r="242" spans="12:18" outlineLevel="1">
      <c r="L242" s="70">
        <v>201747</v>
      </c>
      <c r="M242" s="70" t="s">
        <v>44</v>
      </c>
      <c r="N242" s="39">
        <v>201748</v>
      </c>
      <c r="O242" s="39">
        <v>201752</v>
      </c>
      <c r="P242" s="39">
        <v>0.9</v>
      </c>
      <c r="Q242" s="39">
        <v>201744</v>
      </c>
      <c r="R242" s="39">
        <v>201748</v>
      </c>
    </row>
    <row r="243" spans="12:18" outlineLevel="1">
      <c r="L243" s="70">
        <v>201747</v>
      </c>
      <c r="M243" s="70" t="s">
        <v>44</v>
      </c>
      <c r="N243" s="39">
        <v>201748</v>
      </c>
      <c r="O243" s="39">
        <v>201752</v>
      </c>
      <c r="P243" s="39">
        <v>1</v>
      </c>
      <c r="Q243" s="39">
        <v>201744</v>
      </c>
      <c r="R243" s="39">
        <v>201748</v>
      </c>
    </row>
    <row r="244" spans="12:18" outlineLevel="1">
      <c r="L244" s="70">
        <v>201747</v>
      </c>
      <c r="M244" s="70" t="s">
        <v>44</v>
      </c>
      <c r="N244" s="39">
        <v>201748</v>
      </c>
      <c r="O244" s="39">
        <v>201752</v>
      </c>
      <c r="P244" s="39">
        <v>1</v>
      </c>
      <c r="Q244" s="39">
        <v>201744</v>
      </c>
      <c r="R244" s="39">
        <v>201748</v>
      </c>
    </row>
    <row r="245" spans="12:18" outlineLevel="1">
      <c r="L245" s="70">
        <v>201747</v>
      </c>
      <c r="M245" s="70" t="s">
        <v>44</v>
      </c>
      <c r="N245" s="39">
        <v>201748</v>
      </c>
      <c r="O245" s="39">
        <v>201752</v>
      </c>
      <c r="P245" s="39">
        <v>0.9</v>
      </c>
      <c r="Q245" s="39">
        <v>201744</v>
      </c>
      <c r="R245" s="39">
        <v>201748</v>
      </c>
    </row>
    <row r="246" spans="12:18" outlineLevel="1">
      <c r="L246" s="70">
        <v>201747</v>
      </c>
      <c r="M246" s="70" t="s">
        <v>57</v>
      </c>
      <c r="N246" s="39">
        <v>201748</v>
      </c>
      <c r="O246" s="39">
        <v>201752</v>
      </c>
      <c r="P246" s="39"/>
      <c r="Q246" s="39">
        <v>201744</v>
      </c>
      <c r="R246" s="39">
        <v>201748</v>
      </c>
    </row>
    <row r="247" spans="12:18" outlineLevel="1">
      <c r="L247" s="70">
        <v>201747</v>
      </c>
      <c r="M247" s="70" t="s">
        <v>57</v>
      </c>
      <c r="N247" s="39">
        <v>201748</v>
      </c>
      <c r="O247" s="39">
        <v>201752</v>
      </c>
      <c r="P247" s="39">
        <v>1</v>
      </c>
      <c r="Q247" s="39">
        <v>201744</v>
      </c>
      <c r="R247" s="39">
        <v>201748</v>
      </c>
    </row>
    <row r="248" spans="12:18" outlineLevel="1">
      <c r="L248" s="70">
        <v>201747</v>
      </c>
      <c r="M248" s="70" t="s">
        <v>57</v>
      </c>
      <c r="N248" s="39">
        <v>201748</v>
      </c>
      <c r="O248" s="39">
        <v>201752</v>
      </c>
      <c r="P248" s="39">
        <v>1</v>
      </c>
      <c r="Q248" s="39">
        <v>201744</v>
      </c>
      <c r="R248" s="39">
        <v>201748</v>
      </c>
    </row>
    <row r="249" spans="12:18" outlineLevel="1">
      <c r="L249" s="70">
        <v>201747</v>
      </c>
      <c r="M249" s="70" t="s">
        <v>34</v>
      </c>
      <c r="N249" s="39">
        <v>201748</v>
      </c>
      <c r="O249" s="39">
        <v>201752</v>
      </c>
      <c r="P249" s="39">
        <v>1</v>
      </c>
      <c r="Q249" s="39">
        <v>201744</v>
      </c>
      <c r="R249" s="39">
        <v>201748</v>
      </c>
    </row>
    <row r="250" spans="12:18" outlineLevel="1">
      <c r="L250" s="70">
        <v>201747</v>
      </c>
      <c r="M250" s="70" t="s">
        <v>34</v>
      </c>
      <c r="N250" s="39">
        <v>201748</v>
      </c>
      <c r="O250" s="39">
        <v>201752</v>
      </c>
      <c r="P250" s="39">
        <v>1</v>
      </c>
      <c r="Q250" s="39">
        <v>201744</v>
      </c>
      <c r="R250" s="39">
        <v>201748</v>
      </c>
    </row>
    <row r="251" spans="12:18" outlineLevel="1">
      <c r="L251" s="70">
        <v>201747</v>
      </c>
      <c r="M251" s="70" t="s">
        <v>34</v>
      </c>
      <c r="N251" s="39">
        <v>201748</v>
      </c>
      <c r="O251" s="39">
        <v>201752</v>
      </c>
      <c r="P251" s="39">
        <v>0.9</v>
      </c>
      <c r="Q251" s="39">
        <v>201744</v>
      </c>
      <c r="R251" s="39">
        <v>201748</v>
      </c>
    </row>
    <row r="252" spans="12:18" outlineLevel="1">
      <c r="L252" s="70">
        <v>201747</v>
      </c>
      <c r="M252" s="70" t="s">
        <v>35</v>
      </c>
      <c r="N252" s="39">
        <v>201748</v>
      </c>
      <c r="O252" s="39">
        <v>201752</v>
      </c>
      <c r="P252" s="39">
        <v>1</v>
      </c>
      <c r="Q252" s="39">
        <v>201744</v>
      </c>
      <c r="R252" s="39">
        <v>201748</v>
      </c>
    </row>
    <row r="253" spans="12:18" outlineLevel="1">
      <c r="L253" s="70">
        <v>201747</v>
      </c>
      <c r="M253" s="70" t="s">
        <v>35</v>
      </c>
      <c r="N253" s="39">
        <v>201748</v>
      </c>
      <c r="O253" s="39">
        <v>201752</v>
      </c>
      <c r="P253" s="39">
        <v>1</v>
      </c>
      <c r="Q253" s="39">
        <v>201744</v>
      </c>
      <c r="R253" s="39">
        <v>201748</v>
      </c>
    </row>
    <row r="254" spans="12:18" outlineLevel="1">
      <c r="L254" s="70">
        <v>201747</v>
      </c>
      <c r="M254" s="70" t="s">
        <v>36</v>
      </c>
      <c r="N254" s="39">
        <v>201748</v>
      </c>
      <c r="O254" s="39">
        <v>201752</v>
      </c>
      <c r="P254" s="39"/>
      <c r="Q254" s="39">
        <v>201744</v>
      </c>
      <c r="R254" s="39">
        <v>201748</v>
      </c>
    </row>
    <row r="255" spans="12:18" outlineLevel="1">
      <c r="L255" s="70">
        <v>201747</v>
      </c>
      <c r="M255" s="70" t="s">
        <v>36</v>
      </c>
      <c r="N255" s="39">
        <v>201748</v>
      </c>
      <c r="O255" s="39">
        <v>201752</v>
      </c>
      <c r="P255" s="39">
        <v>1</v>
      </c>
      <c r="Q255" s="39">
        <v>201744</v>
      </c>
      <c r="R255" s="39">
        <v>201748</v>
      </c>
    </row>
    <row r="256" spans="12:18" outlineLevel="1">
      <c r="L256" s="70">
        <v>201747</v>
      </c>
      <c r="M256" s="70" t="s">
        <v>37</v>
      </c>
      <c r="N256" s="39">
        <v>201748</v>
      </c>
      <c r="O256" s="39">
        <v>201752</v>
      </c>
      <c r="P256" s="39">
        <v>1</v>
      </c>
      <c r="Q256" s="39">
        <v>201744</v>
      </c>
      <c r="R256" s="39">
        <v>201748</v>
      </c>
    </row>
    <row r="257" spans="12:18" outlineLevel="1">
      <c r="L257" s="70">
        <v>201747</v>
      </c>
      <c r="M257" s="70" t="s">
        <v>37</v>
      </c>
      <c r="N257" s="39">
        <v>201748</v>
      </c>
      <c r="O257" s="39">
        <v>201752</v>
      </c>
      <c r="P257" s="39">
        <v>1</v>
      </c>
      <c r="Q257" s="39">
        <v>201744</v>
      </c>
      <c r="R257" s="39">
        <v>201748</v>
      </c>
    </row>
    <row r="258" spans="12:18" outlineLevel="1">
      <c r="L258" s="70">
        <v>201747</v>
      </c>
      <c r="M258" s="70" t="s">
        <v>37</v>
      </c>
      <c r="N258" s="39">
        <v>201748</v>
      </c>
      <c r="O258" s="39">
        <v>201752</v>
      </c>
      <c r="P258" s="39">
        <v>0.7</v>
      </c>
      <c r="Q258" s="39">
        <v>201744</v>
      </c>
      <c r="R258" s="39">
        <v>201748</v>
      </c>
    </row>
    <row r="259" spans="12:18" outlineLevel="1">
      <c r="L259" s="70">
        <v>201747</v>
      </c>
      <c r="M259" s="70" t="s">
        <v>37</v>
      </c>
      <c r="N259" s="39">
        <v>201748</v>
      </c>
      <c r="O259" s="39">
        <v>201752</v>
      </c>
      <c r="P259" s="39">
        <v>1</v>
      </c>
      <c r="Q259" s="39">
        <v>201744</v>
      </c>
      <c r="R259" s="39">
        <v>201748</v>
      </c>
    </row>
    <row r="260" spans="12:18" outlineLevel="1">
      <c r="L260" s="70">
        <v>201747</v>
      </c>
      <c r="M260" s="70" t="s">
        <v>37</v>
      </c>
      <c r="N260" s="39">
        <v>201748</v>
      </c>
      <c r="O260" s="39">
        <v>201752</v>
      </c>
      <c r="P260" s="39">
        <v>1</v>
      </c>
      <c r="Q260" s="39">
        <v>201744</v>
      </c>
      <c r="R260" s="39">
        <v>201748</v>
      </c>
    </row>
    <row r="261" spans="12:18" outlineLevel="1">
      <c r="L261" s="70">
        <v>201747</v>
      </c>
      <c r="M261" s="70" t="s">
        <v>37</v>
      </c>
      <c r="N261" s="39">
        <v>201748</v>
      </c>
      <c r="O261" s="39">
        <v>201752</v>
      </c>
      <c r="P261" s="39">
        <v>0.6</v>
      </c>
      <c r="Q261" s="39">
        <v>201744</v>
      </c>
      <c r="R261" s="39">
        <v>201748</v>
      </c>
    </row>
    <row r="262" spans="12:18" outlineLevel="1">
      <c r="L262" s="70">
        <v>201747</v>
      </c>
      <c r="M262" s="70" t="s">
        <v>38</v>
      </c>
      <c r="N262" s="39">
        <v>201748</v>
      </c>
      <c r="O262" s="39">
        <v>201752</v>
      </c>
      <c r="P262" s="39">
        <v>1</v>
      </c>
      <c r="Q262" s="39">
        <v>201744</v>
      </c>
      <c r="R262" s="39">
        <v>201748</v>
      </c>
    </row>
    <row r="263" spans="12:18" outlineLevel="1">
      <c r="L263" s="70">
        <v>201747</v>
      </c>
      <c r="M263" s="70" t="s">
        <v>38</v>
      </c>
      <c r="N263" s="39">
        <v>201748</v>
      </c>
      <c r="O263" s="39">
        <v>201752</v>
      </c>
      <c r="P263" s="39">
        <v>1</v>
      </c>
      <c r="Q263" s="39">
        <v>201744</v>
      </c>
      <c r="R263" s="39">
        <v>201748</v>
      </c>
    </row>
    <row r="264" spans="12:18" outlineLevel="1">
      <c r="L264" s="70">
        <v>201747</v>
      </c>
      <c r="M264" s="70" t="s">
        <v>38</v>
      </c>
      <c r="N264" s="39">
        <v>201748</v>
      </c>
      <c r="O264" s="39">
        <v>201752</v>
      </c>
      <c r="P264" s="39">
        <v>0.9</v>
      </c>
      <c r="Q264" s="39">
        <v>201744</v>
      </c>
      <c r="R264" s="39">
        <v>201748</v>
      </c>
    </row>
    <row r="265" spans="12:18" outlineLevel="1">
      <c r="L265" s="70">
        <v>201747</v>
      </c>
      <c r="M265" s="70" t="s">
        <v>38</v>
      </c>
      <c r="N265" s="39">
        <v>201748</v>
      </c>
      <c r="O265" s="39">
        <v>201752</v>
      </c>
      <c r="P265" s="39">
        <v>1</v>
      </c>
      <c r="Q265" s="39">
        <v>201744</v>
      </c>
      <c r="R265" s="39">
        <v>201748</v>
      </c>
    </row>
    <row r="266" spans="12:18" outlineLevel="1">
      <c r="L266" s="70">
        <v>201747</v>
      </c>
      <c r="M266" s="70" t="s">
        <v>38</v>
      </c>
      <c r="N266" s="39">
        <v>201748</v>
      </c>
      <c r="O266" s="39">
        <v>201752</v>
      </c>
      <c r="P266" s="39">
        <v>1</v>
      </c>
      <c r="Q266" s="39">
        <v>201744</v>
      </c>
      <c r="R266" s="39">
        <v>201748</v>
      </c>
    </row>
    <row r="267" spans="12:18" outlineLevel="1">
      <c r="L267" s="70">
        <v>201747</v>
      </c>
      <c r="M267" s="70" t="s">
        <v>38</v>
      </c>
      <c r="N267" s="39">
        <v>201748</v>
      </c>
      <c r="O267" s="39">
        <v>201752</v>
      </c>
      <c r="P267" s="39">
        <v>1</v>
      </c>
      <c r="Q267" s="39">
        <v>201744</v>
      </c>
      <c r="R267" s="39">
        <v>201748</v>
      </c>
    </row>
    <row r="268" spans="12:18" outlineLevel="1">
      <c r="L268" s="70">
        <v>201747</v>
      </c>
      <c r="M268" s="70" t="s">
        <v>38</v>
      </c>
      <c r="N268" s="39">
        <v>201748</v>
      </c>
      <c r="O268" s="39">
        <v>201752</v>
      </c>
      <c r="P268" s="39">
        <v>1</v>
      </c>
      <c r="Q268" s="39">
        <v>201744</v>
      </c>
      <c r="R268" s="39">
        <v>201748</v>
      </c>
    </row>
    <row r="269" spans="12:18" outlineLevel="1">
      <c r="L269" s="70">
        <v>201747</v>
      </c>
      <c r="M269" s="70" t="s">
        <v>38</v>
      </c>
      <c r="N269" s="39">
        <v>201748</v>
      </c>
      <c r="O269" s="39">
        <v>201752</v>
      </c>
      <c r="P269" s="39">
        <v>0.9</v>
      </c>
      <c r="Q269" s="39">
        <v>201744</v>
      </c>
      <c r="R269" s="39">
        <v>201748</v>
      </c>
    </row>
    <row r="270" spans="12:18" outlineLevel="1">
      <c r="L270" s="119">
        <v>201747</v>
      </c>
      <c r="M270" s="119" t="s">
        <v>38</v>
      </c>
      <c r="N270" s="39">
        <v>201748</v>
      </c>
      <c r="O270" s="39">
        <v>201752</v>
      </c>
      <c r="P270" s="39"/>
      <c r="Q270" s="39">
        <v>201744</v>
      </c>
      <c r="R270" s="39">
        <v>201748</v>
      </c>
    </row>
    <row r="271" spans="12:18" outlineLevel="1">
      <c r="L271" s="119">
        <v>201748</v>
      </c>
      <c r="M271" s="119" t="s">
        <v>44</v>
      </c>
      <c r="N271" s="39">
        <v>201748</v>
      </c>
      <c r="O271" s="39">
        <v>201752</v>
      </c>
      <c r="P271" s="39">
        <v>0.9</v>
      </c>
      <c r="Q271" s="39">
        <v>201744</v>
      </c>
      <c r="R271" s="39">
        <v>201748</v>
      </c>
    </row>
    <row r="272" spans="12:18" outlineLevel="1">
      <c r="L272" s="119">
        <v>201748</v>
      </c>
      <c r="M272" s="119" t="s">
        <v>44</v>
      </c>
      <c r="N272" s="39">
        <v>201748</v>
      </c>
      <c r="O272" s="39">
        <v>201752</v>
      </c>
      <c r="P272" s="39">
        <v>0.6</v>
      </c>
      <c r="Q272" s="39">
        <v>201744</v>
      </c>
      <c r="R272" s="39">
        <v>201748</v>
      </c>
    </row>
    <row r="273" spans="12:18" outlineLevel="1">
      <c r="L273" s="119">
        <v>201748</v>
      </c>
      <c r="M273" s="119" t="s">
        <v>44</v>
      </c>
      <c r="N273" s="39">
        <v>201748</v>
      </c>
      <c r="O273" s="39">
        <v>201752</v>
      </c>
      <c r="P273" s="39">
        <v>0.8</v>
      </c>
      <c r="Q273" s="39">
        <v>201744</v>
      </c>
      <c r="R273" s="39">
        <v>201748</v>
      </c>
    </row>
    <row r="274" spans="12:18" outlineLevel="1">
      <c r="L274" s="119">
        <v>201748</v>
      </c>
      <c r="M274" s="119" t="s">
        <v>44</v>
      </c>
      <c r="N274" s="39">
        <v>201748</v>
      </c>
      <c r="O274" s="39">
        <v>201752</v>
      </c>
      <c r="P274" s="39">
        <v>1</v>
      </c>
      <c r="Q274" s="39">
        <v>201744</v>
      </c>
      <c r="R274" s="39">
        <v>201748</v>
      </c>
    </row>
    <row r="275" spans="12:18" outlineLevel="1">
      <c r="L275" s="119">
        <v>201748</v>
      </c>
      <c r="M275" s="119" t="s">
        <v>44</v>
      </c>
      <c r="N275" s="39">
        <v>201748</v>
      </c>
      <c r="O275" s="39">
        <v>201752</v>
      </c>
      <c r="P275" s="39">
        <v>0.9</v>
      </c>
      <c r="Q275" s="39">
        <v>201744</v>
      </c>
      <c r="R275" s="39">
        <v>201748</v>
      </c>
    </row>
    <row r="276" spans="12:18" outlineLevel="1">
      <c r="L276" s="119">
        <v>201748</v>
      </c>
      <c r="M276" s="119" t="s">
        <v>44</v>
      </c>
      <c r="N276" s="39">
        <v>201748</v>
      </c>
      <c r="O276" s="39">
        <v>201752</v>
      </c>
      <c r="P276" s="39">
        <v>0.9</v>
      </c>
      <c r="Q276" s="39">
        <v>201744</v>
      </c>
      <c r="R276" s="39">
        <v>201748</v>
      </c>
    </row>
    <row r="277" spans="12:18" outlineLevel="1">
      <c r="L277" s="119">
        <v>201748</v>
      </c>
      <c r="M277" s="119" t="s">
        <v>44</v>
      </c>
      <c r="N277" s="39">
        <v>201748</v>
      </c>
      <c r="O277" s="39">
        <v>201752</v>
      </c>
      <c r="P277" s="39">
        <v>0.9</v>
      </c>
      <c r="Q277" s="39">
        <v>201744</v>
      </c>
      <c r="R277" s="39">
        <v>201748</v>
      </c>
    </row>
    <row r="278" spans="12:18" outlineLevel="1">
      <c r="L278" s="119">
        <v>201748</v>
      </c>
      <c r="M278" s="119" t="s">
        <v>44</v>
      </c>
      <c r="N278" s="39">
        <v>201748</v>
      </c>
      <c r="O278" s="39">
        <v>201752</v>
      </c>
      <c r="P278" s="39">
        <v>0.9</v>
      </c>
      <c r="Q278" s="39">
        <v>201744</v>
      </c>
      <c r="R278" s="39">
        <v>201748</v>
      </c>
    </row>
    <row r="279" spans="12:18" outlineLevel="1">
      <c r="L279" s="119">
        <v>201748</v>
      </c>
      <c r="M279" s="119" t="s">
        <v>44</v>
      </c>
      <c r="N279" s="39">
        <v>201748</v>
      </c>
      <c r="O279" s="39">
        <v>201752</v>
      </c>
      <c r="P279" s="39">
        <v>1</v>
      </c>
      <c r="Q279" s="39">
        <v>201744</v>
      </c>
      <c r="R279" s="39">
        <v>201748</v>
      </c>
    </row>
    <row r="280" spans="12:18" outlineLevel="1">
      <c r="L280" s="119">
        <v>201748</v>
      </c>
      <c r="M280" s="119" t="s">
        <v>44</v>
      </c>
      <c r="N280" s="39">
        <v>201748</v>
      </c>
      <c r="O280" s="39">
        <v>201752</v>
      </c>
      <c r="P280" s="39">
        <v>0.9</v>
      </c>
      <c r="Q280" s="39">
        <v>201744</v>
      </c>
      <c r="R280" s="39">
        <v>201748</v>
      </c>
    </row>
    <row r="281" spans="12:18" outlineLevel="1">
      <c r="L281" s="119">
        <v>201748</v>
      </c>
      <c r="M281" s="119" t="s">
        <v>44</v>
      </c>
      <c r="N281" s="39">
        <v>201748</v>
      </c>
      <c r="O281" s="39">
        <v>201752</v>
      </c>
      <c r="P281" s="39">
        <v>0.8</v>
      </c>
      <c r="Q281" s="39">
        <v>201744</v>
      </c>
      <c r="R281" s="39">
        <v>201748</v>
      </c>
    </row>
    <row r="282" spans="12:18" outlineLevel="1">
      <c r="L282" s="119">
        <v>201748</v>
      </c>
      <c r="M282" s="119" t="s">
        <v>44</v>
      </c>
      <c r="N282" s="39">
        <v>201748</v>
      </c>
      <c r="O282" s="39">
        <v>201752</v>
      </c>
      <c r="P282" s="39">
        <v>1</v>
      </c>
      <c r="Q282" s="39">
        <v>201744</v>
      </c>
      <c r="R282" s="39">
        <v>201748</v>
      </c>
    </row>
    <row r="283" spans="12:18" outlineLevel="1">
      <c r="L283" s="119">
        <v>201748</v>
      </c>
      <c r="M283" s="119" t="s">
        <v>44</v>
      </c>
      <c r="N283" s="39">
        <v>201748</v>
      </c>
      <c r="O283" s="39">
        <v>201752</v>
      </c>
      <c r="P283" s="39">
        <v>1</v>
      </c>
      <c r="Q283" s="39">
        <v>201744</v>
      </c>
      <c r="R283" s="39">
        <v>201748</v>
      </c>
    </row>
    <row r="284" spans="12:18" outlineLevel="1">
      <c r="L284" s="119">
        <v>201748</v>
      </c>
      <c r="M284" s="119" t="s">
        <v>44</v>
      </c>
      <c r="N284" s="39">
        <v>201748</v>
      </c>
      <c r="O284" s="39">
        <v>201752</v>
      </c>
      <c r="P284" s="39">
        <v>0.9</v>
      </c>
      <c r="Q284" s="39">
        <v>201744</v>
      </c>
      <c r="R284" s="39">
        <v>201748</v>
      </c>
    </row>
    <row r="285" spans="12:18" outlineLevel="1">
      <c r="L285" s="119">
        <v>201748</v>
      </c>
      <c r="M285" s="119" t="s">
        <v>44</v>
      </c>
      <c r="N285" s="39">
        <v>201748</v>
      </c>
      <c r="O285" s="39">
        <v>201752</v>
      </c>
      <c r="P285" s="39">
        <v>0.8</v>
      </c>
      <c r="Q285" s="39">
        <v>201744</v>
      </c>
      <c r="R285" s="39">
        <v>201748</v>
      </c>
    </row>
    <row r="286" spans="12:18" outlineLevel="1">
      <c r="L286" s="119">
        <v>201748</v>
      </c>
      <c r="M286" s="119" t="s">
        <v>44</v>
      </c>
      <c r="N286" s="39">
        <v>201748</v>
      </c>
      <c r="O286" s="39">
        <v>201752</v>
      </c>
      <c r="P286" s="39">
        <v>0.9</v>
      </c>
      <c r="Q286" s="39">
        <v>201744</v>
      </c>
      <c r="R286" s="39">
        <v>201748</v>
      </c>
    </row>
    <row r="287" spans="12:18" outlineLevel="1">
      <c r="L287" s="119">
        <v>201748</v>
      </c>
      <c r="M287" s="119" t="s">
        <v>44</v>
      </c>
      <c r="N287" s="39">
        <v>201748</v>
      </c>
      <c r="O287" s="39">
        <v>201752</v>
      </c>
      <c r="P287" s="39">
        <v>0.9</v>
      </c>
      <c r="Q287" s="39">
        <v>201744</v>
      </c>
      <c r="R287" s="39">
        <v>201748</v>
      </c>
    </row>
    <row r="288" spans="12:18" outlineLevel="1">
      <c r="L288" s="119">
        <v>201748</v>
      </c>
      <c r="M288" s="119" t="s">
        <v>44</v>
      </c>
      <c r="N288" s="39">
        <v>201748</v>
      </c>
      <c r="O288" s="39">
        <v>201752</v>
      </c>
      <c r="P288" s="39">
        <v>0.6</v>
      </c>
      <c r="Q288" s="39">
        <v>201744</v>
      </c>
      <c r="R288" s="39">
        <v>201748</v>
      </c>
    </row>
    <row r="289" spans="12:18" outlineLevel="1">
      <c r="L289" s="119">
        <v>201748</v>
      </c>
      <c r="M289" s="119" t="s">
        <v>44</v>
      </c>
      <c r="N289" s="39">
        <v>201748</v>
      </c>
      <c r="O289" s="39">
        <v>201752</v>
      </c>
      <c r="P289" s="39">
        <v>0.8</v>
      </c>
      <c r="Q289" s="39">
        <v>201744</v>
      </c>
      <c r="R289" s="39">
        <v>201748</v>
      </c>
    </row>
    <row r="290" spans="12:18" outlineLevel="1">
      <c r="L290" s="119">
        <v>201748</v>
      </c>
      <c r="M290" s="119" t="s">
        <v>44</v>
      </c>
      <c r="N290" s="39">
        <v>201748</v>
      </c>
      <c r="O290" s="39">
        <v>201752</v>
      </c>
      <c r="P290" s="39">
        <v>0.9</v>
      </c>
      <c r="Q290" s="39">
        <v>201744</v>
      </c>
      <c r="R290" s="39">
        <v>201748</v>
      </c>
    </row>
    <row r="291" spans="12:18" outlineLevel="1">
      <c r="L291" s="119">
        <v>201748</v>
      </c>
      <c r="M291" s="119" t="s">
        <v>44</v>
      </c>
      <c r="N291" s="39">
        <v>201748</v>
      </c>
      <c r="O291" s="39">
        <v>201752</v>
      </c>
      <c r="P291" s="39">
        <v>0.9</v>
      </c>
      <c r="Q291" s="39">
        <v>201744</v>
      </c>
      <c r="R291" s="39">
        <v>201748</v>
      </c>
    </row>
    <row r="292" spans="12:18" outlineLevel="1">
      <c r="L292" s="119">
        <v>201748</v>
      </c>
      <c r="M292" s="119" t="s">
        <v>44</v>
      </c>
      <c r="N292" s="39">
        <v>201748</v>
      </c>
      <c r="O292" s="39">
        <v>201752</v>
      </c>
      <c r="P292" s="39">
        <v>1</v>
      </c>
      <c r="Q292" s="39">
        <v>201744</v>
      </c>
      <c r="R292" s="39">
        <v>201748</v>
      </c>
    </row>
    <row r="293" spans="12:18" outlineLevel="1">
      <c r="L293" s="119">
        <v>201748</v>
      </c>
      <c r="M293" s="119" t="s">
        <v>44</v>
      </c>
      <c r="N293" s="39">
        <v>201748</v>
      </c>
      <c r="O293" s="39">
        <v>201752</v>
      </c>
      <c r="P293" s="39">
        <v>1</v>
      </c>
      <c r="Q293" s="39">
        <v>201744</v>
      </c>
      <c r="R293" s="39">
        <v>201748</v>
      </c>
    </row>
    <row r="294" spans="12:18" outlineLevel="1">
      <c r="L294" s="119">
        <v>201748</v>
      </c>
      <c r="M294" s="119" t="s">
        <v>44</v>
      </c>
      <c r="N294" s="39">
        <v>201748</v>
      </c>
      <c r="O294" s="39">
        <v>201752</v>
      </c>
      <c r="P294" s="39">
        <v>1</v>
      </c>
      <c r="Q294" s="39">
        <v>201744</v>
      </c>
      <c r="R294" s="39">
        <v>201748</v>
      </c>
    </row>
    <row r="295" spans="12:18" outlineLevel="1">
      <c r="L295" s="119">
        <v>201748</v>
      </c>
      <c r="M295" s="119" t="s">
        <v>57</v>
      </c>
      <c r="N295" s="39">
        <v>201748</v>
      </c>
      <c r="O295" s="39">
        <v>201752</v>
      </c>
      <c r="P295" s="39">
        <v>1</v>
      </c>
      <c r="Q295" s="39">
        <v>201744</v>
      </c>
      <c r="R295" s="39">
        <v>201748</v>
      </c>
    </row>
    <row r="296" spans="12:18" outlineLevel="1">
      <c r="L296" s="119">
        <v>201748</v>
      </c>
      <c r="M296" s="119" t="s">
        <v>57</v>
      </c>
      <c r="N296" s="39">
        <v>201748</v>
      </c>
      <c r="O296" s="39">
        <v>201752</v>
      </c>
      <c r="P296" s="39">
        <v>1</v>
      </c>
      <c r="Q296" s="39">
        <v>201744</v>
      </c>
      <c r="R296" s="39">
        <v>201748</v>
      </c>
    </row>
    <row r="297" spans="12:18" outlineLevel="1">
      <c r="L297" s="119">
        <v>201748</v>
      </c>
      <c r="M297" s="119" t="s">
        <v>57</v>
      </c>
      <c r="N297" s="39">
        <v>201748</v>
      </c>
      <c r="O297" s="39">
        <v>201752</v>
      </c>
      <c r="P297" s="39">
        <v>1</v>
      </c>
      <c r="Q297" s="39">
        <v>201744</v>
      </c>
      <c r="R297" s="39">
        <v>201748</v>
      </c>
    </row>
    <row r="298" spans="12:18" outlineLevel="1">
      <c r="L298" s="119">
        <v>201748</v>
      </c>
      <c r="M298" s="119" t="s">
        <v>34</v>
      </c>
      <c r="N298" s="39">
        <v>201748</v>
      </c>
      <c r="O298" s="39">
        <v>201752</v>
      </c>
      <c r="P298" s="39">
        <v>1</v>
      </c>
      <c r="Q298" s="39">
        <v>201744</v>
      </c>
      <c r="R298" s="39">
        <v>201748</v>
      </c>
    </row>
    <row r="299" spans="12:18" outlineLevel="1">
      <c r="L299" s="119">
        <v>201748</v>
      </c>
      <c r="M299" s="119" t="s">
        <v>34</v>
      </c>
      <c r="N299" s="39">
        <v>201748</v>
      </c>
      <c r="O299" s="39">
        <v>201752</v>
      </c>
      <c r="P299" s="39">
        <v>1</v>
      </c>
      <c r="Q299" s="39">
        <v>201744</v>
      </c>
      <c r="R299" s="39">
        <v>201748</v>
      </c>
    </row>
    <row r="300" spans="12:18" outlineLevel="1">
      <c r="L300" s="119">
        <v>201748</v>
      </c>
      <c r="M300" s="119" t="s">
        <v>34</v>
      </c>
      <c r="N300" s="39">
        <v>201748</v>
      </c>
      <c r="O300" s="39">
        <v>201752</v>
      </c>
      <c r="P300" s="39"/>
      <c r="Q300" s="39">
        <v>201744</v>
      </c>
      <c r="R300" s="39">
        <v>201748</v>
      </c>
    </row>
    <row r="301" spans="12:18" outlineLevel="1">
      <c r="L301" s="119">
        <v>201748</v>
      </c>
      <c r="M301" s="119" t="s">
        <v>35</v>
      </c>
      <c r="N301" s="39">
        <v>201748</v>
      </c>
      <c r="O301" s="39">
        <v>201752</v>
      </c>
      <c r="P301" s="39">
        <v>1</v>
      </c>
      <c r="Q301" s="39">
        <v>201744</v>
      </c>
      <c r="R301" s="39">
        <v>201748</v>
      </c>
    </row>
    <row r="302" spans="12:18" outlineLevel="1">
      <c r="L302" s="119">
        <v>201748</v>
      </c>
      <c r="M302" s="119" t="s">
        <v>35</v>
      </c>
      <c r="N302" s="39">
        <v>201748</v>
      </c>
      <c r="O302" s="39">
        <v>201752</v>
      </c>
      <c r="P302" s="39"/>
      <c r="Q302" s="39">
        <v>201744</v>
      </c>
      <c r="R302" s="39">
        <v>201748</v>
      </c>
    </row>
    <row r="303" spans="12:18" outlineLevel="1">
      <c r="L303" s="119">
        <v>201748</v>
      </c>
      <c r="M303" s="119" t="s">
        <v>36</v>
      </c>
      <c r="N303" s="39">
        <v>201748</v>
      </c>
      <c r="O303" s="39">
        <v>201752</v>
      </c>
      <c r="P303" s="39">
        <v>1</v>
      </c>
      <c r="Q303" s="39">
        <v>201744</v>
      </c>
      <c r="R303" s="39">
        <v>201748</v>
      </c>
    </row>
    <row r="304" spans="12:18" outlineLevel="1">
      <c r="L304" s="119">
        <v>201748</v>
      </c>
      <c r="M304" s="119" t="s">
        <v>36</v>
      </c>
      <c r="N304" s="39">
        <v>201748</v>
      </c>
      <c r="O304" s="39">
        <v>201752</v>
      </c>
      <c r="P304" s="39"/>
      <c r="Q304" s="39">
        <v>201744</v>
      </c>
      <c r="R304" s="39">
        <v>201748</v>
      </c>
    </row>
    <row r="305" spans="12:18" outlineLevel="1">
      <c r="L305" s="119">
        <v>201748</v>
      </c>
      <c r="M305" s="119" t="s">
        <v>37</v>
      </c>
      <c r="N305" s="39">
        <v>201748</v>
      </c>
      <c r="O305" s="39">
        <v>201752</v>
      </c>
      <c r="P305" s="39">
        <v>1</v>
      </c>
      <c r="Q305" s="39">
        <v>201744</v>
      </c>
      <c r="R305" s="39">
        <v>201748</v>
      </c>
    </row>
    <row r="306" spans="12:18" outlineLevel="1">
      <c r="L306" s="119">
        <v>201748</v>
      </c>
      <c r="M306" s="119" t="s">
        <v>37</v>
      </c>
      <c r="N306" s="39">
        <v>201748</v>
      </c>
      <c r="O306" s="39">
        <v>201752</v>
      </c>
      <c r="P306" s="39">
        <v>1</v>
      </c>
      <c r="Q306" s="39">
        <v>201744</v>
      </c>
      <c r="R306" s="39">
        <v>201748</v>
      </c>
    </row>
    <row r="307" spans="12:18" outlineLevel="1">
      <c r="L307" s="119">
        <v>201748</v>
      </c>
      <c r="M307" s="119" t="s">
        <v>37</v>
      </c>
      <c r="N307" s="39">
        <v>201748</v>
      </c>
      <c r="O307" s="39">
        <v>201752</v>
      </c>
      <c r="P307" s="39">
        <v>1</v>
      </c>
      <c r="Q307" s="39">
        <v>201744</v>
      </c>
      <c r="R307" s="39">
        <v>201748</v>
      </c>
    </row>
    <row r="308" spans="12:18" outlineLevel="1">
      <c r="L308" s="119">
        <v>201748</v>
      </c>
      <c r="M308" s="119" t="s">
        <v>37</v>
      </c>
      <c r="N308" s="39">
        <v>201748</v>
      </c>
      <c r="O308" s="39">
        <v>201752</v>
      </c>
      <c r="P308" s="39">
        <v>1</v>
      </c>
      <c r="Q308" s="39">
        <v>201744</v>
      </c>
      <c r="R308" s="39">
        <v>201748</v>
      </c>
    </row>
    <row r="309" spans="12:18" outlineLevel="1">
      <c r="L309" s="119">
        <v>201748</v>
      </c>
      <c r="M309" s="119" t="s">
        <v>37</v>
      </c>
      <c r="N309" s="39">
        <v>201748</v>
      </c>
      <c r="O309" s="39">
        <v>201752</v>
      </c>
      <c r="P309" s="39">
        <v>1</v>
      </c>
      <c r="Q309" s="39">
        <v>201744</v>
      </c>
      <c r="R309" s="39">
        <v>201748</v>
      </c>
    </row>
    <row r="310" spans="12:18" outlineLevel="1">
      <c r="L310" s="119">
        <v>201748</v>
      </c>
      <c r="M310" s="119" t="s">
        <v>37</v>
      </c>
      <c r="N310" s="39">
        <v>201748</v>
      </c>
      <c r="O310" s="39">
        <v>201752</v>
      </c>
      <c r="P310" s="39">
        <v>1</v>
      </c>
      <c r="Q310" s="39">
        <v>201744</v>
      </c>
      <c r="R310" s="39">
        <v>201748</v>
      </c>
    </row>
    <row r="311" spans="12:18" outlineLevel="1">
      <c r="L311" s="119">
        <v>201748</v>
      </c>
      <c r="M311" s="119" t="s">
        <v>38</v>
      </c>
      <c r="N311" s="39">
        <v>201748</v>
      </c>
      <c r="O311" s="39">
        <v>201752</v>
      </c>
      <c r="P311" s="39"/>
      <c r="Q311" s="39">
        <v>201744</v>
      </c>
      <c r="R311" s="39">
        <v>201748</v>
      </c>
    </row>
    <row r="312" spans="12:18" outlineLevel="1">
      <c r="L312" s="119">
        <v>201748</v>
      </c>
      <c r="M312" s="119" t="s">
        <v>38</v>
      </c>
      <c r="N312" s="39">
        <v>201748</v>
      </c>
      <c r="O312" s="39">
        <v>201752</v>
      </c>
      <c r="P312" s="39">
        <v>0.9</v>
      </c>
      <c r="Q312" s="39">
        <v>201744</v>
      </c>
      <c r="R312" s="39">
        <v>201748</v>
      </c>
    </row>
    <row r="313" spans="12:18" outlineLevel="1">
      <c r="L313" s="119">
        <v>201748</v>
      </c>
      <c r="M313" s="119" t="s">
        <v>38</v>
      </c>
      <c r="N313" s="39">
        <v>201748</v>
      </c>
      <c r="O313" s="39">
        <v>201752</v>
      </c>
      <c r="P313" s="39">
        <v>0.9</v>
      </c>
      <c r="Q313" s="39">
        <v>201744</v>
      </c>
      <c r="R313" s="39">
        <v>201748</v>
      </c>
    </row>
    <row r="314" spans="12:18" outlineLevel="1">
      <c r="L314" s="119">
        <v>201748</v>
      </c>
      <c r="M314" s="119" t="s">
        <v>38</v>
      </c>
      <c r="N314" s="39">
        <v>201748</v>
      </c>
      <c r="O314" s="39">
        <v>201752</v>
      </c>
      <c r="P314" s="39">
        <v>1</v>
      </c>
      <c r="Q314" s="39">
        <v>201744</v>
      </c>
      <c r="R314" s="39">
        <v>201748</v>
      </c>
    </row>
    <row r="315" spans="12:18" outlineLevel="1">
      <c r="L315" s="119">
        <v>201748</v>
      </c>
      <c r="M315" s="119" t="s">
        <v>38</v>
      </c>
      <c r="N315" s="39">
        <v>201748</v>
      </c>
      <c r="O315" s="39">
        <v>201752</v>
      </c>
      <c r="P315" s="39"/>
      <c r="Q315" s="39">
        <v>201744</v>
      </c>
      <c r="R315" s="39">
        <v>201748</v>
      </c>
    </row>
    <row r="316" spans="12:18" outlineLevel="1">
      <c r="L316" s="119">
        <v>201748</v>
      </c>
      <c r="M316" s="119" t="s">
        <v>38</v>
      </c>
      <c r="N316" s="39">
        <v>201748</v>
      </c>
      <c r="O316" s="39">
        <v>201752</v>
      </c>
      <c r="P316" s="39">
        <v>1</v>
      </c>
      <c r="Q316" s="39">
        <v>201744</v>
      </c>
      <c r="R316" s="39">
        <v>201748</v>
      </c>
    </row>
    <row r="317" spans="12:18" outlineLevel="1">
      <c r="L317" s="119">
        <v>201748</v>
      </c>
      <c r="M317" s="119" t="s">
        <v>38</v>
      </c>
      <c r="N317" s="39">
        <v>201748</v>
      </c>
      <c r="O317" s="39">
        <v>201752</v>
      </c>
      <c r="P317" s="39">
        <v>1</v>
      </c>
      <c r="Q317" s="39">
        <v>201744</v>
      </c>
      <c r="R317" s="39">
        <v>201748</v>
      </c>
    </row>
    <row r="318" spans="12:18" outlineLevel="1">
      <c r="L318" s="119">
        <v>201748</v>
      </c>
      <c r="M318" s="119" t="s">
        <v>38</v>
      </c>
      <c r="N318" s="39">
        <v>201748</v>
      </c>
      <c r="O318" s="39">
        <v>201752</v>
      </c>
      <c r="P318" s="39"/>
      <c r="Q318" s="39">
        <v>201744</v>
      </c>
      <c r="R318" s="39">
        <v>201748</v>
      </c>
    </row>
    <row r="319" spans="12:18" outlineLevel="1">
      <c r="L319" s="119">
        <v>201748</v>
      </c>
      <c r="M319" s="119" t="s">
        <v>38</v>
      </c>
      <c r="N319" s="39">
        <v>201748</v>
      </c>
      <c r="O319" s="39">
        <v>201752</v>
      </c>
      <c r="P319" s="39">
        <v>0.9</v>
      </c>
      <c r="Q319" s="39">
        <v>201744</v>
      </c>
      <c r="R319" s="39">
        <v>201748</v>
      </c>
    </row>
    <row r="320" spans="12:18" outlineLevel="1">
      <c r="L320" s="119">
        <v>201749</v>
      </c>
      <c r="M320" s="119" t="s">
        <v>44</v>
      </c>
      <c r="N320" s="39">
        <v>201748</v>
      </c>
      <c r="O320" s="39">
        <v>201752</v>
      </c>
      <c r="P320" s="39">
        <v>0.9</v>
      </c>
      <c r="Q320" s="39">
        <v>201744</v>
      </c>
      <c r="R320" s="39">
        <v>201748</v>
      </c>
    </row>
    <row r="321" spans="12:18" outlineLevel="1">
      <c r="L321" s="119">
        <v>201749</v>
      </c>
      <c r="M321" s="119" t="s">
        <v>44</v>
      </c>
      <c r="N321" s="39">
        <v>201748</v>
      </c>
      <c r="O321" s="39">
        <v>201752</v>
      </c>
      <c r="P321" s="39">
        <v>0.6</v>
      </c>
      <c r="Q321" s="39">
        <v>201744</v>
      </c>
      <c r="R321" s="39">
        <v>201748</v>
      </c>
    </row>
    <row r="322" spans="12:18" outlineLevel="1">
      <c r="L322" s="119">
        <v>201749</v>
      </c>
      <c r="M322" s="119" t="s">
        <v>44</v>
      </c>
      <c r="N322" s="39">
        <v>201748</v>
      </c>
      <c r="O322" s="39">
        <v>201752</v>
      </c>
      <c r="P322" s="39">
        <v>1</v>
      </c>
      <c r="Q322" s="39">
        <v>201744</v>
      </c>
      <c r="R322" s="39">
        <v>201748</v>
      </c>
    </row>
    <row r="323" spans="12:18" outlineLevel="1">
      <c r="L323" s="119">
        <v>201749</v>
      </c>
      <c r="M323" s="119" t="s">
        <v>44</v>
      </c>
      <c r="N323" s="39">
        <v>201748</v>
      </c>
      <c r="O323" s="39">
        <v>201752</v>
      </c>
      <c r="P323" s="39">
        <v>0.9</v>
      </c>
      <c r="Q323" s="39">
        <v>201744</v>
      </c>
      <c r="R323" s="39">
        <v>201748</v>
      </c>
    </row>
    <row r="324" spans="12:18" outlineLevel="1">
      <c r="L324" s="119">
        <v>201749</v>
      </c>
      <c r="M324" s="119" t="s">
        <v>44</v>
      </c>
      <c r="N324" s="39">
        <v>201748</v>
      </c>
      <c r="O324" s="39">
        <v>201752</v>
      </c>
      <c r="P324" s="39">
        <v>0.8</v>
      </c>
      <c r="Q324" s="39">
        <v>201744</v>
      </c>
      <c r="R324" s="39">
        <v>201748</v>
      </c>
    </row>
    <row r="325" spans="12:18" outlineLevel="1">
      <c r="L325" s="119">
        <v>201749</v>
      </c>
      <c r="M325" s="119" t="s">
        <v>44</v>
      </c>
      <c r="N325" s="39">
        <v>201748</v>
      </c>
      <c r="O325" s="39">
        <v>201752</v>
      </c>
      <c r="P325" s="39">
        <v>1</v>
      </c>
      <c r="Q325" s="39">
        <v>201744</v>
      </c>
      <c r="R325" s="39">
        <v>201748</v>
      </c>
    </row>
    <row r="326" spans="12:18" outlineLevel="1">
      <c r="L326" s="119">
        <v>201749</v>
      </c>
      <c r="M326" s="119" t="s">
        <v>44</v>
      </c>
      <c r="N326" s="39">
        <v>201748</v>
      </c>
      <c r="O326" s="39">
        <v>201752</v>
      </c>
      <c r="P326" s="39">
        <v>1</v>
      </c>
      <c r="Q326" s="39">
        <v>201744</v>
      </c>
      <c r="R326" s="39">
        <v>201748</v>
      </c>
    </row>
    <row r="327" spans="12:18" outlineLevel="1">
      <c r="L327" s="119">
        <v>201749</v>
      </c>
      <c r="M327" s="119" t="s">
        <v>44</v>
      </c>
      <c r="N327" s="39">
        <v>201748</v>
      </c>
      <c r="O327" s="39">
        <v>201752</v>
      </c>
      <c r="P327" s="39">
        <v>0.7</v>
      </c>
      <c r="Q327" s="39">
        <v>201744</v>
      </c>
      <c r="R327" s="39">
        <v>201748</v>
      </c>
    </row>
    <row r="328" spans="12:18" outlineLevel="1">
      <c r="L328" s="119">
        <v>201749</v>
      </c>
      <c r="M328" s="119" t="s">
        <v>44</v>
      </c>
      <c r="N328" s="39">
        <v>201748</v>
      </c>
      <c r="O328" s="39">
        <v>201752</v>
      </c>
      <c r="P328" s="39"/>
      <c r="Q328" s="39">
        <v>201744</v>
      </c>
      <c r="R328" s="39">
        <v>201748</v>
      </c>
    </row>
    <row r="329" spans="12:18" outlineLevel="1">
      <c r="L329" s="119">
        <v>201749</v>
      </c>
      <c r="M329" s="119" t="s">
        <v>44</v>
      </c>
      <c r="N329" s="39">
        <v>201748</v>
      </c>
      <c r="O329" s="39">
        <v>201752</v>
      </c>
      <c r="P329" s="39">
        <v>1</v>
      </c>
      <c r="Q329" s="39">
        <v>201744</v>
      </c>
      <c r="R329" s="39">
        <v>201748</v>
      </c>
    </row>
    <row r="330" spans="12:18" outlineLevel="1">
      <c r="L330" s="119">
        <v>201749</v>
      </c>
      <c r="M330" s="119" t="s">
        <v>44</v>
      </c>
      <c r="N330" s="39">
        <v>201748</v>
      </c>
      <c r="O330" s="39">
        <v>201752</v>
      </c>
      <c r="P330" s="39">
        <v>0.8</v>
      </c>
      <c r="Q330" s="39">
        <v>201744</v>
      </c>
      <c r="R330" s="39">
        <v>201748</v>
      </c>
    </row>
    <row r="331" spans="12:18" outlineLevel="1">
      <c r="L331" s="119">
        <v>201749</v>
      </c>
      <c r="M331" s="119" t="s">
        <v>44</v>
      </c>
      <c r="N331" s="39">
        <v>201748</v>
      </c>
      <c r="O331" s="39">
        <v>201752</v>
      </c>
      <c r="P331" s="39">
        <v>0.8</v>
      </c>
      <c r="Q331" s="39">
        <v>201744</v>
      </c>
      <c r="R331" s="39">
        <v>201748</v>
      </c>
    </row>
    <row r="332" spans="12:18" outlineLevel="1">
      <c r="L332" s="119">
        <v>201749</v>
      </c>
      <c r="M332" s="119" t="s">
        <v>44</v>
      </c>
      <c r="N332" s="39">
        <v>201748</v>
      </c>
      <c r="O332" s="39">
        <v>201752</v>
      </c>
      <c r="P332" s="39">
        <v>0.8</v>
      </c>
      <c r="Q332" s="39">
        <v>201744</v>
      </c>
      <c r="R332" s="39">
        <v>201748</v>
      </c>
    </row>
    <row r="333" spans="12:18" outlineLevel="1">
      <c r="L333" s="119">
        <v>201749</v>
      </c>
      <c r="M333" s="119" t="s">
        <v>44</v>
      </c>
      <c r="N333" s="39">
        <v>201748</v>
      </c>
      <c r="O333" s="39">
        <v>201752</v>
      </c>
      <c r="P333" s="39">
        <v>0.8</v>
      </c>
      <c r="Q333" s="39">
        <v>201744</v>
      </c>
      <c r="R333" s="39">
        <v>201748</v>
      </c>
    </row>
    <row r="334" spans="12:18" outlineLevel="1">
      <c r="L334" s="119">
        <v>201749</v>
      </c>
      <c r="M334" s="119" t="s">
        <v>44</v>
      </c>
      <c r="N334" s="39">
        <v>201748</v>
      </c>
      <c r="O334" s="39">
        <v>201752</v>
      </c>
      <c r="P334" s="39">
        <v>0.8</v>
      </c>
      <c r="Q334" s="39">
        <v>201744</v>
      </c>
      <c r="R334" s="39">
        <v>201748</v>
      </c>
    </row>
    <row r="335" spans="12:18" outlineLevel="1">
      <c r="L335" s="119">
        <v>201749</v>
      </c>
      <c r="M335" s="119" t="s">
        <v>44</v>
      </c>
      <c r="N335" s="39">
        <v>201748</v>
      </c>
      <c r="O335" s="39">
        <v>201752</v>
      </c>
      <c r="P335" s="39">
        <v>1</v>
      </c>
      <c r="Q335" s="39">
        <v>201744</v>
      </c>
      <c r="R335" s="39">
        <v>201748</v>
      </c>
    </row>
    <row r="336" spans="12:18" outlineLevel="1">
      <c r="L336" s="119">
        <v>201749</v>
      </c>
      <c r="M336" s="119" t="s">
        <v>44</v>
      </c>
      <c r="N336" s="39">
        <v>201748</v>
      </c>
      <c r="O336" s="39">
        <v>201752</v>
      </c>
      <c r="P336" s="39">
        <v>0.9</v>
      </c>
      <c r="Q336" s="39">
        <v>201744</v>
      </c>
      <c r="R336" s="39">
        <v>201748</v>
      </c>
    </row>
    <row r="337" spans="12:18" outlineLevel="1">
      <c r="L337" s="119">
        <v>201749</v>
      </c>
      <c r="M337" s="119" t="s">
        <v>44</v>
      </c>
      <c r="N337" s="39">
        <v>201748</v>
      </c>
      <c r="O337" s="39">
        <v>201752</v>
      </c>
      <c r="P337" s="39">
        <v>0.8</v>
      </c>
      <c r="Q337" s="39">
        <v>201744</v>
      </c>
      <c r="R337" s="39">
        <v>201748</v>
      </c>
    </row>
    <row r="338" spans="12:18" outlineLevel="1">
      <c r="L338" s="119">
        <v>201749</v>
      </c>
      <c r="M338" s="119" t="s">
        <v>44</v>
      </c>
      <c r="N338" s="39">
        <v>201748</v>
      </c>
      <c r="O338" s="39">
        <v>201752</v>
      </c>
      <c r="P338" s="39">
        <v>1</v>
      </c>
      <c r="Q338" s="39">
        <v>201744</v>
      </c>
      <c r="R338" s="39">
        <v>201748</v>
      </c>
    </row>
    <row r="339" spans="12:18" outlineLevel="1">
      <c r="L339" s="119">
        <v>201749</v>
      </c>
      <c r="M339" s="119" t="s">
        <v>44</v>
      </c>
      <c r="N339" s="39">
        <v>201748</v>
      </c>
      <c r="O339" s="39">
        <v>201752</v>
      </c>
      <c r="P339" s="39">
        <v>1</v>
      </c>
      <c r="Q339" s="39">
        <v>201744</v>
      </c>
      <c r="R339" s="39">
        <v>201748</v>
      </c>
    </row>
    <row r="340" spans="12:18" outlineLevel="1">
      <c r="L340" s="119">
        <v>201749</v>
      </c>
      <c r="M340" s="119" t="s">
        <v>44</v>
      </c>
      <c r="N340" s="39">
        <v>201748</v>
      </c>
      <c r="O340" s="39">
        <v>201752</v>
      </c>
      <c r="P340" s="39">
        <v>0.9</v>
      </c>
      <c r="Q340" s="39">
        <v>201744</v>
      </c>
      <c r="R340" s="39">
        <v>201748</v>
      </c>
    </row>
    <row r="341" spans="12:18" outlineLevel="1">
      <c r="L341" s="119">
        <v>201749</v>
      </c>
      <c r="M341" s="119" t="s">
        <v>44</v>
      </c>
      <c r="N341" s="39">
        <v>201748</v>
      </c>
      <c r="O341" s="39">
        <v>201752</v>
      </c>
      <c r="P341" s="39">
        <v>1</v>
      </c>
      <c r="Q341" s="39">
        <v>201744</v>
      </c>
      <c r="R341" s="39">
        <v>201748</v>
      </c>
    </row>
    <row r="342" spans="12:18" outlineLevel="1">
      <c r="L342" s="119">
        <v>201749</v>
      </c>
      <c r="M342" s="119" t="s">
        <v>44</v>
      </c>
      <c r="N342" s="39">
        <v>201748</v>
      </c>
      <c r="O342" s="39">
        <v>201752</v>
      </c>
      <c r="P342" s="39">
        <v>0.9</v>
      </c>
      <c r="Q342" s="39">
        <v>201744</v>
      </c>
      <c r="R342" s="39">
        <v>201748</v>
      </c>
    </row>
    <row r="343" spans="12:18" outlineLevel="1">
      <c r="L343" s="119">
        <v>201749</v>
      </c>
      <c r="M343" s="119" t="s">
        <v>44</v>
      </c>
      <c r="N343" s="39">
        <v>201748</v>
      </c>
      <c r="O343" s="39">
        <v>201752</v>
      </c>
      <c r="P343" s="39">
        <v>0.8</v>
      </c>
      <c r="Q343" s="39">
        <v>201744</v>
      </c>
      <c r="R343" s="39">
        <v>201748</v>
      </c>
    </row>
    <row r="344" spans="12:18" outlineLevel="1">
      <c r="L344" s="119">
        <v>201749</v>
      </c>
      <c r="M344" s="119" t="s">
        <v>57</v>
      </c>
      <c r="N344" s="39">
        <v>201748</v>
      </c>
      <c r="O344" s="39">
        <v>201752</v>
      </c>
      <c r="P344" s="39"/>
      <c r="Q344" s="39">
        <v>201744</v>
      </c>
      <c r="R344" s="39">
        <v>201748</v>
      </c>
    </row>
    <row r="345" spans="12:18" outlineLevel="1">
      <c r="L345" s="119">
        <v>201749</v>
      </c>
      <c r="M345" s="119" t="s">
        <v>57</v>
      </c>
      <c r="N345" s="39">
        <v>201748</v>
      </c>
      <c r="O345" s="39">
        <v>201752</v>
      </c>
      <c r="P345" s="39">
        <v>0.9</v>
      </c>
      <c r="Q345" s="39">
        <v>201744</v>
      </c>
      <c r="R345" s="39">
        <v>201748</v>
      </c>
    </row>
    <row r="346" spans="12:18" outlineLevel="1">
      <c r="L346" s="119">
        <v>201749</v>
      </c>
      <c r="M346" s="119" t="s">
        <v>57</v>
      </c>
      <c r="N346" s="39">
        <v>201748</v>
      </c>
      <c r="O346" s="39">
        <v>201752</v>
      </c>
      <c r="P346" s="39">
        <v>1</v>
      </c>
      <c r="Q346" s="39">
        <v>201744</v>
      </c>
      <c r="R346" s="39">
        <v>201748</v>
      </c>
    </row>
    <row r="347" spans="12:18" outlineLevel="1">
      <c r="L347" s="119">
        <v>201749</v>
      </c>
      <c r="M347" s="119" t="s">
        <v>34</v>
      </c>
      <c r="N347" s="39">
        <v>201748</v>
      </c>
      <c r="O347" s="39">
        <v>201752</v>
      </c>
      <c r="P347" s="39">
        <v>1</v>
      </c>
      <c r="Q347" s="39">
        <v>201744</v>
      </c>
      <c r="R347" s="39">
        <v>201748</v>
      </c>
    </row>
    <row r="348" spans="12:18" outlineLevel="1">
      <c r="L348" s="119">
        <v>201749</v>
      </c>
      <c r="M348" s="119" t="s">
        <v>34</v>
      </c>
      <c r="N348" s="39">
        <v>201748</v>
      </c>
      <c r="O348" s="39">
        <v>201752</v>
      </c>
      <c r="P348" s="39">
        <v>1</v>
      </c>
      <c r="Q348" s="39">
        <v>201744</v>
      </c>
      <c r="R348" s="39">
        <v>201748</v>
      </c>
    </row>
    <row r="349" spans="12:18" outlineLevel="1">
      <c r="L349" s="119">
        <v>201749</v>
      </c>
      <c r="M349" s="119" t="s">
        <v>34</v>
      </c>
      <c r="N349" s="39">
        <v>201748</v>
      </c>
      <c r="O349" s="39">
        <v>201752</v>
      </c>
      <c r="P349" s="39"/>
      <c r="Q349" s="39">
        <v>201744</v>
      </c>
      <c r="R349" s="39">
        <v>201748</v>
      </c>
    </row>
    <row r="350" spans="12:18" outlineLevel="1">
      <c r="L350" s="119">
        <v>201749</v>
      </c>
      <c r="M350" s="119" t="s">
        <v>35</v>
      </c>
      <c r="N350" s="39">
        <v>201748</v>
      </c>
      <c r="O350" s="39">
        <v>201752</v>
      </c>
      <c r="P350" s="39">
        <v>1</v>
      </c>
      <c r="Q350" s="39">
        <v>201744</v>
      </c>
      <c r="R350" s="39">
        <v>201748</v>
      </c>
    </row>
    <row r="351" spans="12:18" outlineLevel="1">
      <c r="L351" s="119">
        <v>201749</v>
      </c>
      <c r="M351" s="119" t="s">
        <v>35</v>
      </c>
      <c r="N351" s="39">
        <v>201748</v>
      </c>
      <c r="O351" s="39">
        <v>201752</v>
      </c>
      <c r="P351" s="39">
        <v>1</v>
      </c>
      <c r="Q351" s="39">
        <v>201744</v>
      </c>
      <c r="R351" s="39">
        <v>201748</v>
      </c>
    </row>
    <row r="352" spans="12:18" outlineLevel="1">
      <c r="L352" s="119">
        <v>201749</v>
      </c>
      <c r="M352" s="119" t="s">
        <v>36</v>
      </c>
      <c r="N352" s="39">
        <v>201748</v>
      </c>
      <c r="O352" s="39">
        <v>201752</v>
      </c>
      <c r="P352" s="39">
        <v>1</v>
      </c>
      <c r="Q352" s="39">
        <v>201744</v>
      </c>
      <c r="R352" s="39">
        <v>201748</v>
      </c>
    </row>
    <row r="353" spans="12:18" outlineLevel="1">
      <c r="L353" s="119">
        <v>201749</v>
      </c>
      <c r="M353" s="119" t="s">
        <v>36</v>
      </c>
      <c r="N353" s="39">
        <v>201748</v>
      </c>
      <c r="O353" s="39">
        <v>201752</v>
      </c>
      <c r="P353" s="39">
        <v>1</v>
      </c>
      <c r="Q353" s="39">
        <v>201744</v>
      </c>
      <c r="R353" s="39">
        <v>201748</v>
      </c>
    </row>
    <row r="354" spans="12:18" outlineLevel="1">
      <c r="L354" s="119">
        <v>201749</v>
      </c>
      <c r="M354" s="119" t="s">
        <v>37</v>
      </c>
      <c r="N354" s="39">
        <v>201748</v>
      </c>
      <c r="O354" s="39">
        <v>201752</v>
      </c>
      <c r="P354" s="39">
        <v>1</v>
      </c>
      <c r="Q354" s="39">
        <v>201744</v>
      </c>
      <c r="R354" s="39">
        <v>201748</v>
      </c>
    </row>
    <row r="355" spans="12:18" outlineLevel="1">
      <c r="L355" s="119">
        <v>201749</v>
      </c>
      <c r="M355" s="119" t="s">
        <v>37</v>
      </c>
      <c r="N355" s="39">
        <v>201748</v>
      </c>
      <c r="O355" s="39">
        <v>201752</v>
      </c>
      <c r="P355" s="39">
        <v>1</v>
      </c>
      <c r="Q355" s="39">
        <v>201744</v>
      </c>
      <c r="R355" s="39">
        <v>201748</v>
      </c>
    </row>
    <row r="356" spans="12:18" outlineLevel="1">
      <c r="L356" s="119">
        <v>201749</v>
      </c>
      <c r="M356" s="119" t="s">
        <v>37</v>
      </c>
      <c r="N356" s="39">
        <v>201748</v>
      </c>
      <c r="O356" s="39">
        <v>201752</v>
      </c>
      <c r="P356" s="39">
        <v>1</v>
      </c>
      <c r="Q356" s="39">
        <v>201744</v>
      </c>
      <c r="R356" s="39">
        <v>201748</v>
      </c>
    </row>
    <row r="357" spans="12:18" outlineLevel="1">
      <c r="L357" s="119">
        <v>201749</v>
      </c>
      <c r="M357" s="119" t="s">
        <v>37</v>
      </c>
      <c r="N357" s="39">
        <v>201748</v>
      </c>
      <c r="O357" s="39">
        <v>201752</v>
      </c>
      <c r="P357" s="39">
        <v>1</v>
      </c>
      <c r="Q357" s="39">
        <v>201744</v>
      </c>
      <c r="R357" s="39">
        <v>201748</v>
      </c>
    </row>
    <row r="358" spans="12:18" outlineLevel="1">
      <c r="L358" s="119">
        <v>201749</v>
      </c>
      <c r="M358" s="119" t="s">
        <v>37</v>
      </c>
      <c r="N358" s="39">
        <v>201748</v>
      </c>
      <c r="O358" s="39">
        <v>201752</v>
      </c>
      <c r="P358" s="39">
        <v>1</v>
      </c>
      <c r="Q358" s="39">
        <v>201744</v>
      </c>
      <c r="R358" s="39">
        <v>201748</v>
      </c>
    </row>
    <row r="359" spans="12:18" outlineLevel="1">
      <c r="L359" s="119">
        <v>201749</v>
      </c>
      <c r="M359" s="119" t="s">
        <v>37</v>
      </c>
      <c r="N359" s="39">
        <v>201748</v>
      </c>
      <c r="O359" s="39">
        <v>201752</v>
      </c>
      <c r="P359" s="39">
        <v>1</v>
      </c>
      <c r="Q359" s="39">
        <v>201744</v>
      </c>
      <c r="R359" s="39">
        <v>201748</v>
      </c>
    </row>
    <row r="360" spans="12:18" outlineLevel="1">
      <c r="L360" s="119">
        <v>201749</v>
      </c>
      <c r="M360" s="119" t="s">
        <v>38</v>
      </c>
      <c r="N360" s="39">
        <v>201748</v>
      </c>
      <c r="O360" s="39">
        <v>201752</v>
      </c>
      <c r="P360" s="39">
        <v>1</v>
      </c>
      <c r="Q360" s="39">
        <v>201744</v>
      </c>
      <c r="R360" s="39">
        <v>201748</v>
      </c>
    </row>
    <row r="361" spans="12:18" outlineLevel="1">
      <c r="L361" s="119">
        <v>201749</v>
      </c>
      <c r="M361" s="119" t="s">
        <v>38</v>
      </c>
      <c r="N361" s="39">
        <v>201748</v>
      </c>
      <c r="O361" s="39">
        <v>201752</v>
      </c>
      <c r="P361" s="39"/>
      <c r="Q361" s="39">
        <v>201744</v>
      </c>
      <c r="R361" s="39">
        <v>201748</v>
      </c>
    </row>
    <row r="362" spans="12:18" outlineLevel="1">
      <c r="L362" s="119">
        <v>201749</v>
      </c>
      <c r="M362" s="119" t="s">
        <v>38</v>
      </c>
      <c r="N362" s="39">
        <v>201748</v>
      </c>
      <c r="O362" s="39">
        <v>201752</v>
      </c>
      <c r="P362" s="39">
        <v>0.9</v>
      </c>
      <c r="Q362" s="39">
        <v>201744</v>
      </c>
      <c r="R362" s="39">
        <v>201748</v>
      </c>
    </row>
    <row r="363" spans="12:18" outlineLevel="1">
      <c r="L363" s="119">
        <v>201749</v>
      </c>
      <c r="M363" s="119" t="s">
        <v>38</v>
      </c>
      <c r="N363" s="39">
        <v>201748</v>
      </c>
      <c r="O363" s="39">
        <v>201752</v>
      </c>
      <c r="P363" s="39">
        <v>1</v>
      </c>
      <c r="Q363" s="39">
        <v>201744</v>
      </c>
      <c r="R363" s="39">
        <v>201748</v>
      </c>
    </row>
    <row r="364" spans="12:18" outlineLevel="1">
      <c r="L364" s="119">
        <v>201749</v>
      </c>
      <c r="M364" s="119" t="s">
        <v>38</v>
      </c>
      <c r="N364" s="39">
        <v>201748</v>
      </c>
      <c r="O364" s="39">
        <v>201752</v>
      </c>
      <c r="P364" s="39">
        <v>1</v>
      </c>
      <c r="Q364" s="39">
        <v>201744</v>
      </c>
      <c r="R364" s="39">
        <v>201748</v>
      </c>
    </row>
    <row r="365" spans="12:18" outlineLevel="1">
      <c r="L365" s="119">
        <v>201749</v>
      </c>
      <c r="M365" s="119" t="s">
        <v>38</v>
      </c>
      <c r="N365" s="39">
        <v>201748</v>
      </c>
      <c r="O365" s="39">
        <v>201752</v>
      </c>
      <c r="P365" s="39">
        <v>1</v>
      </c>
      <c r="Q365" s="39">
        <v>201744</v>
      </c>
      <c r="R365" s="39">
        <v>201748</v>
      </c>
    </row>
    <row r="366" spans="12:18" outlineLevel="1">
      <c r="L366" s="119">
        <v>201749</v>
      </c>
      <c r="M366" s="119" t="s">
        <v>38</v>
      </c>
      <c r="N366" s="39">
        <v>201748</v>
      </c>
      <c r="O366" s="39">
        <v>201752</v>
      </c>
      <c r="P366" s="39">
        <v>0.9</v>
      </c>
      <c r="Q366" s="39">
        <v>201744</v>
      </c>
      <c r="R366" s="39">
        <v>201748</v>
      </c>
    </row>
    <row r="367" spans="12:18" outlineLevel="1">
      <c r="L367" s="119">
        <v>201749</v>
      </c>
      <c r="M367" s="119" t="s">
        <v>38</v>
      </c>
      <c r="N367" s="39">
        <v>201748</v>
      </c>
      <c r="O367" s="39">
        <v>201752</v>
      </c>
      <c r="P367" s="39">
        <v>1</v>
      </c>
      <c r="Q367" s="39">
        <v>201744</v>
      </c>
      <c r="R367" s="39">
        <v>201748</v>
      </c>
    </row>
    <row r="368" spans="12:18" outlineLevel="1">
      <c r="L368" s="119">
        <v>201749</v>
      </c>
      <c r="M368" s="119" t="s">
        <v>38</v>
      </c>
      <c r="N368" s="39">
        <v>201748</v>
      </c>
      <c r="O368" s="39">
        <v>201752</v>
      </c>
      <c r="P368" s="39">
        <v>0.9</v>
      </c>
      <c r="Q368" s="39">
        <v>201744</v>
      </c>
      <c r="R368" s="39">
        <v>201748</v>
      </c>
    </row>
    <row r="369" spans="12:18" outlineLevel="1">
      <c r="L369" s="119">
        <v>201750</v>
      </c>
      <c r="M369" s="119" t="s">
        <v>44</v>
      </c>
      <c r="N369" s="39">
        <v>201748</v>
      </c>
      <c r="O369" s="39">
        <v>201752</v>
      </c>
      <c r="P369" s="39">
        <v>0.9</v>
      </c>
      <c r="Q369" s="39">
        <v>201744</v>
      </c>
      <c r="R369" s="39">
        <v>201748</v>
      </c>
    </row>
    <row r="370" spans="12:18" outlineLevel="1">
      <c r="L370" s="119">
        <v>201750</v>
      </c>
      <c r="M370" s="119" t="s">
        <v>44</v>
      </c>
      <c r="N370" s="39">
        <v>201748</v>
      </c>
      <c r="O370" s="39">
        <v>201752</v>
      </c>
      <c r="P370" s="39">
        <v>0.7</v>
      </c>
      <c r="Q370" s="39">
        <v>201744</v>
      </c>
      <c r="R370" s="39">
        <v>201748</v>
      </c>
    </row>
    <row r="371" spans="12:18" outlineLevel="1">
      <c r="L371" s="119">
        <v>201750</v>
      </c>
      <c r="M371" s="119" t="s">
        <v>44</v>
      </c>
      <c r="N371" s="39">
        <v>201748</v>
      </c>
      <c r="O371" s="39">
        <v>201752</v>
      </c>
      <c r="P371" s="39">
        <v>1</v>
      </c>
      <c r="Q371" s="39">
        <v>201744</v>
      </c>
      <c r="R371" s="39">
        <v>201748</v>
      </c>
    </row>
    <row r="372" spans="12:18" outlineLevel="1">
      <c r="L372" s="119">
        <v>201750</v>
      </c>
      <c r="M372" s="119" t="s">
        <v>44</v>
      </c>
      <c r="N372" s="39">
        <v>201748</v>
      </c>
      <c r="O372" s="39">
        <v>201752</v>
      </c>
      <c r="P372" s="39">
        <v>1</v>
      </c>
      <c r="Q372" s="39">
        <v>201744</v>
      </c>
      <c r="R372" s="39">
        <v>201748</v>
      </c>
    </row>
    <row r="373" spans="12:18" outlineLevel="1">
      <c r="L373" s="119">
        <v>201750</v>
      </c>
      <c r="M373" s="119" t="s">
        <v>44</v>
      </c>
      <c r="N373" s="39">
        <v>201748</v>
      </c>
      <c r="O373" s="39">
        <v>201752</v>
      </c>
      <c r="P373" s="39">
        <v>1</v>
      </c>
      <c r="Q373" s="39">
        <v>201744</v>
      </c>
      <c r="R373" s="39">
        <v>201748</v>
      </c>
    </row>
    <row r="374" spans="12:18" outlineLevel="1">
      <c r="L374" s="119">
        <v>201750</v>
      </c>
      <c r="M374" s="119" t="s">
        <v>44</v>
      </c>
      <c r="N374" s="39">
        <v>201748</v>
      </c>
      <c r="O374" s="39">
        <v>201752</v>
      </c>
      <c r="P374" s="39">
        <v>1</v>
      </c>
      <c r="Q374" s="39">
        <v>201744</v>
      </c>
      <c r="R374" s="39">
        <v>201748</v>
      </c>
    </row>
    <row r="375" spans="12:18" outlineLevel="1">
      <c r="L375" s="119">
        <v>201750</v>
      </c>
      <c r="M375" s="119" t="s">
        <v>44</v>
      </c>
      <c r="N375" s="39">
        <v>201748</v>
      </c>
      <c r="O375" s="39">
        <v>201752</v>
      </c>
      <c r="P375" s="39">
        <v>0.9</v>
      </c>
      <c r="Q375" s="39">
        <v>201744</v>
      </c>
      <c r="R375" s="39">
        <v>201748</v>
      </c>
    </row>
    <row r="376" spans="12:18" outlineLevel="1">
      <c r="L376" s="119">
        <v>201750</v>
      </c>
      <c r="M376" s="119" t="s">
        <v>44</v>
      </c>
      <c r="N376" s="39">
        <v>201748</v>
      </c>
      <c r="O376" s="39">
        <v>201752</v>
      </c>
      <c r="P376" s="39">
        <v>0.9</v>
      </c>
      <c r="Q376" s="39">
        <v>201744</v>
      </c>
      <c r="R376" s="39">
        <v>201748</v>
      </c>
    </row>
    <row r="377" spans="12:18" outlineLevel="1">
      <c r="L377" s="119">
        <v>201750</v>
      </c>
      <c r="M377" s="119" t="s">
        <v>44</v>
      </c>
      <c r="N377" s="39">
        <v>201748</v>
      </c>
      <c r="O377" s="39">
        <v>201752</v>
      </c>
      <c r="P377" s="39">
        <v>0.9</v>
      </c>
      <c r="Q377" s="39">
        <v>201744</v>
      </c>
      <c r="R377" s="39">
        <v>201748</v>
      </c>
    </row>
    <row r="378" spans="12:18" outlineLevel="1">
      <c r="L378" s="119">
        <v>201750</v>
      </c>
      <c r="M378" s="119" t="s">
        <v>44</v>
      </c>
      <c r="N378" s="39">
        <v>201748</v>
      </c>
      <c r="O378" s="39">
        <v>201752</v>
      </c>
      <c r="P378" s="39">
        <v>1</v>
      </c>
      <c r="Q378" s="39">
        <v>201744</v>
      </c>
      <c r="R378" s="39">
        <v>201748</v>
      </c>
    </row>
    <row r="379" spans="12:18" outlineLevel="1">
      <c r="L379" s="119">
        <v>201750</v>
      </c>
      <c r="M379" s="119" t="s">
        <v>44</v>
      </c>
      <c r="N379" s="39">
        <v>201748</v>
      </c>
      <c r="O379" s="39">
        <v>201752</v>
      </c>
      <c r="P379" s="39">
        <v>1</v>
      </c>
      <c r="Q379" s="39">
        <v>201744</v>
      </c>
      <c r="R379" s="39">
        <v>201748</v>
      </c>
    </row>
    <row r="380" spans="12:18" outlineLevel="1">
      <c r="L380" s="119">
        <v>201750</v>
      </c>
      <c r="M380" s="119" t="s">
        <v>44</v>
      </c>
      <c r="N380" s="39">
        <v>201748</v>
      </c>
      <c r="O380" s="39">
        <v>201752</v>
      </c>
      <c r="P380" s="39">
        <v>1</v>
      </c>
      <c r="Q380" s="39">
        <v>201744</v>
      </c>
      <c r="R380" s="39">
        <v>201748</v>
      </c>
    </row>
    <row r="381" spans="12:18" outlineLevel="1">
      <c r="L381" s="119">
        <v>201750</v>
      </c>
      <c r="M381" s="119" t="s">
        <v>44</v>
      </c>
      <c r="N381" s="39">
        <v>201748</v>
      </c>
      <c r="O381" s="39">
        <v>201752</v>
      </c>
      <c r="P381" s="39">
        <v>0.8</v>
      </c>
      <c r="Q381" s="39">
        <v>201744</v>
      </c>
      <c r="R381" s="39">
        <v>201748</v>
      </c>
    </row>
    <row r="382" spans="12:18" outlineLevel="1">
      <c r="L382" s="119">
        <v>201750</v>
      </c>
      <c r="M382" s="119" t="s">
        <v>44</v>
      </c>
      <c r="N382" s="39">
        <v>201748</v>
      </c>
      <c r="O382" s="39">
        <v>201752</v>
      </c>
      <c r="P382" s="39">
        <v>0.9</v>
      </c>
      <c r="Q382" s="39">
        <v>201744</v>
      </c>
      <c r="R382" s="39">
        <v>201748</v>
      </c>
    </row>
    <row r="383" spans="12:18" outlineLevel="1">
      <c r="L383" s="119">
        <v>201750</v>
      </c>
      <c r="M383" s="119" t="s">
        <v>44</v>
      </c>
      <c r="N383" s="39">
        <v>201748</v>
      </c>
      <c r="O383" s="39">
        <v>201752</v>
      </c>
      <c r="P383" s="39">
        <v>0.7</v>
      </c>
      <c r="Q383" s="39">
        <v>201744</v>
      </c>
      <c r="R383" s="39">
        <v>201748</v>
      </c>
    </row>
    <row r="384" spans="12:18" outlineLevel="1">
      <c r="L384" s="119">
        <v>201750</v>
      </c>
      <c r="M384" s="119" t="s">
        <v>44</v>
      </c>
      <c r="N384" s="39">
        <v>201748</v>
      </c>
      <c r="O384" s="39">
        <v>201752</v>
      </c>
      <c r="P384" s="39">
        <v>1</v>
      </c>
      <c r="Q384" s="39">
        <v>201744</v>
      </c>
      <c r="R384" s="39">
        <v>201748</v>
      </c>
    </row>
    <row r="385" spans="12:18" outlineLevel="1">
      <c r="L385" s="119">
        <v>201750</v>
      </c>
      <c r="M385" s="119" t="s">
        <v>44</v>
      </c>
      <c r="N385" s="39">
        <v>201748</v>
      </c>
      <c r="O385" s="39">
        <v>201752</v>
      </c>
      <c r="P385" s="39">
        <v>0.9</v>
      </c>
      <c r="Q385" s="39">
        <v>201744</v>
      </c>
      <c r="R385" s="39">
        <v>201748</v>
      </c>
    </row>
    <row r="386" spans="12:18" outlineLevel="1">
      <c r="L386" s="119">
        <v>201750</v>
      </c>
      <c r="M386" s="119" t="s">
        <v>44</v>
      </c>
      <c r="N386" s="39">
        <v>201748</v>
      </c>
      <c r="O386" s="39">
        <v>201752</v>
      </c>
      <c r="P386" s="39">
        <v>0.7</v>
      </c>
      <c r="Q386" s="39">
        <v>201744</v>
      </c>
      <c r="R386" s="39">
        <v>201748</v>
      </c>
    </row>
    <row r="387" spans="12:18" outlineLevel="1">
      <c r="L387" s="119">
        <v>201750</v>
      </c>
      <c r="M387" s="119" t="s">
        <v>44</v>
      </c>
      <c r="N387" s="39">
        <v>201748</v>
      </c>
      <c r="O387" s="39">
        <v>201752</v>
      </c>
      <c r="P387" s="39">
        <v>1</v>
      </c>
      <c r="Q387" s="39">
        <v>201744</v>
      </c>
      <c r="R387" s="39">
        <v>201748</v>
      </c>
    </row>
    <row r="388" spans="12:18" outlineLevel="1">
      <c r="L388" s="119">
        <v>201750</v>
      </c>
      <c r="M388" s="119" t="s">
        <v>44</v>
      </c>
      <c r="N388" s="39">
        <v>201748</v>
      </c>
      <c r="O388" s="39">
        <v>201752</v>
      </c>
      <c r="P388" s="39">
        <v>1</v>
      </c>
      <c r="Q388" s="39">
        <v>201744</v>
      </c>
      <c r="R388" s="39">
        <v>201748</v>
      </c>
    </row>
    <row r="389" spans="12:18" outlineLevel="1">
      <c r="L389" s="119">
        <v>201750</v>
      </c>
      <c r="M389" s="119" t="s">
        <v>44</v>
      </c>
      <c r="N389" s="39">
        <v>201748</v>
      </c>
      <c r="O389" s="39">
        <v>201752</v>
      </c>
      <c r="P389" s="39">
        <v>0.8</v>
      </c>
      <c r="Q389" s="39">
        <v>201744</v>
      </c>
      <c r="R389" s="39">
        <v>201748</v>
      </c>
    </row>
    <row r="390" spans="12:18" outlineLevel="1">
      <c r="L390" s="119">
        <v>201750</v>
      </c>
      <c r="M390" s="119" t="s">
        <v>44</v>
      </c>
      <c r="N390" s="39">
        <v>201748</v>
      </c>
      <c r="O390" s="39">
        <v>201752</v>
      </c>
      <c r="P390" s="39">
        <v>1</v>
      </c>
      <c r="Q390" s="39">
        <v>201744</v>
      </c>
      <c r="R390" s="39">
        <v>201748</v>
      </c>
    </row>
    <row r="391" spans="12:18" outlineLevel="1">
      <c r="L391" s="119">
        <v>201750</v>
      </c>
      <c r="M391" s="119" t="s">
        <v>44</v>
      </c>
      <c r="N391" s="39">
        <v>201748</v>
      </c>
      <c r="O391" s="39">
        <v>201752</v>
      </c>
      <c r="P391" s="39">
        <v>1</v>
      </c>
      <c r="Q391" s="39">
        <v>201744</v>
      </c>
      <c r="R391" s="39">
        <v>201748</v>
      </c>
    </row>
    <row r="392" spans="12:18" outlineLevel="1">
      <c r="L392" s="119">
        <v>201750</v>
      </c>
      <c r="M392" s="119" t="s">
        <v>44</v>
      </c>
      <c r="N392" s="39">
        <v>201748</v>
      </c>
      <c r="O392" s="39">
        <v>201752</v>
      </c>
      <c r="P392" s="39">
        <v>1</v>
      </c>
      <c r="Q392" s="39">
        <v>201744</v>
      </c>
      <c r="R392" s="39">
        <v>201748</v>
      </c>
    </row>
    <row r="393" spans="12:18" outlineLevel="1">
      <c r="L393" s="119">
        <v>201750</v>
      </c>
      <c r="M393" s="119" t="s">
        <v>57</v>
      </c>
      <c r="N393" s="39">
        <v>201748</v>
      </c>
      <c r="O393" s="39">
        <v>201752</v>
      </c>
      <c r="P393" s="39">
        <v>1</v>
      </c>
      <c r="Q393" s="39">
        <v>201744</v>
      </c>
      <c r="R393" s="39">
        <v>201748</v>
      </c>
    </row>
    <row r="394" spans="12:18" outlineLevel="1">
      <c r="L394" s="119">
        <v>201750</v>
      </c>
      <c r="M394" s="119" t="s">
        <v>57</v>
      </c>
      <c r="N394" s="39">
        <v>201748</v>
      </c>
      <c r="O394" s="39">
        <v>201752</v>
      </c>
      <c r="P394" s="39">
        <v>1</v>
      </c>
      <c r="Q394" s="39">
        <v>201744</v>
      </c>
      <c r="R394" s="39">
        <v>201748</v>
      </c>
    </row>
    <row r="395" spans="12:18" outlineLevel="1">
      <c r="L395" s="119">
        <v>201750</v>
      </c>
      <c r="M395" s="119" t="s">
        <v>57</v>
      </c>
      <c r="N395" s="39">
        <v>201748</v>
      </c>
      <c r="O395" s="39">
        <v>201752</v>
      </c>
      <c r="P395" s="39">
        <v>1</v>
      </c>
      <c r="Q395" s="39">
        <v>201744</v>
      </c>
      <c r="R395" s="39">
        <v>201748</v>
      </c>
    </row>
    <row r="396" spans="12:18" outlineLevel="1">
      <c r="L396" s="119">
        <v>201750</v>
      </c>
      <c r="M396" s="119" t="s">
        <v>34</v>
      </c>
      <c r="N396" s="39">
        <v>201748</v>
      </c>
      <c r="O396" s="39">
        <v>201752</v>
      </c>
      <c r="P396" s="39">
        <v>1</v>
      </c>
      <c r="Q396" s="39">
        <v>201744</v>
      </c>
      <c r="R396" s="39">
        <v>201748</v>
      </c>
    </row>
    <row r="397" spans="12:18" outlineLevel="1">
      <c r="L397" s="119">
        <v>201750</v>
      </c>
      <c r="M397" s="119" t="s">
        <v>34</v>
      </c>
      <c r="N397" s="39">
        <v>201748</v>
      </c>
      <c r="O397" s="39">
        <v>201752</v>
      </c>
      <c r="P397" s="39">
        <v>1</v>
      </c>
      <c r="Q397" s="39">
        <v>201744</v>
      </c>
      <c r="R397" s="39">
        <v>201748</v>
      </c>
    </row>
    <row r="398" spans="12:18" outlineLevel="1">
      <c r="L398" s="119">
        <v>201750</v>
      </c>
      <c r="M398" s="119" t="s">
        <v>34</v>
      </c>
      <c r="N398" s="39">
        <v>201748</v>
      </c>
      <c r="O398" s="39">
        <v>201752</v>
      </c>
      <c r="P398" s="39">
        <v>1</v>
      </c>
      <c r="Q398" s="39">
        <v>201744</v>
      </c>
      <c r="R398" s="39">
        <v>201748</v>
      </c>
    </row>
    <row r="399" spans="12:18" outlineLevel="1">
      <c r="L399" s="119">
        <v>201750</v>
      </c>
      <c r="M399" s="119" t="s">
        <v>35</v>
      </c>
      <c r="N399" s="39">
        <v>201748</v>
      </c>
      <c r="O399" s="39">
        <v>201752</v>
      </c>
      <c r="P399" s="39">
        <v>1</v>
      </c>
      <c r="Q399" s="39">
        <v>201744</v>
      </c>
      <c r="R399" s="39">
        <v>201748</v>
      </c>
    </row>
    <row r="400" spans="12:18" outlineLevel="1">
      <c r="L400" s="119">
        <v>201750</v>
      </c>
      <c r="M400" s="119" t="s">
        <v>35</v>
      </c>
      <c r="N400" s="39">
        <v>201748</v>
      </c>
      <c r="O400" s="39">
        <v>201752</v>
      </c>
      <c r="P400" s="39">
        <v>1</v>
      </c>
      <c r="Q400" s="39">
        <v>201744</v>
      </c>
      <c r="R400" s="39">
        <v>201748</v>
      </c>
    </row>
    <row r="401" spans="12:18" outlineLevel="1">
      <c r="L401" s="119">
        <v>201750</v>
      </c>
      <c r="M401" s="119" t="s">
        <v>36</v>
      </c>
      <c r="N401" s="39">
        <v>201748</v>
      </c>
      <c r="O401" s="39">
        <v>201752</v>
      </c>
      <c r="P401" s="39">
        <v>1</v>
      </c>
      <c r="Q401" s="39">
        <v>201744</v>
      </c>
      <c r="R401" s="39">
        <v>201748</v>
      </c>
    </row>
    <row r="402" spans="12:18" outlineLevel="1">
      <c r="L402" s="119">
        <v>201750</v>
      </c>
      <c r="M402" s="119" t="s">
        <v>36</v>
      </c>
      <c r="N402" s="39">
        <v>201748</v>
      </c>
      <c r="O402" s="39">
        <v>201752</v>
      </c>
      <c r="P402" s="39">
        <v>1</v>
      </c>
      <c r="Q402" s="39">
        <v>201744</v>
      </c>
      <c r="R402" s="39">
        <v>201748</v>
      </c>
    </row>
    <row r="403" spans="12:18" outlineLevel="1">
      <c r="L403" s="119">
        <v>201750</v>
      </c>
      <c r="M403" s="119" t="s">
        <v>37</v>
      </c>
      <c r="N403" s="39">
        <v>201748</v>
      </c>
      <c r="O403" s="39">
        <v>201752</v>
      </c>
      <c r="P403" s="39">
        <v>1</v>
      </c>
      <c r="Q403" s="39">
        <v>201744</v>
      </c>
      <c r="R403" s="39">
        <v>201748</v>
      </c>
    </row>
    <row r="404" spans="12:18" outlineLevel="1">
      <c r="L404" s="119">
        <v>201750</v>
      </c>
      <c r="M404" s="119" t="s">
        <v>37</v>
      </c>
      <c r="N404" s="39">
        <v>201748</v>
      </c>
      <c r="O404" s="39">
        <v>201752</v>
      </c>
      <c r="P404" s="39">
        <v>1</v>
      </c>
      <c r="Q404" s="39">
        <v>201744</v>
      </c>
      <c r="R404" s="39">
        <v>201748</v>
      </c>
    </row>
    <row r="405" spans="12:18" outlineLevel="1">
      <c r="L405" s="119">
        <v>201750</v>
      </c>
      <c r="M405" s="119" t="s">
        <v>37</v>
      </c>
      <c r="N405" s="39">
        <v>201748</v>
      </c>
      <c r="O405" s="39">
        <v>201752</v>
      </c>
      <c r="P405" s="39">
        <v>1</v>
      </c>
      <c r="Q405" s="39">
        <v>201744</v>
      </c>
      <c r="R405" s="39">
        <v>201748</v>
      </c>
    </row>
    <row r="406" spans="12:18" outlineLevel="1">
      <c r="L406" s="119">
        <v>201750</v>
      </c>
      <c r="M406" s="119" t="s">
        <v>37</v>
      </c>
      <c r="N406" s="39">
        <v>201748</v>
      </c>
      <c r="O406" s="39">
        <v>201752</v>
      </c>
      <c r="P406" s="39">
        <v>1</v>
      </c>
      <c r="Q406" s="39">
        <v>201744</v>
      </c>
      <c r="R406" s="39">
        <v>201748</v>
      </c>
    </row>
    <row r="407" spans="12:18" outlineLevel="1">
      <c r="L407" s="119">
        <v>201750</v>
      </c>
      <c r="M407" s="119" t="s">
        <v>37</v>
      </c>
      <c r="N407" s="39">
        <v>201748</v>
      </c>
      <c r="O407" s="39">
        <v>201752</v>
      </c>
      <c r="P407" s="39">
        <v>1</v>
      </c>
      <c r="Q407" s="39">
        <v>201744</v>
      </c>
      <c r="R407" s="39">
        <v>201748</v>
      </c>
    </row>
    <row r="408" spans="12:18" outlineLevel="1">
      <c r="L408" s="119">
        <v>201750</v>
      </c>
      <c r="M408" s="119" t="s">
        <v>37</v>
      </c>
      <c r="N408" s="39">
        <v>201748</v>
      </c>
      <c r="O408" s="39">
        <v>201752</v>
      </c>
      <c r="P408" s="39">
        <v>1</v>
      </c>
      <c r="Q408" s="39">
        <v>201744</v>
      </c>
      <c r="R408" s="39">
        <v>201748</v>
      </c>
    </row>
    <row r="409" spans="12:18" outlineLevel="1">
      <c r="L409" s="119">
        <v>201750</v>
      </c>
      <c r="M409" s="119" t="s">
        <v>38</v>
      </c>
      <c r="N409" s="39">
        <v>201748</v>
      </c>
      <c r="O409" s="39">
        <v>201752</v>
      </c>
      <c r="P409" s="39"/>
      <c r="Q409" s="39">
        <v>201744</v>
      </c>
      <c r="R409" s="39">
        <v>201748</v>
      </c>
    </row>
    <row r="410" spans="12:18" outlineLevel="1">
      <c r="L410" s="119">
        <v>201750</v>
      </c>
      <c r="M410" s="119" t="s">
        <v>38</v>
      </c>
      <c r="N410" s="39">
        <v>201748</v>
      </c>
      <c r="O410" s="39">
        <v>201752</v>
      </c>
      <c r="P410" s="39">
        <v>1</v>
      </c>
      <c r="Q410" s="39">
        <v>201744</v>
      </c>
      <c r="R410" s="39">
        <v>201748</v>
      </c>
    </row>
    <row r="411" spans="12:18" outlineLevel="1">
      <c r="L411" s="119">
        <v>201750</v>
      </c>
      <c r="M411" s="119" t="s">
        <v>38</v>
      </c>
      <c r="N411" s="39">
        <v>201748</v>
      </c>
      <c r="O411" s="39">
        <v>201752</v>
      </c>
      <c r="P411" s="39">
        <v>0.9</v>
      </c>
      <c r="Q411" s="39">
        <v>201744</v>
      </c>
      <c r="R411" s="39">
        <v>201748</v>
      </c>
    </row>
    <row r="412" spans="12:18" outlineLevel="1">
      <c r="L412" s="119">
        <v>201750</v>
      </c>
      <c r="M412" s="119" t="s">
        <v>38</v>
      </c>
      <c r="N412" s="39">
        <v>201748</v>
      </c>
      <c r="O412" s="39">
        <v>201752</v>
      </c>
      <c r="P412" s="39">
        <v>1</v>
      </c>
      <c r="Q412" s="39">
        <v>201744</v>
      </c>
      <c r="R412" s="39">
        <v>201748</v>
      </c>
    </row>
    <row r="413" spans="12:18" outlineLevel="1">
      <c r="L413" s="119">
        <v>201750</v>
      </c>
      <c r="M413" s="119" t="s">
        <v>38</v>
      </c>
      <c r="N413" s="39">
        <v>201748</v>
      </c>
      <c r="O413" s="39">
        <v>201752</v>
      </c>
      <c r="P413" s="39">
        <v>1</v>
      </c>
      <c r="Q413" s="39">
        <v>201744</v>
      </c>
      <c r="R413" s="39">
        <v>201748</v>
      </c>
    </row>
    <row r="414" spans="12:18" outlineLevel="1">
      <c r="L414" s="119">
        <v>201750</v>
      </c>
      <c r="M414" s="119" t="s">
        <v>38</v>
      </c>
      <c r="N414" s="39">
        <v>201748</v>
      </c>
      <c r="O414" s="39">
        <v>201752</v>
      </c>
      <c r="P414" s="39">
        <v>1</v>
      </c>
      <c r="Q414" s="39">
        <v>201744</v>
      </c>
      <c r="R414" s="39">
        <v>201748</v>
      </c>
    </row>
    <row r="415" spans="12:18" outlineLevel="1">
      <c r="L415" s="119">
        <v>201750</v>
      </c>
      <c r="M415" s="119" t="s">
        <v>38</v>
      </c>
      <c r="N415" s="39">
        <v>201748</v>
      </c>
      <c r="O415" s="39">
        <v>201752</v>
      </c>
      <c r="P415" s="39">
        <v>0.9</v>
      </c>
      <c r="Q415" s="39">
        <v>201744</v>
      </c>
      <c r="R415" s="39">
        <v>201748</v>
      </c>
    </row>
    <row r="416" spans="12:18" outlineLevel="1">
      <c r="L416" s="119">
        <v>201750</v>
      </c>
      <c r="M416" s="119" t="s">
        <v>38</v>
      </c>
      <c r="N416" s="39">
        <v>201748</v>
      </c>
      <c r="O416" s="39">
        <v>201752</v>
      </c>
      <c r="P416" s="39">
        <v>0.9</v>
      </c>
      <c r="Q416" s="39">
        <v>201744</v>
      </c>
      <c r="R416" s="39">
        <v>201748</v>
      </c>
    </row>
    <row r="417" spans="12:18" outlineLevel="1">
      <c r="L417" s="119">
        <v>201750</v>
      </c>
      <c r="M417" s="119" t="s">
        <v>38</v>
      </c>
      <c r="N417" s="39">
        <v>201748</v>
      </c>
      <c r="O417" s="39">
        <v>201752</v>
      </c>
      <c r="P417" s="39">
        <v>0.9</v>
      </c>
      <c r="Q417" s="39">
        <v>201744</v>
      </c>
      <c r="R417" s="39">
        <v>201748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H2:H3"/>
    <mergeCell ref="I2:I3"/>
    <mergeCell ref="G2:G3"/>
    <mergeCell ref="G1:I1"/>
    <mergeCell ref="B1:E1"/>
    <mergeCell ref="B2:B3"/>
    <mergeCell ref="C2:C3"/>
    <mergeCell ref="D2:D3"/>
    <mergeCell ref="E2:E3"/>
    <mergeCell ref="G16:J16"/>
    <mergeCell ref="G10:I10"/>
    <mergeCell ref="G11:I11"/>
    <mergeCell ref="G12:I12"/>
    <mergeCell ref="G13:I1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6" priority="5" operator="lessThanOrEqual">
      <formula>$C$16</formula>
    </cfRule>
  </conditionalFormatting>
  <conditionalFormatting sqref="D6:D11">
    <cfRule type="cellIs" dxfId="5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2" orientation="landscape" r:id="rId6"/>
  <drawing r:id="rId7"/>
  <tableParts count="1">
    <tablePart r:id="rId8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Arkusz1">
    <tabColor theme="0"/>
  </sheetPr>
  <dimension ref="A1:G854"/>
  <sheetViews>
    <sheetView topLeftCell="A690" workbookViewId="0"/>
  </sheetViews>
  <sheetFormatPr defaultRowHeight="14.25"/>
  <cols>
    <col min="1" max="1" width="18.5" customWidth="1"/>
    <col min="2" max="2" width="30.75" bestFit="1" customWidth="1"/>
    <col min="3" max="3" width="9.125" bestFit="1" customWidth="1"/>
    <col min="4" max="4" width="16.25" bestFit="1" customWidth="1"/>
    <col min="5" max="5" width="27.875" bestFit="1" customWidth="1"/>
    <col min="6" max="6" width="9.125" bestFit="1" customWidth="1"/>
    <col min="8" max="8" width="27" customWidth="1"/>
  </cols>
  <sheetData>
    <row r="1" spans="1:7" ht="15">
      <c r="A1" s="55" t="s">
        <v>62</v>
      </c>
      <c r="B1" s="56" t="s">
        <v>63</v>
      </c>
      <c r="C1" s="57" t="s">
        <v>15</v>
      </c>
      <c r="D1" s="57" t="s">
        <v>64</v>
      </c>
      <c r="E1" s="57" t="s">
        <v>65</v>
      </c>
      <c r="F1" s="57" t="s">
        <v>66</v>
      </c>
    </row>
    <row r="2" spans="1:7">
      <c r="A2" s="54" t="s">
        <v>1144</v>
      </c>
      <c r="B2" s="72" t="s">
        <v>1145</v>
      </c>
      <c r="C2" s="119" t="s">
        <v>150</v>
      </c>
      <c r="D2" s="52">
        <v>25</v>
      </c>
      <c r="E2" s="52">
        <v>25</v>
      </c>
      <c r="F2">
        <v>3</v>
      </c>
    </row>
    <row r="3" spans="1:7">
      <c r="A3" s="54" t="s">
        <v>151</v>
      </c>
      <c r="B3" s="72" t="s">
        <v>152</v>
      </c>
      <c r="C3" s="119" t="s">
        <v>44</v>
      </c>
      <c r="D3" s="52">
        <v>21</v>
      </c>
      <c r="E3" s="52">
        <v>17</v>
      </c>
      <c r="F3" s="52">
        <v>3</v>
      </c>
      <c r="G3" s="52"/>
    </row>
    <row r="4" spans="1:7">
      <c r="A4" s="54" t="s">
        <v>153</v>
      </c>
      <c r="B4" s="72" t="s">
        <v>154</v>
      </c>
      <c r="C4" s="119" t="s">
        <v>155</v>
      </c>
      <c r="D4" s="52">
        <v>146</v>
      </c>
      <c r="E4" s="52">
        <v>50</v>
      </c>
      <c r="F4" s="52">
        <v>5</v>
      </c>
      <c r="G4" s="52"/>
    </row>
    <row r="5" spans="1:7">
      <c r="A5" s="54" t="s">
        <v>156</v>
      </c>
      <c r="B5" s="72" t="s">
        <v>157</v>
      </c>
      <c r="C5" s="119" t="s">
        <v>158</v>
      </c>
      <c r="D5" s="52">
        <v>47</v>
      </c>
      <c r="E5" s="52">
        <v>47</v>
      </c>
      <c r="F5" s="52">
        <v>4</v>
      </c>
      <c r="G5" s="52"/>
    </row>
    <row r="6" spans="1:7">
      <c r="A6" s="54" t="s">
        <v>1488</v>
      </c>
      <c r="B6" s="72" t="s">
        <v>1489</v>
      </c>
      <c r="C6" s="119" t="s">
        <v>61</v>
      </c>
      <c r="D6" s="52">
        <v>16</v>
      </c>
      <c r="E6" s="52">
        <v>16</v>
      </c>
      <c r="F6" s="52">
        <v>3</v>
      </c>
      <c r="G6" s="52"/>
    </row>
    <row r="7" spans="1:7">
      <c r="A7" s="54" t="s">
        <v>159</v>
      </c>
      <c r="B7" s="72" t="s">
        <v>160</v>
      </c>
      <c r="C7" s="119" t="s">
        <v>150</v>
      </c>
      <c r="D7" s="52">
        <v>28</v>
      </c>
      <c r="E7" s="52">
        <v>28</v>
      </c>
      <c r="F7" s="52">
        <v>3</v>
      </c>
      <c r="G7" s="52"/>
    </row>
    <row r="8" spans="1:7">
      <c r="A8" s="54" t="s">
        <v>161</v>
      </c>
      <c r="B8" s="72" t="s">
        <v>162</v>
      </c>
      <c r="C8" s="119" t="s">
        <v>150</v>
      </c>
      <c r="D8" s="52">
        <v>33</v>
      </c>
      <c r="E8" s="52">
        <v>33</v>
      </c>
      <c r="F8" s="52">
        <v>4</v>
      </c>
      <c r="G8" s="52"/>
    </row>
    <row r="9" spans="1:7">
      <c r="A9" s="54" t="s">
        <v>1025</v>
      </c>
      <c r="B9" s="72" t="s">
        <v>1026</v>
      </c>
      <c r="C9" s="119" t="s">
        <v>61</v>
      </c>
      <c r="D9" s="52">
        <v>12</v>
      </c>
      <c r="E9" s="52">
        <v>12</v>
      </c>
      <c r="F9" s="52">
        <v>3</v>
      </c>
      <c r="G9" s="52"/>
    </row>
    <row r="10" spans="1:7">
      <c r="A10" s="54" t="s">
        <v>163</v>
      </c>
      <c r="B10" s="72" t="s">
        <v>164</v>
      </c>
      <c r="C10" s="119" t="s">
        <v>44</v>
      </c>
      <c r="D10" s="52">
        <v>129</v>
      </c>
      <c r="E10" s="52">
        <v>50</v>
      </c>
      <c r="F10" s="52">
        <v>5</v>
      </c>
      <c r="G10" s="52"/>
    </row>
    <row r="11" spans="1:7">
      <c r="A11" s="54" t="s">
        <v>165</v>
      </c>
      <c r="B11" s="72" t="s">
        <v>166</v>
      </c>
      <c r="C11" s="119" t="s">
        <v>158</v>
      </c>
      <c r="D11" s="52">
        <v>45</v>
      </c>
      <c r="E11" s="52">
        <v>45</v>
      </c>
      <c r="F11" s="52">
        <v>4</v>
      </c>
      <c r="G11" s="52"/>
    </row>
    <row r="12" spans="1:7">
      <c r="A12" s="54" t="s">
        <v>1855</v>
      </c>
      <c r="B12" s="72" t="s">
        <v>1856</v>
      </c>
      <c r="C12" s="119" t="s">
        <v>167</v>
      </c>
      <c r="D12" s="52">
        <v>80</v>
      </c>
      <c r="E12" s="52">
        <v>50</v>
      </c>
      <c r="F12" s="52">
        <v>5</v>
      </c>
      <c r="G12" s="52"/>
    </row>
    <row r="13" spans="1:7">
      <c r="A13" s="54" t="s">
        <v>168</v>
      </c>
      <c r="B13" s="72" t="s">
        <v>169</v>
      </c>
      <c r="C13" s="119" t="s">
        <v>155</v>
      </c>
      <c r="D13" s="52">
        <v>28</v>
      </c>
      <c r="E13" s="52">
        <v>31</v>
      </c>
      <c r="F13" s="52">
        <v>4</v>
      </c>
      <c r="G13" s="52"/>
    </row>
    <row r="14" spans="1:7">
      <c r="A14" s="54" t="s">
        <v>170</v>
      </c>
      <c r="B14" s="72" t="s">
        <v>171</v>
      </c>
      <c r="C14" s="119" t="s">
        <v>150</v>
      </c>
      <c r="D14" s="52">
        <v>31</v>
      </c>
      <c r="E14" s="52">
        <v>31</v>
      </c>
      <c r="F14" s="52">
        <v>4</v>
      </c>
      <c r="G14" s="52"/>
    </row>
    <row r="15" spans="1:7">
      <c r="A15" s="54" t="s">
        <v>709</v>
      </c>
      <c r="B15" s="72" t="s">
        <v>710</v>
      </c>
      <c r="C15" s="119" t="s">
        <v>69</v>
      </c>
      <c r="D15" s="52">
        <v>204</v>
      </c>
      <c r="E15" s="52">
        <v>50</v>
      </c>
      <c r="F15" s="52">
        <v>5</v>
      </c>
      <c r="G15" s="52"/>
    </row>
    <row r="16" spans="1:7">
      <c r="A16" s="54" t="s">
        <v>172</v>
      </c>
      <c r="B16" s="72" t="s">
        <v>173</v>
      </c>
      <c r="C16" s="119" t="s">
        <v>150</v>
      </c>
      <c r="D16" s="52">
        <v>29</v>
      </c>
      <c r="E16" s="52">
        <v>29</v>
      </c>
      <c r="F16" s="52">
        <v>3</v>
      </c>
      <c r="G16" s="52"/>
    </row>
    <row r="17" spans="1:7">
      <c r="A17" s="54" t="s">
        <v>975</v>
      </c>
      <c r="B17" s="72" t="s">
        <v>976</v>
      </c>
      <c r="C17" s="119" t="s">
        <v>158</v>
      </c>
      <c r="D17" s="52">
        <v>48</v>
      </c>
      <c r="E17" s="52">
        <v>48</v>
      </c>
      <c r="F17" s="52">
        <v>4</v>
      </c>
      <c r="G17" s="52"/>
    </row>
    <row r="18" spans="1:7">
      <c r="A18" s="54" t="s">
        <v>925</v>
      </c>
      <c r="B18" s="72" t="s">
        <v>926</v>
      </c>
      <c r="C18" s="119" t="s">
        <v>150</v>
      </c>
      <c r="D18" s="52">
        <v>28</v>
      </c>
      <c r="E18" s="52">
        <v>28</v>
      </c>
      <c r="F18" s="52">
        <v>3</v>
      </c>
      <c r="G18" s="52"/>
    </row>
    <row r="19" spans="1:7">
      <c r="A19" s="54" t="s">
        <v>1177</v>
      </c>
      <c r="B19" s="72" t="s">
        <v>1178</v>
      </c>
      <c r="C19" s="119" t="s">
        <v>150</v>
      </c>
      <c r="D19" s="52">
        <v>23</v>
      </c>
      <c r="E19" s="52">
        <v>23</v>
      </c>
      <c r="F19" s="52">
        <v>3</v>
      </c>
      <c r="G19" s="52"/>
    </row>
    <row r="20" spans="1:7">
      <c r="A20" s="54" t="s">
        <v>1206</v>
      </c>
      <c r="B20" s="72" t="s">
        <v>1207</v>
      </c>
      <c r="C20" s="119" t="s">
        <v>155</v>
      </c>
      <c r="D20" s="52">
        <v>48</v>
      </c>
      <c r="E20" s="52">
        <v>50</v>
      </c>
      <c r="F20" s="52">
        <v>5</v>
      </c>
      <c r="G20" s="52"/>
    </row>
    <row r="21" spans="1:7">
      <c r="A21" s="54" t="s">
        <v>711</v>
      </c>
      <c r="B21" s="72" t="s">
        <v>712</v>
      </c>
      <c r="C21" s="119" t="s">
        <v>69</v>
      </c>
      <c r="D21" s="52">
        <v>228</v>
      </c>
      <c r="E21" s="52">
        <v>50</v>
      </c>
      <c r="F21" s="52">
        <v>5</v>
      </c>
      <c r="G21" s="52"/>
    </row>
    <row r="22" spans="1:7">
      <c r="A22" s="54" t="s">
        <v>1530</v>
      </c>
      <c r="B22" s="72" t="s">
        <v>1531</v>
      </c>
      <c r="C22" s="119" t="s">
        <v>1532</v>
      </c>
      <c r="D22" s="52">
        <v>14</v>
      </c>
      <c r="E22" s="52">
        <v>14</v>
      </c>
      <c r="F22" s="52">
        <v>3</v>
      </c>
      <c r="G22" s="52"/>
    </row>
    <row r="23" spans="1:7">
      <c r="A23" s="54" t="s">
        <v>814</v>
      </c>
      <c r="B23" s="72" t="s">
        <v>815</v>
      </c>
      <c r="C23" s="119" t="s">
        <v>61</v>
      </c>
      <c r="D23" s="52">
        <v>24</v>
      </c>
      <c r="E23" s="52">
        <v>4</v>
      </c>
      <c r="F23" s="52">
        <v>3</v>
      </c>
      <c r="G23" s="52"/>
    </row>
    <row r="24" spans="1:7">
      <c r="A24" s="54" t="s">
        <v>677</v>
      </c>
      <c r="B24" s="72" t="s">
        <v>678</v>
      </c>
      <c r="C24" s="119" t="s">
        <v>44</v>
      </c>
      <c r="D24" s="52">
        <v>22</v>
      </c>
      <c r="E24" s="52">
        <v>22</v>
      </c>
      <c r="F24" s="52">
        <v>3</v>
      </c>
      <c r="G24" s="52"/>
    </row>
    <row r="25" spans="1:7">
      <c r="A25" s="54" t="s">
        <v>816</v>
      </c>
      <c r="B25" s="72" t="s">
        <v>817</v>
      </c>
      <c r="C25" s="119" t="s">
        <v>155</v>
      </c>
      <c r="D25" s="52">
        <v>161</v>
      </c>
      <c r="E25" s="52">
        <v>50</v>
      </c>
      <c r="F25" s="52">
        <v>5</v>
      </c>
      <c r="G25" s="52"/>
    </row>
    <row r="26" spans="1:7">
      <c r="A26" s="54" t="s">
        <v>757</v>
      </c>
      <c r="B26" s="72" t="s">
        <v>758</v>
      </c>
      <c r="C26" s="119" t="s">
        <v>150</v>
      </c>
      <c r="D26" s="52">
        <v>31</v>
      </c>
      <c r="E26" s="52">
        <v>31</v>
      </c>
      <c r="F26" s="52">
        <v>4</v>
      </c>
      <c r="G26" s="52"/>
    </row>
    <row r="27" spans="1:7">
      <c r="A27" s="54" t="s">
        <v>1901</v>
      </c>
      <c r="B27" s="72" t="s">
        <v>1902</v>
      </c>
      <c r="C27" s="119" t="s">
        <v>70</v>
      </c>
      <c r="D27" s="52">
        <v>9</v>
      </c>
      <c r="E27" s="52">
        <v>9</v>
      </c>
      <c r="F27" s="52">
        <v>3</v>
      </c>
      <c r="G27" s="52"/>
    </row>
    <row r="28" spans="1:7">
      <c r="A28" s="54" t="s">
        <v>1774</v>
      </c>
      <c r="B28" s="72" t="s">
        <v>1775</v>
      </c>
      <c r="C28" s="119" t="s">
        <v>174</v>
      </c>
      <c r="D28" s="52">
        <v>13</v>
      </c>
      <c r="E28" s="52">
        <v>13</v>
      </c>
      <c r="F28" s="52">
        <v>3</v>
      </c>
      <c r="G28" s="52"/>
    </row>
    <row r="29" spans="1:7">
      <c r="A29" s="54" t="s">
        <v>818</v>
      </c>
      <c r="B29" s="72" t="s">
        <v>819</v>
      </c>
      <c r="C29" s="119" t="s">
        <v>155</v>
      </c>
      <c r="D29" s="52">
        <v>90</v>
      </c>
      <c r="E29" s="52">
        <v>50</v>
      </c>
      <c r="F29" s="52">
        <v>5</v>
      </c>
      <c r="G29" s="52"/>
    </row>
    <row r="30" spans="1:7">
      <c r="A30" s="54" t="s">
        <v>785</v>
      </c>
      <c r="B30" s="72" t="s">
        <v>786</v>
      </c>
      <c r="C30" s="119" t="s">
        <v>150</v>
      </c>
      <c r="D30" s="52">
        <v>28</v>
      </c>
      <c r="E30" s="52">
        <v>28</v>
      </c>
      <c r="F30" s="52">
        <v>3</v>
      </c>
      <c r="G30" s="52"/>
    </row>
    <row r="31" spans="1:7">
      <c r="A31" s="54" t="s">
        <v>1179</v>
      </c>
      <c r="B31" s="72" t="s">
        <v>1180</v>
      </c>
      <c r="C31" s="119" t="s">
        <v>44</v>
      </c>
      <c r="D31" s="52">
        <v>26</v>
      </c>
      <c r="E31" s="52">
        <v>26</v>
      </c>
      <c r="F31" s="52">
        <v>3</v>
      </c>
      <c r="G31" s="52"/>
    </row>
    <row r="32" spans="1:7">
      <c r="A32" s="54" t="s">
        <v>175</v>
      </c>
      <c r="B32" s="72" t="s">
        <v>176</v>
      </c>
      <c r="C32" s="119" t="s">
        <v>150</v>
      </c>
      <c r="D32" s="52">
        <v>29</v>
      </c>
      <c r="E32" s="52">
        <v>29</v>
      </c>
      <c r="F32" s="52">
        <v>3</v>
      </c>
      <c r="G32" s="52"/>
    </row>
    <row r="33" spans="1:7">
      <c r="A33" s="54" t="s">
        <v>177</v>
      </c>
      <c r="B33" s="72" t="s">
        <v>178</v>
      </c>
      <c r="C33" s="119" t="s">
        <v>34</v>
      </c>
      <c r="D33" s="52">
        <v>21</v>
      </c>
      <c r="E33" s="52">
        <v>21</v>
      </c>
      <c r="F33" s="52">
        <v>3</v>
      </c>
      <c r="G33" s="52"/>
    </row>
    <row r="34" spans="1:7">
      <c r="A34" s="54" t="s">
        <v>179</v>
      </c>
      <c r="B34" s="72" t="s">
        <v>180</v>
      </c>
      <c r="C34" s="119" t="s">
        <v>150</v>
      </c>
      <c r="D34" s="52">
        <v>32</v>
      </c>
      <c r="E34" s="52">
        <v>32</v>
      </c>
      <c r="F34" s="52">
        <v>4</v>
      </c>
      <c r="G34" s="52"/>
    </row>
    <row r="35" spans="1:7">
      <c r="A35" s="54" t="s">
        <v>181</v>
      </c>
      <c r="B35" s="72" t="s">
        <v>182</v>
      </c>
      <c r="C35" s="119" t="s">
        <v>158</v>
      </c>
      <c r="D35" s="52">
        <v>49</v>
      </c>
      <c r="E35" s="52">
        <v>49</v>
      </c>
      <c r="F35" s="52">
        <v>4</v>
      </c>
      <c r="G35" s="52"/>
    </row>
    <row r="36" spans="1:7">
      <c r="A36" s="54" t="s">
        <v>183</v>
      </c>
      <c r="B36" s="72" t="s">
        <v>184</v>
      </c>
      <c r="C36" s="119" t="s">
        <v>155</v>
      </c>
      <c r="D36" s="52">
        <v>103</v>
      </c>
      <c r="E36" s="52">
        <v>50</v>
      </c>
      <c r="F36" s="52">
        <v>5</v>
      </c>
      <c r="G36" s="52"/>
    </row>
    <row r="37" spans="1:7">
      <c r="A37" s="54" t="s">
        <v>185</v>
      </c>
      <c r="B37" s="72" t="s">
        <v>186</v>
      </c>
      <c r="C37" s="119" t="s">
        <v>34</v>
      </c>
      <c r="D37" s="52">
        <v>26</v>
      </c>
      <c r="E37" s="52">
        <v>26</v>
      </c>
      <c r="F37" s="52">
        <v>3</v>
      </c>
      <c r="G37" s="52"/>
    </row>
    <row r="38" spans="1:7">
      <c r="A38" s="54" t="s">
        <v>1633</v>
      </c>
      <c r="B38" s="72" t="s">
        <v>1634</v>
      </c>
      <c r="C38" s="119" t="s">
        <v>150</v>
      </c>
      <c r="D38" s="52">
        <v>29</v>
      </c>
      <c r="E38" s="52">
        <v>29</v>
      </c>
      <c r="F38" s="52">
        <v>3</v>
      </c>
      <c r="G38" s="52"/>
    </row>
    <row r="39" spans="1:7">
      <c r="A39" s="54" t="s">
        <v>707</v>
      </c>
      <c r="B39" s="72" t="s">
        <v>708</v>
      </c>
      <c r="C39" s="119" t="s">
        <v>150</v>
      </c>
      <c r="D39" s="52">
        <v>36</v>
      </c>
      <c r="E39" s="52">
        <v>36</v>
      </c>
      <c r="F39" s="52">
        <v>4</v>
      </c>
      <c r="G39" s="52"/>
    </row>
    <row r="40" spans="1:7">
      <c r="A40" s="54" t="s">
        <v>1635</v>
      </c>
      <c r="B40" s="72" t="s">
        <v>1636</v>
      </c>
      <c r="C40" s="119" t="s">
        <v>61</v>
      </c>
      <c r="D40" s="52">
        <v>20</v>
      </c>
      <c r="E40" s="52">
        <v>20</v>
      </c>
      <c r="F40" s="52">
        <v>3</v>
      </c>
      <c r="G40" s="52"/>
    </row>
    <row r="41" spans="1:7">
      <c r="A41" s="54" t="s">
        <v>755</v>
      </c>
      <c r="B41" s="72" t="s">
        <v>756</v>
      </c>
      <c r="C41" s="119" t="s">
        <v>155</v>
      </c>
      <c r="D41" s="52">
        <v>108</v>
      </c>
      <c r="E41" s="52">
        <v>50</v>
      </c>
      <c r="F41" s="52">
        <v>5</v>
      </c>
      <c r="G41" s="52"/>
    </row>
    <row r="42" spans="1:7">
      <c r="A42" s="54" t="s">
        <v>1755</v>
      </c>
      <c r="B42" s="72" t="s">
        <v>1756</v>
      </c>
      <c r="C42" s="119" t="s">
        <v>150</v>
      </c>
      <c r="D42" s="52">
        <v>27</v>
      </c>
      <c r="E42" s="52">
        <v>27</v>
      </c>
      <c r="F42" s="52">
        <v>3</v>
      </c>
      <c r="G42" s="52"/>
    </row>
    <row r="43" spans="1:7">
      <c r="A43" s="54" t="s">
        <v>1857</v>
      </c>
      <c r="B43" s="72" t="s">
        <v>1858</v>
      </c>
      <c r="C43" s="119" t="s">
        <v>158</v>
      </c>
      <c r="D43" s="52">
        <v>40</v>
      </c>
      <c r="E43" s="52">
        <v>40</v>
      </c>
      <c r="F43" s="52">
        <v>4</v>
      </c>
      <c r="G43" s="52"/>
    </row>
    <row r="44" spans="1:7">
      <c r="A44" s="54" t="s">
        <v>1005</v>
      </c>
      <c r="B44" s="72" t="s">
        <v>1006</v>
      </c>
      <c r="C44" s="119" t="s">
        <v>155</v>
      </c>
      <c r="D44" s="52">
        <v>17</v>
      </c>
      <c r="E44" s="52">
        <v>17</v>
      </c>
      <c r="F44" s="52">
        <v>3</v>
      </c>
      <c r="G44" s="52"/>
    </row>
    <row r="45" spans="1:7">
      <c r="A45" s="54" t="s">
        <v>187</v>
      </c>
      <c r="B45" s="72" t="s">
        <v>188</v>
      </c>
      <c r="C45" s="119" t="s">
        <v>150</v>
      </c>
      <c r="D45" s="52">
        <v>30</v>
      </c>
      <c r="E45" s="52">
        <v>30</v>
      </c>
      <c r="F45" s="52">
        <v>3</v>
      </c>
      <c r="G45" s="52"/>
    </row>
    <row r="46" spans="1:7">
      <c r="A46" s="54" t="s">
        <v>189</v>
      </c>
      <c r="B46" s="72" t="s">
        <v>190</v>
      </c>
      <c r="C46" s="119" t="s">
        <v>44</v>
      </c>
      <c r="D46" s="52">
        <v>26</v>
      </c>
      <c r="E46" s="52">
        <v>16</v>
      </c>
      <c r="F46" s="52">
        <v>3</v>
      </c>
      <c r="G46" s="52"/>
    </row>
    <row r="47" spans="1:7">
      <c r="A47" s="54" t="s">
        <v>191</v>
      </c>
      <c r="B47" s="72" t="s">
        <v>192</v>
      </c>
      <c r="C47" s="119" t="s">
        <v>150</v>
      </c>
      <c r="D47" s="52">
        <v>22</v>
      </c>
      <c r="E47" s="52">
        <v>22</v>
      </c>
      <c r="F47" s="52">
        <v>3</v>
      </c>
      <c r="G47" s="52"/>
    </row>
    <row r="48" spans="1:7">
      <c r="A48" s="54" t="s">
        <v>193</v>
      </c>
      <c r="B48" s="72" t="s">
        <v>194</v>
      </c>
      <c r="C48" s="119" t="s">
        <v>150</v>
      </c>
      <c r="D48" s="52">
        <v>26</v>
      </c>
      <c r="E48" s="52">
        <v>26</v>
      </c>
      <c r="F48" s="52">
        <v>3</v>
      </c>
      <c r="G48" s="52"/>
    </row>
    <row r="49" spans="1:7">
      <c r="A49" s="54" t="s">
        <v>1806</v>
      </c>
      <c r="B49" s="72" t="s">
        <v>1807</v>
      </c>
      <c r="C49" s="119" t="s">
        <v>195</v>
      </c>
      <c r="D49" s="52">
        <v>10</v>
      </c>
      <c r="E49" s="52">
        <v>10</v>
      </c>
      <c r="F49" s="52">
        <v>3</v>
      </c>
      <c r="G49" s="52"/>
    </row>
    <row r="50" spans="1:7">
      <c r="A50" s="54" t="s">
        <v>196</v>
      </c>
      <c r="B50" s="72" t="s">
        <v>197</v>
      </c>
      <c r="C50" s="119" t="s">
        <v>158</v>
      </c>
      <c r="D50" s="52">
        <v>44</v>
      </c>
      <c r="E50" s="52">
        <v>44</v>
      </c>
      <c r="F50" s="52">
        <v>4</v>
      </c>
      <c r="G50" s="52"/>
    </row>
    <row r="51" spans="1:7">
      <c r="A51" s="54" t="s">
        <v>1931</v>
      </c>
      <c r="B51" s="72" t="s">
        <v>1932</v>
      </c>
      <c r="C51" s="119" t="s">
        <v>69</v>
      </c>
      <c r="D51" s="52">
        <v>1</v>
      </c>
      <c r="E51" s="52">
        <v>1</v>
      </c>
      <c r="F51" s="52">
        <v>3</v>
      </c>
      <c r="G51" s="52"/>
    </row>
    <row r="52" spans="1:7">
      <c r="A52" s="54" t="s">
        <v>1058</v>
      </c>
      <c r="B52" s="72" t="s">
        <v>1059</v>
      </c>
      <c r="C52" s="119" t="s">
        <v>150</v>
      </c>
      <c r="D52" s="52">
        <v>35</v>
      </c>
      <c r="E52" s="52">
        <v>35</v>
      </c>
      <c r="F52" s="52">
        <v>4</v>
      </c>
      <c r="G52" s="52"/>
    </row>
    <row r="53" spans="1:7">
      <c r="A53" s="54" t="s">
        <v>1136</v>
      </c>
      <c r="B53" s="72" t="s">
        <v>1137</v>
      </c>
      <c r="C53" s="119" t="s">
        <v>155</v>
      </c>
      <c r="D53" s="52">
        <v>12</v>
      </c>
      <c r="E53" s="52">
        <v>12</v>
      </c>
      <c r="F53" s="52">
        <v>3</v>
      </c>
      <c r="G53" s="52"/>
    </row>
    <row r="54" spans="1:7">
      <c r="A54" s="54" t="s">
        <v>769</v>
      </c>
      <c r="B54" s="72" t="s">
        <v>770</v>
      </c>
      <c r="C54" s="119" t="s">
        <v>150</v>
      </c>
      <c r="D54" s="52">
        <v>33</v>
      </c>
      <c r="E54" s="52">
        <v>33</v>
      </c>
      <c r="F54" s="52">
        <v>4</v>
      </c>
      <c r="G54" s="52"/>
    </row>
    <row r="55" spans="1:7">
      <c r="A55" s="54" t="s">
        <v>1467</v>
      </c>
      <c r="B55" s="72" t="s">
        <v>1468</v>
      </c>
      <c r="C55" s="119" t="s">
        <v>155</v>
      </c>
      <c r="D55" s="52">
        <v>108</v>
      </c>
      <c r="E55" s="52">
        <v>50</v>
      </c>
      <c r="F55" s="52">
        <v>5</v>
      </c>
      <c r="G55" s="52"/>
    </row>
    <row r="56" spans="1:7">
      <c r="A56" s="54" t="s">
        <v>198</v>
      </c>
      <c r="B56" s="72" t="s">
        <v>199</v>
      </c>
      <c r="C56" s="119" t="s">
        <v>155</v>
      </c>
      <c r="D56" s="52">
        <v>146</v>
      </c>
      <c r="E56" s="52">
        <v>50</v>
      </c>
      <c r="F56" s="52">
        <v>5</v>
      </c>
      <c r="G56" s="52"/>
    </row>
    <row r="57" spans="1:7">
      <c r="A57" s="54" t="s">
        <v>807</v>
      </c>
      <c r="B57" s="72" t="s">
        <v>808</v>
      </c>
      <c r="C57" s="119" t="s">
        <v>155</v>
      </c>
      <c r="D57" s="52">
        <v>109</v>
      </c>
      <c r="E57" s="52">
        <v>50</v>
      </c>
      <c r="F57" s="52">
        <v>5</v>
      </c>
      <c r="G57" s="52"/>
    </row>
    <row r="58" spans="1:7">
      <c r="A58" s="54" t="s">
        <v>939</v>
      </c>
      <c r="B58" s="72" t="s">
        <v>940</v>
      </c>
      <c r="C58" s="119" t="s">
        <v>155</v>
      </c>
      <c r="D58" s="52">
        <v>65</v>
      </c>
      <c r="E58" s="52">
        <v>50</v>
      </c>
      <c r="F58" s="52">
        <v>5</v>
      </c>
      <c r="G58" s="52"/>
    </row>
    <row r="59" spans="1:7">
      <c r="A59" s="54" t="s">
        <v>1903</v>
      </c>
      <c r="B59" s="72" t="s">
        <v>1904</v>
      </c>
      <c r="C59" s="119" t="s">
        <v>155</v>
      </c>
      <c r="D59" s="52">
        <v>8</v>
      </c>
      <c r="E59" s="52">
        <v>8</v>
      </c>
      <c r="F59" s="52">
        <v>3</v>
      </c>
      <c r="G59" s="52"/>
    </row>
    <row r="60" spans="1:7">
      <c r="A60" s="54" t="s">
        <v>1089</v>
      </c>
      <c r="B60" s="72" t="s">
        <v>1090</v>
      </c>
      <c r="C60" s="119" t="s">
        <v>150</v>
      </c>
      <c r="D60" s="52">
        <v>32</v>
      </c>
      <c r="E60" s="52">
        <v>32</v>
      </c>
      <c r="F60" s="52">
        <v>4</v>
      </c>
      <c r="G60" s="52"/>
    </row>
    <row r="61" spans="1:7">
      <c r="A61" s="54" t="s">
        <v>1933</v>
      </c>
      <c r="B61" s="72" t="s">
        <v>1934</v>
      </c>
      <c r="C61" s="119" t="s">
        <v>150</v>
      </c>
      <c r="D61" s="52">
        <v>1</v>
      </c>
      <c r="E61" s="52">
        <v>1</v>
      </c>
      <c r="F61" s="52">
        <v>3</v>
      </c>
      <c r="G61" s="52"/>
    </row>
    <row r="62" spans="1:7">
      <c r="A62" s="54" t="s">
        <v>200</v>
      </c>
      <c r="B62" s="72" t="s">
        <v>201</v>
      </c>
      <c r="C62" s="119" t="s">
        <v>158</v>
      </c>
      <c r="D62" s="52">
        <v>46</v>
      </c>
      <c r="E62" s="52">
        <v>46</v>
      </c>
      <c r="F62" s="52">
        <v>4</v>
      </c>
      <c r="G62" s="52"/>
    </row>
    <row r="63" spans="1:7">
      <c r="A63" s="54" t="s">
        <v>202</v>
      </c>
      <c r="B63" s="72" t="s">
        <v>203</v>
      </c>
      <c r="C63" s="119" t="s">
        <v>150</v>
      </c>
      <c r="D63" s="52">
        <v>42</v>
      </c>
      <c r="E63" s="52">
        <v>42</v>
      </c>
      <c r="F63" s="52">
        <v>4</v>
      </c>
      <c r="G63" s="52"/>
    </row>
    <row r="64" spans="1:7">
      <c r="A64" s="54" t="s">
        <v>820</v>
      </c>
      <c r="B64" s="72" t="s">
        <v>821</v>
      </c>
      <c r="C64" s="119" t="s">
        <v>155</v>
      </c>
      <c r="D64" s="52">
        <v>137</v>
      </c>
      <c r="E64" s="52">
        <v>50</v>
      </c>
      <c r="F64" s="52">
        <v>5</v>
      </c>
      <c r="G64" s="52"/>
    </row>
    <row r="65" spans="1:7">
      <c r="A65" s="54" t="s">
        <v>801</v>
      </c>
      <c r="B65" s="72" t="s">
        <v>802</v>
      </c>
      <c r="C65" s="119" t="s">
        <v>155</v>
      </c>
      <c r="D65" s="52">
        <v>14</v>
      </c>
      <c r="E65" s="52">
        <v>14</v>
      </c>
      <c r="F65" s="52">
        <v>3</v>
      </c>
      <c r="G65" s="52"/>
    </row>
    <row r="66" spans="1:7">
      <c r="A66" s="54" t="s">
        <v>204</v>
      </c>
      <c r="B66" s="72" t="s">
        <v>205</v>
      </c>
      <c r="C66" s="119" t="s">
        <v>155</v>
      </c>
      <c r="D66" s="52">
        <v>53</v>
      </c>
      <c r="E66" s="52">
        <v>35</v>
      </c>
      <c r="F66" s="52">
        <v>4</v>
      </c>
      <c r="G66" s="52"/>
    </row>
    <row r="67" spans="1:7">
      <c r="A67" s="54" t="s">
        <v>1776</v>
      </c>
      <c r="B67" s="72" t="s">
        <v>1777</v>
      </c>
      <c r="C67" s="119" t="s">
        <v>155</v>
      </c>
      <c r="D67" s="52">
        <v>1</v>
      </c>
      <c r="E67" s="52">
        <v>1</v>
      </c>
      <c r="F67" s="52">
        <v>3</v>
      </c>
      <c r="G67" s="52"/>
    </row>
    <row r="68" spans="1:7">
      <c r="A68" s="54" t="s">
        <v>206</v>
      </c>
      <c r="B68" s="72" t="s">
        <v>207</v>
      </c>
      <c r="C68" s="119" t="s">
        <v>155</v>
      </c>
      <c r="D68" s="52">
        <v>17</v>
      </c>
      <c r="E68" s="52">
        <v>17</v>
      </c>
      <c r="F68" s="52">
        <v>3</v>
      </c>
      <c r="G68" s="52"/>
    </row>
    <row r="69" spans="1:7">
      <c r="A69" s="54" t="s">
        <v>1054</v>
      </c>
      <c r="B69" s="72" t="s">
        <v>1055</v>
      </c>
      <c r="C69" s="119" t="s">
        <v>167</v>
      </c>
      <c r="D69" s="52">
        <v>89</v>
      </c>
      <c r="E69" s="52">
        <v>50</v>
      </c>
      <c r="F69" s="52">
        <v>5</v>
      </c>
      <c r="G69" s="52"/>
    </row>
    <row r="70" spans="1:7">
      <c r="A70" s="54" t="s">
        <v>1935</v>
      </c>
      <c r="B70" s="72" t="s">
        <v>1936</v>
      </c>
      <c r="C70" s="119"/>
      <c r="D70" s="52">
        <v>1</v>
      </c>
      <c r="E70" s="52">
        <v>1</v>
      </c>
      <c r="F70" s="52">
        <v>3</v>
      </c>
      <c r="G70" s="52"/>
    </row>
    <row r="71" spans="1:7">
      <c r="A71" s="54" t="s">
        <v>208</v>
      </c>
      <c r="B71" s="72" t="s">
        <v>209</v>
      </c>
      <c r="C71" s="119" t="s">
        <v>155</v>
      </c>
      <c r="D71" s="52">
        <v>159</v>
      </c>
      <c r="E71" s="52">
        <v>50</v>
      </c>
      <c r="F71" s="52">
        <v>5</v>
      </c>
      <c r="G71" s="52"/>
    </row>
    <row r="72" spans="1:7">
      <c r="A72" s="54" t="s">
        <v>210</v>
      </c>
      <c r="B72" s="72" t="s">
        <v>211</v>
      </c>
      <c r="C72" s="119" t="s">
        <v>44</v>
      </c>
      <c r="D72" s="52">
        <v>28</v>
      </c>
      <c r="E72" s="52">
        <v>28</v>
      </c>
      <c r="F72" s="52">
        <v>3</v>
      </c>
      <c r="G72" s="52"/>
    </row>
    <row r="73" spans="1:7">
      <c r="A73" s="54" t="s">
        <v>913</v>
      </c>
      <c r="B73" s="72" t="s">
        <v>914</v>
      </c>
      <c r="C73" s="119" t="s">
        <v>44</v>
      </c>
      <c r="D73" s="52">
        <v>25</v>
      </c>
      <c r="E73" s="52">
        <v>25</v>
      </c>
      <c r="F73" s="52">
        <v>3</v>
      </c>
      <c r="G73" s="52"/>
    </row>
    <row r="74" spans="1:7">
      <c r="A74" s="54" t="s">
        <v>212</v>
      </c>
      <c r="B74" s="72" t="s">
        <v>213</v>
      </c>
      <c r="C74" s="119" t="s">
        <v>44</v>
      </c>
      <c r="D74" s="52">
        <v>27</v>
      </c>
      <c r="E74" s="52">
        <v>27</v>
      </c>
      <c r="F74" s="52">
        <v>3</v>
      </c>
      <c r="G74" s="52"/>
    </row>
    <row r="75" spans="1:7">
      <c r="A75" s="54" t="s">
        <v>1712</v>
      </c>
      <c r="B75" s="72" t="s">
        <v>214</v>
      </c>
      <c r="C75" s="119" t="s">
        <v>44</v>
      </c>
      <c r="D75" s="52">
        <v>24</v>
      </c>
      <c r="E75" s="52">
        <v>24</v>
      </c>
      <c r="F75" s="52">
        <v>3</v>
      </c>
      <c r="G75" s="52"/>
    </row>
    <row r="76" spans="1:7">
      <c r="A76" s="54" t="s">
        <v>822</v>
      </c>
      <c r="B76" s="72" t="s">
        <v>823</v>
      </c>
      <c r="C76" s="119" t="s">
        <v>155</v>
      </c>
      <c r="D76" s="52">
        <v>114</v>
      </c>
      <c r="E76" s="52">
        <v>50</v>
      </c>
      <c r="F76" s="52">
        <v>5</v>
      </c>
      <c r="G76" s="52"/>
    </row>
    <row r="77" spans="1:7">
      <c r="A77" s="54" t="s">
        <v>215</v>
      </c>
      <c r="B77" s="72" t="s">
        <v>216</v>
      </c>
      <c r="C77" s="119" t="s">
        <v>158</v>
      </c>
      <c r="D77" s="52">
        <v>46</v>
      </c>
      <c r="E77" s="52">
        <v>46</v>
      </c>
      <c r="F77" s="52">
        <v>4</v>
      </c>
      <c r="G77" s="52"/>
    </row>
    <row r="78" spans="1:7">
      <c r="A78" s="54" t="s">
        <v>1044</v>
      </c>
      <c r="B78" s="72" t="s">
        <v>1045</v>
      </c>
      <c r="C78" s="119" t="s">
        <v>150</v>
      </c>
      <c r="D78" s="52">
        <v>23</v>
      </c>
      <c r="E78" s="52">
        <v>23</v>
      </c>
      <c r="F78" s="52">
        <v>3</v>
      </c>
      <c r="G78" s="52"/>
    </row>
    <row r="79" spans="1:7">
      <c r="A79" s="54" t="s">
        <v>217</v>
      </c>
      <c r="B79" s="72" t="s">
        <v>218</v>
      </c>
      <c r="C79" s="119" t="s">
        <v>150</v>
      </c>
      <c r="D79" s="52">
        <v>25</v>
      </c>
      <c r="E79" s="52">
        <v>25</v>
      </c>
      <c r="F79" s="52">
        <v>3</v>
      </c>
      <c r="G79" s="52"/>
    </row>
    <row r="80" spans="1:7">
      <c r="A80" s="54" t="s">
        <v>219</v>
      </c>
      <c r="B80" s="72" t="s">
        <v>220</v>
      </c>
      <c r="C80" s="119" t="s">
        <v>150</v>
      </c>
      <c r="D80" s="52">
        <v>27</v>
      </c>
      <c r="E80" s="52">
        <v>27</v>
      </c>
      <c r="F80" s="52">
        <v>3</v>
      </c>
      <c r="G80" s="52"/>
    </row>
    <row r="81" spans="1:7">
      <c r="A81" s="54" t="s">
        <v>1451</v>
      </c>
      <c r="B81" s="72" t="s">
        <v>1452</v>
      </c>
      <c r="C81" s="119" t="s">
        <v>158</v>
      </c>
      <c r="D81" s="52">
        <v>43</v>
      </c>
      <c r="E81" s="52">
        <v>43</v>
      </c>
      <c r="F81" s="52">
        <v>4</v>
      </c>
      <c r="G81" s="52"/>
    </row>
    <row r="82" spans="1:7">
      <c r="A82" s="54" t="s">
        <v>221</v>
      </c>
      <c r="B82" s="72" t="s">
        <v>222</v>
      </c>
      <c r="C82" s="119" t="s">
        <v>158</v>
      </c>
      <c r="D82" s="52">
        <v>35</v>
      </c>
      <c r="E82" s="52">
        <v>35</v>
      </c>
      <c r="F82" s="52">
        <v>4</v>
      </c>
      <c r="G82" s="52"/>
    </row>
    <row r="83" spans="1:7">
      <c r="A83" s="54" t="s">
        <v>693</v>
      </c>
      <c r="B83" s="72" t="s">
        <v>694</v>
      </c>
      <c r="C83" s="119" t="s">
        <v>44</v>
      </c>
      <c r="D83" s="52">
        <v>12</v>
      </c>
      <c r="E83" s="52">
        <v>12</v>
      </c>
      <c r="F83" s="52">
        <v>3</v>
      </c>
      <c r="G83" s="52"/>
    </row>
    <row r="84" spans="1:7">
      <c r="A84" s="54" t="s">
        <v>1937</v>
      </c>
      <c r="B84" s="72" t="s">
        <v>1938</v>
      </c>
      <c r="C84" s="119" t="s">
        <v>155</v>
      </c>
      <c r="D84" s="52">
        <v>2</v>
      </c>
      <c r="E84" s="52">
        <v>2</v>
      </c>
      <c r="F84" s="52">
        <v>3</v>
      </c>
      <c r="G84" s="52"/>
    </row>
    <row r="85" spans="1:7">
      <c r="A85" s="54" t="s">
        <v>1949</v>
      </c>
      <c r="B85" s="72" t="s">
        <v>1950</v>
      </c>
      <c r="C85" s="119"/>
      <c r="D85" s="52">
        <v>1</v>
      </c>
      <c r="E85" s="52">
        <v>1</v>
      </c>
      <c r="F85" s="52">
        <v>3</v>
      </c>
      <c r="G85" s="52"/>
    </row>
    <row r="86" spans="1:7">
      <c r="A86" s="54" t="s">
        <v>223</v>
      </c>
      <c r="B86" s="72" t="s">
        <v>224</v>
      </c>
      <c r="C86" s="119" t="s">
        <v>150</v>
      </c>
      <c r="D86" s="52">
        <v>32</v>
      </c>
      <c r="E86" s="52">
        <v>32</v>
      </c>
      <c r="F86" s="52">
        <v>4</v>
      </c>
      <c r="G86" s="52"/>
    </row>
    <row r="87" spans="1:7">
      <c r="A87" s="54" t="s">
        <v>225</v>
      </c>
      <c r="B87" s="72" t="s">
        <v>226</v>
      </c>
      <c r="C87" s="119" t="s">
        <v>158</v>
      </c>
      <c r="D87" s="52">
        <v>29</v>
      </c>
      <c r="E87" s="52">
        <v>29</v>
      </c>
      <c r="F87" s="52">
        <v>3</v>
      </c>
      <c r="G87" s="52"/>
    </row>
    <row r="88" spans="1:7">
      <c r="A88" s="54" t="s">
        <v>227</v>
      </c>
      <c r="B88" s="72" t="s">
        <v>228</v>
      </c>
      <c r="C88" s="119" t="s">
        <v>57</v>
      </c>
      <c r="D88" s="52">
        <v>29</v>
      </c>
      <c r="E88" s="52">
        <v>29</v>
      </c>
      <c r="F88" s="52">
        <v>3</v>
      </c>
      <c r="G88" s="52"/>
    </row>
    <row r="89" spans="1:7">
      <c r="A89" s="54" t="s">
        <v>951</v>
      </c>
      <c r="B89" s="72" t="s">
        <v>952</v>
      </c>
      <c r="C89" s="119" t="s">
        <v>150</v>
      </c>
      <c r="D89" s="52">
        <v>46</v>
      </c>
      <c r="E89" s="52">
        <v>46</v>
      </c>
      <c r="F89" s="52">
        <v>4</v>
      </c>
      <c r="G89" s="52"/>
    </row>
    <row r="90" spans="1:7">
      <c r="A90" s="54" t="s">
        <v>1469</v>
      </c>
      <c r="B90" s="72" t="s">
        <v>1470</v>
      </c>
      <c r="C90" s="119" t="s">
        <v>150</v>
      </c>
      <c r="D90" s="52">
        <v>29</v>
      </c>
      <c r="E90" s="52">
        <v>29</v>
      </c>
      <c r="F90" s="52">
        <v>3</v>
      </c>
      <c r="G90" s="52"/>
    </row>
    <row r="91" spans="1:7">
      <c r="A91" s="54" t="s">
        <v>229</v>
      </c>
      <c r="B91" s="72" t="s">
        <v>230</v>
      </c>
      <c r="C91" s="119" t="s">
        <v>150</v>
      </c>
      <c r="D91" s="52">
        <v>26</v>
      </c>
      <c r="E91" s="52">
        <v>26</v>
      </c>
      <c r="F91" s="52">
        <v>3</v>
      </c>
      <c r="G91" s="52"/>
    </row>
    <row r="92" spans="1:7">
      <c r="A92" s="54" t="s">
        <v>231</v>
      </c>
      <c r="B92" s="72" t="s">
        <v>232</v>
      </c>
      <c r="C92" s="119" t="s">
        <v>158</v>
      </c>
      <c r="D92" s="52">
        <v>32</v>
      </c>
      <c r="E92" s="52">
        <v>32</v>
      </c>
      <c r="F92" s="52">
        <v>4</v>
      </c>
      <c r="G92" s="52"/>
    </row>
    <row r="93" spans="1:7">
      <c r="A93" s="54" t="s">
        <v>1152</v>
      </c>
      <c r="B93" s="72" t="s">
        <v>1153</v>
      </c>
      <c r="C93" s="119" t="s">
        <v>150</v>
      </c>
      <c r="D93" s="52">
        <v>24</v>
      </c>
      <c r="E93" s="52">
        <v>24</v>
      </c>
      <c r="F93" s="52">
        <v>3</v>
      </c>
      <c r="G93" s="52"/>
    </row>
    <row r="94" spans="1:7">
      <c r="A94" s="54" t="s">
        <v>1919</v>
      </c>
      <c r="B94" s="72" t="s">
        <v>1920</v>
      </c>
      <c r="C94" s="119" t="s">
        <v>158</v>
      </c>
      <c r="D94" s="52">
        <v>1</v>
      </c>
      <c r="E94" s="52">
        <v>1</v>
      </c>
      <c r="F94" s="52">
        <v>3</v>
      </c>
      <c r="G94" s="52"/>
    </row>
    <row r="95" spans="1:7">
      <c r="A95" s="54" t="s">
        <v>233</v>
      </c>
      <c r="B95" s="72" t="s">
        <v>234</v>
      </c>
      <c r="C95" s="119" t="s">
        <v>150</v>
      </c>
      <c r="D95" s="52">
        <v>29</v>
      </c>
      <c r="E95" s="52">
        <v>29</v>
      </c>
      <c r="F95" s="52">
        <v>3</v>
      </c>
      <c r="G95" s="52"/>
    </row>
    <row r="96" spans="1:7">
      <c r="A96" s="54" t="s">
        <v>235</v>
      </c>
      <c r="B96" s="72" t="s">
        <v>236</v>
      </c>
      <c r="C96" s="119" t="s">
        <v>150</v>
      </c>
      <c r="D96" s="52">
        <v>24</v>
      </c>
      <c r="E96" s="52">
        <v>24</v>
      </c>
      <c r="F96" s="52">
        <v>3</v>
      </c>
      <c r="G96" s="52"/>
    </row>
    <row r="97" spans="1:7">
      <c r="A97" s="54" t="s">
        <v>1431</v>
      </c>
      <c r="B97" s="72" t="s">
        <v>1432</v>
      </c>
      <c r="C97" s="119" t="s">
        <v>158</v>
      </c>
      <c r="D97" s="52">
        <v>29</v>
      </c>
      <c r="E97" s="52">
        <v>29</v>
      </c>
      <c r="F97" s="52">
        <v>3</v>
      </c>
      <c r="G97" s="52"/>
    </row>
    <row r="98" spans="1:7">
      <c r="A98" s="54" t="s">
        <v>723</v>
      </c>
      <c r="B98" s="72" t="s">
        <v>724</v>
      </c>
      <c r="C98" s="119" t="s">
        <v>150</v>
      </c>
      <c r="D98" s="52">
        <v>26</v>
      </c>
      <c r="E98" s="52">
        <v>26</v>
      </c>
      <c r="F98" s="52">
        <v>3</v>
      </c>
      <c r="G98" s="52"/>
    </row>
    <row r="99" spans="1:7">
      <c r="A99" s="54" t="s">
        <v>1808</v>
      </c>
      <c r="B99" s="72" t="s">
        <v>1809</v>
      </c>
      <c r="C99" s="119" t="s">
        <v>174</v>
      </c>
      <c r="D99" s="52">
        <v>2</v>
      </c>
      <c r="E99" s="52">
        <v>2</v>
      </c>
      <c r="F99" s="52">
        <v>3</v>
      </c>
      <c r="G99" s="52"/>
    </row>
    <row r="100" spans="1:7">
      <c r="A100" s="54" t="s">
        <v>237</v>
      </c>
      <c r="B100" s="72" t="s">
        <v>238</v>
      </c>
      <c r="C100" s="119" t="s">
        <v>150</v>
      </c>
      <c r="D100" s="52">
        <v>23</v>
      </c>
      <c r="E100" s="52">
        <v>23</v>
      </c>
      <c r="F100" s="52">
        <v>3</v>
      </c>
      <c r="G100" s="52"/>
    </row>
    <row r="101" spans="1:7">
      <c r="A101" s="54" t="s">
        <v>239</v>
      </c>
      <c r="B101" s="72" t="s">
        <v>240</v>
      </c>
      <c r="C101" s="119" t="s">
        <v>150</v>
      </c>
      <c r="D101" s="52">
        <v>24</v>
      </c>
      <c r="E101" s="52">
        <v>24</v>
      </c>
      <c r="F101" s="52">
        <v>3</v>
      </c>
      <c r="G101" s="52"/>
    </row>
    <row r="102" spans="1:7">
      <c r="A102" s="54" t="s">
        <v>1798</v>
      </c>
      <c r="B102" s="72" t="s">
        <v>1799</v>
      </c>
      <c r="C102" s="119" t="s">
        <v>150</v>
      </c>
      <c r="D102" s="52">
        <v>25</v>
      </c>
      <c r="E102" s="52">
        <v>25</v>
      </c>
      <c r="F102" s="52">
        <v>3</v>
      </c>
      <c r="G102" s="52"/>
    </row>
    <row r="103" spans="1:7">
      <c r="A103" s="54" t="s">
        <v>241</v>
      </c>
      <c r="B103" s="72" t="s">
        <v>242</v>
      </c>
      <c r="C103" s="119" t="s">
        <v>150</v>
      </c>
      <c r="D103" s="52">
        <v>31</v>
      </c>
      <c r="E103" s="52">
        <v>31</v>
      </c>
      <c r="F103" s="52">
        <v>4</v>
      </c>
      <c r="G103" s="52"/>
    </row>
    <row r="104" spans="1:7">
      <c r="A104" s="54" t="s">
        <v>1859</v>
      </c>
      <c r="B104" s="72" t="s">
        <v>1860</v>
      </c>
      <c r="C104" s="119" t="s">
        <v>195</v>
      </c>
      <c r="D104" s="52">
        <v>33</v>
      </c>
      <c r="E104" s="52">
        <v>33</v>
      </c>
      <c r="F104" s="52">
        <v>4</v>
      </c>
      <c r="G104" s="52"/>
    </row>
    <row r="105" spans="1:7">
      <c r="A105" s="54" t="s">
        <v>1563</v>
      </c>
      <c r="B105" s="72" t="s">
        <v>1564</v>
      </c>
      <c r="C105" s="119" t="s">
        <v>150</v>
      </c>
      <c r="D105" s="52">
        <v>26</v>
      </c>
      <c r="E105" s="52">
        <v>26</v>
      </c>
      <c r="F105" s="52">
        <v>3</v>
      </c>
      <c r="G105" s="52"/>
    </row>
    <row r="106" spans="1:7">
      <c r="A106" s="54" t="s">
        <v>879</v>
      </c>
      <c r="B106" s="72" t="s">
        <v>1154</v>
      </c>
      <c r="C106" s="119" t="s">
        <v>150</v>
      </c>
      <c r="D106" s="52">
        <v>2</v>
      </c>
      <c r="E106" s="52">
        <v>2</v>
      </c>
      <c r="F106" s="52">
        <v>3</v>
      </c>
      <c r="G106" s="52"/>
    </row>
    <row r="107" spans="1:7">
      <c r="A107" s="54" t="s">
        <v>243</v>
      </c>
      <c r="B107" s="72" t="s">
        <v>244</v>
      </c>
      <c r="C107" s="119" t="s">
        <v>158</v>
      </c>
      <c r="D107" s="52">
        <v>42</v>
      </c>
      <c r="E107" s="52">
        <v>42</v>
      </c>
      <c r="F107" s="52">
        <v>4</v>
      </c>
      <c r="G107" s="52"/>
    </row>
    <row r="108" spans="1:7">
      <c r="A108" s="54" t="s">
        <v>245</v>
      </c>
      <c r="B108" s="72" t="s">
        <v>246</v>
      </c>
      <c r="C108" s="119" t="s">
        <v>34</v>
      </c>
      <c r="D108" s="52">
        <v>29</v>
      </c>
      <c r="E108" s="52">
        <v>29</v>
      </c>
      <c r="F108" s="52">
        <v>3</v>
      </c>
      <c r="G108" s="52"/>
    </row>
    <row r="109" spans="1:7">
      <c r="A109" s="54" t="s">
        <v>1433</v>
      </c>
      <c r="B109" s="72" t="s">
        <v>1434</v>
      </c>
      <c r="C109" s="119" t="s">
        <v>158</v>
      </c>
      <c r="D109" s="52">
        <v>12</v>
      </c>
      <c r="E109" s="52">
        <v>12</v>
      </c>
      <c r="F109" s="52">
        <v>3</v>
      </c>
      <c r="G109" s="52"/>
    </row>
    <row r="110" spans="1:7">
      <c r="A110" s="54" t="s">
        <v>1027</v>
      </c>
      <c r="B110" s="72" t="s">
        <v>1028</v>
      </c>
      <c r="C110" s="119" t="s">
        <v>150</v>
      </c>
      <c r="D110" s="52">
        <v>32</v>
      </c>
      <c r="E110" s="52">
        <v>32</v>
      </c>
      <c r="F110" s="52">
        <v>4</v>
      </c>
      <c r="G110" s="52"/>
    </row>
    <row r="111" spans="1:7">
      <c r="A111" s="54" t="s">
        <v>247</v>
      </c>
      <c r="B111" s="72" t="s">
        <v>248</v>
      </c>
      <c r="C111" s="119" t="s">
        <v>150</v>
      </c>
      <c r="D111" s="52">
        <v>27</v>
      </c>
      <c r="E111" s="52">
        <v>27</v>
      </c>
      <c r="F111" s="52">
        <v>3</v>
      </c>
      <c r="G111" s="52"/>
    </row>
    <row r="112" spans="1:7">
      <c r="A112" s="54" t="s">
        <v>1029</v>
      </c>
      <c r="B112" s="72" t="s">
        <v>1030</v>
      </c>
      <c r="C112" s="119" t="s">
        <v>150</v>
      </c>
      <c r="D112" s="52">
        <v>30</v>
      </c>
      <c r="E112" s="52">
        <v>30</v>
      </c>
      <c r="F112" s="52">
        <v>3</v>
      </c>
      <c r="G112" s="52"/>
    </row>
    <row r="113" spans="1:7">
      <c r="A113" s="54" t="s">
        <v>249</v>
      </c>
      <c r="B113" s="72" t="s">
        <v>250</v>
      </c>
      <c r="C113" s="119" t="s">
        <v>150</v>
      </c>
      <c r="D113" s="52">
        <v>32</v>
      </c>
      <c r="E113" s="52">
        <v>32</v>
      </c>
      <c r="F113" s="52">
        <v>4</v>
      </c>
      <c r="G113" s="52"/>
    </row>
    <row r="114" spans="1:7">
      <c r="A114" s="54" t="s">
        <v>251</v>
      </c>
      <c r="B114" s="72" t="s">
        <v>252</v>
      </c>
      <c r="C114" s="119" t="s">
        <v>150</v>
      </c>
      <c r="D114" s="52">
        <v>24</v>
      </c>
      <c r="E114" s="52">
        <v>24</v>
      </c>
      <c r="F114" s="52">
        <v>3</v>
      </c>
      <c r="G114" s="52"/>
    </row>
    <row r="115" spans="1:7">
      <c r="A115" s="54" t="s">
        <v>253</v>
      </c>
      <c r="B115" s="72" t="s">
        <v>254</v>
      </c>
      <c r="C115" s="119" t="s">
        <v>44</v>
      </c>
      <c r="D115" s="52">
        <v>30</v>
      </c>
      <c r="E115" s="52">
        <v>30</v>
      </c>
      <c r="F115" s="52">
        <v>3</v>
      </c>
      <c r="G115" s="52"/>
    </row>
    <row r="116" spans="1:7">
      <c r="A116" s="54" t="s">
        <v>255</v>
      </c>
      <c r="B116" s="72" t="s">
        <v>256</v>
      </c>
      <c r="C116" s="119" t="s">
        <v>150</v>
      </c>
      <c r="D116" s="52">
        <v>32</v>
      </c>
      <c r="E116" s="52">
        <v>32</v>
      </c>
      <c r="F116" s="52">
        <v>4</v>
      </c>
      <c r="G116" s="52"/>
    </row>
    <row r="117" spans="1:7">
      <c r="A117" s="54" t="s">
        <v>1471</v>
      </c>
      <c r="B117" s="72" t="s">
        <v>1119</v>
      </c>
      <c r="C117" s="119" t="s">
        <v>57</v>
      </c>
      <c r="D117" s="52">
        <v>29</v>
      </c>
      <c r="E117" s="52">
        <v>29</v>
      </c>
      <c r="F117" s="52">
        <v>3</v>
      </c>
      <c r="G117" s="52"/>
    </row>
    <row r="118" spans="1:7">
      <c r="A118" s="54" t="s">
        <v>1512</v>
      </c>
      <c r="B118" s="72" t="s">
        <v>1513</v>
      </c>
      <c r="C118" s="119" t="s">
        <v>44</v>
      </c>
      <c r="D118" s="52">
        <v>26</v>
      </c>
      <c r="E118" s="52">
        <v>26</v>
      </c>
      <c r="F118" s="52">
        <v>3</v>
      </c>
      <c r="G118" s="52"/>
    </row>
    <row r="119" spans="1:7">
      <c r="A119" s="54" t="s">
        <v>1181</v>
      </c>
      <c r="B119" s="72" t="s">
        <v>1182</v>
      </c>
      <c r="C119" s="119" t="s">
        <v>44</v>
      </c>
      <c r="D119" s="52">
        <v>30</v>
      </c>
      <c r="E119" s="52">
        <v>2</v>
      </c>
      <c r="F119" s="52">
        <v>3</v>
      </c>
      <c r="G119" s="52"/>
    </row>
    <row r="120" spans="1:7">
      <c r="A120" s="54" t="s">
        <v>257</v>
      </c>
      <c r="B120" s="72" t="s">
        <v>258</v>
      </c>
      <c r="C120" s="119" t="s">
        <v>155</v>
      </c>
      <c r="D120" s="52">
        <v>14</v>
      </c>
      <c r="E120" s="52">
        <v>14</v>
      </c>
      <c r="F120" s="52">
        <v>3</v>
      </c>
      <c r="G120" s="52"/>
    </row>
    <row r="121" spans="1:7">
      <c r="A121" s="54" t="s">
        <v>1128</v>
      </c>
      <c r="B121" s="72" t="s">
        <v>1129</v>
      </c>
      <c r="C121" s="119" t="s">
        <v>44</v>
      </c>
      <c r="D121" s="52">
        <v>69</v>
      </c>
      <c r="E121" s="52">
        <v>50</v>
      </c>
      <c r="F121" s="52">
        <v>5</v>
      </c>
      <c r="G121" s="52"/>
    </row>
    <row r="122" spans="1:7">
      <c r="A122" s="54" t="s">
        <v>1845</v>
      </c>
      <c r="B122" s="72" t="s">
        <v>1846</v>
      </c>
      <c r="C122" s="119" t="s">
        <v>158</v>
      </c>
      <c r="D122" s="52">
        <v>55</v>
      </c>
      <c r="E122" s="52">
        <v>50</v>
      </c>
      <c r="F122" s="52">
        <v>5</v>
      </c>
      <c r="G122" s="52"/>
    </row>
    <row r="123" spans="1:7">
      <c r="A123" s="54" t="s">
        <v>750</v>
      </c>
      <c r="B123" s="72" t="s">
        <v>824</v>
      </c>
      <c r="C123" s="119" t="s">
        <v>150</v>
      </c>
      <c r="D123" s="52">
        <v>16</v>
      </c>
      <c r="E123" s="52">
        <v>16</v>
      </c>
      <c r="F123" s="52">
        <v>3</v>
      </c>
      <c r="G123" s="52"/>
    </row>
    <row r="124" spans="1:7">
      <c r="A124" s="54" t="s">
        <v>799</v>
      </c>
      <c r="B124" s="72" t="s">
        <v>800</v>
      </c>
      <c r="C124" s="119" t="s">
        <v>150</v>
      </c>
      <c r="D124" s="52">
        <v>30</v>
      </c>
      <c r="E124" s="52">
        <v>30</v>
      </c>
      <c r="F124" s="52">
        <v>3</v>
      </c>
      <c r="G124" s="52"/>
    </row>
    <row r="125" spans="1:7">
      <c r="A125" s="54" t="s">
        <v>909</v>
      </c>
      <c r="B125" s="72" t="s">
        <v>910</v>
      </c>
      <c r="C125" s="119" t="s">
        <v>155</v>
      </c>
      <c r="D125" s="52">
        <v>142</v>
      </c>
      <c r="E125" s="52">
        <v>50</v>
      </c>
      <c r="F125" s="52">
        <v>5</v>
      </c>
      <c r="G125" s="52"/>
    </row>
    <row r="126" spans="1:7">
      <c r="A126" s="54" t="s">
        <v>825</v>
      </c>
      <c r="B126" s="72" t="s">
        <v>826</v>
      </c>
      <c r="C126" s="119" t="s">
        <v>44</v>
      </c>
      <c r="D126" s="52">
        <v>29</v>
      </c>
      <c r="E126" s="52">
        <v>29</v>
      </c>
      <c r="F126" s="52">
        <v>3</v>
      </c>
      <c r="G126" s="52"/>
    </row>
    <row r="127" spans="1:7">
      <c r="A127" s="54" t="s">
        <v>713</v>
      </c>
      <c r="B127" s="72" t="s">
        <v>714</v>
      </c>
      <c r="C127" s="119" t="s">
        <v>61</v>
      </c>
      <c r="D127" s="52">
        <v>15</v>
      </c>
      <c r="E127" s="52">
        <v>15</v>
      </c>
      <c r="F127" s="52">
        <v>3</v>
      </c>
      <c r="G127" s="52"/>
    </row>
    <row r="128" spans="1:7">
      <c r="A128" s="54" t="s">
        <v>1472</v>
      </c>
      <c r="B128" s="72" t="s">
        <v>1473</v>
      </c>
      <c r="C128" s="119" t="s">
        <v>34</v>
      </c>
      <c r="D128" s="52">
        <v>24</v>
      </c>
      <c r="E128" s="52">
        <v>24</v>
      </c>
      <c r="F128" s="52">
        <v>3</v>
      </c>
      <c r="G128" s="52"/>
    </row>
    <row r="129" spans="1:7">
      <c r="A129" s="54" t="s">
        <v>259</v>
      </c>
      <c r="B129" s="72" t="s">
        <v>260</v>
      </c>
      <c r="C129" s="119" t="s">
        <v>155</v>
      </c>
      <c r="D129" s="52">
        <v>94</v>
      </c>
      <c r="E129" s="52">
        <v>50</v>
      </c>
      <c r="F129" s="52">
        <v>5</v>
      </c>
      <c r="G129" s="52"/>
    </row>
    <row r="130" spans="1:7">
      <c r="A130" s="54" t="s">
        <v>261</v>
      </c>
      <c r="B130" s="72" t="s">
        <v>262</v>
      </c>
      <c r="C130" s="119" t="s">
        <v>155</v>
      </c>
      <c r="D130" s="52">
        <v>9</v>
      </c>
      <c r="E130" s="52">
        <v>9</v>
      </c>
      <c r="F130" s="52">
        <v>3</v>
      </c>
      <c r="G130" s="52"/>
    </row>
    <row r="131" spans="1:7">
      <c r="A131" s="54" t="s">
        <v>721</v>
      </c>
      <c r="B131" s="72" t="s">
        <v>722</v>
      </c>
      <c r="C131" s="119" t="s">
        <v>44</v>
      </c>
      <c r="D131" s="52">
        <v>19</v>
      </c>
      <c r="E131" s="52">
        <v>5</v>
      </c>
      <c r="F131" s="52">
        <v>3</v>
      </c>
      <c r="G131" s="52"/>
    </row>
    <row r="132" spans="1:7">
      <c r="A132" s="54" t="s">
        <v>1905</v>
      </c>
      <c r="B132" s="72" t="s">
        <v>1906</v>
      </c>
      <c r="C132" s="119" t="s">
        <v>155</v>
      </c>
      <c r="D132" s="52">
        <v>9</v>
      </c>
      <c r="E132" s="52">
        <v>9</v>
      </c>
      <c r="F132" s="52">
        <v>3</v>
      </c>
      <c r="G132" s="52"/>
    </row>
    <row r="133" spans="1:7">
      <c r="A133" s="54" t="s">
        <v>263</v>
      </c>
      <c r="B133" s="72" t="s">
        <v>264</v>
      </c>
      <c r="C133" s="119" t="s">
        <v>155</v>
      </c>
      <c r="D133" s="52">
        <v>64</v>
      </c>
      <c r="E133" s="52">
        <v>50</v>
      </c>
      <c r="F133" s="52">
        <v>5</v>
      </c>
      <c r="G133" s="52"/>
    </row>
    <row r="134" spans="1:7">
      <c r="A134" s="54" t="s">
        <v>265</v>
      </c>
      <c r="B134" s="72" t="s">
        <v>266</v>
      </c>
      <c r="C134" s="119" t="s">
        <v>44</v>
      </c>
      <c r="D134" s="52">
        <v>30</v>
      </c>
      <c r="E134" s="52">
        <v>21</v>
      </c>
      <c r="F134" s="52">
        <v>3</v>
      </c>
      <c r="G134" s="52"/>
    </row>
    <row r="135" spans="1:7">
      <c r="A135" s="54" t="s">
        <v>1861</v>
      </c>
      <c r="B135" s="72" t="s">
        <v>1862</v>
      </c>
      <c r="C135" s="119" t="s">
        <v>155</v>
      </c>
      <c r="D135" s="52">
        <v>133</v>
      </c>
      <c r="E135" s="52">
        <v>50</v>
      </c>
      <c r="F135" s="52">
        <v>5</v>
      </c>
      <c r="G135" s="52"/>
    </row>
    <row r="136" spans="1:7">
      <c r="A136" s="54" t="s">
        <v>1533</v>
      </c>
      <c r="B136" s="72" t="s">
        <v>1534</v>
      </c>
      <c r="C136" s="119" t="s">
        <v>155</v>
      </c>
      <c r="D136" s="52">
        <v>111</v>
      </c>
      <c r="E136" s="52">
        <v>50</v>
      </c>
      <c r="F136" s="52">
        <v>5</v>
      </c>
      <c r="G136" s="52"/>
    </row>
    <row r="137" spans="1:7">
      <c r="A137" s="54" t="s">
        <v>827</v>
      </c>
      <c r="B137" s="72" t="s">
        <v>828</v>
      </c>
      <c r="C137" s="119" t="s">
        <v>61</v>
      </c>
      <c r="D137" s="52">
        <v>17</v>
      </c>
      <c r="E137" s="52">
        <v>17</v>
      </c>
      <c r="F137" s="52">
        <v>3</v>
      </c>
      <c r="G137" s="52"/>
    </row>
    <row r="138" spans="1:7">
      <c r="A138" s="54" t="s">
        <v>1921</v>
      </c>
      <c r="B138" s="72" t="s">
        <v>1922</v>
      </c>
      <c r="C138" s="119" t="s">
        <v>155</v>
      </c>
      <c r="D138" s="52">
        <v>9</v>
      </c>
      <c r="E138" s="52">
        <v>9</v>
      </c>
      <c r="F138" s="52">
        <v>3</v>
      </c>
      <c r="G138" s="52"/>
    </row>
    <row r="139" spans="1:7">
      <c r="A139" s="54" t="s">
        <v>953</v>
      </c>
      <c r="B139" s="72" t="s">
        <v>954</v>
      </c>
      <c r="C139" s="119" t="s">
        <v>150</v>
      </c>
      <c r="D139" s="52">
        <v>30</v>
      </c>
      <c r="E139" s="52">
        <v>30</v>
      </c>
      <c r="F139" s="52">
        <v>3</v>
      </c>
      <c r="G139" s="52"/>
    </row>
    <row r="140" spans="1:7">
      <c r="A140" s="54" t="s">
        <v>267</v>
      </c>
      <c r="B140" s="72" t="s">
        <v>268</v>
      </c>
      <c r="C140" s="119" t="s">
        <v>158</v>
      </c>
      <c r="D140" s="52">
        <v>29</v>
      </c>
      <c r="E140" s="52">
        <v>29</v>
      </c>
      <c r="F140" s="52">
        <v>3</v>
      </c>
      <c r="G140" s="52"/>
    </row>
    <row r="141" spans="1:7">
      <c r="A141" s="54" t="s">
        <v>1792</v>
      </c>
      <c r="B141" s="72" t="s">
        <v>1793</v>
      </c>
      <c r="C141" s="119" t="s">
        <v>158</v>
      </c>
      <c r="D141" s="52">
        <v>45</v>
      </c>
      <c r="E141" s="52">
        <v>45</v>
      </c>
      <c r="F141" s="52">
        <v>4</v>
      </c>
      <c r="G141" s="52"/>
    </row>
    <row r="142" spans="1:7">
      <c r="A142" s="54" t="s">
        <v>269</v>
      </c>
      <c r="B142" s="72" t="s">
        <v>270</v>
      </c>
      <c r="C142" s="119" t="s">
        <v>150</v>
      </c>
      <c r="D142" s="52">
        <v>26</v>
      </c>
      <c r="E142" s="52">
        <v>26</v>
      </c>
      <c r="F142" s="52">
        <v>3</v>
      </c>
      <c r="G142" s="52"/>
    </row>
    <row r="143" spans="1:7">
      <c r="A143" s="54" t="s">
        <v>271</v>
      </c>
      <c r="B143" s="72" t="s">
        <v>272</v>
      </c>
      <c r="C143" s="119" t="s">
        <v>150</v>
      </c>
      <c r="D143" s="52">
        <v>30</v>
      </c>
      <c r="E143" s="52">
        <v>30</v>
      </c>
      <c r="F143" s="52">
        <v>3</v>
      </c>
      <c r="G143" s="52"/>
    </row>
    <row r="144" spans="1:7">
      <c r="A144" s="54" t="s">
        <v>273</v>
      </c>
      <c r="B144" s="72" t="s">
        <v>274</v>
      </c>
      <c r="C144" s="119" t="s">
        <v>57</v>
      </c>
      <c r="D144" s="52">
        <v>17</v>
      </c>
      <c r="E144" s="52">
        <v>17</v>
      </c>
      <c r="F144" s="52">
        <v>3</v>
      </c>
      <c r="G144" s="52"/>
    </row>
    <row r="145" spans="1:7">
      <c r="A145" s="54" t="s">
        <v>275</v>
      </c>
      <c r="B145" s="72" t="s">
        <v>276</v>
      </c>
      <c r="C145" s="119" t="s">
        <v>155</v>
      </c>
      <c r="D145" s="52">
        <v>122</v>
      </c>
      <c r="E145" s="52">
        <v>46</v>
      </c>
      <c r="F145" s="52">
        <v>4</v>
      </c>
      <c r="G145" s="52"/>
    </row>
    <row r="146" spans="1:7">
      <c r="A146" s="54" t="s">
        <v>277</v>
      </c>
      <c r="B146" s="72" t="s">
        <v>278</v>
      </c>
      <c r="C146" s="119" t="s">
        <v>69</v>
      </c>
      <c r="D146" s="52">
        <v>204</v>
      </c>
      <c r="E146" s="52">
        <v>50</v>
      </c>
      <c r="F146" s="52">
        <v>5</v>
      </c>
      <c r="G146" s="52"/>
    </row>
    <row r="147" spans="1:7">
      <c r="A147" s="54" t="s">
        <v>1140</v>
      </c>
      <c r="B147" s="72" t="s">
        <v>1141</v>
      </c>
      <c r="C147" s="119" t="s">
        <v>155</v>
      </c>
      <c r="D147" s="52">
        <v>13</v>
      </c>
      <c r="E147" s="52">
        <v>13</v>
      </c>
      <c r="F147" s="52">
        <v>3</v>
      </c>
      <c r="G147" s="52"/>
    </row>
    <row r="148" spans="1:7">
      <c r="A148" s="54" t="s">
        <v>1031</v>
      </c>
      <c r="B148" s="72" t="s">
        <v>1032</v>
      </c>
      <c r="C148" s="119" t="s">
        <v>155</v>
      </c>
      <c r="D148" s="52">
        <v>18</v>
      </c>
      <c r="E148" s="52">
        <v>18</v>
      </c>
      <c r="F148" s="52">
        <v>3</v>
      </c>
      <c r="G148" s="52"/>
    </row>
    <row r="149" spans="1:7">
      <c r="A149" s="54" t="s">
        <v>899</v>
      </c>
      <c r="B149" s="72" t="s">
        <v>900</v>
      </c>
      <c r="C149" s="119" t="s">
        <v>155</v>
      </c>
      <c r="D149" s="52">
        <v>106</v>
      </c>
      <c r="E149" s="52">
        <v>50</v>
      </c>
      <c r="F149" s="52">
        <v>5</v>
      </c>
      <c r="G149" s="52"/>
    </row>
    <row r="150" spans="1:7">
      <c r="A150" s="54" t="s">
        <v>1637</v>
      </c>
      <c r="B150" s="72" t="s">
        <v>1638</v>
      </c>
      <c r="C150" s="119" t="s">
        <v>155</v>
      </c>
      <c r="D150" s="52">
        <v>122</v>
      </c>
      <c r="E150" s="52">
        <v>46</v>
      </c>
      <c r="F150" s="52">
        <v>4</v>
      </c>
      <c r="G150" s="52"/>
    </row>
    <row r="151" spans="1:7">
      <c r="A151" s="54" t="s">
        <v>279</v>
      </c>
      <c r="B151" s="72" t="s">
        <v>280</v>
      </c>
      <c r="C151" s="119" t="s">
        <v>155</v>
      </c>
      <c r="D151" s="52">
        <v>183</v>
      </c>
      <c r="E151" s="52">
        <v>50</v>
      </c>
      <c r="F151" s="52">
        <v>5</v>
      </c>
      <c r="G151" s="52"/>
    </row>
    <row r="152" spans="1:7">
      <c r="A152" s="54" t="s">
        <v>281</v>
      </c>
      <c r="B152" s="72" t="s">
        <v>282</v>
      </c>
      <c r="C152" s="119" t="s">
        <v>61</v>
      </c>
      <c r="D152" s="52">
        <v>24</v>
      </c>
      <c r="E152" s="52">
        <v>4</v>
      </c>
      <c r="F152" s="52">
        <v>3</v>
      </c>
      <c r="G152" s="52"/>
    </row>
    <row r="153" spans="1:7">
      <c r="A153" s="54" t="s">
        <v>283</v>
      </c>
      <c r="B153" s="72" t="s">
        <v>284</v>
      </c>
      <c r="C153" s="119" t="s">
        <v>150</v>
      </c>
      <c r="D153" s="52">
        <v>32</v>
      </c>
      <c r="E153" s="52">
        <v>32</v>
      </c>
      <c r="F153" s="52">
        <v>4</v>
      </c>
      <c r="G153" s="52"/>
    </row>
    <row r="154" spans="1:7">
      <c r="A154" s="54" t="s">
        <v>1863</v>
      </c>
      <c r="B154" s="72" t="s">
        <v>1864</v>
      </c>
      <c r="C154" s="119" t="s">
        <v>70</v>
      </c>
      <c r="D154" s="52">
        <v>2</v>
      </c>
      <c r="E154" s="52">
        <v>2</v>
      </c>
      <c r="F154" s="52">
        <v>3</v>
      </c>
      <c r="G154" s="52"/>
    </row>
    <row r="155" spans="1:7">
      <c r="A155" s="54" t="s">
        <v>285</v>
      </c>
      <c r="B155" s="72" t="s">
        <v>286</v>
      </c>
      <c r="C155" s="119" t="s">
        <v>61</v>
      </c>
      <c r="D155" s="52">
        <v>19</v>
      </c>
      <c r="E155" s="52">
        <v>19</v>
      </c>
      <c r="F155" s="52">
        <v>3</v>
      </c>
      <c r="G155" s="52"/>
    </row>
    <row r="156" spans="1:7">
      <c r="A156" s="54" t="s">
        <v>829</v>
      </c>
      <c r="B156" s="72" t="s">
        <v>830</v>
      </c>
      <c r="C156" s="119" t="s">
        <v>155</v>
      </c>
      <c r="D156" s="52">
        <v>126</v>
      </c>
      <c r="E156" s="52">
        <v>50</v>
      </c>
      <c r="F156" s="52">
        <v>5</v>
      </c>
      <c r="G156" s="52"/>
    </row>
    <row r="157" spans="1:7">
      <c r="A157" s="54" t="s">
        <v>1565</v>
      </c>
      <c r="B157" s="72" t="s">
        <v>1566</v>
      </c>
      <c r="C157" s="119" t="s">
        <v>44</v>
      </c>
      <c r="D157" s="52">
        <v>23</v>
      </c>
      <c r="E157" s="52">
        <v>23</v>
      </c>
      <c r="F157" s="52">
        <v>3</v>
      </c>
      <c r="G157" s="52"/>
    </row>
    <row r="158" spans="1:7">
      <c r="A158" s="54" t="s">
        <v>831</v>
      </c>
      <c r="B158" s="72" t="s">
        <v>832</v>
      </c>
      <c r="C158" s="119" t="s">
        <v>155</v>
      </c>
      <c r="D158" s="52">
        <v>13</v>
      </c>
      <c r="E158" s="52">
        <v>13</v>
      </c>
      <c r="F158" s="52">
        <v>3</v>
      </c>
      <c r="G158" s="52"/>
    </row>
    <row r="159" spans="1:7">
      <c r="A159" s="54" t="s">
        <v>287</v>
      </c>
      <c r="B159" s="72" t="s">
        <v>288</v>
      </c>
      <c r="C159" s="119" t="s">
        <v>44</v>
      </c>
      <c r="D159" s="52">
        <v>48</v>
      </c>
      <c r="E159" s="52">
        <v>50</v>
      </c>
      <c r="F159" s="52">
        <v>5</v>
      </c>
      <c r="G159" s="52"/>
    </row>
    <row r="160" spans="1:7">
      <c r="A160" s="54" t="s">
        <v>289</v>
      </c>
      <c r="B160" s="72" t="s">
        <v>290</v>
      </c>
      <c r="C160" s="119" t="s">
        <v>57</v>
      </c>
      <c r="D160" s="52">
        <v>27</v>
      </c>
      <c r="E160" s="52">
        <v>27</v>
      </c>
      <c r="F160" s="52">
        <v>3</v>
      </c>
      <c r="G160" s="52"/>
    </row>
    <row r="161" spans="1:7">
      <c r="A161" s="54" t="s">
        <v>1007</v>
      </c>
      <c r="B161" s="72" t="s">
        <v>1008</v>
      </c>
      <c r="C161" s="119" t="s">
        <v>44</v>
      </c>
      <c r="D161" s="52">
        <v>31</v>
      </c>
      <c r="E161" s="52">
        <v>11</v>
      </c>
      <c r="F161" s="52">
        <v>3</v>
      </c>
      <c r="G161" s="52"/>
    </row>
    <row r="162" spans="1:7">
      <c r="A162" s="54" t="s">
        <v>291</v>
      </c>
      <c r="B162" s="72" t="s">
        <v>292</v>
      </c>
      <c r="C162" s="119" t="s">
        <v>44</v>
      </c>
      <c r="D162" s="52">
        <v>33</v>
      </c>
      <c r="E162" s="52">
        <v>5</v>
      </c>
      <c r="F162" s="52">
        <v>3</v>
      </c>
      <c r="G162" s="52"/>
    </row>
    <row r="163" spans="1:7">
      <c r="A163" s="54" t="s">
        <v>833</v>
      </c>
      <c r="B163" s="72" t="s">
        <v>834</v>
      </c>
      <c r="C163" s="119" t="s">
        <v>44</v>
      </c>
      <c r="D163" s="52">
        <v>17</v>
      </c>
      <c r="E163" s="52">
        <v>17</v>
      </c>
      <c r="F163" s="52">
        <v>3</v>
      </c>
      <c r="G163" s="52"/>
    </row>
    <row r="164" spans="1:7">
      <c r="A164" s="54" t="s">
        <v>293</v>
      </c>
      <c r="B164" s="72" t="s">
        <v>294</v>
      </c>
      <c r="C164" s="119" t="s">
        <v>44</v>
      </c>
      <c r="D164" s="52">
        <v>30</v>
      </c>
      <c r="E164" s="52">
        <v>30</v>
      </c>
      <c r="F164" s="52">
        <v>3</v>
      </c>
      <c r="G164" s="52"/>
    </row>
    <row r="165" spans="1:7">
      <c r="A165" s="54" t="s">
        <v>295</v>
      </c>
      <c r="B165" s="72" t="s">
        <v>296</v>
      </c>
      <c r="C165" s="119" t="s">
        <v>150</v>
      </c>
      <c r="D165" s="52">
        <v>27</v>
      </c>
      <c r="E165" s="52">
        <v>27</v>
      </c>
      <c r="F165" s="52">
        <v>3</v>
      </c>
      <c r="G165" s="52"/>
    </row>
    <row r="166" spans="1:7">
      <c r="A166" s="54" t="s">
        <v>297</v>
      </c>
      <c r="B166" s="72" t="s">
        <v>298</v>
      </c>
      <c r="C166" s="119" t="s">
        <v>150</v>
      </c>
      <c r="D166" s="52">
        <v>29</v>
      </c>
      <c r="E166" s="52">
        <v>29</v>
      </c>
      <c r="F166" s="52">
        <v>3</v>
      </c>
      <c r="G166" s="52"/>
    </row>
    <row r="167" spans="1:7">
      <c r="A167" s="54" t="s">
        <v>299</v>
      </c>
      <c r="B167" s="72" t="s">
        <v>300</v>
      </c>
      <c r="C167" s="119" t="s">
        <v>150</v>
      </c>
      <c r="D167" s="52">
        <v>22</v>
      </c>
      <c r="E167" s="52">
        <v>22</v>
      </c>
      <c r="F167" s="52">
        <v>3</v>
      </c>
      <c r="G167" s="52"/>
    </row>
    <row r="168" spans="1:7">
      <c r="A168" s="54" t="s">
        <v>301</v>
      </c>
      <c r="B168" s="72" t="s">
        <v>302</v>
      </c>
      <c r="C168" s="119" t="s">
        <v>150</v>
      </c>
      <c r="D168" s="52">
        <v>24</v>
      </c>
      <c r="E168" s="52">
        <v>24</v>
      </c>
      <c r="F168" s="52">
        <v>3</v>
      </c>
      <c r="G168" s="52"/>
    </row>
    <row r="169" spans="1:7">
      <c r="A169" s="54" t="s">
        <v>835</v>
      </c>
      <c r="B169" s="72" t="s">
        <v>836</v>
      </c>
      <c r="C169" s="119" t="s">
        <v>44</v>
      </c>
      <c r="D169" s="52">
        <v>32</v>
      </c>
      <c r="E169" s="52">
        <v>15</v>
      </c>
      <c r="F169" s="52">
        <v>3</v>
      </c>
      <c r="G169" s="52"/>
    </row>
    <row r="170" spans="1:7">
      <c r="A170" s="54" t="s">
        <v>1929</v>
      </c>
      <c r="B170" s="72" t="s">
        <v>1930</v>
      </c>
      <c r="C170" s="119" t="s">
        <v>57</v>
      </c>
      <c r="D170" s="52">
        <v>12</v>
      </c>
      <c r="E170" s="52">
        <v>12</v>
      </c>
      <c r="F170" s="52">
        <v>3</v>
      </c>
      <c r="G170" s="52"/>
    </row>
    <row r="171" spans="1:7">
      <c r="A171" s="54" t="s">
        <v>303</v>
      </c>
      <c r="B171" s="72" t="s">
        <v>304</v>
      </c>
      <c r="C171" s="119" t="s">
        <v>61</v>
      </c>
      <c r="D171" s="52">
        <v>21</v>
      </c>
      <c r="E171" s="52">
        <v>21</v>
      </c>
      <c r="F171" s="52">
        <v>3</v>
      </c>
      <c r="G171" s="52"/>
    </row>
    <row r="172" spans="1:7">
      <c r="A172" s="54" t="s">
        <v>1665</v>
      </c>
      <c r="B172" s="72" t="s">
        <v>1666</v>
      </c>
      <c r="C172" s="119" t="s">
        <v>44</v>
      </c>
      <c r="D172" s="52">
        <v>27</v>
      </c>
      <c r="E172" s="52">
        <v>27</v>
      </c>
      <c r="F172" s="52">
        <v>3</v>
      </c>
      <c r="G172" s="52"/>
    </row>
    <row r="173" spans="1:7">
      <c r="A173" s="54" t="s">
        <v>1743</v>
      </c>
      <c r="B173" s="72" t="s">
        <v>1744</v>
      </c>
      <c r="C173" s="119" t="s">
        <v>44</v>
      </c>
      <c r="D173" s="52">
        <v>24</v>
      </c>
      <c r="E173" s="52">
        <v>24</v>
      </c>
      <c r="F173" s="52">
        <v>3</v>
      </c>
      <c r="G173" s="52"/>
    </row>
    <row r="174" spans="1:7">
      <c r="A174" s="54" t="s">
        <v>305</v>
      </c>
      <c r="B174" s="72" t="s">
        <v>306</v>
      </c>
      <c r="C174" s="119" t="s">
        <v>155</v>
      </c>
      <c r="D174" s="52">
        <v>128</v>
      </c>
      <c r="E174" s="52">
        <v>50</v>
      </c>
      <c r="F174" s="52">
        <v>5</v>
      </c>
      <c r="G174" s="52"/>
    </row>
    <row r="175" spans="1:7">
      <c r="A175" s="54" t="s">
        <v>931</v>
      </c>
      <c r="B175" s="72" t="s">
        <v>932</v>
      </c>
      <c r="C175" s="119" t="s">
        <v>44</v>
      </c>
      <c r="D175" s="52">
        <v>25</v>
      </c>
      <c r="E175" s="52">
        <v>25</v>
      </c>
      <c r="F175" s="52">
        <v>3</v>
      </c>
      <c r="G175" s="52"/>
    </row>
    <row r="176" spans="1:7">
      <c r="A176" s="54" t="s">
        <v>995</v>
      </c>
      <c r="B176" s="72" t="s">
        <v>996</v>
      </c>
      <c r="C176" s="119" t="s">
        <v>61</v>
      </c>
      <c r="D176" s="52">
        <v>11</v>
      </c>
      <c r="E176" s="52">
        <v>11</v>
      </c>
      <c r="F176" s="52">
        <v>3</v>
      </c>
      <c r="G176" s="52"/>
    </row>
    <row r="177" spans="1:7">
      <c r="A177" s="54" t="s">
        <v>307</v>
      </c>
      <c r="B177" s="72" t="s">
        <v>308</v>
      </c>
      <c r="C177" s="119" t="s">
        <v>150</v>
      </c>
      <c r="D177" s="52">
        <v>5</v>
      </c>
      <c r="E177" s="52">
        <v>5</v>
      </c>
      <c r="F177" s="52">
        <v>3</v>
      </c>
      <c r="G177" s="52"/>
    </row>
    <row r="178" spans="1:7">
      <c r="A178" s="54" t="s">
        <v>1372</v>
      </c>
      <c r="B178" s="72" t="s">
        <v>1373</v>
      </c>
      <c r="C178" s="119" t="s">
        <v>44</v>
      </c>
      <c r="D178" s="52">
        <v>25</v>
      </c>
      <c r="E178" s="52">
        <v>25</v>
      </c>
      <c r="F178" s="52">
        <v>3</v>
      </c>
      <c r="G178" s="52"/>
    </row>
    <row r="179" spans="1:7">
      <c r="A179" s="54" t="s">
        <v>1401</v>
      </c>
      <c r="B179" s="72" t="s">
        <v>1402</v>
      </c>
      <c r="C179" s="119" t="s">
        <v>150</v>
      </c>
      <c r="D179" s="52">
        <v>28</v>
      </c>
      <c r="E179" s="52">
        <v>28</v>
      </c>
      <c r="F179" s="52">
        <v>3</v>
      </c>
      <c r="G179" s="52"/>
    </row>
    <row r="180" spans="1:7">
      <c r="A180" s="54" t="s">
        <v>309</v>
      </c>
      <c r="B180" s="72" t="s">
        <v>310</v>
      </c>
      <c r="C180" s="119" t="s">
        <v>44</v>
      </c>
      <c r="D180" s="52">
        <v>28</v>
      </c>
      <c r="E180" s="52">
        <v>28</v>
      </c>
      <c r="F180" s="52">
        <v>3</v>
      </c>
      <c r="G180" s="52"/>
    </row>
    <row r="181" spans="1:7">
      <c r="A181" s="54" t="s">
        <v>837</v>
      </c>
      <c r="B181" s="72" t="s">
        <v>838</v>
      </c>
      <c r="C181" s="119" t="s">
        <v>150</v>
      </c>
      <c r="D181" s="52">
        <v>34</v>
      </c>
      <c r="E181" s="52">
        <v>34</v>
      </c>
      <c r="F181" s="52">
        <v>4</v>
      </c>
      <c r="G181" s="52"/>
    </row>
    <row r="182" spans="1:7">
      <c r="A182" s="54" t="s">
        <v>311</v>
      </c>
      <c r="B182" s="72" t="s">
        <v>312</v>
      </c>
      <c r="C182" s="119" t="s">
        <v>57</v>
      </c>
      <c r="D182" s="52">
        <v>10</v>
      </c>
      <c r="E182" s="52">
        <v>10</v>
      </c>
      <c r="F182" s="52">
        <v>3</v>
      </c>
      <c r="G182" s="52"/>
    </row>
    <row r="183" spans="1:7">
      <c r="A183" s="54" t="s">
        <v>1535</v>
      </c>
      <c r="B183" s="72" t="s">
        <v>1536</v>
      </c>
      <c r="C183" s="119" t="s">
        <v>44</v>
      </c>
      <c r="D183" s="52">
        <v>26</v>
      </c>
      <c r="E183" s="52">
        <v>26</v>
      </c>
      <c r="F183" s="52">
        <v>3</v>
      </c>
      <c r="G183" s="52"/>
    </row>
    <row r="184" spans="1:7">
      <c r="A184" s="54" t="s">
        <v>751</v>
      </c>
      <c r="B184" s="72" t="s">
        <v>752</v>
      </c>
      <c r="C184" s="119" t="s">
        <v>44</v>
      </c>
      <c r="D184" s="52">
        <v>20</v>
      </c>
      <c r="E184" s="52">
        <v>20</v>
      </c>
      <c r="F184" s="52">
        <v>3</v>
      </c>
      <c r="G184" s="52"/>
    </row>
    <row r="185" spans="1:7">
      <c r="A185" s="54" t="s">
        <v>695</v>
      </c>
      <c r="B185" s="72" t="s">
        <v>696</v>
      </c>
      <c r="C185" s="119" t="s">
        <v>44</v>
      </c>
      <c r="D185" s="52">
        <v>27</v>
      </c>
      <c r="E185" s="52">
        <v>27</v>
      </c>
      <c r="F185" s="52">
        <v>3</v>
      </c>
      <c r="G185" s="52"/>
    </row>
    <row r="186" spans="1:7">
      <c r="A186" s="54" t="s">
        <v>1810</v>
      </c>
      <c r="B186" s="72" t="s">
        <v>1811</v>
      </c>
      <c r="C186" s="119" t="s">
        <v>44</v>
      </c>
      <c r="D186" s="52">
        <v>20</v>
      </c>
      <c r="E186" s="52">
        <v>20</v>
      </c>
      <c r="F186" s="52">
        <v>3</v>
      </c>
      <c r="G186" s="52"/>
    </row>
    <row r="187" spans="1:7">
      <c r="A187" s="54" t="s">
        <v>1865</v>
      </c>
      <c r="B187" s="72" t="s">
        <v>1866</v>
      </c>
      <c r="C187" s="119"/>
      <c r="D187" s="52">
        <v>1</v>
      </c>
      <c r="E187" s="52">
        <v>1</v>
      </c>
      <c r="F187" s="52">
        <v>3</v>
      </c>
      <c r="G187" s="52"/>
    </row>
    <row r="188" spans="1:7">
      <c r="A188" s="54" t="s">
        <v>313</v>
      </c>
      <c r="B188" s="72" t="s">
        <v>314</v>
      </c>
      <c r="C188" s="119" t="s">
        <v>44</v>
      </c>
      <c r="D188" s="52">
        <v>9</v>
      </c>
      <c r="E188" s="52">
        <v>9</v>
      </c>
      <c r="F188" s="52">
        <v>3</v>
      </c>
      <c r="G188" s="52"/>
    </row>
    <row r="189" spans="1:7">
      <c r="A189" s="54" t="s">
        <v>1639</v>
      </c>
      <c r="B189" s="72" t="s">
        <v>1640</v>
      </c>
      <c r="C189" s="119" t="s">
        <v>44</v>
      </c>
      <c r="D189" s="52">
        <v>29</v>
      </c>
      <c r="E189" s="52">
        <v>29</v>
      </c>
      <c r="F189" s="52">
        <v>3</v>
      </c>
      <c r="G189" s="52"/>
    </row>
    <row r="190" spans="1:7">
      <c r="A190" s="54" t="s">
        <v>915</v>
      </c>
      <c r="B190" s="72" t="s">
        <v>916</v>
      </c>
      <c r="C190" s="119" t="s">
        <v>44</v>
      </c>
      <c r="D190" s="52">
        <v>28</v>
      </c>
      <c r="E190" s="52">
        <v>28</v>
      </c>
      <c r="F190" s="52">
        <v>3</v>
      </c>
      <c r="G190" s="52"/>
    </row>
    <row r="191" spans="1:7">
      <c r="A191" s="54" t="s">
        <v>1939</v>
      </c>
      <c r="B191" s="72" t="s">
        <v>1940</v>
      </c>
      <c r="C191" s="119" t="s">
        <v>44</v>
      </c>
      <c r="D191" s="52">
        <v>5</v>
      </c>
      <c r="E191" s="52">
        <v>5</v>
      </c>
      <c r="F191" s="52">
        <v>3</v>
      </c>
      <c r="G191" s="52"/>
    </row>
    <row r="192" spans="1:7">
      <c r="A192" s="54" t="s">
        <v>315</v>
      </c>
      <c r="B192" s="72" t="s">
        <v>316</v>
      </c>
      <c r="C192" s="119" t="s">
        <v>155</v>
      </c>
      <c r="D192" s="52">
        <v>144</v>
      </c>
      <c r="E192" s="52">
        <v>50</v>
      </c>
      <c r="F192" s="52">
        <v>5</v>
      </c>
      <c r="G192" s="52"/>
    </row>
    <row r="193" spans="1:7">
      <c r="A193" s="54" t="s">
        <v>1146</v>
      </c>
      <c r="B193" s="72" t="s">
        <v>1147</v>
      </c>
      <c r="C193" s="119" t="s">
        <v>44</v>
      </c>
      <c r="D193" s="52">
        <v>13</v>
      </c>
      <c r="E193" s="52">
        <v>3</v>
      </c>
      <c r="F193" s="52">
        <v>3</v>
      </c>
      <c r="G193" s="52"/>
    </row>
    <row r="194" spans="1:7">
      <c r="A194" s="54" t="s">
        <v>880</v>
      </c>
      <c r="B194" s="72" t="s">
        <v>881</v>
      </c>
      <c r="C194" s="119" t="s">
        <v>155</v>
      </c>
      <c r="D194" s="52">
        <v>113</v>
      </c>
      <c r="E194" s="52">
        <v>-2</v>
      </c>
      <c r="F194" s="52">
        <v>2</v>
      </c>
      <c r="G194" s="52"/>
    </row>
    <row r="195" spans="1:7">
      <c r="A195" s="54" t="s">
        <v>839</v>
      </c>
      <c r="B195" s="72" t="s">
        <v>840</v>
      </c>
      <c r="C195" s="119" t="s">
        <v>61</v>
      </c>
      <c r="D195" s="52">
        <v>19</v>
      </c>
      <c r="E195" s="52">
        <v>19</v>
      </c>
      <c r="F195" s="52">
        <v>3</v>
      </c>
      <c r="G195" s="52"/>
    </row>
    <row r="196" spans="1:7">
      <c r="A196" s="54" t="s">
        <v>971</v>
      </c>
      <c r="B196" s="72" t="s">
        <v>972</v>
      </c>
      <c r="C196" s="119" t="s">
        <v>44</v>
      </c>
      <c r="D196" s="52">
        <v>27</v>
      </c>
      <c r="E196" s="52">
        <v>17</v>
      </c>
      <c r="F196" s="52">
        <v>3</v>
      </c>
      <c r="G196" s="52"/>
    </row>
    <row r="197" spans="1:7">
      <c r="A197" s="54" t="s">
        <v>685</v>
      </c>
      <c r="B197" s="72" t="s">
        <v>686</v>
      </c>
      <c r="C197" s="119" t="s">
        <v>61</v>
      </c>
      <c r="D197" s="52">
        <v>16</v>
      </c>
      <c r="E197" s="52">
        <v>16</v>
      </c>
      <c r="F197" s="52">
        <v>3</v>
      </c>
      <c r="G197" s="52"/>
    </row>
    <row r="198" spans="1:7">
      <c r="A198" s="54" t="s">
        <v>317</v>
      </c>
      <c r="B198" s="72" t="s">
        <v>318</v>
      </c>
      <c r="C198" s="119" t="s">
        <v>44</v>
      </c>
      <c r="D198" s="52">
        <v>10</v>
      </c>
      <c r="E198" s="52">
        <v>10</v>
      </c>
      <c r="F198" s="52">
        <v>3</v>
      </c>
      <c r="G198" s="52"/>
    </row>
    <row r="199" spans="1:7">
      <c r="A199" s="54" t="s">
        <v>1887</v>
      </c>
      <c r="B199" s="72" t="s">
        <v>1888</v>
      </c>
      <c r="C199" s="119" t="s">
        <v>155</v>
      </c>
      <c r="D199" s="52">
        <v>53</v>
      </c>
      <c r="E199" s="52">
        <v>50</v>
      </c>
      <c r="F199" s="52">
        <v>5</v>
      </c>
      <c r="G199" s="52"/>
    </row>
    <row r="200" spans="1:7">
      <c r="A200" s="54" t="s">
        <v>1352</v>
      </c>
      <c r="B200" s="72" t="s">
        <v>1353</v>
      </c>
      <c r="C200" s="119" t="s">
        <v>61</v>
      </c>
      <c r="D200" s="52">
        <v>16</v>
      </c>
      <c r="E200" s="52">
        <v>16</v>
      </c>
      <c r="F200" s="52">
        <v>3</v>
      </c>
      <c r="G200" s="52"/>
    </row>
    <row r="201" spans="1:7">
      <c r="A201" s="54" t="s">
        <v>319</v>
      </c>
      <c r="B201" s="72" t="s">
        <v>320</v>
      </c>
      <c r="C201" s="119" t="s">
        <v>44</v>
      </c>
      <c r="D201" s="52">
        <v>20</v>
      </c>
      <c r="E201" s="52">
        <v>20</v>
      </c>
      <c r="F201" s="52">
        <v>3</v>
      </c>
      <c r="G201" s="52"/>
    </row>
    <row r="202" spans="1:7">
      <c r="A202" s="54" t="s">
        <v>1713</v>
      </c>
      <c r="B202" s="72" t="s">
        <v>1714</v>
      </c>
      <c r="C202" s="119" t="s">
        <v>44</v>
      </c>
      <c r="D202" s="52">
        <v>29</v>
      </c>
      <c r="E202" s="52">
        <v>29</v>
      </c>
      <c r="F202" s="52">
        <v>3</v>
      </c>
      <c r="G202" s="52"/>
    </row>
    <row r="203" spans="1:7">
      <c r="A203" s="54" t="s">
        <v>321</v>
      </c>
      <c r="B203" s="72" t="s">
        <v>322</v>
      </c>
      <c r="C203" s="119" t="s">
        <v>44</v>
      </c>
      <c r="D203" s="52">
        <v>30</v>
      </c>
      <c r="E203" s="52">
        <v>20</v>
      </c>
      <c r="F203" s="52">
        <v>3</v>
      </c>
      <c r="G203" s="52"/>
    </row>
    <row r="204" spans="1:7">
      <c r="A204" s="54" t="s">
        <v>1800</v>
      </c>
      <c r="B204" s="72" t="s">
        <v>1801</v>
      </c>
      <c r="C204" s="119" t="s">
        <v>44</v>
      </c>
      <c r="D204" s="52">
        <v>26</v>
      </c>
      <c r="E204" s="52">
        <v>26</v>
      </c>
      <c r="F204" s="52">
        <v>3</v>
      </c>
      <c r="G204" s="52"/>
    </row>
    <row r="205" spans="1:7">
      <c r="A205" s="54" t="s">
        <v>323</v>
      </c>
      <c r="B205" s="72" t="s">
        <v>324</v>
      </c>
      <c r="C205" s="119" t="s">
        <v>44</v>
      </c>
      <c r="D205" s="52">
        <v>9</v>
      </c>
      <c r="E205" s="52">
        <v>9</v>
      </c>
      <c r="F205" s="52">
        <v>3</v>
      </c>
      <c r="G205" s="52"/>
    </row>
    <row r="206" spans="1:7">
      <c r="A206" s="54" t="s">
        <v>673</v>
      </c>
      <c r="B206" s="72" t="s">
        <v>674</v>
      </c>
      <c r="C206" s="119" t="s">
        <v>44</v>
      </c>
      <c r="D206" s="52">
        <v>28</v>
      </c>
      <c r="E206" s="52">
        <v>28</v>
      </c>
      <c r="F206" s="52">
        <v>3</v>
      </c>
      <c r="G206" s="52"/>
    </row>
    <row r="207" spans="1:7">
      <c r="A207" s="54" t="s">
        <v>1374</v>
      </c>
      <c r="B207" s="72" t="s">
        <v>1375</v>
      </c>
      <c r="C207" s="119" t="s">
        <v>174</v>
      </c>
      <c r="D207" s="52">
        <v>13</v>
      </c>
      <c r="E207" s="52">
        <v>13</v>
      </c>
      <c r="F207" s="52">
        <v>3</v>
      </c>
      <c r="G207" s="52"/>
    </row>
    <row r="208" spans="1:7">
      <c r="A208" s="54" t="s">
        <v>1812</v>
      </c>
      <c r="B208" s="72" t="s">
        <v>1813</v>
      </c>
      <c r="C208" s="119" t="s">
        <v>44</v>
      </c>
      <c r="D208" s="52">
        <v>24</v>
      </c>
      <c r="E208" s="52">
        <v>24</v>
      </c>
      <c r="F208" s="52">
        <v>3</v>
      </c>
      <c r="G208" s="52"/>
    </row>
    <row r="209" spans="1:7">
      <c r="A209" s="54" t="s">
        <v>1009</v>
      </c>
      <c r="B209" s="72" t="s">
        <v>1010</v>
      </c>
      <c r="C209" s="119" t="s">
        <v>44</v>
      </c>
      <c r="D209" s="52">
        <v>12</v>
      </c>
      <c r="E209" s="52">
        <v>12</v>
      </c>
      <c r="F209" s="52">
        <v>3</v>
      </c>
      <c r="G209" s="52"/>
    </row>
    <row r="210" spans="1:7">
      <c r="A210" s="54" t="s">
        <v>325</v>
      </c>
      <c r="B210" s="72" t="s">
        <v>326</v>
      </c>
      <c r="C210" s="119" t="s">
        <v>44</v>
      </c>
      <c r="D210" s="52">
        <v>29</v>
      </c>
      <c r="E210" s="52">
        <v>29</v>
      </c>
      <c r="F210" s="52">
        <v>3</v>
      </c>
      <c r="G210" s="52"/>
    </row>
    <row r="211" spans="1:7">
      <c r="A211" s="54" t="s">
        <v>1537</v>
      </c>
      <c r="B211" s="72" t="s">
        <v>1538</v>
      </c>
      <c r="C211" s="119" t="s">
        <v>61</v>
      </c>
      <c r="D211" s="52">
        <v>17</v>
      </c>
      <c r="E211" s="52">
        <v>17</v>
      </c>
      <c r="F211" s="52">
        <v>3</v>
      </c>
      <c r="G211" s="52"/>
    </row>
    <row r="212" spans="1:7">
      <c r="A212" s="54" t="s">
        <v>777</v>
      </c>
      <c r="B212" s="72" t="s">
        <v>778</v>
      </c>
      <c r="C212" s="119" t="s">
        <v>155</v>
      </c>
      <c r="D212" s="52">
        <v>163</v>
      </c>
      <c r="E212" s="52">
        <v>47</v>
      </c>
      <c r="F212" s="52">
        <v>4</v>
      </c>
      <c r="G212" s="52"/>
    </row>
    <row r="213" spans="1:7">
      <c r="A213" s="54" t="s">
        <v>1155</v>
      </c>
      <c r="B213" s="72" t="s">
        <v>1156</v>
      </c>
      <c r="C213" s="119" t="s">
        <v>44</v>
      </c>
      <c r="D213" s="52">
        <v>25</v>
      </c>
      <c r="E213" s="52">
        <v>25</v>
      </c>
      <c r="F213" s="52">
        <v>3</v>
      </c>
      <c r="G213" s="52"/>
    </row>
    <row r="214" spans="1:7">
      <c r="A214" s="54" t="s">
        <v>1091</v>
      </c>
      <c r="B214" s="72" t="s">
        <v>1092</v>
      </c>
      <c r="C214" s="119" t="s">
        <v>34</v>
      </c>
      <c r="D214" s="52">
        <v>19</v>
      </c>
      <c r="E214" s="52">
        <v>19</v>
      </c>
      <c r="F214" s="52">
        <v>3</v>
      </c>
      <c r="G214" s="52"/>
    </row>
    <row r="215" spans="1:7">
      <c r="A215" s="54" t="s">
        <v>917</v>
      </c>
      <c r="B215" s="72" t="s">
        <v>918</v>
      </c>
      <c r="C215" s="119" t="s">
        <v>44</v>
      </c>
      <c r="D215" s="52">
        <v>29</v>
      </c>
      <c r="E215" s="52">
        <v>29</v>
      </c>
      <c r="F215" s="52">
        <v>3</v>
      </c>
      <c r="G215" s="52"/>
    </row>
    <row r="216" spans="1:7">
      <c r="A216" s="54" t="s">
        <v>997</v>
      </c>
      <c r="B216" s="72" t="s">
        <v>998</v>
      </c>
      <c r="C216" s="119" t="s">
        <v>44</v>
      </c>
      <c r="D216" s="52">
        <v>122</v>
      </c>
      <c r="E216" s="52">
        <v>50</v>
      </c>
      <c r="F216" s="52">
        <v>5</v>
      </c>
      <c r="G216" s="52"/>
    </row>
    <row r="217" spans="1:7">
      <c r="A217" s="54" t="s">
        <v>753</v>
      </c>
      <c r="B217" s="72" t="s">
        <v>754</v>
      </c>
      <c r="C217" s="119" t="s">
        <v>44</v>
      </c>
      <c r="D217" s="52">
        <v>29</v>
      </c>
      <c r="E217" s="52">
        <v>29</v>
      </c>
      <c r="F217" s="52">
        <v>3</v>
      </c>
      <c r="G217" s="52"/>
    </row>
    <row r="218" spans="1:7">
      <c r="A218" s="54" t="s">
        <v>327</v>
      </c>
      <c r="B218" s="72" t="s">
        <v>328</v>
      </c>
      <c r="C218" s="119" t="s">
        <v>44</v>
      </c>
      <c r="D218" s="52">
        <v>18</v>
      </c>
      <c r="E218" s="52">
        <v>18</v>
      </c>
      <c r="F218" s="52">
        <v>3</v>
      </c>
      <c r="G218" s="52"/>
    </row>
    <row r="219" spans="1:7">
      <c r="A219" s="54" t="s">
        <v>329</v>
      </c>
      <c r="B219" s="72" t="s">
        <v>330</v>
      </c>
      <c r="C219" s="119" t="s">
        <v>44</v>
      </c>
      <c r="D219" s="52">
        <v>27</v>
      </c>
      <c r="E219" s="52">
        <v>27</v>
      </c>
      <c r="F219" s="52">
        <v>3</v>
      </c>
      <c r="G219" s="52"/>
    </row>
    <row r="220" spans="1:7">
      <c r="A220" s="54" t="s">
        <v>841</v>
      </c>
      <c r="B220" s="72" t="s">
        <v>842</v>
      </c>
      <c r="C220" s="119" t="s">
        <v>155</v>
      </c>
      <c r="D220" s="52">
        <v>16</v>
      </c>
      <c r="E220" s="52">
        <v>16</v>
      </c>
      <c r="F220" s="52">
        <v>3</v>
      </c>
      <c r="G220" s="52"/>
    </row>
    <row r="221" spans="1:7">
      <c r="A221" s="54" t="s">
        <v>331</v>
      </c>
      <c r="B221" s="72" t="s">
        <v>332</v>
      </c>
      <c r="C221" s="119" t="s">
        <v>155</v>
      </c>
      <c r="D221" s="52">
        <v>76</v>
      </c>
      <c r="E221" s="52">
        <v>50</v>
      </c>
      <c r="F221" s="52">
        <v>5</v>
      </c>
      <c r="G221" s="52"/>
    </row>
    <row r="222" spans="1:7">
      <c r="A222" s="54" t="s">
        <v>1867</v>
      </c>
      <c r="B222" s="72" t="s">
        <v>1868</v>
      </c>
      <c r="C222" s="119" t="s">
        <v>150</v>
      </c>
      <c r="D222" s="52">
        <v>3</v>
      </c>
      <c r="E222" s="52">
        <v>3</v>
      </c>
      <c r="F222" s="52">
        <v>3</v>
      </c>
      <c r="G222" s="52"/>
    </row>
    <row r="223" spans="1:7">
      <c r="A223" s="54" t="s">
        <v>333</v>
      </c>
      <c r="B223" s="72" t="s">
        <v>334</v>
      </c>
      <c r="C223" s="119" t="s">
        <v>44</v>
      </c>
      <c r="D223" s="52">
        <v>10</v>
      </c>
      <c r="E223" s="52">
        <v>10</v>
      </c>
      <c r="F223" s="52">
        <v>3</v>
      </c>
      <c r="G223" s="52"/>
    </row>
    <row r="224" spans="1:7">
      <c r="A224" s="54" t="s">
        <v>335</v>
      </c>
      <c r="B224" s="72" t="s">
        <v>336</v>
      </c>
      <c r="C224" s="119" t="s">
        <v>44</v>
      </c>
      <c r="D224" s="52">
        <v>84</v>
      </c>
      <c r="E224" s="52">
        <v>50</v>
      </c>
      <c r="F224" s="52">
        <v>5</v>
      </c>
      <c r="G224" s="52"/>
    </row>
    <row r="225" spans="1:7">
      <c r="A225" s="54" t="s">
        <v>337</v>
      </c>
      <c r="B225" s="72" t="s">
        <v>338</v>
      </c>
      <c r="C225" s="119" t="s">
        <v>44</v>
      </c>
      <c r="D225" s="52">
        <v>57</v>
      </c>
      <c r="E225" s="52">
        <v>50</v>
      </c>
      <c r="F225" s="52">
        <v>5</v>
      </c>
      <c r="G225" s="52"/>
    </row>
    <row r="226" spans="1:7">
      <c r="A226" s="54" t="s">
        <v>1814</v>
      </c>
      <c r="B226" s="72" t="s">
        <v>1815</v>
      </c>
      <c r="C226" s="119" t="s">
        <v>61</v>
      </c>
      <c r="D226" s="52">
        <v>16</v>
      </c>
      <c r="E226" s="52">
        <v>16</v>
      </c>
      <c r="F226" s="52">
        <v>3</v>
      </c>
      <c r="G226" s="52"/>
    </row>
    <row r="227" spans="1:7">
      <c r="A227" s="54" t="s">
        <v>339</v>
      </c>
      <c r="B227" s="72" t="s">
        <v>340</v>
      </c>
      <c r="C227" s="119" t="s">
        <v>61</v>
      </c>
      <c r="D227" s="52">
        <v>20</v>
      </c>
      <c r="E227" s="52">
        <v>20</v>
      </c>
      <c r="F227" s="52">
        <v>3</v>
      </c>
      <c r="G227" s="52"/>
    </row>
    <row r="228" spans="1:7">
      <c r="A228" s="54" t="s">
        <v>746</v>
      </c>
      <c r="B228" s="72" t="s">
        <v>747</v>
      </c>
      <c r="C228" s="119" t="s">
        <v>155</v>
      </c>
      <c r="D228" s="52">
        <v>46</v>
      </c>
      <c r="E228" s="52">
        <v>37</v>
      </c>
      <c r="F228" s="52">
        <v>4</v>
      </c>
      <c r="G228" s="52"/>
    </row>
    <row r="229" spans="1:7">
      <c r="A229" s="54" t="s">
        <v>675</v>
      </c>
      <c r="B229" s="72" t="s">
        <v>676</v>
      </c>
      <c r="C229" s="119" t="s">
        <v>44</v>
      </c>
      <c r="D229" s="52">
        <v>24</v>
      </c>
      <c r="E229" s="52">
        <v>24</v>
      </c>
      <c r="F229" s="52">
        <v>3</v>
      </c>
      <c r="G229" s="52"/>
    </row>
    <row r="230" spans="1:7">
      <c r="A230" s="54" t="s">
        <v>901</v>
      </c>
      <c r="B230" s="72" t="s">
        <v>902</v>
      </c>
      <c r="C230" s="119" t="s">
        <v>61</v>
      </c>
      <c r="D230" s="52">
        <v>18</v>
      </c>
      <c r="E230" s="52">
        <v>18</v>
      </c>
      <c r="F230" s="52">
        <v>3</v>
      </c>
      <c r="G230" s="52"/>
    </row>
    <row r="231" spans="1:7">
      <c r="A231" s="54" t="s">
        <v>791</v>
      </c>
      <c r="B231" s="72" t="s">
        <v>792</v>
      </c>
      <c r="C231" s="119" t="s">
        <v>61</v>
      </c>
      <c r="D231" s="52">
        <v>16</v>
      </c>
      <c r="E231" s="52">
        <v>16</v>
      </c>
      <c r="F231" s="52">
        <v>3</v>
      </c>
      <c r="G231" s="52"/>
    </row>
    <row r="232" spans="1:7">
      <c r="A232" s="54" t="s">
        <v>1122</v>
      </c>
      <c r="B232" s="72" t="s">
        <v>1123</v>
      </c>
      <c r="C232" s="119" t="s">
        <v>44</v>
      </c>
      <c r="D232" s="52">
        <v>26</v>
      </c>
      <c r="E232" s="52">
        <v>26</v>
      </c>
      <c r="F232" s="52">
        <v>3</v>
      </c>
      <c r="G232" s="52"/>
    </row>
    <row r="233" spans="1:7">
      <c r="A233" s="54" t="s">
        <v>1142</v>
      </c>
      <c r="B233" s="72" t="s">
        <v>1143</v>
      </c>
      <c r="C233" s="119" t="s">
        <v>44</v>
      </c>
      <c r="D233" s="52">
        <v>30</v>
      </c>
      <c r="E233" s="52">
        <v>21</v>
      </c>
      <c r="F233" s="52">
        <v>3</v>
      </c>
      <c r="G233" s="52"/>
    </row>
    <row r="234" spans="1:7">
      <c r="A234" s="54" t="s">
        <v>341</v>
      </c>
      <c r="B234" s="72" t="s">
        <v>342</v>
      </c>
      <c r="C234" s="119" t="s">
        <v>44</v>
      </c>
      <c r="D234" s="52">
        <v>29</v>
      </c>
      <c r="E234" s="52">
        <v>29</v>
      </c>
      <c r="F234" s="52">
        <v>3</v>
      </c>
      <c r="G234" s="52"/>
    </row>
    <row r="235" spans="1:7">
      <c r="A235" s="54" t="s">
        <v>1889</v>
      </c>
      <c r="B235" s="72" t="s">
        <v>1890</v>
      </c>
      <c r="C235" s="119" t="s">
        <v>44</v>
      </c>
      <c r="D235" s="52">
        <v>2</v>
      </c>
      <c r="E235" s="52">
        <v>2</v>
      </c>
      <c r="F235" s="52">
        <v>3</v>
      </c>
      <c r="G235" s="52"/>
    </row>
    <row r="236" spans="1:7">
      <c r="A236" s="54" t="s">
        <v>343</v>
      </c>
      <c r="B236" s="72" t="s">
        <v>344</v>
      </c>
      <c r="C236" s="119" t="s">
        <v>57</v>
      </c>
      <c r="D236" s="52">
        <v>27</v>
      </c>
      <c r="E236" s="52">
        <v>27</v>
      </c>
      <c r="F236" s="52">
        <v>3</v>
      </c>
      <c r="G236" s="52"/>
    </row>
    <row r="237" spans="1:7">
      <c r="A237" s="54" t="s">
        <v>882</v>
      </c>
      <c r="B237" s="72" t="s">
        <v>883</v>
      </c>
      <c r="C237" s="119" t="s">
        <v>44</v>
      </c>
      <c r="D237" s="52">
        <v>10</v>
      </c>
      <c r="E237" s="52">
        <v>10</v>
      </c>
      <c r="F237" s="52">
        <v>3</v>
      </c>
      <c r="G237" s="52"/>
    </row>
    <row r="238" spans="1:7">
      <c r="A238" s="54" t="s">
        <v>843</v>
      </c>
      <c r="B238" s="72" t="s">
        <v>844</v>
      </c>
      <c r="C238" s="119" t="s">
        <v>155</v>
      </c>
      <c r="D238" s="52">
        <v>110</v>
      </c>
      <c r="E238" s="52">
        <v>49</v>
      </c>
      <c r="F238" s="52">
        <v>4</v>
      </c>
      <c r="G238" s="52"/>
    </row>
    <row r="239" spans="1:7">
      <c r="A239" s="54" t="s">
        <v>345</v>
      </c>
      <c r="B239" s="72" t="s">
        <v>346</v>
      </c>
      <c r="C239" s="119" t="s">
        <v>44</v>
      </c>
      <c r="D239" s="52">
        <v>10</v>
      </c>
      <c r="E239" s="52">
        <v>10</v>
      </c>
      <c r="F239" s="52">
        <v>3</v>
      </c>
      <c r="G239" s="52"/>
    </row>
    <row r="240" spans="1:7">
      <c r="A240" s="54" t="s">
        <v>1641</v>
      </c>
      <c r="B240" s="72" t="s">
        <v>1642</v>
      </c>
      <c r="C240" s="119" t="s">
        <v>155</v>
      </c>
      <c r="D240" s="52">
        <v>26</v>
      </c>
      <c r="E240" s="52">
        <v>36</v>
      </c>
      <c r="F240" s="52">
        <v>4</v>
      </c>
      <c r="G240" s="52"/>
    </row>
    <row r="241" spans="1:7">
      <c r="A241" s="54" t="s">
        <v>347</v>
      </c>
      <c r="B241" s="72" t="s">
        <v>348</v>
      </c>
      <c r="C241" s="119" t="s">
        <v>155</v>
      </c>
      <c r="D241" s="52">
        <v>22</v>
      </c>
      <c r="E241" s="52">
        <v>22</v>
      </c>
      <c r="F241" s="52">
        <v>3</v>
      </c>
      <c r="G241" s="52"/>
    </row>
    <row r="242" spans="1:7">
      <c r="A242" s="54" t="s">
        <v>1453</v>
      </c>
      <c r="B242" s="72" t="s">
        <v>1454</v>
      </c>
      <c r="C242" s="119" t="s">
        <v>61</v>
      </c>
      <c r="D242" s="52">
        <v>14</v>
      </c>
      <c r="E242" s="52">
        <v>14</v>
      </c>
      <c r="F242" s="52">
        <v>3</v>
      </c>
      <c r="G242" s="52"/>
    </row>
    <row r="243" spans="1:7">
      <c r="A243" s="54" t="s">
        <v>1567</v>
      </c>
      <c r="B243" s="72" t="s">
        <v>1568</v>
      </c>
      <c r="C243" s="119" t="s">
        <v>44</v>
      </c>
      <c r="D243" s="52">
        <v>24</v>
      </c>
      <c r="E243" s="52">
        <v>24</v>
      </c>
      <c r="F243" s="52">
        <v>3</v>
      </c>
      <c r="G243" s="52"/>
    </row>
    <row r="244" spans="1:7">
      <c r="A244" s="54" t="s">
        <v>1778</v>
      </c>
      <c r="B244" s="72" t="s">
        <v>1779</v>
      </c>
      <c r="C244" s="119" t="s">
        <v>44</v>
      </c>
      <c r="D244" s="52">
        <v>28</v>
      </c>
      <c r="E244" s="52">
        <v>28</v>
      </c>
      <c r="F244" s="52">
        <v>3</v>
      </c>
      <c r="G244" s="52"/>
    </row>
    <row r="245" spans="1:7">
      <c r="A245" s="54" t="s">
        <v>349</v>
      </c>
      <c r="B245" s="72" t="s">
        <v>350</v>
      </c>
      <c r="C245" s="119" t="s">
        <v>44</v>
      </c>
      <c r="D245" s="52">
        <v>17</v>
      </c>
      <c r="E245" s="52">
        <v>7</v>
      </c>
      <c r="F245" s="52">
        <v>3</v>
      </c>
      <c r="G245" s="52"/>
    </row>
    <row r="246" spans="1:7">
      <c r="A246" s="54" t="s">
        <v>1490</v>
      </c>
      <c r="B246" s="72" t="s">
        <v>1491</v>
      </c>
      <c r="C246" s="119" t="s">
        <v>44</v>
      </c>
      <c r="D246" s="52">
        <v>29</v>
      </c>
      <c r="E246" s="52">
        <v>29</v>
      </c>
      <c r="F246" s="52">
        <v>3</v>
      </c>
      <c r="G246" s="52"/>
    </row>
    <row r="247" spans="1:7">
      <c r="A247" s="54" t="s">
        <v>1376</v>
      </c>
      <c r="B247" s="72" t="s">
        <v>1377</v>
      </c>
      <c r="C247" s="119" t="s">
        <v>44</v>
      </c>
      <c r="D247" s="52">
        <v>26</v>
      </c>
      <c r="E247" s="52">
        <v>26</v>
      </c>
      <c r="F247" s="52">
        <v>3</v>
      </c>
      <c r="G247" s="52"/>
    </row>
    <row r="248" spans="1:7">
      <c r="A248" s="54" t="s">
        <v>351</v>
      </c>
      <c r="B248" s="72" t="s">
        <v>352</v>
      </c>
      <c r="C248" s="119" t="s">
        <v>61</v>
      </c>
      <c r="D248" s="52">
        <v>16</v>
      </c>
      <c r="E248" s="52">
        <v>16</v>
      </c>
      <c r="F248" s="52">
        <v>3</v>
      </c>
      <c r="G248" s="52"/>
    </row>
    <row r="249" spans="1:7">
      <c r="A249" s="54" t="s">
        <v>353</v>
      </c>
      <c r="B249" s="72" t="s">
        <v>354</v>
      </c>
      <c r="C249" s="119" t="s">
        <v>44</v>
      </c>
      <c r="D249" s="52">
        <v>12</v>
      </c>
      <c r="E249" s="52">
        <v>12</v>
      </c>
      <c r="F249" s="52">
        <v>3</v>
      </c>
      <c r="G249" s="52"/>
    </row>
    <row r="250" spans="1:7">
      <c r="A250" s="54" t="s">
        <v>1157</v>
      </c>
      <c r="B250" s="72" t="s">
        <v>1158</v>
      </c>
      <c r="C250" s="119" t="s">
        <v>57</v>
      </c>
      <c r="D250" s="52">
        <v>16</v>
      </c>
      <c r="E250" s="52">
        <v>16</v>
      </c>
      <c r="F250" s="52">
        <v>3</v>
      </c>
      <c r="G250" s="52"/>
    </row>
    <row r="251" spans="1:7">
      <c r="A251" s="54" t="s">
        <v>355</v>
      </c>
      <c r="B251" s="72" t="s">
        <v>356</v>
      </c>
      <c r="C251" s="119" t="s">
        <v>150</v>
      </c>
      <c r="D251" s="52">
        <v>31</v>
      </c>
      <c r="E251" s="52">
        <v>31</v>
      </c>
      <c r="F251" s="52">
        <v>4</v>
      </c>
      <c r="G251" s="52"/>
    </row>
    <row r="252" spans="1:7">
      <c r="A252" s="54" t="s">
        <v>1745</v>
      </c>
      <c r="B252" s="72" t="s">
        <v>1746</v>
      </c>
      <c r="C252" s="119" t="s">
        <v>44</v>
      </c>
      <c r="D252" s="52">
        <v>14</v>
      </c>
      <c r="E252" s="52">
        <v>14</v>
      </c>
      <c r="F252" s="52">
        <v>3</v>
      </c>
      <c r="G252" s="52"/>
    </row>
    <row r="253" spans="1:7">
      <c r="A253" s="54" t="s">
        <v>894</v>
      </c>
      <c r="B253" s="72" t="s">
        <v>895</v>
      </c>
      <c r="C253" s="119" t="s">
        <v>57</v>
      </c>
      <c r="D253" s="52">
        <v>22</v>
      </c>
      <c r="E253" s="52">
        <v>22</v>
      </c>
      <c r="F253" s="52">
        <v>3</v>
      </c>
      <c r="G253" s="52"/>
    </row>
    <row r="254" spans="1:7">
      <c r="A254" s="54" t="s">
        <v>1011</v>
      </c>
      <c r="B254" s="72" t="s">
        <v>1012</v>
      </c>
      <c r="C254" s="119" t="s">
        <v>57</v>
      </c>
      <c r="D254" s="52">
        <v>30</v>
      </c>
      <c r="E254" s="52">
        <v>30</v>
      </c>
      <c r="F254" s="52">
        <v>3</v>
      </c>
      <c r="G254" s="52"/>
    </row>
    <row r="255" spans="1:7">
      <c r="A255" s="54" t="s">
        <v>1643</v>
      </c>
      <c r="B255" s="72" t="s">
        <v>1644</v>
      </c>
      <c r="C255" s="119" t="s">
        <v>150</v>
      </c>
      <c r="D255" s="52">
        <v>28</v>
      </c>
      <c r="E255" s="52">
        <v>28</v>
      </c>
      <c r="F255" s="52">
        <v>3</v>
      </c>
      <c r="G255" s="52"/>
    </row>
    <row r="256" spans="1:7">
      <c r="A256" s="54" t="s">
        <v>1159</v>
      </c>
      <c r="B256" s="72" t="s">
        <v>1160</v>
      </c>
      <c r="C256" s="119" t="s">
        <v>150</v>
      </c>
      <c r="D256" s="52">
        <v>27</v>
      </c>
      <c r="E256" s="52">
        <v>27</v>
      </c>
      <c r="F256" s="52">
        <v>3</v>
      </c>
      <c r="G256" s="52"/>
    </row>
    <row r="257" spans="1:7">
      <c r="A257" s="54" t="s">
        <v>845</v>
      </c>
      <c r="B257" s="72" t="s">
        <v>846</v>
      </c>
      <c r="C257" s="119" t="s">
        <v>150</v>
      </c>
      <c r="D257" s="52">
        <v>15</v>
      </c>
      <c r="E257" s="52">
        <v>15</v>
      </c>
      <c r="F257" s="52">
        <v>3</v>
      </c>
      <c r="G257" s="52"/>
    </row>
    <row r="258" spans="1:7">
      <c r="A258" s="54" t="s">
        <v>847</v>
      </c>
      <c r="B258" s="72" t="s">
        <v>848</v>
      </c>
      <c r="C258" s="119" t="s">
        <v>44</v>
      </c>
      <c r="D258" s="52">
        <v>25</v>
      </c>
      <c r="E258" s="52">
        <v>25</v>
      </c>
      <c r="F258" s="52">
        <v>3</v>
      </c>
      <c r="G258" s="52"/>
    </row>
    <row r="259" spans="1:7">
      <c r="A259" s="54" t="s">
        <v>999</v>
      </c>
      <c r="B259" s="72" t="s">
        <v>1000</v>
      </c>
      <c r="C259" s="119" t="s">
        <v>155</v>
      </c>
      <c r="D259" s="52">
        <v>141</v>
      </c>
      <c r="E259" s="52">
        <v>50</v>
      </c>
      <c r="F259" s="52">
        <v>5</v>
      </c>
      <c r="G259" s="52"/>
    </row>
    <row r="260" spans="1:7">
      <c r="A260" s="54" t="s">
        <v>357</v>
      </c>
      <c r="B260" s="72" t="s">
        <v>358</v>
      </c>
      <c r="C260" s="119" t="s">
        <v>44</v>
      </c>
      <c r="D260" s="52">
        <v>26</v>
      </c>
      <c r="E260" s="52">
        <v>26</v>
      </c>
      <c r="F260" s="52">
        <v>3</v>
      </c>
      <c r="G260" s="52"/>
    </row>
    <row r="261" spans="1:7">
      <c r="A261" s="54" t="s">
        <v>359</v>
      </c>
      <c r="B261" s="72" t="s">
        <v>360</v>
      </c>
      <c r="C261" s="119" t="s">
        <v>44</v>
      </c>
      <c r="D261" s="52">
        <v>27</v>
      </c>
      <c r="E261" s="52">
        <v>17</v>
      </c>
      <c r="F261" s="52">
        <v>3</v>
      </c>
      <c r="G261" s="52"/>
    </row>
    <row r="262" spans="1:7">
      <c r="A262" s="54" t="s">
        <v>361</v>
      </c>
      <c r="B262" s="72" t="s">
        <v>362</v>
      </c>
      <c r="C262" s="119" t="s">
        <v>44</v>
      </c>
      <c r="D262" s="52">
        <v>25</v>
      </c>
      <c r="E262" s="52">
        <v>25</v>
      </c>
      <c r="F262" s="52">
        <v>3</v>
      </c>
      <c r="G262" s="52"/>
    </row>
    <row r="263" spans="1:7">
      <c r="A263" s="54" t="s">
        <v>363</v>
      </c>
      <c r="B263" s="72" t="s">
        <v>364</v>
      </c>
      <c r="C263" s="119" t="s">
        <v>44</v>
      </c>
      <c r="D263" s="52">
        <v>19</v>
      </c>
      <c r="E263" s="52">
        <v>19</v>
      </c>
      <c r="F263" s="52">
        <v>3</v>
      </c>
      <c r="G263" s="52"/>
    </row>
    <row r="264" spans="1:7">
      <c r="A264" s="54" t="s">
        <v>365</v>
      </c>
      <c r="B264" s="72" t="s">
        <v>366</v>
      </c>
      <c r="C264" s="119" t="s">
        <v>155</v>
      </c>
      <c r="D264" s="52">
        <v>127</v>
      </c>
      <c r="E264" s="52">
        <v>50</v>
      </c>
      <c r="F264" s="52">
        <v>5</v>
      </c>
      <c r="G264" s="52"/>
    </row>
    <row r="265" spans="1:7">
      <c r="A265" s="54" t="s">
        <v>849</v>
      </c>
      <c r="B265" s="72" t="s">
        <v>850</v>
      </c>
      <c r="C265" s="119" t="s">
        <v>61</v>
      </c>
      <c r="D265" s="52">
        <v>18</v>
      </c>
      <c r="E265" s="52">
        <v>18</v>
      </c>
      <c r="F265" s="52">
        <v>3</v>
      </c>
      <c r="G265" s="52"/>
    </row>
    <row r="266" spans="1:7">
      <c r="A266" s="54" t="s">
        <v>1514</v>
      </c>
      <c r="B266" s="72" t="s">
        <v>1515</v>
      </c>
      <c r="C266" s="119" t="s">
        <v>68</v>
      </c>
      <c r="D266" s="52">
        <v>5</v>
      </c>
      <c r="E266" s="52">
        <v>5</v>
      </c>
      <c r="F266" s="52">
        <v>3</v>
      </c>
      <c r="G266" s="52"/>
    </row>
    <row r="267" spans="1:7">
      <c r="A267" s="54" t="s">
        <v>1013</v>
      </c>
      <c r="B267" s="72" t="s">
        <v>1014</v>
      </c>
      <c r="C267" s="119" t="s">
        <v>150</v>
      </c>
      <c r="D267" s="52">
        <v>10</v>
      </c>
      <c r="E267" s="52">
        <v>10</v>
      </c>
      <c r="F267" s="52">
        <v>3</v>
      </c>
      <c r="G267" s="52"/>
    </row>
    <row r="268" spans="1:7">
      <c r="A268" s="54" t="s">
        <v>367</v>
      </c>
      <c r="B268" s="72" t="s">
        <v>368</v>
      </c>
      <c r="C268" s="119" t="s">
        <v>44</v>
      </c>
      <c r="D268" s="52">
        <v>27</v>
      </c>
      <c r="E268" s="52">
        <v>27</v>
      </c>
      <c r="F268" s="52">
        <v>3</v>
      </c>
      <c r="G268" s="52"/>
    </row>
    <row r="269" spans="1:7">
      <c r="A269" s="54" t="s">
        <v>697</v>
      </c>
      <c r="B269" s="72" t="s">
        <v>698</v>
      </c>
      <c r="C269" s="119" t="s">
        <v>44</v>
      </c>
      <c r="D269" s="52">
        <v>30</v>
      </c>
      <c r="E269" s="52">
        <v>30</v>
      </c>
      <c r="F269" s="52">
        <v>3</v>
      </c>
      <c r="G269" s="52"/>
    </row>
    <row r="270" spans="1:7">
      <c r="A270" s="54" t="s">
        <v>369</v>
      </c>
      <c r="B270" s="72" t="s">
        <v>370</v>
      </c>
      <c r="C270" s="119" t="s">
        <v>44</v>
      </c>
      <c r="D270" s="52">
        <v>29</v>
      </c>
      <c r="E270" s="52">
        <v>29</v>
      </c>
      <c r="F270" s="52">
        <v>3</v>
      </c>
      <c r="G270" s="52"/>
    </row>
    <row r="271" spans="1:7">
      <c r="A271" s="54" t="s">
        <v>779</v>
      </c>
      <c r="B271" s="72" t="s">
        <v>780</v>
      </c>
      <c r="C271" s="119" t="s">
        <v>44</v>
      </c>
      <c r="D271" s="52">
        <v>25</v>
      </c>
      <c r="E271" s="52">
        <v>15</v>
      </c>
      <c r="F271" s="52">
        <v>3</v>
      </c>
      <c r="G271" s="52"/>
    </row>
    <row r="272" spans="1:7">
      <c r="A272" s="54" t="s">
        <v>1203</v>
      </c>
      <c r="B272" s="72" t="s">
        <v>1204</v>
      </c>
      <c r="C272" s="119" t="s">
        <v>44</v>
      </c>
      <c r="D272" s="52">
        <v>60</v>
      </c>
      <c r="E272" s="52">
        <v>50</v>
      </c>
      <c r="F272" s="52">
        <v>5</v>
      </c>
      <c r="G272" s="52"/>
    </row>
    <row r="273" spans="1:7">
      <c r="A273" s="54" t="s">
        <v>371</v>
      </c>
      <c r="B273" s="72" t="s">
        <v>372</v>
      </c>
      <c r="C273" s="119" t="s">
        <v>44</v>
      </c>
      <c r="D273" s="52">
        <v>91</v>
      </c>
      <c r="E273" s="52">
        <v>50</v>
      </c>
      <c r="F273" s="52">
        <v>5</v>
      </c>
      <c r="G273" s="52"/>
    </row>
    <row r="274" spans="1:7">
      <c r="A274" s="54" t="s">
        <v>373</v>
      </c>
      <c r="B274" s="72" t="s">
        <v>374</v>
      </c>
      <c r="C274" s="119" t="s">
        <v>44</v>
      </c>
      <c r="D274" s="52">
        <v>110</v>
      </c>
      <c r="E274" s="52">
        <v>50</v>
      </c>
      <c r="F274" s="52">
        <v>5</v>
      </c>
      <c r="G274" s="52"/>
    </row>
    <row r="275" spans="1:7">
      <c r="A275" s="54" t="s">
        <v>1715</v>
      </c>
      <c r="B275" s="72" t="s">
        <v>1716</v>
      </c>
      <c r="C275" s="119" t="s">
        <v>44</v>
      </c>
      <c r="D275" s="52">
        <v>22</v>
      </c>
      <c r="E275" s="52">
        <v>8</v>
      </c>
      <c r="F275" s="52">
        <v>3</v>
      </c>
      <c r="G275" s="52"/>
    </row>
    <row r="276" spans="1:7">
      <c r="A276" s="54" t="s">
        <v>1138</v>
      </c>
      <c r="B276" s="72" t="s">
        <v>1139</v>
      </c>
      <c r="C276" s="119" t="s">
        <v>155</v>
      </c>
      <c r="D276" s="52">
        <v>20</v>
      </c>
      <c r="E276" s="52">
        <v>10</v>
      </c>
      <c r="F276" s="52">
        <v>3</v>
      </c>
      <c r="G276" s="52"/>
    </row>
    <row r="277" spans="1:7">
      <c r="A277" s="54" t="s">
        <v>699</v>
      </c>
      <c r="B277" s="72" t="s">
        <v>700</v>
      </c>
      <c r="C277" s="119" t="s">
        <v>155</v>
      </c>
      <c r="D277" s="52">
        <v>83</v>
      </c>
      <c r="E277" s="52">
        <v>50</v>
      </c>
      <c r="F277" s="52">
        <v>5</v>
      </c>
      <c r="G277" s="52"/>
    </row>
    <row r="278" spans="1:7">
      <c r="A278" s="54" t="s">
        <v>375</v>
      </c>
      <c r="B278" s="72" t="s">
        <v>376</v>
      </c>
      <c r="C278" s="119" t="s">
        <v>34</v>
      </c>
      <c r="D278" s="52">
        <v>25</v>
      </c>
      <c r="E278" s="52">
        <v>25</v>
      </c>
      <c r="F278" s="52">
        <v>3</v>
      </c>
      <c r="G278" s="52"/>
    </row>
    <row r="279" spans="1:7">
      <c r="A279" s="54" t="s">
        <v>377</v>
      </c>
      <c r="B279" s="72" t="s">
        <v>378</v>
      </c>
      <c r="C279" s="119" t="s">
        <v>34</v>
      </c>
      <c r="D279" s="52">
        <v>23</v>
      </c>
      <c r="E279" s="52">
        <v>23</v>
      </c>
      <c r="F279" s="52">
        <v>3</v>
      </c>
      <c r="G279" s="52"/>
    </row>
    <row r="280" spans="1:7">
      <c r="A280" s="54" t="s">
        <v>379</v>
      </c>
      <c r="B280" s="72" t="s">
        <v>380</v>
      </c>
      <c r="C280" s="119" t="s">
        <v>44</v>
      </c>
      <c r="D280" s="52">
        <v>23</v>
      </c>
      <c r="E280" s="52">
        <v>23</v>
      </c>
      <c r="F280" s="52">
        <v>3</v>
      </c>
      <c r="G280" s="52"/>
    </row>
    <row r="281" spans="1:7">
      <c r="A281" s="54" t="s">
        <v>1169</v>
      </c>
      <c r="B281" s="72" t="s">
        <v>1170</v>
      </c>
      <c r="C281" s="119" t="s">
        <v>44</v>
      </c>
      <c r="D281" s="52">
        <v>24</v>
      </c>
      <c r="E281" s="52">
        <v>24</v>
      </c>
      <c r="F281" s="52">
        <v>3</v>
      </c>
      <c r="G281" s="52"/>
    </row>
    <row r="282" spans="1:7">
      <c r="A282" s="54" t="s">
        <v>1474</v>
      </c>
      <c r="B282" s="72" t="s">
        <v>1475</v>
      </c>
      <c r="C282" s="119" t="s">
        <v>44</v>
      </c>
      <c r="D282" s="52">
        <v>28</v>
      </c>
      <c r="E282" s="52">
        <v>14</v>
      </c>
      <c r="F282" s="52">
        <v>3</v>
      </c>
      <c r="G282" s="52"/>
    </row>
    <row r="283" spans="1:7">
      <c r="A283" s="54" t="s">
        <v>381</v>
      </c>
      <c r="B283" s="72" t="s">
        <v>382</v>
      </c>
      <c r="C283" s="119" t="s">
        <v>44</v>
      </c>
      <c r="D283" s="52">
        <v>28</v>
      </c>
      <c r="E283" s="52">
        <v>28</v>
      </c>
      <c r="F283" s="52">
        <v>3</v>
      </c>
      <c r="G283" s="52"/>
    </row>
    <row r="284" spans="1:7">
      <c r="A284" s="54" t="s">
        <v>687</v>
      </c>
      <c r="B284" s="72" t="s">
        <v>688</v>
      </c>
      <c r="C284" s="119" t="s">
        <v>61</v>
      </c>
      <c r="D284" s="52">
        <v>7</v>
      </c>
      <c r="E284" s="52">
        <v>7</v>
      </c>
      <c r="F284" s="52">
        <v>3</v>
      </c>
      <c r="G284" s="52"/>
    </row>
    <row r="285" spans="1:7">
      <c r="A285" s="54" t="s">
        <v>1403</v>
      </c>
      <c r="B285" s="72" t="s">
        <v>1404</v>
      </c>
      <c r="C285" s="119" t="s">
        <v>44</v>
      </c>
      <c r="D285" s="52">
        <v>38</v>
      </c>
      <c r="E285" s="52">
        <v>4</v>
      </c>
      <c r="F285" s="52">
        <v>3</v>
      </c>
      <c r="G285" s="52"/>
    </row>
    <row r="286" spans="1:7">
      <c r="A286" s="54" t="s">
        <v>383</v>
      </c>
      <c r="B286" s="72" t="s">
        <v>384</v>
      </c>
      <c r="C286" s="119" t="s">
        <v>155</v>
      </c>
      <c r="D286" s="52">
        <v>102</v>
      </c>
      <c r="E286" s="52">
        <v>50</v>
      </c>
      <c r="F286" s="52">
        <v>5</v>
      </c>
      <c r="G286" s="52"/>
    </row>
    <row r="287" spans="1:7">
      <c r="A287" s="54" t="s">
        <v>903</v>
      </c>
      <c r="B287" s="72" t="s">
        <v>904</v>
      </c>
      <c r="C287" s="119" t="s">
        <v>155</v>
      </c>
      <c r="D287" s="52">
        <v>90</v>
      </c>
      <c r="E287" s="52">
        <v>50</v>
      </c>
      <c r="F287" s="52">
        <v>5</v>
      </c>
      <c r="G287" s="52"/>
    </row>
    <row r="288" spans="1:7">
      <c r="A288" s="54" t="s">
        <v>851</v>
      </c>
      <c r="B288" s="72" t="s">
        <v>852</v>
      </c>
      <c r="C288" s="119" t="s">
        <v>155</v>
      </c>
      <c r="D288" s="52">
        <v>20</v>
      </c>
      <c r="E288" s="52">
        <v>20</v>
      </c>
      <c r="F288" s="52">
        <v>3</v>
      </c>
      <c r="G288" s="52"/>
    </row>
    <row r="289" spans="1:7">
      <c r="A289" s="54" t="s">
        <v>1717</v>
      </c>
      <c r="B289" s="72" t="s">
        <v>1718</v>
      </c>
      <c r="C289" s="119" t="s">
        <v>44</v>
      </c>
      <c r="D289" s="52">
        <v>24</v>
      </c>
      <c r="E289" s="52">
        <v>20</v>
      </c>
      <c r="F289" s="52">
        <v>3</v>
      </c>
      <c r="G289" s="52"/>
    </row>
    <row r="290" spans="1:7">
      <c r="A290" s="54" t="s">
        <v>385</v>
      </c>
      <c r="B290" s="72" t="s">
        <v>386</v>
      </c>
      <c r="C290" s="119" t="s">
        <v>61</v>
      </c>
      <c r="D290" s="52">
        <v>23</v>
      </c>
      <c r="E290" s="52">
        <v>23</v>
      </c>
      <c r="F290" s="52">
        <v>3</v>
      </c>
      <c r="G290" s="52"/>
    </row>
    <row r="291" spans="1:7">
      <c r="A291" s="54" t="s">
        <v>853</v>
      </c>
      <c r="B291" s="72" t="s">
        <v>854</v>
      </c>
      <c r="C291" s="119" t="s">
        <v>155</v>
      </c>
      <c r="D291" s="52">
        <v>21</v>
      </c>
      <c r="E291" s="52">
        <v>11</v>
      </c>
      <c r="F291" s="52">
        <v>3</v>
      </c>
      <c r="G291" s="52"/>
    </row>
    <row r="292" spans="1:7">
      <c r="A292" s="54" t="s">
        <v>855</v>
      </c>
      <c r="B292" s="72" t="s">
        <v>856</v>
      </c>
      <c r="C292" s="119" t="s">
        <v>44</v>
      </c>
      <c r="D292" s="52">
        <v>3</v>
      </c>
      <c r="E292" s="52">
        <v>3</v>
      </c>
      <c r="F292" s="52">
        <v>3</v>
      </c>
      <c r="G292" s="52"/>
    </row>
    <row r="293" spans="1:7">
      <c r="A293" s="54" t="s">
        <v>387</v>
      </c>
      <c r="B293" s="72" t="s">
        <v>388</v>
      </c>
      <c r="C293" s="119" t="s">
        <v>44</v>
      </c>
      <c r="D293" s="52">
        <v>23</v>
      </c>
      <c r="E293" s="52">
        <v>9</v>
      </c>
      <c r="F293" s="52">
        <v>3</v>
      </c>
      <c r="G293" s="52"/>
    </row>
    <row r="294" spans="1:7">
      <c r="A294" s="54" t="s">
        <v>1751</v>
      </c>
      <c r="B294" s="72" t="s">
        <v>1752</v>
      </c>
      <c r="C294" s="119" t="s">
        <v>44</v>
      </c>
      <c r="D294" s="52">
        <v>26</v>
      </c>
      <c r="E294" s="52">
        <v>26</v>
      </c>
      <c r="F294" s="52">
        <v>3</v>
      </c>
      <c r="G294" s="52"/>
    </row>
    <row r="295" spans="1:7">
      <c r="A295" s="54" t="s">
        <v>1539</v>
      </c>
      <c r="B295" s="72" t="s">
        <v>1540</v>
      </c>
      <c r="C295" s="119" t="s">
        <v>44</v>
      </c>
      <c r="D295" s="52">
        <v>11</v>
      </c>
      <c r="E295" s="52">
        <v>11</v>
      </c>
      <c r="F295" s="52">
        <v>3</v>
      </c>
      <c r="G295" s="52"/>
    </row>
    <row r="296" spans="1:7">
      <c r="A296" s="54" t="s">
        <v>389</v>
      </c>
      <c r="B296" s="72" t="s">
        <v>390</v>
      </c>
      <c r="C296" s="119" t="s">
        <v>44</v>
      </c>
      <c r="D296" s="52">
        <v>28</v>
      </c>
      <c r="E296" s="52">
        <v>28</v>
      </c>
      <c r="F296" s="52">
        <v>3</v>
      </c>
      <c r="G296" s="52"/>
    </row>
    <row r="297" spans="1:7">
      <c r="A297" s="54" t="s">
        <v>689</v>
      </c>
      <c r="B297" s="72" t="s">
        <v>690</v>
      </c>
      <c r="C297" s="119" t="s">
        <v>150</v>
      </c>
      <c r="D297" s="52">
        <v>27</v>
      </c>
      <c r="E297" s="52">
        <v>27</v>
      </c>
      <c r="F297" s="52">
        <v>3</v>
      </c>
      <c r="G297" s="52"/>
    </row>
    <row r="298" spans="1:7">
      <c r="A298" s="54" t="s">
        <v>973</v>
      </c>
      <c r="B298" s="72" t="s">
        <v>974</v>
      </c>
      <c r="C298" s="119" t="s">
        <v>44</v>
      </c>
      <c r="D298" s="52">
        <v>20</v>
      </c>
      <c r="E298" s="52">
        <v>20</v>
      </c>
      <c r="F298" s="52">
        <v>3</v>
      </c>
      <c r="G298" s="52"/>
    </row>
    <row r="299" spans="1:7">
      <c r="A299" s="54" t="s">
        <v>1001</v>
      </c>
      <c r="B299" s="72" t="s">
        <v>1002</v>
      </c>
      <c r="C299" s="119" t="s">
        <v>44</v>
      </c>
      <c r="D299" s="52">
        <v>25</v>
      </c>
      <c r="E299" s="52">
        <v>25</v>
      </c>
      <c r="F299" s="52">
        <v>3</v>
      </c>
      <c r="G299" s="52"/>
    </row>
    <row r="300" spans="1:7">
      <c r="A300" s="54" t="s">
        <v>391</v>
      </c>
      <c r="B300" s="72" t="s">
        <v>392</v>
      </c>
      <c r="C300" s="119" t="s">
        <v>44</v>
      </c>
      <c r="D300" s="52">
        <v>118</v>
      </c>
      <c r="E300" s="52">
        <v>50</v>
      </c>
      <c r="F300" s="52">
        <v>5</v>
      </c>
      <c r="G300" s="52"/>
    </row>
    <row r="301" spans="1:7">
      <c r="A301" s="54" t="s">
        <v>393</v>
      </c>
      <c r="B301" s="72" t="s">
        <v>394</v>
      </c>
      <c r="C301" s="119" t="s">
        <v>44</v>
      </c>
      <c r="D301" s="52">
        <v>28</v>
      </c>
      <c r="E301" s="52">
        <v>28</v>
      </c>
      <c r="F301" s="52">
        <v>3</v>
      </c>
      <c r="G301" s="52"/>
    </row>
    <row r="302" spans="1:7">
      <c r="A302" s="54" t="s">
        <v>395</v>
      </c>
      <c r="B302" s="72" t="s">
        <v>396</v>
      </c>
      <c r="C302" s="119" t="s">
        <v>44</v>
      </c>
      <c r="D302" s="52">
        <v>130</v>
      </c>
      <c r="E302" s="52">
        <v>50</v>
      </c>
      <c r="F302" s="52">
        <v>5</v>
      </c>
      <c r="G302" s="52"/>
    </row>
    <row r="303" spans="1:7">
      <c r="A303" s="54" t="s">
        <v>1476</v>
      </c>
      <c r="B303" s="72" t="s">
        <v>1477</v>
      </c>
      <c r="C303" s="119" t="s">
        <v>155</v>
      </c>
      <c r="D303" s="52">
        <v>102</v>
      </c>
      <c r="E303" s="52">
        <v>50</v>
      </c>
      <c r="F303" s="52">
        <v>5</v>
      </c>
      <c r="G303" s="52"/>
    </row>
    <row r="304" spans="1:7">
      <c r="A304" s="54" t="s">
        <v>397</v>
      </c>
      <c r="B304" s="72" t="s">
        <v>398</v>
      </c>
      <c r="C304" s="119" t="s">
        <v>44</v>
      </c>
      <c r="D304" s="52">
        <v>30</v>
      </c>
      <c r="E304" s="52">
        <v>20</v>
      </c>
      <c r="F304" s="52">
        <v>3</v>
      </c>
      <c r="G304" s="52"/>
    </row>
    <row r="305" spans="1:7">
      <c r="A305" s="54" t="s">
        <v>1516</v>
      </c>
      <c r="B305" s="72" t="s">
        <v>1517</v>
      </c>
      <c r="C305" s="119" t="s">
        <v>44</v>
      </c>
      <c r="D305" s="52">
        <v>13</v>
      </c>
      <c r="E305" s="52">
        <v>13</v>
      </c>
      <c r="F305" s="52">
        <v>3</v>
      </c>
      <c r="G305" s="52"/>
    </row>
    <row r="306" spans="1:7">
      <c r="A306" s="54" t="s">
        <v>399</v>
      </c>
      <c r="B306" s="72" t="s">
        <v>400</v>
      </c>
      <c r="C306" s="119" t="s">
        <v>155</v>
      </c>
      <c r="D306" s="52">
        <v>178</v>
      </c>
      <c r="E306" s="52">
        <v>50</v>
      </c>
      <c r="F306" s="52">
        <v>5</v>
      </c>
      <c r="G306" s="52"/>
    </row>
    <row r="307" spans="1:7">
      <c r="A307" s="54" t="s">
        <v>401</v>
      </c>
      <c r="B307" s="72" t="s">
        <v>402</v>
      </c>
      <c r="C307" s="119" t="s">
        <v>34</v>
      </c>
      <c r="D307" s="52">
        <v>24</v>
      </c>
      <c r="E307" s="52">
        <v>24</v>
      </c>
      <c r="F307" s="52">
        <v>3</v>
      </c>
      <c r="G307" s="52"/>
    </row>
    <row r="308" spans="1:7">
      <c r="A308" s="54" t="s">
        <v>1033</v>
      </c>
      <c r="B308" s="72" t="s">
        <v>1034</v>
      </c>
      <c r="C308" s="119" t="s">
        <v>44</v>
      </c>
      <c r="D308" s="52">
        <v>28</v>
      </c>
      <c r="E308" s="52">
        <v>28</v>
      </c>
      <c r="F308" s="52">
        <v>3</v>
      </c>
      <c r="G308" s="52"/>
    </row>
    <row r="309" spans="1:7">
      <c r="A309" s="54" t="s">
        <v>1455</v>
      </c>
      <c r="B309" s="72" t="s">
        <v>1456</v>
      </c>
      <c r="C309" s="119" t="s">
        <v>44</v>
      </c>
      <c r="D309" s="52">
        <v>27</v>
      </c>
      <c r="E309" s="52">
        <v>27</v>
      </c>
      <c r="F309" s="52">
        <v>3</v>
      </c>
      <c r="G309" s="52"/>
    </row>
    <row r="310" spans="1:7">
      <c r="A310" s="54" t="s">
        <v>403</v>
      </c>
      <c r="B310" s="72" t="s">
        <v>404</v>
      </c>
      <c r="C310" s="119" t="s">
        <v>155</v>
      </c>
      <c r="D310" s="52">
        <v>129</v>
      </c>
      <c r="E310" s="52">
        <v>50</v>
      </c>
      <c r="F310" s="52">
        <v>5</v>
      </c>
      <c r="G310" s="52"/>
    </row>
    <row r="311" spans="1:7">
      <c r="A311" s="54" t="s">
        <v>1130</v>
      </c>
      <c r="B311" s="72" t="s">
        <v>1131</v>
      </c>
      <c r="C311" s="119" t="s">
        <v>61</v>
      </c>
      <c r="D311" s="52">
        <v>30</v>
      </c>
      <c r="E311" s="52">
        <v>10</v>
      </c>
      <c r="F311" s="52">
        <v>3</v>
      </c>
      <c r="G311" s="52"/>
    </row>
    <row r="312" spans="1:7">
      <c r="A312" s="54" t="s">
        <v>1951</v>
      </c>
      <c r="B312" s="72" t="s">
        <v>1952</v>
      </c>
      <c r="C312" s="119" t="s">
        <v>70</v>
      </c>
      <c r="D312" s="52">
        <v>1</v>
      </c>
      <c r="E312" s="52">
        <v>1</v>
      </c>
      <c r="F312" s="52">
        <v>3</v>
      </c>
      <c r="G312" s="52"/>
    </row>
    <row r="313" spans="1:7">
      <c r="A313" s="54" t="s">
        <v>1541</v>
      </c>
      <c r="B313" s="72" t="s">
        <v>1542</v>
      </c>
      <c r="C313" s="119" t="s">
        <v>44</v>
      </c>
      <c r="D313" s="52">
        <v>42</v>
      </c>
      <c r="E313" s="52">
        <v>34</v>
      </c>
      <c r="F313" s="52">
        <v>4</v>
      </c>
      <c r="G313" s="52"/>
    </row>
    <row r="314" spans="1:7">
      <c r="A314" s="54" t="s">
        <v>405</v>
      </c>
      <c r="B314" s="72" t="s">
        <v>406</v>
      </c>
      <c r="C314" s="119" t="s">
        <v>57</v>
      </c>
      <c r="D314" s="52">
        <v>22</v>
      </c>
      <c r="E314" s="52">
        <v>22</v>
      </c>
      <c r="F314" s="52">
        <v>3</v>
      </c>
      <c r="G314" s="52"/>
    </row>
    <row r="315" spans="1:7">
      <c r="A315" s="54" t="s">
        <v>718</v>
      </c>
      <c r="B315" s="72" t="s">
        <v>719</v>
      </c>
      <c r="C315" s="119" t="s">
        <v>44</v>
      </c>
      <c r="D315" s="52">
        <v>25</v>
      </c>
      <c r="E315" s="52">
        <v>15</v>
      </c>
      <c r="F315" s="52">
        <v>3</v>
      </c>
      <c r="G315" s="52"/>
    </row>
    <row r="316" spans="1:7">
      <c r="A316" s="54" t="s">
        <v>407</v>
      </c>
      <c r="B316" s="72" t="s">
        <v>408</v>
      </c>
      <c r="C316" s="119" t="s">
        <v>44</v>
      </c>
      <c r="D316" s="52">
        <v>26</v>
      </c>
      <c r="E316" s="52">
        <v>26</v>
      </c>
      <c r="F316" s="52">
        <v>3</v>
      </c>
      <c r="G316" s="52"/>
    </row>
    <row r="317" spans="1:7">
      <c r="A317" s="54" t="s">
        <v>1569</v>
      </c>
      <c r="B317" s="72" t="s">
        <v>1570</v>
      </c>
      <c r="C317" s="119" t="s">
        <v>70</v>
      </c>
      <c r="D317" s="52">
        <v>22</v>
      </c>
      <c r="E317" s="52">
        <v>22</v>
      </c>
      <c r="F317" s="52">
        <v>3</v>
      </c>
      <c r="G317" s="52"/>
    </row>
    <row r="318" spans="1:7">
      <c r="A318" s="54" t="s">
        <v>1543</v>
      </c>
      <c r="B318" s="72" t="s">
        <v>1544</v>
      </c>
      <c r="C318" s="119" t="s">
        <v>61</v>
      </c>
      <c r="D318" s="52">
        <v>16</v>
      </c>
      <c r="E318" s="52">
        <v>6</v>
      </c>
      <c r="F318" s="52">
        <v>3</v>
      </c>
      <c r="G318" s="52"/>
    </row>
    <row r="319" spans="1:7">
      <c r="A319" s="54" t="s">
        <v>409</v>
      </c>
      <c r="B319" s="72" t="s">
        <v>410</v>
      </c>
      <c r="C319" s="119" t="s">
        <v>44</v>
      </c>
      <c r="D319" s="52">
        <v>36</v>
      </c>
      <c r="E319" s="52">
        <v>36</v>
      </c>
      <c r="F319" s="52">
        <v>4</v>
      </c>
      <c r="G319" s="52"/>
    </row>
    <row r="320" spans="1:7">
      <c r="A320" s="54" t="s">
        <v>691</v>
      </c>
      <c r="B320" s="72" t="s">
        <v>692</v>
      </c>
      <c r="C320" s="119" t="s">
        <v>44</v>
      </c>
      <c r="D320" s="52">
        <v>24</v>
      </c>
      <c r="E320" s="52">
        <v>24</v>
      </c>
      <c r="F320" s="52">
        <v>3</v>
      </c>
      <c r="G320" s="52"/>
    </row>
    <row r="321" spans="1:7">
      <c r="A321" s="54" t="s">
        <v>716</v>
      </c>
      <c r="B321" s="72" t="s">
        <v>717</v>
      </c>
      <c r="C321" s="119" t="s">
        <v>150</v>
      </c>
      <c r="D321" s="52">
        <v>29</v>
      </c>
      <c r="E321" s="52">
        <v>29</v>
      </c>
      <c r="F321" s="52">
        <v>3</v>
      </c>
      <c r="G321" s="52"/>
    </row>
    <row r="322" spans="1:7">
      <c r="A322" s="54" t="s">
        <v>1571</v>
      </c>
      <c r="B322" s="72" t="s">
        <v>1572</v>
      </c>
      <c r="C322" s="119" t="s">
        <v>150</v>
      </c>
      <c r="D322" s="52">
        <v>8</v>
      </c>
      <c r="E322" s="52">
        <v>8</v>
      </c>
      <c r="F322" s="52">
        <v>3</v>
      </c>
      <c r="G322" s="52"/>
    </row>
    <row r="323" spans="1:7">
      <c r="A323" s="54" t="s">
        <v>812</v>
      </c>
      <c r="B323" s="72" t="s">
        <v>813</v>
      </c>
      <c r="C323" s="119" t="s">
        <v>150</v>
      </c>
      <c r="D323" s="52">
        <v>29</v>
      </c>
      <c r="E323" s="52">
        <v>29</v>
      </c>
      <c r="F323" s="52">
        <v>3</v>
      </c>
      <c r="G323" s="52"/>
    </row>
    <row r="324" spans="1:7">
      <c r="A324" s="54" t="s">
        <v>411</v>
      </c>
      <c r="B324" s="72" t="s">
        <v>234</v>
      </c>
      <c r="C324" s="119" t="s">
        <v>150</v>
      </c>
      <c r="D324" s="52">
        <v>28</v>
      </c>
      <c r="E324" s="52">
        <v>28</v>
      </c>
      <c r="F324" s="52">
        <v>3</v>
      </c>
      <c r="G324" s="52"/>
    </row>
    <row r="325" spans="1:7">
      <c r="A325" s="54" t="s">
        <v>1015</v>
      </c>
      <c r="B325" s="72" t="s">
        <v>1016</v>
      </c>
      <c r="C325" s="119" t="s">
        <v>150</v>
      </c>
      <c r="D325" s="52">
        <v>26</v>
      </c>
      <c r="E325" s="52">
        <v>26</v>
      </c>
      <c r="F325" s="52">
        <v>3</v>
      </c>
      <c r="G325" s="52"/>
    </row>
    <row r="326" spans="1:7">
      <c r="A326" s="54" t="s">
        <v>1923</v>
      </c>
      <c r="B326" s="72" t="s">
        <v>1924</v>
      </c>
      <c r="C326" s="119" t="s">
        <v>174</v>
      </c>
      <c r="D326" s="52">
        <v>5</v>
      </c>
      <c r="E326" s="52">
        <v>5</v>
      </c>
      <c r="F326" s="52">
        <v>3</v>
      </c>
      <c r="G326" s="52"/>
    </row>
    <row r="327" spans="1:7">
      <c r="A327" s="54" t="s">
        <v>763</v>
      </c>
      <c r="B327" s="72" t="s">
        <v>764</v>
      </c>
      <c r="C327" s="119" t="s">
        <v>70</v>
      </c>
      <c r="D327" s="52">
        <v>21</v>
      </c>
      <c r="E327" s="52">
        <v>21</v>
      </c>
      <c r="F327" s="52">
        <v>3</v>
      </c>
      <c r="G327" s="52"/>
    </row>
    <row r="328" spans="1:7">
      <c r="A328" s="54" t="s">
        <v>1354</v>
      </c>
      <c r="B328" s="72" t="s">
        <v>1355</v>
      </c>
      <c r="C328" s="119" t="s">
        <v>44</v>
      </c>
      <c r="D328" s="52">
        <v>26</v>
      </c>
      <c r="E328" s="52">
        <v>26</v>
      </c>
      <c r="F328" s="52">
        <v>3</v>
      </c>
      <c r="G328" s="52"/>
    </row>
    <row r="329" spans="1:7">
      <c r="A329" s="54" t="s">
        <v>412</v>
      </c>
      <c r="B329" s="72" t="s">
        <v>413</v>
      </c>
      <c r="C329" s="119" t="s">
        <v>44</v>
      </c>
      <c r="D329" s="52">
        <v>24</v>
      </c>
      <c r="E329" s="52">
        <v>24</v>
      </c>
      <c r="F329" s="52">
        <v>3</v>
      </c>
      <c r="G329" s="52"/>
    </row>
    <row r="330" spans="1:7">
      <c r="A330" s="54" t="s">
        <v>414</v>
      </c>
      <c r="B330" s="72" t="s">
        <v>415</v>
      </c>
      <c r="C330" s="119" t="s">
        <v>44</v>
      </c>
      <c r="D330" s="52">
        <v>140</v>
      </c>
      <c r="E330" s="52">
        <v>50</v>
      </c>
      <c r="F330" s="52">
        <v>5</v>
      </c>
      <c r="G330" s="52"/>
    </row>
    <row r="331" spans="1:7">
      <c r="A331" s="54" t="s">
        <v>1035</v>
      </c>
      <c r="B331" s="72" t="s">
        <v>1036</v>
      </c>
      <c r="C331" s="119" t="s">
        <v>57</v>
      </c>
      <c r="D331" s="52">
        <v>27</v>
      </c>
      <c r="E331" s="52">
        <v>27</v>
      </c>
      <c r="F331" s="52">
        <v>3</v>
      </c>
      <c r="G331" s="52"/>
    </row>
    <row r="332" spans="1:7">
      <c r="A332" s="54" t="s">
        <v>1719</v>
      </c>
      <c r="B332" s="72" t="s">
        <v>1720</v>
      </c>
      <c r="C332" s="119" t="s">
        <v>174</v>
      </c>
      <c r="D332" s="52">
        <v>14</v>
      </c>
      <c r="E332" s="52">
        <v>14</v>
      </c>
      <c r="F332" s="52">
        <v>3</v>
      </c>
      <c r="G332" s="52"/>
    </row>
    <row r="333" spans="1:7">
      <c r="A333" s="54" t="s">
        <v>1062</v>
      </c>
      <c r="B333" s="72" t="s">
        <v>1063</v>
      </c>
      <c r="C333" s="119" t="s">
        <v>174</v>
      </c>
      <c r="D333" s="52">
        <v>12</v>
      </c>
      <c r="E333" s="52">
        <v>12</v>
      </c>
      <c r="F333" s="52">
        <v>3</v>
      </c>
      <c r="G333" s="52"/>
    </row>
    <row r="334" spans="1:7">
      <c r="A334" s="54" t="s">
        <v>416</v>
      </c>
      <c r="B334" s="72" t="s">
        <v>417</v>
      </c>
      <c r="C334" s="119" t="s">
        <v>44</v>
      </c>
      <c r="D334" s="52">
        <v>11</v>
      </c>
      <c r="E334" s="52">
        <v>11</v>
      </c>
      <c r="F334" s="52">
        <v>3</v>
      </c>
      <c r="G334" s="52"/>
    </row>
    <row r="335" spans="1:7">
      <c r="A335" s="54" t="s">
        <v>418</v>
      </c>
      <c r="B335" s="72" t="s">
        <v>419</v>
      </c>
      <c r="C335" s="119" t="s">
        <v>150</v>
      </c>
      <c r="D335" s="52">
        <v>26</v>
      </c>
      <c r="E335" s="52">
        <v>26</v>
      </c>
      <c r="F335" s="52">
        <v>3</v>
      </c>
      <c r="G335" s="52"/>
    </row>
    <row r="336" spans="1:7">
      <c r="A336" s="54" t="s">
        <v>420</v>
      </c>
      <c r="B336" s="72" t="s">
        <v>421</v>
      </c>
      <c r="C336" s="119" t="s">
        <v>150</v>
      </c>
      <c r="D336" s="52">
        <v>29</v>
      </c>
      <c r="E336" s="52">
        <v>29</v>
      </c>
      <c r="F336" s="52">
        <v>3</v>
      </c>
      <c r="G336" s="52"/>
    </row>
    <row r="337" spans="1:7">
      <c r="A337" s="54" t="s">
        <v>771</v>
      </c>
      <c r="B337" s="72" t="s">
        <v>772</v>
      </c>
      <c r="C337" s="119" t="s">
        <v>150</v>
      </c>
      <c r="D337" s="52">
        <v>28</v>
      </c>
      <c r="E337" s="52">
        <v>28</v>
      </c>
      <c r="F337" s="52">
        <v>3</v>
      </c>
      <c r="G337" s="52"/>
    </row>
    <row r="338" spans="1:7">
      <c r="A338" s="54" t="s">
        <v>1891</v>
      </c>
      <c r="B338" s="72" t="s">
        <v>1892</v>
      </c>
      <c r="C338" s="119" t="s">
        <v>150</v>
      </c>
      <c r="D338" s="52">
        <v>15</v>
      </c>
      <c r="E338" s="52">
        <v>15</v>
      </c>
      <c r="F338" s="52">
        <v>3</v>
      </c>
      <c r="G338" s="52"/>
    </row>
    <row r="339" spans="1:7">
      <c r="A339" s="54" t="s">
        <v>422</v>
      </c>
      <c r="B339" s="72" t="s">
        <v>423</v>
      </c>
      <c r="C339" s="119" t="s">
        <v>150</v>
      </c>
      <c r="D339" s="52">
        <v>30</v>
      </c>
      <c r="E339" s="52">
        <v>30</v>
      </c>
      <c r="F339" s="52">
        <v>3</v>
      </c>
      <c r="G339" s="52"/>
    </row>
    <row r="340" spans="1:7">
      <c r="A340" s="54" t="s">
        <v>679</v>
      </c>
      <c r="B340" s="72" t="s">
        <v>680</v>
      </c>
      <c r="C340" s="119" t="s">
        <v>150</v>
      </c>
      <c r="D340" s="52">
        <v>20</v>
      </c>
      <c r="E340" s="52">
        <v>20</v>
      </c>
      <c r="F340" s="52">
        <v>3</v>
      </c>
      <c r="G340" s="52"/>
    </row>
    <row r="341" spans="1:7">
      <c r="A341" s="54" t="s">
        <v>1093</v>
      </c>
      <c r="B341" s="72" t="s">
        <v>1094</v>
      </c>
      <c r="C341" s="119" t="s">
        <v>150</v>
      </c>
      <c r="D341" s="52">
        <v>34</v>
      </c>
      <c r="E341" s="52">
        <v>34</v>
      </c>
      <c r="F341" s="52">
        <v>4</v>
      </c>
      <c r="G341" s="52"/>
    </row>
    <row r="342" spans="1:7">
      <c r="A342" s="54" t="s">
        <v>424</v>
      </c>
      <c r="B342" s="72" t="s">
        <v>425</v>
      </c>
      <c r="C342" s="119" t="s">
        <v>150</v>
      </c>
      <c r="D342" s="52">
        <v>28</v>
      </c>
      <c r="E342" s="52">
        <v>28</v>
      </c>
      <c r="F342" s="52">
        <v>3</v>
      </c>
      <c r="G342" s="52"/>
    </row>
    <row r="343" spans="1:7">
      <c r="A343" s="54" t="s">
        <v>426</v>
      </c>
      <c r="B343" s="72" t="s">
        <v>427</v>
      </c>
      <c r="C343" s="119" t="s">
        <v>44</v>
      </c>
      <c r="D343" s="52">
        <v>25</v>
      </c>
      <c r="E343" s="52">
        <v>25</v>
      </c>
      <c r="F343" s="52">
        <v>3</v>
      </c>
      <c r="G343" s="52"/>
    </row>
    <row r="344" spans="1:7">
      <c r="A344" s="54" t="s">
        <v>428</v>
      </c>
      <c r="B344" s="72" t="s">
        <v>214</v>
      </c>
      <c r="C344" s="119" t="s">
        <v>155</v>
      </c>
      <c r="D344" s="52">
        <v>142</v>
      </c>
      <c r="E344" s="52">
        <v>50</v>
      </c>
      <c r="F344" s="52">
        <v>5</v>
      </c>
      <c r="G344" s="52"/>
    </row>
    <row r="345" spans="1:7">
      <c r="A345" s="54" t="s">
        <v>732</v>
      </c>
      <c r="B345" s="72" t="s">
        <v>733</v>
      </c>
      <c r="C345" s="119" t="s">
        <v>44</v>
      </c>
      <c r="D345" s="52">
        <v>10</v>
      </c>
      <c r="E345" s="52">
        <v>10</v>
      </c>
      <c r="F345" s="52">
        <v>3</v>
      </c>
      <c r="G345" s="52"/>
    </row>
    <row r="346" spans="1:7">
      <c r="A346" s="54" t="s">
        <v>1893</v>
      </c>
      <c r="B346" s="72" t="s">
        <v>1037</v>
      </c>
      <c r="C346" s="119" t="s">
        <v>44</v>
      </c>
      <c r="D346" s="52">
        <v>1</v>
      </c>
      <c r="E346" s="52">
        <v>1</v>
      </c>
      <c r="F346" s="52">
        <v>3</v>
      </c>
      <c r="G346" s="52"/>
    </row>
    <row r="347" spans="1:7">
      <c r="A347" s="54" t="s">
        <v>429</v>
      </c>
      <c r="B347" s="72" t="s">
        <v>430</v>
      </c>
      <c r="C347" s="119" t="s">
        <v>44</v>
      </c>
      <c r="D347" s="52">
        <v>26</v>
      </c>
      <c r="E347" s="52">
        <v>26</v>
      </c>
      <c r="F347" s="52">
        <v>3</v>
      </c>
      <c r="G347" s="52"/>
    </row>
    <row r="348" spans="1:7">
      <c r="A348" s="54" t="s">
        <v>431</v>
      </c>
      <c r="B348" s="72" t="s">
        <v>432</v>
      </c>
      <c r="C348" s="119" t="s">
        <v>44</v>
      </c>
      <c r="D348" s="52">
        <v>10</v>
      </c>
      <c r="E348" s="52">
        <v>10</v>
      </c>
      <c r="F348" s="52">
        <v>3</v>
      </c>
      <c r="G348" s="52"/>
    </row>
    <row r="349" spans="1:7">
      <c r="A349" s="54" t="s">
        <v>1721</v>
      </c>
      <c r="B349" s="72" t="s">
        <v>1722</v>
      </c>
      <c r="C349" s="119" t="s">
        <v>44</v>
      </c>
      <c r="D349" s="52">
        <v>35</v>
      </c>
      <c r="E349" s="52">
        <v>5</v>
      </c>
      <c r="F349" s="52">
        <v>3</v>
      </c>
      <c r="G349" s="52"/>
    </row>
    <row r="350" spans="1:7">
      <c r="A350" s="54" t="s">
        <v>1064</v>
      </c>
      <c r="B350" s="72" t="s">
        <v>1065</v>
      </c>
      <c r="C350" s="119" t="s">
        <v>155</v>
      </c>
      <c r="D350" s="52">
        <v>55</v>
      </c>
      <c r="E350" s="52">
        <v>50</v>
      </c>
      <c r="F350" s="52">
        <v>5</v>
      </c>
      <c r="G350" s="52"/>
    </row>
    <row r="351" spans="1:7">
      <c r="A351" s="54" t="s">
        <v>761</v>
      </c>
      <c r="B351" s="72" t="s">
        <v>762</v>
      </c>
      <c r="C351" s="119" t="s">
        <v>70</v>
      </c>
      <c r="D351" s="52">
        <v>25</v>
      </c>
      <c r="E351" s="52">
        <v>25</v>
      </c>
      <c r="F351" s="52">
        <v>3</v>
      </c>
      <c r="G351" s="52"/>
    </row>
    <row r="352" spans="1:7">
      <c r="A352" s="54" t="s">
        <v>1545</v>
      </c>
      <c r="B352" s="72" t="s">
        <v>1546</v>
      </c>
      <c r="C352" s="119" t="s">
        <v>44</v>
      </c>
      <c r="D352" s="52">
        <v>29</v>
      </c>
      <c r="E352" s="52">
        <v>9</v>
      </c>
      <c r="F352" s="52">
        <v>3</v>
      </c>
      <c r="G352" s="52"/>
    </row>
    <row r="353" spans="1:7">
      <c r="A353" s="54" t="s">
        <v>433</v>
      </c>
      <c r="B353" s="72" t="s">
        <v>434</v>
      </c>
      <c r="C353" s="119" t="s">
        <v>44</v>
      </c>
      <c r="D353" s="52">
        <v>31</v>
      </c>
      <c r="E353" s="52">
        <v>21</v>
      </c>
      <c r="F353" s="52">
        <v>3</v>
      </c>
      <c r="G353" s="52"/>
    </row>
    <row r="354" spans="1:7">
      <c r="A354" s="54" t="s">
        <v>1066</v>
      </c>
      <c r="B354" s="72" t="s">
        <v>1067</v>
      </c>
      <c r="C354" s="119" t="s">
        <v>44</v>
      </c>
      <c r="D354" s="52">
        <v>29</v>
      </c>
      <c r="E354" s="52">
        <v>29</v>
      </c>
      <c r="F354" s="52">
        <v>3</v>
      </c>
      <c r="G354" s="52"/>
    </row>
    <row r="355" spans="1:7">
      <c r="A355" s="54" t="s">
        <v>1068</v>
      </c>
      <c r="B355" s="72" t="s">
        <v>1069</v>
      </c>
      <c r="C355" s="119" t="s">
        <v>44</v>
      </c>
      <c r="D355" s="52">
        <v>26</v>
      </c>
      <c r="E355" s="52">
        <v>12</v>
      </c>
      <c r="F355" s="52">
        <v>3</v>
      </c>
      <c r="G355" s="52"/>
    </row>
    <row r="356" spans="1:7">
      <c r="A356" s="54" t="s">
        <v>1435</v>
      </c>
      <c r="B356" s="72" t="s">
        <v>1436</v>
      </c>
      <c r="C356" s="119" t="s">
        <v>61</v>
      </c>
      <c r="D356" s="52">
        <v>20</v>
      </c>
      <c r="E356" s="52">
        <v>20</v>
      </c>
      <c r="F356" s="52">
        <v>3</v>
      </c>
      <c r="G356" s="52"/>
    </row>
    <row r="357" spans="1:7">
      <c r="A357" s="54" t="s">
        <v>435</v>
      </c>
      <c r="B357" s="72" t="s">
        <v>436</v>
      </c>
      <c r="C357" s="119" t="s">
        <v>44</v>
      </c>
      <c r="D357" s="52">
        <v>25</v>
      </c>
      <c r="E357" s="52">
        <v>25</v>
      </c>
      <c r="F357" s="52">
        <v>3</v>
      </c>
      <c r="G357" s="52"/>
    </row>
    <row r="358" spans="1:7">
      <c r="A358" s="54" t="s">
        <v>437</v>
      </c>
      <c r="B358" s="72" t="s">
        <v>438</v>
      </c>
      <c r="C358" s="119" t="s">
        <v>44</v>
      </c>
      <c r="D358" s="52">
        <v>26</v>
      </c>
      <c r="E358" s="52">
        <v>26</v>
      </c>
      <c r="F358" s="52">
        <v>3</v>
      </c>
      <c r="G358" s="52"/>
    </row>
    <row r="359" spans="1:7">
      <c r="A359" s="54" t="s">
        <v>439</v>
      </c>
      <c r="B359" s="72" t="s">
        <v>440</v>
      </c>
      <c r="C359" s="119" t="s">
        <v>44</v>
      </c>
      <c r="D359" s="52">
        <v>32</v>
      </c>
      <c r="E359" s="52">
        <v>32</v>
      </c>
      <c r="F359" s="52">
        <v>4</v>
      </c>
      <c r="G359" s="52"/>
    </row>
    <row r="360" spans="1:7">
      <c r="A360" s="54" t="s">
        <v>884</v>
      </c>
      <c r="B360" s="72" t="s">
        <v>885</v>
      </c>
      <c r="C360" s="119" t="s">
        <v>44</v>
      </c>
      <c r="D360" s="52">
        <v>32</v>
      </c>
      <c r="E360" s="52">
        <v>23</v>
      </c>
      <c r="F360" s="52">
        <v>3</v>
      </c>
      <c r="G360" s="52"/>
    </row>
    <row r="361" spans="1:7">
      <c r="A361" s="54" t="s">
        <v>1796</v>
      </c>
      <c r="B361" s="72" t="s">
        <v>1797</v>
      </c>
      <c r="C361" s="119" t="s">
        <v>155</v>
      </c>
      <c r="D361" s="52">
        <v>16</v>
      </c>
      <c r="E361" s="52">
        <v>16</v>
      </c>
      <c r="F361" s="52">
        <v>3</v>
      </c>
      <c r="G361" s="52"/>
    </row>
    <row r="362" spans="1:7">
      <c r="A362" s="54" t="s">
        <v>441</v>
      </c>
      <c r="B362" s="72" t="s">
        <v>442</v>
      </c>
      <c r="C362" s="119" t="s">
        <v>44</v>
      </c>
      <c r="D362" s="52">
        <v>10</v>
      </c>
      <c r="E362" s="52">
        <v>10</v>
      </c>
      <c r="F362" s="52">
        <v>3</v>
      </c>
      <c r="G362" s="52"/>
    </row>
    <row r="363" spans="1:7">
      <c r="A363" s="54" t="s">
        <v>443</v>
      </c>
      <c r="B363" s="72" t="s">
        <v>444</v>
      </c>
      <c r="C363" s="119" t="s">
        <v>44</v>
      </c>
      <c r="D363" s="52">
        <v>21</v>
      </c>
      <c r="E363" s="52">
        <v>21</v>
      </c>
      <c r="F363" s="52">
        <v>3</v>
      </c>
      <c r="G363" s="52"/>
    </row>
    <row r="364" spans="1:7">
      <c r="A364" s="54" t="s">
        <v>1941</v>
      </c>
      <c r="B364" s="72" t="s">
        <v>1942</v>
      </c>
      <c r="C364" s="119" t="s">
        <v>70</v>
      </c>
      <c r="D364" s="52">
        <v>2</v>
      </c>
      <c r="E364" s="52">
        <v>2</v>
      </c>
      <c r="F364" s="52">
        <v>3</v>
      </c>
      <c r="G364" s="52"/>
    </row>
    <row r="365" spans="1:7">
      <c r="A365" s="54" t="s">
        <v>1095</v>
      </c>
      <c r="B365" s="72" t="s">
        <v>1096</v>
      </c>
      <c r="C365" s="119" t="s">
        <v>44</v>
      </c>
      <c r="D365" s="52">
        <v>28</v>
      </c>
      <c r="E365" s="52">
        <v>24</v>
      </c>
      <c r="F365" s="52">
        <v>3</v>
      </c>
      <c r="G365" s="52"/>
    </row>
    <row r="366" spans="1:7">
      <c r="A366" s="54" t="s">
        <v>681</v>
      </c>
      <c r="B366" s="72" t="s">
        <v>682</v>
      </c>
      <c r="C366" s="119" t="s">
        <v>44</v>
      </c>
      <c r="D366" s="52">
        <v>122</v>
      </c>
      <c r="E366" s="52">
        <v>50</v>
      </c>
      <c r="F366" s="52">
        <v>5</v>
      </c>
      <c r="G366" s="52"/>
    </row>
    <row r="367" spans="1:7">
      <c r="A367" s="54" t="s">
        <v>1907</v>
      </c>
      <c r="B367" s="72" t="s">
        <v>1908</v>
      </c>
      <c r="C367" s="119" t="s">
        <v>44</v>
      </c>
      <c r="D367" s="52">
        <v>15</v>
      </c>
      <c r="E367" s="52">
        <v>15</v>
      </c>
      <c r="F367" s="52">
        <v>3</v>
      </c>
      <c r="G367" s="52"/>
    </row>
    <row r="368" spans="1:7">
      <c r="A368" s="54" t="s">
        <v>445</v>
      </c>
      <c r="B368" s="72" t="s">
        <v>446</v>
      </c>
      <c r="C368" s="119" t="s">
        <v>44</v>
      </c>
      <c r="D368" s="52">
        <v>23</v>
      </c>
      <c r="E368" s="52">
        <v>23</v>
      </c>
      <c r="F368" s="52">
        <v>3</v>
      </c>
      <c r="G368" s="52"/>
    </row>
    <row r="369" spans="1:7">
      <c r="A369" s="54" t="s">
        <v>447</v>
      </c>
      <c r="B369" s="72" t="s">
        <v>448</v>
      </c>
      <c r="C369" s="119" t="s">
        <v>44</v>
      </c>
      <c r="D369" s="52">
        <v>29</v>
      </c>
      <c r="E369" s="52">
        <v>29</v>
      </c>
      <c r="F369" s="52">
        <v>3</v>
      </c>
      <c r="G369" s="52"/>
    </row>
    <row r="370" spans="1:7">
      <c r="A370" s="54" t="s">
        <v>449</v>
      </c>
      <c r="B370" s="72" t="s">
        <v>450</v>
      </c>
      <c r="C370" s="119" t="s">
        <v>44</v>
      </c>
      <c r="D370" s="52">
        <v>11</v>
      </c>
      <c r="E370" s="52">
        <v>11</v>
      </c>
      <c r="F370" s="52">
        <v>3</v>
      </c>
      <c r="G370" s="52"/>
    </row>
    <row r="371" spans="1:7">
      <c r="A371" s="54" t="s">
        <v>451</v>
      </c>
      <c r="B371" s="72" t="s">
        <v>452</v>
      </c>
      <c r="C371" s="119" t="s">
        <v>44</v>
      </c>
      <c r="D371" s="52">
        <v>26</v>
      </c>
      <c r="E371" s="52">
        <v>26</v>
      </c>
      <c r="F371" s="52">
        <v>3</v>
      </c>
      <c r="G371" s="52"/>
    </row>
    <row r="372" spans="1:7">
      <c r="A372" s="54" t="s">
        <v>453</v>
      </c>
      <c r="B372" s="72" t="s">
        <v>454</v>
      </c>
      <c r="C372" s="119" t="s">
        <v>57</v>
      </c>
      <c r="D372" s="52">
        <v>22</v>
      </c>
      <c r="E372" s="52">
        <v>22</v>
      </c>
      <c r="F372" s="52">
        <v>3</v>
      </c>
      <c r="G372" s="52"/>
    </row>
    <row r="373" spans="1:7">
      <c r="A373" s="54" t="s">
        <v>455</v>
      </c>
      <c r="B373" s="72" t="s">
        <v>456</v>
      </c>
      <c r="C373" s="119" t="s">
        <v>44</v>
      </c>
      <c r="D373" s="52">
        <v>10</v>
      </c>
      <c r="E373" s="52">
        <v>10</v>
      </c>
      <c r="F373" s="52">
        <v>3</v>
      </c>
      <c r="G373" s="52"/>
    </row>
    <row r="374" spans="1:7">
      <c r="A374" s="54" t="s">
        <v>701</v>
      </c>
      <c r="B374" s="72" t="s">
        <v>702</v>
      </c>
      <c r="C374" s="119" t="s">
        <v>44</v>
      </c>
      <c r="D374" s="52">
        <v>13</v>
      </c>
      <c r="E374" s="52">
        <v>3</v>
      </c>
      <c r="F374" s="52">
        <v>3</v>
      </c>
      <c r="G374" s="52"/>
    </row>
    <row r="375" spans="1:7">
      <c r="A375" s="54" t="s">
        <v>1356</v>
      </c>
      <c r="B375" s="72" t="s">
        <v>1357</v>
      </c>
      <c r="C375" s="119" t="s">
        <v>34</v>
      </c>
      <c r="D375" s="52">
        <v>18</v>
      </c>
      <c r="E375" s="52">
        <v>18</v>
      </c>
      <c r="F375" s="52">
        <v>3</v>
      </c>
      <c r="G375" s="52"/>
    </row>
    <row r="376" spans="1:7">
      <c r="A376" s="54" t="s">
        <v>1017</v>
      </c>
      <c r="B376" s="72" t="s">
        <v>1018</v>
      </c>
      <c r="C376" s="119" t="s">
        <v>34</v>
      </c>
      <c r="D376" s="52">
        <v>27</v>
      </c>
      <c r="E376" s="52">
        <v>27</v>
      </c>
      <c r="F376" s="52">
        <v>3</v>
      </c>
      <c r="G376" s="52"/>
    </row>
    <row r="377" spans="1:7">
      <c r="A377" s="54" t="s">
        <v>457</v>
      </c>
      <c r="B377" s="72" t="s">
        <v>458</v>
      </c>
      <c r="C377" s="119" t="s">
        <v>34</v>
      </c>
      <c r="D377" s="52">
        <v>20</v>
      </c>
      <c r="E377" s="52">
        <v>20</v>
      </c>
      <c r="F377" s="52">
        <v>3</v>
      </c>
      <c r="G377" s="52"/>
    </row>
    <row r="378" spans="1:7">
      <c r="A378" s="54" t="s">
        <v>793</v>
      </c>
      <c r="B378" s="72" t="s">
        <v>794</v>
      </c>
      <c r="C378" s="119" t="s">
        <v>44</v>
      </c>
      <c r="D378" s="52">
        <v>4</v>
      </c>
      <c r="E378" s="52">
        <v>4</v>
      </c>
      <c r="F378" s="52">
        <v>3</v>
      </c>
      <c r="G378" s="52"/>
    </row>
    <row r="379" spans="1:7">
      <c r="A379" s="54" t="s">
        <v>1645</v>
      </c>
      <c r="B379" s="72" t="s">
        <v>1646</v>
      </c>
      <c r="C379" s="119" t="s">
        <v>150</v>
      </c>
      <c r="D379" s="52">
        <v>27</v>
      </c>
      <c r="E379" s="52">
        <v>27</v>
      </c>
      <c r="F379" s="52">
        <v>3</v>
      </c>
      <c r="G379" s="52"/>
    </row>
    <row r="380" spans="1:7">
      <c r="A380" s="54" t="s">
        <v>459</v>
      </c>
      <c r="B380" s="72" t="s">
        <v>460</v>
      </c>
      <c r="C380" s="119" t="s">
        <v>155</v>
      </c>
      <c r="D380" s="52">
        <v>129</v>
      </c>
      <c r="E380" s="52">
        <v>50</v>
      </c>
      <c r="F380" s="52">
        <v>5</v>
      </c>
      <c r="G380" s="52"/>
    </row>
    <row r="381" spans="1:7">
      <c r="A381" s="54" t="s">
        <v>461</v>
      </c>
      <c r="B381" s="72" t="s">
        <v>462</v>
      </c>
      <c r="C381" s="119" t="s">
        <v>44</v>
      </c>
      <c r="D381" s="52">
        <v>30</v>
      </c>
      <c r="E381" s="52">
        <v>30</v>
      </c>
      <c r="F381" s="52">
        <v>3</v>
      </c>
      <c r="G381" s="52"/>
    </row>
    <row r="382" spans="1:7">
      <c r="A382" s="54" t="s">
        <v>1405</v>
      </c>
      <c r="B382" s="72" t="s">
        <v>1406</v>
      </c>
      <c r="C382" s="119" t="s">
        <v>44</v>
      </c>
      <c r="D382" s="52">
        <v>20</v>
      </c>
      <c r="E382" s="52">
        <v>20</v>
      </c>
      <c r="F382" s="52">
        <v>3</v>
      </c>
      <c r="G382" s="52"/>
    </row>
    <row r="383" spans="1:7">
      <c r="A383" s="54" t="s">
        <v>886</v>
      </c>
      <c r="B383" s="72" t="s">
        <v>887</v>
      </c>
      <c r="C383" s="119" t="s">
        <v>44</v>
      </c>
      <c r="D383" s="52">
        <v>27</v>
      </c>
      <c r="E383" s="52">
        <v>17</v>
      </c>
      <c r="F383" s="52">
        <v>3</v>
      </c>
      <c r="G383" s="52"/>
    </row>
    <row r="384" spans="1:7">
      <c r="A384" s="54" t="s">
        <v>1358</v>
      </c>
      <c r="B384" s="72" t="s">
        <v>1359</v>
      </c>
      <c r="C384" s="119" t="s">
        <v>44</v>
      </c>
      <c r="D384" s="52">
        <v>24</v>
      </c>
      <c r="E384" s="52">
        <v>14</v>
      </c>
      <c r="F384" s="52">
        <v>3</v>
      </c>
      <c r="G384" s="52"/>
    </row>
    <row r="385" spans="1:7">
      <c r="A385" s="54" t="s">
        <v>463</v>
      </c>
      <c r="B385" s="72" t="s">
        <v>464</v>
      </c>
      <c r="C385" s="119" t="s">
        <v>44</v>
      </c>
      <c r="D385" s="52">
        <v>29</v>
      </c>
      <c r="E385" s="52">
        <v>29</v>
      </c>
      <c r="F385" s="52">
        <v>3</v>
      </c>
      <c r="G385" s="52"/>
    </row>
    <row r="386" spans="1:7">
      <c r="A386" s="54" t="s">
        <v>857</v>
      </c>
      <c r="B386" s="72" t="s">
        <v>858</v>
      </c>
      <c r="C386" s="119" t="s">
        <v>44</v>
      </c>
      <c r="D386" s="52">
        <v>26</v>
      </c>
      <c r="E386" s="52">
        <v>26</v>
      </c>
      <c r="F386" s="52">
        <v>3</v>
      </c>
      <c r="G386" s="52"/>
    </row>
    <row r="387" spans="1:7">
      <c r="A387" s="54" t="s">
        <v>1183</v>
      </c>
      <c r="B387" s="72" t="s">
        <v>1184</v>
      </c>
      <c r="C387" s="119" t="s">
        <v>44</v>
      </c>
      <c r="D387" s="52">
        <v>29</v>
      </c>
      <c r="E387" s="52">
        <v>29</v>
      </c>
      <c r="F387" s="52">
        <v>3</v>
      </c>
      <c r="G387" s="52"/>
    </row>
    <row r="388" spans="1:7">
      <c r="A388" s="54" t="s">
        <v>921</v>
      </c>
      <c r="B388" s="72" t="s">
        <v>922</v>
      </c>
      <c r="C388" s="119" t="s">
        <v>44</v>
      </c>
      <c r="D388" s="52">
        <v>33</v>
      </c>
      <c r="E388" s="52">
        <v>9</v>
      </c>
      <c r="F388" s="52">
        <v>3</v>
      </c>
      <c r="G388" s="52"/>
    </row>
    <row r="389" spans="1:7">
      <c r="A389" s="54" t="s">
        <v>465</v>
      </c>
      <c r="B389" s="72" t="s">
        <v>466</v>
      </c>
      <c r="C389" s="119" t="s">
        <v>61</v>
      </c>
      <c r="D389" s="52">
        <v>12</v>
      </c>
      <c r="E389" s="52">
        <v>12</v>
      </c>
      <c r="F389" s="52">
        <v>3</v>
      </c>
      <c r="G389" s="52"/>
    </row>
    <row r="390" spans="1:7">
      <c r="A390" s="54" t="s">
        <v>467</v>
      </c>
      <c r="B390" s="72" t="s">
        <v>468</v>
      </c>
      <c r="C390" s="119" t="s">
        <v>44</v>
      </c>
      <c r="D390" s="52">
        <v>29</v>
      </c>
      <c r="E390" s="52">
        <v>29</v>
      </c>
      <c r="F390" s="52">
        <v>3</v>
      </c>
      <c r="G390" s="52"/>
    </row>
    <row r="391" spans="1:7">
      <c r="A391" s="54" t="s">
        <v>1165</v>
      </c>
      <c r="B391" s="72" t="s">
        <v>1166</v>
      </c>
      <c r="C391" s="119" t="s">
        <v>44</v>
      </c>
      <c r="D391" s="52">
        <v>25</v>
      </c>
      <c r="E391" s="52">
        <v>25</v>
      </c>
      <c r="F391" s="52">
        <v>3</v>
      </c>
      <c r="G391" s="52"/>
    </row>
    <row r="392" spans="1:7">
      <c r="A392" s="54" t="s">
        <v>1518</v>
      </c>
      <c r="B392" s="72" t="s">
        <v>1519</v>
      </c>
      <c r="C392" s="119" t="s">
        <v>44</v>
      </c>
      <c r="D392" s="52">
        <v>28</v>
      </c>
      <c r="E392" s="52">
        <v>18</v>
      </c>
      <c r="F392" s="52">
        <v>3</v>
      </c>
      <c r="G392" s="52"/>
    </row>
    <row r="393" spans="1:7">
      <c r="A393" s="54" t="s">
        <v>725</v>
      </c>
      <c r="B393" s="72" t="s">
        <v>726</v>
      </c>
      <c r="C393" s="119" t="s">
        <v>44</v>
      </c>
      <c r="D393" s="52">
        <v>27</v>
      </c>
      <c r="E393" s="52">
        <v>27</v>
      </c>
      <c r="F393" s="52">
        <v>3</v>
      </c>
      <c r="G393" s="52"/>
    </row>
    <row r="394" spans="1:7">
      <c r="A394" s="54" t="s">
        <v>1457</v>
      </c>
      <c r="B394" s="72" t="s">
        <v>1458</v>
      </c>
      <c r="C394" s="119" t="s">
        <v>150</v>
      </c>
      <c r="D394" s="52">
        <v>28</v>
      </c>
      <c r="E394" s="52">
        <v>28</v>
      </c>
      <c r="F394" s="52">
        <v>3</v>
      </c>
      <c r="G394" s="52"/>
    </row>
    <row r="395" spans="1:7">
      <c r="A395" s="54" t="s">
        <v>469</v>
      </c>
      <c r="B395" s="72" t="s">
        <v>470</v>
      </c>
      <c r="C395" s="119" t="s">
        <v>150</v>
      </c>
      <c r="D395" s="52">
        <v>29</v>
      </c>
      <c r="E395" s="52">
        <v>29</v>
      </c>
      <c r="F395" s="52">
        <v>3</v>
      </c>
      <c r="G395" s="52"/>
    </row>
    <row r="396" spans="1:7">
      <c r="A396" s="54" t="s">
        <v>471</v>
      </c>
      <c r="B396" s="72" t="s">
        <v>472</v>
      </c>
      <c r="C396" s="119" t="s">
        <v>150</v>
      </c>
      <c r="D396" s="52">
        <v>28</v>
      </c>
      <c r="E396" s="52">
        <v>28</v>
      </c>
      <c r="F396" s="52">
        <v>3</v>
      </c>
      <c r="G396" s="52"/>
    </row>
    <row r="397" spans="1:7">
      <c r="A397" s="54" t="s">
        <v>859</v>
      </c>
      <c r="B397" s="72" t="s">
        <v>860</v>
      </c>
      <c r="C397" s="119" t="s">
        <v>44</v>
      </c>
      <c r="D397" s="52">
        <v>30</v>
      </c>
      <c r="E397" s="52">
        <v>20</v>
      </c>
      <c r="F397" s="52">
        <v>3</v>
      </c>
      <c r="G397" s="52"/>
    </row>
    <row r="398" spans="1:7">
      <c r="A398" s="54" t="s">
        <v>1953</v>
      </c>
      <c r="B398" s="72" t="s">
        <v>1954</v>
      </c>
      <c r="C398" s="119"/>
      <c r="D398" s="52">
        <v>1</v>
      </c>
      <c r="E398" s="52">
        <v>1</v>
      </c>
      <c r="F398" s="52">
        <v>3</v>
      </c>
      <c r="G398" s="52"/>
    </row>
    <row r="399" spans="1:7">
      <c r="A399" s="54" t="s">
        <v>1943</v>
      </c>
      <c r="B399" s="72" t="s">
        <v>1944</v>
      </c>
      <c r="C399" s="119"/>
      <c r="D399" s="52">
        <v>1</v>
      </c>
      <c r="E399" s="52">
        <v>1</v>
      </c>
      <c r="F399" s="52">
        <v>3</v>
      </c>
      <c r="G399" s="52"/>
    </row>
    <row r="400" spans="1:7">
      <c r="A400" s="54" t="s">
        <v>1547</v>
      </c>
      <c r="B400" s="72" t="s">
        <v>1548</v>
      </c>
      <c r="C400" s="119" t="s">
        <v>44</v>
      </c>
      <c r="D400" s="52">
        <v>44</v>
      </c>
      <c r="E400" s="52">
        <v>7</v>
      </c>
      <c r="F400" s="52">
        <v>3</v>
      </c>
      <c r="G400" s="52"/>
    </row>
    <row r="401" spans="1:7">
      <c r="A401" s="54" t="s">
        <v>1104</v>
      </c>
      <c r="B401" s="72" t="s">
        <v>1105</v>
      </c>
      <c r="C401" s="119" t="s">
        <v>155</v>
      </c>
      <c r="D401" s="52">
        <v>18</v>
      </c>
      <c r="E401" s="52">
        <v>18</v>
      </c>
      <c r="F401" s="52">
        <v>3</v>
      </c>
      <c r="G401" s="52"/>
    </row>
    <row r="402" spans="1:7">
      <c r="A402" s="54" t="s">
        <v>1747</v>
      </c>
      <c r="B402" s="72" t="s">
        <v>1748</v>
      </c>
      <c r="C402" s="119" t="s">
        <v>44</v>
      </c>
      <c r="D402" s="52">
        <v>23</v>
      </c>
      <c r="E402" s="52">
        <v>13</v>
      </c>
      <c r="F402" s="52">
        <v>3</v>
      </c>
      <c r="G402" s="52"/>
    </row>
    <row r="403" spans="1:7">
      <c r="A403" s="54" t="s">
        <v>1208</v>
      </c>
      <c r="B403" s="72" t="s">
        <v>1209</v>
      </c>
      <c r="C403" s="119" t="s">
        <v>70</v>
      </c>
      <c r="D403" s="52">
        <v>23</v>
      </c>
      <c r="E403" s="52">
        <v>19</v>
      </c>
      <c r="F403" s="52">
        <v>3</v>
      </c>
      <c r="G403" s="52"/>
    </row>
    <row r="404" spans="1:7">
      <c r="A404" s="54" t="s">
        <v>473</v>
      </c>
      <c r="B404" s="72" t="s">
        <v>474</v>
      </c>
      <c r="C404" s="119" t="s">
        <v>44</v>
      </c>
      <c r="D404" s="52">
        <v>28</v>
      </c>
      <c r="E404" s="52">
        <v>28</v>
      </c>
      <c r="F404" s="52">
        <v>3</v>
      </c>
      <c r="G404" s="52"/>
    </row>
    <row r="405" spans="1:7">
      <c r="A405" s="54" t="s">
        <v>1667</v>
      </c>
      <c r="B405" s="72" t="s">
        <v>1668</v>
      </c>
      <c r="C405" s="119" t="s">
        <v>44</v>
      </c>
      <c r="D405" s="52">
        <v>30</v>
      </c>
      <c r="E405" s="52">
        <v>20</v>
      </c>
      <c r="F405" s="52">
        <v>3</v>
      </c>
      <c r="G405" s="52"/>
    </row>
    <row r="406" spans="1:7">
      <c r="A406" s="54" t="s">
        <v>475</v>
      </c>
      <c r="B406" s="72" t="s">
        <v>476</v>
      </c>
      <c r="C406" s="119" t="s">
        <v>44</v>
      </c>
      <c r="D406" s="52">
        <v>28</v>
      </c>
      <c r="E406" s="52">
        <v>28</v>
      </c>
      <c r="F406" s="52">
        <v>3</v>
      </c>
      <c r="G406" s="52"/>
    </row>
    <row r="407" spans="1:7">
      <c r="A407" s="54" t="s">
        <v>861</v>
      </c>
      <c r="B407" s="72" t="s">
        <v>862</v>
      </c>
      <c r="C407" s="119" t="s">
        <v>61</v>
      </c>
      <c r="D407" s="52">
        <v>20</v>
      </c>
      <c r="E407" s="52">
        <v>20</v>
      </c>
      <c r="F407" s="52">
        <v>3</v>
      </c>
      <c r="G407" s="52"/>
    </row>
    <row r="408" spans="1:7">
      <c r="A408" s="54" t="s">
        <v>896</v>
      </c>
      <c r="B408" s="72" t="s">
        <v>897</v>
      </c>
      <c r="C408" s="119" t="s">
        <v>44</v>
      </c>
      <c r="D408" s="52">
        <v>22</v>
      </c>
      <c r="E408" s="52">
        <v>22</v>
      </c>
      <c r="F408" s="52">
        <v>3</v>
      </c>
      <c r="G408" s="52"/>
    </row>
    <row r="409" spans="1:7">
      <c r="A409" s="54" t="s">
        <v>477</v>
      </c>
      <c r="B409" s="72" t="s">
        <v>478</v>
      </c>
      <c r="C409" s="119" t="s">
        <v>44</v>
      </c>
      <c r="D409" s="52">
        <v>31</v>
      </c>
      <c r="E409" s="52">
        <v>22</v>
      </c>
      <c r="F409" s="52">
        <v>3</v>
      </c>
      <c r="G409" s="52"/>
    </row>
    <row r="410" spans="1:7">
      <c r="A410" s="54" t="s">
        <v>479</v>
      </c>
      <c r="B410" s="72" t="s">
        <v>480</v>
      </c>
      <c r="C410" s="119" t="s">
        <v>34</v>
      </c>
      <c r="D410" s="52">
        <v>22</v>
      </c>
      <c r="E410" s="52">
        <v>22</v>
      </c>
      <c r="F410" s="52">
        <v>3</v>
      </c>
      <c r="G410" s="52"/>
    </row>
    <row r="411" spans="1:7">
      <c r="A411" s="54" t="s">
        <v>1378</v>
      </c>
      <c r="B411" s="72" t="s">
        <v>1379</v>
      </c>
      <c r="C411" s="119" t="s">
        <v>44</v>
      </c>
      <c r="D411" s="52">
        <v>27</v>
      </c>
      <c r="E411" s="52">
        <v>7</v>
      </c>
      <c r="F411" s="52">
        <v>3</v>
      </c>
      <c r="G411" s="52"/>
    </row>
    <row r="412" spans="1:7">
      <c r="A412" s="54" t="s">
        <v>1113</v>
      </c>
      <c r="B412" s="72" t="s">
        <v>1114</v>
      </c>
      <c r="C412" s="119" t="s">
        <v>150</v>
      </c>
      <c r="D412" s="52">
        <v>27</v>
      </c>
      <c r="E412" s="52">
        <v>27</v>
      </c>
      <c r="F412" s="52">
        <v>3</v>
      </c>
      <c r="G412" s="52"/>
    </row>
    <row r="413" spans="1:7">
      <c r="A413" s="54" t="s">
        <v>1549</v>
      </c>
      <c r="B413" s="72" t="s">
        <v>1550</v>
      </c>
      <c r="C413" s="119" t="s">
        <v>44</v>
      </c>
      <c r="D413" s="52">
        <v>7</v>
      </c>
      <c r="E413" s="52">
        <v>7</v>
      </c>
      <c r="F413" s="52">
        <v>3</v>
      </c>
      <c r="G413" s="52"/>
    </row>
    <row r="414" spans="1:7">
      <c r="A414" s="54" t="s">
        <v>481</v>
      </c>
      <c r="B414" s="72" t="s">
        <v>482</v>
      </c>
      <c r="C414" s="119" t="s">
        <v>44</v>
      </c>
      <c r="D414" s="52">
        <v>15</v>
      </c>
      <c r="E414" s="52">
        <v>15</v>
      </c>
      <c r="F414" s="52">
        <v>3</v>
      </c>
      <c r="G414" s="52"/>
    </row>
    <row r="415" spans="1:7">
      <c r="A415" s="54" t="s">
        <v>734</v>
      </c>
      <c r="B415" s="72" t="s">
        <v>735</v>
      </c>
      <c r="C415" s="119" t="s">
        <v>44</v>
      </c>
      <c r="D415" s="52">
        <v>23</v>
      </c>
      <c r="E415" s="52">
        <v>23</v>
      </c>
      <c r="F415" s="52">
        <v>3</v>
      </c>
      <c r="G415" s="52"/>
    </row>
    <row r="416" spans="1:7">
      <c r="A416" s="54" t="s">
        <v>483</v>
      </c>
      <c r="B416" s="72" t="s">
        <v>484</v>
      </c>
      <c r="C416" s="119" t="s">
        <v>44</v>
      </c>
      <c r="D416" s="52">
        <v>24</v>
      </c>
      <c r="E416" s="52">
        <v>24</v>
      </c>
      <c r="F416" s="52">
        <v>3</v>
      </c>
      <c r="G416" s="52"/>
    </row>
    <row r="417" spans="1:7">
      <c r="A417" s="54" t="s">
        <v>1171</v>
      </c>
      <c r="B417" s="72" t="s">
        <v>1172</v>
      </c>
      <c r="C417" s="119" t="s">
        <v>150</v>
      </c>
      <c r="D417" s="52">
        <v>29</v>
      </c>
      <c r="E417" s="52">
        <v>29</v>
      </c>
      <c r="F417" s="52">
        <v>3</v>
      </c>
      <c r="G417" s="52"/>
    </row>
    <row r="418" spans="1:7">
      <c r="A418" s="54" t="s">
        <v>955</v>
      </c>
      <c r="B418" s="72" t="s">
        <v>956</v>
      </c>
      <c r="C418" s="119" t="s">
        <v>150</v>
      </c>
      <c r="D418" s="52">
        <v>35</v>
      </c>
      <c r="E418" s="52">
        <v>35</v>
      </c>
      <c r="F418" s="52">
        <v>4</v>
      </c>
      <c r="G418" s="52"/>
    </row>
    <row r="419" spans="1:7">
      <c r="A419" s="54" t="s">
        <v>1185</v>
      </c>
      <c r="B419" s="72" t="s">
        <v>1186</v>
      </c>
      <c r="C419" s="119" t="s">
        <v>44</v>
      </c>
      <c r="D419" s="52">
        <v>58</v>
      </c>
      <c r="E419" s="52">
        <v>28</v>
      </c>
      <c r="F419" s="52">
        <v>3</v>
      </c>
      <c r="G419" s="52"/>
    </row>
    <row r="420" spans="1:7">
      <c r="A420" s="54" t="s">
        <v>485</v>
      </c>
      <c r="B420" s="72" t="s">
        <v>486</v>
      </c>
      <c r="C420" s="119" t="s">
        <v>44</v>
      </c>
      <c r="D420" s="52">
        <v>25</v>
      </c>
      <c r="E420" s="52">
        <v>15</v>
      </c>
      <c r="F420" s="52">
        <v>3</v>
      </c>
      <c r="G420" s="52"/>
    </row>
    <row r="421" spans="1:7">
      <c r="A421" s="54" t="s">
        <v>487</v>
      </c>
      <c r="B421" s="72" t="s">
        <v>488</v>
      </c>
      <c r="C421" s="119" t="s">
        <v>44</v>
      </c>
      <c r="D421" s="52">
        <v>25</v>
      </c>
      <c r="E421" s="52">
        <v>15</v>
      </c>
      <c r="F421" s="52">
        <v>3</v>
      </c>
      <c r="G421" s="52"/>
    </row>
    <row r="422" spans="1:7">
      <c r="A422" s="54" t="s">
        <v>489</v>
      </c>
      <c r="B422" s="72" t="s">
        <v>490</v>
      </c>
      <c r="C422" s="119" t="s">
        <v>44</v>
      </c>
      <c r="D422" s="52">
        <v>35</v>
      </c>
      <c r="E422" s="52">
        <v>5</v>
      </c>
      <c r="F422" s="52">
        <v>3</v>
      </c>
      <c r="G422" s="52"/>
    </row>
    <row r="423" spans="1:7">
      <c r="A423" s="54" t="s">
        <v>491</v>
      </c>
      <c r="B423" s="72" t="s">
        <v>492</v>
      </c>
      <c r="C423" s="119" t="s">
        <v>44</v>
      </c>
      <c r="D423" s="52">
        <v>19</v>
      </c>
      <c r="E423" s="52">
        <v>19</v>
      </c>
      <c r="F423" s="52">
        <v>3</v>
      </c>
      <c r="G423" s="52"/>
    </row>
    <row r="424" spans="1:7">
      <c r="A424" s="54" t="s">
        <v>888</v>
      </c>
      <c r="B424" s="72" t="s">
        <v>889</v>
      </c>
      <c r="C424" s="119" t="s">
        <v>44</v>
      </c>
      <c r="D424" s="52">
        <v>29</v>
      </c>
      <c r="E424" s="52">
        <v>19</v>
      </c>
      <c r="F424" s="52">
        <v>3</v>
      </c>
      <c r="G424" s="52"/>
    </row>
    <row r="425" spans="1:7">
      <c r="A425" s="54" t="s">
        <v>493</v>
      </c>
      <c r="B425" s="72" t="s">
        <v>494</v>
      </c>
      <c r="C425" s="119" t="s">
        <v>44</v>
      </c>
      <c r="D425" s="52">
        <v>32</v>
      </c>
      <c r="E425" s="52">
        <v>22</v>
      </c>
      <c r="F425" s="52">
        <v>3</v>
      </c>
      <c r="G425" s="52"/>
    </row>
    <row r="426" spans="1:7">
      <c r="A426" s="54" t="s">
        <v>495</v>
      </c>
      <c r="B426" s="72" t="s">
        <v>496</v>
      </c>
      <c r="C426" s="119" t="s">
        <v>44</v>
      </c>
      <c r="D426" s="52">
        <v>30</v>
      </c>
      <c r="E426" s="52">
        <v>30</v>
      </c>
      <c r="F426" s="52">
        <v>3</v>
      </c>
      <c r="G426" s="52"/>
    </row>
    <row r="427" spans="1:7">
      <c r="A427" s="54" t="s">
        <v>1802</v>
      </c>
      <c r="B427" s="72" t="s">
        <v>1803</v>
      </c>
      <c r="C427" s="119" t="s">
        <v>44</v>
      </c>
      <c r="D427" s="52">
        <v>28</v>
      </c>
      <c r="E427" s="52">
        <v>28</v>
      </c>
      <c r="F427" s="52">
        <v>3</v>
      </c>
      <c r="G427" s="52"/>
    </row>
    <row r="428" spans="1:7">
      <c r="A428" s="54" t="s">
        <v>497</v>
      </c>
      <c r="B428" s="72" t="s">
        <v>498</v>
      </c>
      <c r="C428" s="119" t="s">
        <v>34</v>
      </c>
      <c r="D428" s="52">
        <v>29</v>
      </c>
      <c r="E428" s="52">
        <v>29</v>
      </c>
      <c r="F428" s="52">
        <v>3</v>
      </c>
      <c r="G428" s="52"/>
    </row>
    <row r="429" spans="1:7">
      <c r="A429" s="54" t="s">
        <v>499</v>
      </c>
      <c r="B429" s="72" t="s">
        <v>500</v>
      </c>
      <c r="C429" s="119" t="s">
        <v>44</v>
      </c>
      <c r="D429" s="52">
        <v>29</v>
      </c>
      <c r="E429" s="52">
        <v>29</v>
      </c>
      <c r="F429" s="52">
        <v>3</v>
      </c>
      <c r="G429" s="52"/>
    </row>
    <row r="430" spans="1:7">
      <c r="A430" s="54" t="s">
        <v>501</v>
      </c>
      <c r="B430" s="72" t="s">
        <v>502</v>
      </c>
      <c r="C430" s="119" t="s">
        <v>44</v>
      </c>
      <c r="D430" s="52">
        <v>23</v>
      </c>
      <c r="E430" s="52">
        <v>23</v>
      </c>
      <c r="F430" s="52">
        <v>3</v>
      </c>
      <c r="G430" s="52"/>
    </row>
    <row r="431" spans="1:7">
      <c r="A431" s="54" t="s">
        <v>503</v>
      </c>
      <c r="B431" s="72" t="s">
        <v>504</v>
      </c>
      <c r="C431" s="119" t="s">
        <v>44</v>
      </c>
      <c r="D431" s="52">
        <v>27</v>
      </c>
      <c r="E431" s="52">
        <v>17</v>
      </c>
      <c r="F431" s="52">
        <v>3</v>
      </c>
      <c r="G431" s="52"/>
    </row>
    <row r="432" spans="1:7">
      <c r="A432" s="54" t="s">
        <v>505</v>
      </c>
      <c r="B432" s="72" t="s">
        <v>506</v>
      </c>
      <c r="C432" s="119" t="s">
        <v>44</v>
      </c>
      <c r="D432" s="52">
        <v>32</v>
      </c>
      <c r="E432" s="52">
        <v>33</v>
      </c>
      <c r="F432" s="52">
        <v>4</v>
      </c>
      <c r="G432" s="52"/>
    </row>
    <row r="433" spans="1:7">
      <c r="A433" s="54" t="s">
        <v>1380</v>
      </c>
      <c r="B433" s="72" t="s">
        <v>1381</v>
      </c>
      <c r="C433" s="119" t="s">
        <v>44</v>
      </c>
      <c r="D433" s="52">
        <v>24</v>
      </c>
      <c r="E433" s="52">
        <v>24</v>
      </c>
      <c r="F433" s="52">
        <v>3</v>
      </c>
      <c r="G433" s="52"/>
    </row>
    <row r="434" spans="1:7">
      <c r="A434" s="54" t="s">
        <v>507</v>
      </c>
      <c r="B434" s="72" t="s">
        <v>508</v>
      </c>
      <c r="C434" s="119" t="s">
        <v>174</v>
      </c>
      <c r="D434" s="52">
        <v>18</v>
      </c>
      <c r="E434" s="52">
        <v>18</v>
      </c>
      <c r="F434" s="52">
        <v>3</v>
      </c>
      <c r="G434" s="52"/>
    </row>
    <row r="435" spans="1:7">
      <c r="A435" s="54" t="s">
        <v>509</v>
      </c>
      <c r="B435" s="72" t="s">
        <v>510</v>
      </c>
      <c r="C435" s="119" t="s">
        <v>174</v>
      </c>
      <c r="D435" s="52">
        <v>18</v>
      </c>
      <c r="E435" s="52">
        <v>20</v>
      </c>
      <c r="F435" s="52">
        <v>3</v>
      </c>
      <c r="G435" s="52"/>
    </row>
    <row r="436" spans="1:7">
      <c r="A436" s="54" t="s">
        <v>511</v>
      </c>
      <c r="B436" s="72" t="s">
        <v>512</v>
      </c>
      <c r="C436" s="119" t="s">
        <v>44</v>
      </c>
      <c r="D436" s="52">
        <v>33</v>
      </c>
      <c r="E436" s="52">
        <v>35</v>
      </c>
      <c r="F436" s="52">
        <v>4</v>
      </c>
      <c r="G436" s="52"/>
    </row>
    <row r="437" spans="1:7">
      <c r="A437" s="54" t="s">
        <v>513</v>
      </c>
      <c r="B437" s="72" t="s">
        <v>514</v>
      </c>
      <c r="C437" s="119" t="s">
        <v>44</v>
      </c>
      <c r="D437" s="52">
        <v>16</v>
      </c>
      <c r="E437" s="52">
        <v>-5</v>
      </c>
      <c r="F437" s="52">
        <v>2</v>
      </c>
      <c r="G437" s="52"/>
    </row>
    <row r="438" spans="1:7">
      <c r="A438" s="54" t="s">
        <v>1508</v>
      </c>
      <c r="B438" s="72" t="s">
        <v>1509</v>
      </c>
      <c r="C438" s="119" t="s">
        <v>44</v>
      </c>
      <c r="D438" s="52">
        <v>18</v>
      </c>
      <c r="E438" s="52">
        <v>18</v>
      </c>
      <c r="F438" s="52">
        <v>3</v>
      </c>
      <c r="G438" s="52"/>
    </row>
    <row r="439" spans="1:7">
      <c r="A439" s="54" t="s">
        <v>515</v>
      </c>
      <c r="B439" s="72" t="s">
        <v>731</v>
      </c>
      <c r="C439" s="119" t="s">
        <v>44</v>
      </c>
      <c r="D439" s="52">
        <v>29</v>
      </c>
      <c r="E439" s="52">
        <v>29</v>
      </c>
      <c r="F439" s="52">
        <v>3</v>
      </c>
      <c r="G439" s="52"/>
    </row>
    <row r="440" spans="1:7">
      <c r="A440" s="54" t="s">
        <v>516</v>
      </c>
      <c r="B440" s="72" t="s">
        <v>517</v>
      </c>
      <c r="C440" s="119" t="s">
        <v>44</v>
      </c>
      <c r="D440" s="52">
        <v>28</v>
      </c>
      <c r="E440" s="52">
        <v>28</v>
      </c>
      <c r="F440" s="52">
        <v>3</v>
      </c>
      <c r="G440" s="52"/>
    </row>
    <row r="441" spans="1:7">
      <c r="A441" s="54" t="s">
        <v>518</v>
      </c>
      <c r="B441" s="72" t="s">
        <v>519</v>
      </c>
      <c r="C441" s="119" t="s">
        <v>44</v>
      </c>
      <c r="D441" s="52">
        <v>25</v>
      </c>
      <c r="E441" s="52">
        <v>15</v>
      </c>
      <c r="F441" s="52">
        <v>3</v>
      </c>
      <c r="G441" s="52"/>
    </row>
    <row r="442" spans="1:7">
      <c r="A442" s="54" t="s">
        <v>520</v>
      </c>
      <c r="B442" s="72" t="s">
        <v>521</v>
      </c>
      <c r="C442" s="119" t="s">
        <v>44</v>
      </c>
      <c r="D442" s="52">
        <v>25</v>
      </c>
      <c r="E442" s="52">
        <v>25</v>
      </c>
      <c r="F442" s="52">
        <v>3</v>
      </c>
      <c r="G442" s="52"/>
    </row>
    <row r="443" spans="1:7">
      <c r="A443" s="54" t="s">
        <v>522</v>
      </c>
      <c r="B443" s="72" t="s">
        <v>523</v>
      </c>
      <c r="C443" s="119" t="s">
        <v>150</v>
      </c>
      <c r="D443" s="52">
        <v>26</v>
      </c>
      <c r="E443" s="52">
        <v>26</v>
      </c>
      <c r="F443" s="52">
        <v>3</v>
      </c>
      <c r="G443" s="52"/>
    </row>
    <row r="444" spans="1:7">
      <c r="A444" s="54" t="s">
        <v>1647</v>
      </c>
      <c r="B444" s="72" t="s">
        <v>1648</v>
      </c>
      <c r="C444" s="119" t="s">
        <v>57</v>
      </c>
      <c r="D444" s="52">
        <v>12</v>
      </c>
      <c r="E444" s="52">
        <v>12</v>
      </c>
      <c r="F444" s="52">
        <v>3</v>
      </c>
      <c r="G444" s="52"/>
    </row>
    <row r="445" spans="1:7">
      <c r="A445" s="54" t="s">
        <v>524</v>
      </c>
      <c r="B445" s="72" t="s">
        <v>525</v>
      </c>
      <c r="C445" s="119" t="s">
        <v>44</v>
      </c>
      <c r="D445" s="52">
        <v>27</v>
      </c>
      <c r="E445" s="52">
        <v>27</v>
      </c>
      <c r="F445" s="52">
        <v>3</v>
      </c>
      <c r="G445" s="52"/>
    </row>
    <row r="446" spans="1:7">
      <c r="A446" s="54" t="s">
        <v>703</v>
      </c>
      <c r="B446" s="72" t="s">
        <v>704</v>
      </c>
      <c r="C446" s="119" t="s">
        <v>44</v>
      </c>
      <c r="D446" s="52">
        <v>28</v>
      </c>
      <c r="E446" s="52">
        <v>28</v>
      </c>
      <c r="F446" s="52">
        <v>3</v>
      </c>
      <c r="G446" s="52"/>
    </row>
    <row r="447" spans="1:7">
      <c r="A447" s="54" t="s">
        <v>526</v>
      </c>
      <c r="B447" s="72" t="s">
        <v>527</v>
      </c>
      <c r="C447" s="119" t="s">
        <v>44</v>
      </c>
      <c r="D447" s="52">
        <v>101</v>
      </c>
      <c r="E447" s="52">
        <v>50</v>
      </c>
      <c r="F447" s="52">
        <v>5</v>
      </c>
      <c r="G447" s="52"/>
    </row>
    <row r="448" spans="1:7">
      <c r="A448" s="54" t="s">
        <v>1816</v>
      </c>
      <c r="B448" s="72" t="s">
        <v>1817</v>
      </c>
      <c r="C448" s="119" t="s">
        <v>61</v>
      </c>
      <c r="D448" s="52">
        <v>19</v>
      </c>
      <c r="E448" s="52">
        <v>19</v>
      </c>
      <c r="F448" s="52">
        <v>3</v>
      </c>
      <c r="G448" s="52"/>
    </row>
    <row r="449" spans="1:7">
      <c r="A449" s="54" t="s">
        <v>863</v>
      </c>
      <c r="B449" s="72" t="s">
        <v>864</v>
      </c>
      <c r="C449" s="119" t="s">
        <v>61</v>
      </c>
      <c r="D449" s="52">
        <v>16</v>
      </c>
      <c r="E449" s="52">
        <v>16</v>
      </c>
      <c r="F449" s="52">
        <v>3</v>
      </c>
      <c r="G449" s="52"/>
    </row>
    <row r="450" spans="1:7">
      <c r="A450" s="54" t="s">
        <v>1459</v>
      </c>
      <c r="B450" s="72" t="s">
        <v>1460</v>
      </c>
      <c r="C450" s="119" t="s">
        <v>155</v>
      </c>
      <c r="D450" s="52">
        <v>25</v>
      </c>
      <c r="E450" s="52">
        <v>36</v>
      </c>
      <c r="F450" s="52">
        <v>4</v>
      </c>
      <c r="G450" s="52"/>
    </row>
    <row r="451" spans="1:7">
      <c r="A451" s="54" t="s">
        <v>927</v>
      </c>
      <c r="B451" s="72" t="s">
        <v>928</v>
      </c>
      <c r="C451" s="119" t="s">
        <v>155</v>
      </c>
      <c r="D451" s="52">
        <v>75</v>
      </c>
      <c r="E451" s="52">
        <v>50</v>
      </c>
      <c r="F451" s="52">
        <v>5</v>
      </c>
      <c r="G451" s="52"/>
    </row>
    <row r="452" spans="1:7">
      <c r="A452" s="54" t="s">
        <v>865</v>
      </c>
      <c r="B452" s="72" t="s">
        <v>866</v>
      </c>
      <c r="C452" s="119" t="s">
        <v>155</v>
      </c>
      <c r="D452" s="52">
        <v>18</v>
      </c>
      <c r="E452" s="52">
        <v>18</v>
      </c>
      <c r="F452" s="52">
        <v>3</v>
      </c>
      <c r="G452" s="52"/>
    </row>
    <row r="453" spans="1:7">
      <c r="A453" s="54" t="s">
        <v>528</v>
      </c>
      <c r="B453" s="72" t="s">
        <v>529</v>
      </c>
      <c r="C453" s="119" t="s">
        <v>44</v>
      </c>
      <c r="D453" s="52">
        <v>28</v>
      </c>
      <c r="E453" s="52">
        <v>28</v>
      </c>
      <c r="F453" s="52">
        <v>3</v>
      </c>
      <c r="G453" s="52"/>
    </row>
    <row r="454" spans="1:7">
      <c r="A454" s="54" t="s">
        <v>530</v>
      </c>
      <c r="B454" s="72" t="s">
        <v>531</v>
      </c>
      <c r="C454" s="119" t="s">
        <v>44</v>
      </c>
      <c r="D454" s="52">
        <v>26</v>
      </c>
      <c r="E454" s="52">
        <v>26</v>
      </c>
      <c r="F454" s="52">
        <v>3</v>
      </c>
      <c r="G454" s="52"/>
    </row>
    <row r="455" spans="1:7">
      <c r="A455" s="54" t="s">
        <v>532</v>
      </c>
      <c r="B455" s="72" t="s">
        <v>533</v>
      </c>
      <c r="C455" s="119" t="s">
        <v>44</v>
      </c>
      <c r="D455" s="52">
        <v>23</v>
      </c>
      <c r="E455" s="52">
        <v>23</v>
      </c>
      <c r="F455" s="52">
        <v>3</v>
      </c>
      <c r="G455" s="52"/>
    </row>
    <row r="456" spans="1:7">
      <c r="A456" s="54" t="s">
        <v>705</v>
      </c>
      <c r="B456" s="72" t="s">
        <v>706</v>
      </c>
      <c r="C456" s="119" t="s">
        <v>44</v>
      </c>
      <c r="D456" s="52">
        <v>28</v>
      </c>
      <c r="E456" s="52">
        <v>18</v>
      </c>
      <c r="F456" s="52">
        <v>3</v>
      </c>
      <c r="G456" s="52"/>
    </row>
    <row r="457" spans="1:7">
      <c r="A457" s="54" t="s">
        <v>534</v>
      </c>
      <c r="B457" s="72" t="s">
        <v>535</v>
      </c>
      <c r="C457" s="119" t="s">
        <v>44</v>
      </c>
      <c r="D457" s="52">
        <v>2</v>
      </c>
      <c r="E457" s="52">
        <v>2</v>
      </c>
      <c r="F457" s="52">
        <v>3</v>
      </c>
      <c r="G457" s="52"/>
    </row>
    <row r="458" spans="1:7">
      <c r="A458" s="54" t="s">
        <v>1757</v>
      </c>
      <c r="B458" s="72" t="s">
        <v>1758</v>
      </c>
      <c r="C458" s="119" t="s">
        <v>44</v>
      </c>
      <c r="D458" s="52">
        <v>28</v>
      </c>
      <c r="E458" s="52">
        <v>28</v>
      </c>
      <c r="F458" s="52">
        <v>3</v>
      </c>
      <c r="G458" s="52"/>
    </row>
    <row r="459" spans="1:7">
      <c r="A459" s="54" t="s">
        <v>536</v>
      </c>
      <c r="B459" s="72" t="s">
        <v>537</v>
      </c>
      <c r="C459" s="119" t="s">
        <v>44</v>
      </c>
      <c r="D459" s="52">
        <v>28</v>
      </c>
      <c r="E459" s="52">
        <v>28</v>
      </c>
      <c r="F459" s="52">
        <v>3</v>
      </c>
      <c r="G459" s="52"/>
    </row>
    <row r="460" spans="1:7">
      <c r="A460" s="54" t="s">
        <v>1723</v>
      </c>
      <c r="B460" s="72" t="s">
        <v>1724</v>
      </c>
      <c r="C460" s="119"/>
      <c r="D460" s="52">
        <v>41</v>
      </c>
      <c r="E460" s="52">
        <v>41</v>
      </c>
      <c r="F460" s="52">
        <v>4</v>
      </c>
      <c r="G460" s="52"/>
    </row>
    <row r="461" spans="1:7">
      <c r="A461" s="54" t="s">
        <v>538</v>
      </c>
      <c r="B461" s="72" t="s">
        <v>539</v>
      </c>
      <c r="C461" s="119" t="s">
        <v>44</v>
      </c>
      <c r="D461" s="52">
        <v>25</v>
      </c>
      <c r="E461" s="52">
        <v>15</v>
      </c>
      <c r="F461" s="52">
        <v>3</v>
      </c>
      <c r="G461" s="52"/>
    </row>
    <row r="462" spans="1:7">
      <c r="A462" s="54" t="s">
        <v>540</v>
      </c>
      <c r="B462" s="72" t="s">
        <v>748</v>
      </c>
      <c r="C462" s="119" t="s">
        <v>44</v>
      </c>
      <c r="D462" s="52">
        <v>18</v>
      </c>
      <c r="E462" s="52">
        <v>18</v>
      </c>
      <c r="F462" s="52">
        <v>3</v>
      </c>
      <c r="G462" s="52"/>
    </row>
    <row r="463" spans="1:7">
      <c r="A463" s="54" t="s">
        <v>541</v>
      </c>
      <c r="B463" s="72" t="s">
        <v>542</v>
      </c>
      <c r="C463" s="119" t="s">
        <v>44</v>
      </c>
      <c r="D463" s="52">
        <v>24</v>
      </c>
      <c r="E463" s="52">
        <v>24</v>
      </c>
      <c r="F463" s="52">
        <v>3</v>
      </c>
      <c r="G463" s="52"/>
    </row>
    <row r="464" spans="1:7">
      <c r="A464" s="54" t="s">
        <v>1573</v>
      </c>
      <c r="B464" s="72" t="s">
        <v>1574</v>
      </c>
      <c r="C464" s="119" t="s">
        <v>155</v>
      </c>
      <c r="D464" s="52">
        <v>173</v>
      </c>
      <c r="E464" s="52">
        <v>50</v>
      </c>
      <c r="F464" s="52">
        <v>5</v>
      </c>
      <c r="G464" s="52"/>
    </row>
    <row r="465" spans="1:7">
      <c r="A465" s="54" t="s">
        <v>1925</v>
      </c>
      <c r="B465" s="72" t="s">
        <v>1926</v>
      </c>
      <c r="C465" s="119"/>
      <c r="D465" s="52">
        <v>2</v>
      </c>
      <c r="E465" s="52">
        <v>3</v>
      </c>
      <c r="F465" s="52">
        <v>3</v>
      </c>
      <c r="G465" s="52"/>
    </row>
    <row r="466" spans="1:7">
      <c r="A466" s="54" t="s">
        <v>1575</v>
      </c>
      <c r="B466" s="72" t="s">
        <v>1576</v>
      </c>
      <c r="C466" s="119" t="s">
        <v>61</v>
      </c>
      <c r="D466" s="52">
        <v>28</v>
      </c>
      <c r="E466" s="52">
        <v>17</v>
      </c>
      <c r="F466" s="52">
        <v>3</v>
      </c>
      <c r="G466" s="52"/>
    </row>
    <row r="467" spans="1:7">
      <c r="A467" s="54" t="s">
        <v>1577</v>
      </c>
      <c r="B467" s="72" t="s">
        <v>1578</v>
      </c>
      <c r="C467" s="119" t="s">
        <v>155</v>
      </c>
      <c r="D467" s="52">
        <v>7</v>
      </c>
      <c r="E467" s="52">
        <v>-3</v>
      </c>
      <c r="F467" s="52">
        <v>2</v>
      </c>
      <c r="G467" s="52"/>
    </row>
    <row r="468" spans="1:7">
      <c r="A468" s="54" t="s">
        <v>1579</v>
      </c>
      <c r="B468" s="72" t="s">
        <v>1580</v>
      </c>
      <c r="C468" s="119" t="s">
        <v>155</v>
      </c>
      <c r="D468" s="52">
        <v>104</v>
      </c>
      <c r="E468" s="52">
        <v>50</v>
      </c>
      <c r="F468" s="52">
        <v>5</v>
      </c>
      <c r="G468" s="52"/>
    </row>
    <row r="469" spans="1:7">
      <c r="A469" s="54" t="s">
        <v>1581</v>
      </c>
      <c r="B469" s="72" t="s">
        <v>1582</v>
      </c>
      <c r="C469" s="119" t="s">
        <v>155</v>
      </c>
      <c r="D469" s="52">
        <v>114</v>
      </c>
      <c r="E469" s="52">
        <v>47</v>
      </c>
      <c r="F469" s="52">
        <v>4</v>
      </c>
      <c r="G469" s="52"/>
    </row>
    <row r="470" spans="1:7">
      <c r="A470" s="54" t="s">
        <v>1583</v>
      </c>
      <c r="B470" s="72" t="s">
        <v>1584</v>
      </c>
      <c r="C470" s="119" t="s">
        <v>61</v>
      </c>
      <c r="D470" s="52">
        <v>51</v>
      </c>
      <c r="E470" s="52">
        <v>11</v>
      </c>
      <c r="F470" s="52">
        <v>3</v>
      </c>
      <c r="G470" s="52"/>
    </row>
    <row r="471" spans="1:7">
      <c r="A471" s="54" t="s">
        <v>1585</v>
      </c>
      <c r="B471" s="72" t="s">
        <v>1586</v>
      </c>
      <c r="C471" s="119" t="s">
        <v>61</v>
      </c>
      <c r="D471" s="52">
        <v>24</v>
      </c>
      <c r="E471" s="52">
        <v>14</v>
      </c>
      <c r="F471" s="52">
        <v>3</v>
      </c>
      <c r="G471" s="52"/>
    </row>
    <row r="472" spans="1:7">
      <c r="A472" s="54" t="s">
        <v>1587</v>
      </c>
      <c r="B472" s="72" t="s">
        <v>1588</v>
      </c>
      <c r="C472" s="119" t="s">
        <v>155</v>
      </c>
      <c r="D472" s="52">
        <v>133</v>
      </c>
      <c r="E472" s="52">
        <v>48</v>
      </c>
      <c r="F472" s="52">
        <v>4</v>
      </c>
      <c r="G472" s="52"/>
    </row>
    <row r="473" spans="1:7">
      <c r="A473" s="54" t="s">
        <v>543</v>
      </c>
      <c r="B473" s="72" t="s">
        <v>544</v>
      </c>
      <c r="C473" s="119" t="s">
        <v>44</v>
      </c>
      <c r="D473" s="52">
        <v>28</v>
      </c>
      <c r="E473" s="52">
        <v>28</v>
      </c>
      <c r="F473" s="52">
        <v>3</v>
      </c>
      <c r="G473" s="52"/>
    </row>
    <row r="474" spans="1:7">
      <c r="A474" s="54" t="s">
        <v>1839</v>
      </c>
      <c r="B474" s="72" t="s">
        <v>1840</v>
      </c>
      <c r="C474" s="119" t="s">
        <v>44</v>
      </c>
      <c r="D474" s="52">
        <v>29</v>
      </c>
      <c r="E474" s="52">
        <v>29</v>
      </c>
      <c r="F474" s="52">
        <v>3</v>
      </c>
      <c r="G474" s="52"/>
    </row>
    <row r="475" spans="1:7">
      <c r="A475" s="54" t="s">
        <v>736</v>
      </c>
      <c r="B475" s="72" t="s">
        <v>737</v>
      </c>
      <c r="C475" s="119" t="s">
        <v>44</v>
      </c>
      <c r="D475" s="52">
        <v>28</v>
      </c>
      <c r="E475" s="52">
        <v>28</v>
      </c>
      <c r="F475" s="52">
        <v>3</v>
      </c>
      <c r="G475" s="52"/>
    </row>
    <row r="476" spans="1:7">
      <c r="A476" s="54" t="s">
        <v>545</v>
      </c>
      <c r="B476" s="72" t="s">
        <v>546</v>
      </c>
      <c r="C476" s="119" t="s">
        <v>34</v>
      </c>
      <c r="D476" s="52">
        <v>28</v>
      </c>
      <c r="E476" s="52">
        <v>28</v>
      </c>
      <c r="F476" s="52">
        <v>3</v>
      </c>
      <c r="G476" s="52"/>
    </row>
    <row r="477" spans="1:7">
      <c r="A477" s="54" t="s">
        <v>867</v>
      </c>
      <c r="B477" s="72" t="s">
        <v>868</v>
      </c>
      <c r="C477" s="119" t="s">
        <v>44</v>
      </c>
      <c r="D477" s="52">
        <v>30</v>
      </c>
      <c r="E477" s="52">
        <v>20</v>
      </c>
      <c r="F477" s="52">
        <v>3</v>
      </c>
      <c r="G477" s="52"/>
    </row>
    <row r="478" spans="1:7">
      <c r="A478" s="54" t="s">
        <v>547</v>
      </c>
      <c r="B478" s="72" t="s">
        <v>548</v>
      </c>
      <c r="C478" s="119" t="s">
        <v>44</v>
      </c>
      <c r="D478" s="52">
        <v>86</v>
      </c>
      <c r="E478" s="52">
        <v>50</v>
      </c>
      <c r="F478" s="52">
        <v>5</v>
      </c>
      <c r="G478" s="52"/>
    </row>
    <row r="479" spans="1:7">
      <c r="A479" s="54" t="s">
        <v>1589</v>
      </c>
      <c r="B479" s="72" t="s">
        <v>1590</v>
      </c>
      <c r="C479" s="119" t="s">
        <v>155</v>
      </c>
      <c r="D479" s="52">
        <v>24</v>
      </c>
      <c r="E479" s="52">
        <v>24</v>
      </c>
      <c r="F479" s="52">
        <v>3</v>
      </c>
      <c r="G479" s="52"/>
    </row>
    <row r="480" spans="1:7">
      <c r="A480" s="54" t="s">
        <v>1591</v>
      </c>
      <c r="B480" s="72" t="s">
        <v>1592</v>
      </c>
      <c r="C480" s="119" t="s">
        <v>155</v>
      </c>
      <c r="D480" s="52">
        <v>15</v>
      </c>
      <c r="E480" s="52">
        <v>15</v>
      </c>
      <c r="F480" s="52">
        <v>3</v>
      </c>
      <c r="G480" s="52"/>
    </row>
    <row r="481" spans="1:7">
      <c r="A481" s="54" t="s">
        <v>1593</v>
      </c>
      <c r="B481" s="72" t="s">
        <v>1594</v>
      </c>
      <c r="C481" s="119" t="s">
        <v>155</v>
      </c>
      <c r="D481" s="52">
        <v>9</v>
      </c>
      <c r="E481" s="52">
        <v>9</v>
      </c>
      <c r="F481" s="52">
        <v>3</v>
      </c>
      <c r="G481" s="52"/>
    </row>
    <row r="482" spans="1:7">
      <c r="A482" s="54" t="s">
        <v>1595</v>
      </c>
      <c r="B482" s="72" t="s">
        <v>1596</v>
      </c>
      <c r="C482" s="119" t="s">
        <v>155</v>
      </c>
      <c r="D482" s="52">
        <v>21</v>
      </c>
      <c r="E482" s="52">
        <v>11</v>
      </c>
      <c r="F482" s="52">
        <v>3</v>
      </c>
      <c r="G482" s="52"/>
    </row>
    <row r="483" spans="1:7">
      <c r="A483" s="54" t="s">
        <v>1038</v>
      </c>
      <c r="B483" s="72" t="s">
        <v>1039</v>
      </c>
      <c r="C483" s="119" t="s">
        <v>61</v>
      </c>
      <c r="D483" s="52">
        <v>19</v>
      </c>
      <c r="E483" s="52">
        <v>9</v>
      </c>
      <c r="F483" s="52">
        <v>3</v>
      </c>
      <c r="G483" s="52"/>
    </row>
    <row r="484" spans="1:7">
      <c r="A484" s="54" t="s">
        <v>1597</v>
      </c>
      <c r="B484" s="72" t="s">
        <v>1598</v>
      </c>
      <c r="C484" s="119" t="s">
        <v>155</v>
      </c>
      <c r="D484" s="52">
        <v>98</v>
      </c>
      <c r="E484" s="52">
        <v>50</v>
      </c>
      <c r="F484" s="52">
        <v>5</v>
      </c>
      <c r="G484" s="52"/>
    </row>
    <row r="485" spans="1:7">
      <c r="A485" s="54" t="s">
        <v>1818</v>
      </c>
      <c r="B485" s="72" t="s">
        <v>1819</v>
      </c>
      <c r="C485" s="119" t="s">
        <v>155</v>
      </c>
      <c r="D485" s="52">
        <v>18</v>
      </c>
      <c r="E485" s="52">
        <v>-2</v>
      </c>
      <c r="F485" s="52">
        <v>2</v>
      </c>
      <c r="G485" s="52"/>
    </row>
    <row r="486" spans="1:7">
      <c r="A486" s="54" t="s">
        <v>1599</v>
      </c>
      <c r="B486" s="72" t="s">
        <v>1600</v>
      </c>
      <c r="C486" s="119" t="s">
        <v>155</v>
      </c>
      <c r="D486" s="52">
        <v>141</v>
      </c>
      <c r="E486" s="52">
        <v>50</v>
      </c>
      <c r="F486" s="52">
        <v>5</v>
      </c>
      <c r="G486" s="52"/>
    </row>
    <row r="487" spans="1:7">
      <c r="A487" s="54" t="s">
        <v>1725</v>
      </c>
      <c r="B487" s="72" t="s">
        <v>1726</v>
      </c>
      <c r="C487" s="119" t="s">
        <v>44</v>
      </c>
      <c r="D487" s="52">
        <v>24</v>
      </c>
      <c r="E487" s="52">
        <v>25</v>
      </c>
      <c r="F487" s="52">
        <v>3</v>
      </c>
      <c r="G487" s="52"/>
    </row>
    <row r="488" spans="1:7">
      <c r="A488" s="54" t="s">
        <v>727</v>
      </c>
      <c r="B488" s="72" t="s">
        <v>728</v>
      </c>
      <c r="C488" s="119" t="s">
        <v>44</v>
      </c>
      <c r="D488" s="52">
        <v>28</v>
      </c>
      <c r="E488" s="52">
        <v>26</v>
      </c>
      <c r="F488" s="52">
        <v>3</v>
      </c>
      <c r="G488" s="52"/>
    </row>
    <row r="489" spans="1:7">
      <c r="A489" s="54" t="s">
        <v>549</v>
      </c>
      <c r="B489" s="72" t="s">
        <v>550</v>
      </c>
      <c r="C489" s="119" t="s">
        <v>44</v>
      </c>
      <c r="D489" s="52">
        <v>27</v>
      </c>
      <c r="E489" s="52">
        <v>27</v>
      </c>
      <c r="F489" s="52">
        <v>3</v>
      </c>
      <c r="G489" s="52"/>
    </row>
    <row r="490" spans="1:7">
      <c r="A490" s="54" t="s">
        <v>551</v>
      </c>
      <c r="B490" s="72" t="s">
        <v>552</v>
      </c>
      <c r="C490" s="119" t="s">
        <v>44</v>
      </c>
      <c r="D490" s="52">
        <v>27</v>
      </c>
      <c r="E490" s="52">
        <v>27</v>
      </c>
      <c r="F490" s="52">
        <v>3</v>
      </c>
      <c r="G490" s="52"/>
    </row>
    <row r="491" spans="1:7">
      <c r="A491" s="54" t="s">
        <v>553</v>
      </c>
      <c r="B491" s="72" t="s">
        <v>554</v>
      </c>
      <c r="C491" s="119" t="s">
        <v>44</v>
      </c>
      <c r="D491" s="52">
        <v>41</v>
      </c>
      <c r="E491" s="52">
        <v>41</v>
      </c>
      <c r="F491" s="52">
        <v>4</v>
      </c>
      <c r="G491" s="52"/>
    </row>
    <row r="492" spans="1:7">
      <c r="A492" s="54" t="s">
        <v>555</v>
      </c>
      <c r="B492" s="72" t="s">
        <v>556</v>
      </c>
      <c r="C492" s="119" t="s">
        <v>44</v>
      </c>
      <c r="D492" s="52">
        <v>33</v>
      </c>
      <c r="E492" s="52">
        <v>4</v>
      </c>
      <c r="F492" s="52">
        <v>3</v>
      </c>
      <c r="G492" s="52"/>
    </row>
    <row r="493" spans="1:7">
      <c r="A493" s="54" t="s">
        <v>1132</v>
      </c>
      <c r="B493" s="72" t="s">
        <v>1133</v>
      </c>
      <c r="C493" s="119" t="s">
        <v>44</v>
      </c>
      <c r="D493" s="52">
        <v>25</v>
      </c>
      <c r="E493" s="52">
        <v>25</v>
      </c>
      <c r="F493" s="52">
        <v>3</v>
      </c>
      <c r="G493" s="52"/>
    </row>
    <row r="494" spans="1:7">
      <c r="A494" s="54" t="s">
        <v>557</v>
      </c>
      <c r="B494" s="72" t="s">
        <v>558</v>
      </c>
      <c r="C494" s="119" t="s">
        <v>44</v>
      </c>
      <c r="D494" s="52">
        <v>29</v>
      </c>
      <c r="E494" s="52">
        <v>29</v>
      </c>
      <c r="F494" s="52">
        <v>3</v>
      </c>
      <c r="G494" s="52"/>
    </row>
    <row r="495" spans="1:7">
      <c r="A495" s="54" t="s">
        <v>945</v>
      </c>
      <c r="B495" s="72" t="s">
        <v>946</v>
      </c>
      <c r="C495" s="119" t="s">
        <v>44</v>
      </c>
      <c r="D495" s="52">
        <v>29</v>
      </c>
      <c r="E495" s="52">
        <v>29</v>
      </c>
      <c r="F495" s="52">
        <v>3</v>
      </c>
      <c r="G495" s="52"/>
    </row>
    <row r="496" spans="1:7">
      <c r="A496" s="54" t="s">
        <v>933</v>
      </c>
      <c r="B496" s="72" t="s">
        <v>934</v>
      </c>
      <c r="C496" s="119" t="s">
        <v>44</v>
      </c>
      <c r="D496" s="52">
        <v>35</v>
      </c>
      <c r="E496" s="52">
        <v>36</v>
      </c>
      <c r="F496" s="52">
        <v>4</v>
      </c>
      <c r="G496" s="52"/>
    </row>
    <row r="497" spans="1:7">
      <c r="A497" s="54" t="s">
        <v>559</v>
      </c>
      <c r="B497" s="72" t="s">
        <v>560</v>
      </c>
      <c r="C497" s="119" t="s">
        <v>44</v>
      </c>
      <c r="D497" s="52">
        <v>27</v>
      </c>
      <c r="E497" s="52">
        <v>17</v>
      </c>
      <c r="F497" s="52">
        <v>3</v>
      </c>
      <c r="G497" s="52"/>
    </row>
    <row r="498" spans="1:7">
      <c r="A498" s="54" t="s">
        <v>1909</v>
      </c>
      <c r="B498" s="72" t="s">
        <v>1910</v>
      </c>
      <c r="C498" s="119" t="s">
        <v>44</v>
      </c>
      <c r="D498" s="52">
        <v>44</v>
      </c>
      <c r="E498" s="52">
        <v>34</v>
      </c>
      <c r="F498" s="52">
        <v>4</v>
      </c>
      <c r="G498" s="52"/>
    </row>
    <row r="499" spans="1:7">
      <c r="A499" s="54" t="s">
        <v>561</v>
      </c>
      <c r="B499" s="72" t="s">
        <v>562</v>
      </c>
      <c r="C499" s="119" t="s">
        <v>44</v>
      </c>
      <c r="D499" s="52">
        <v>122</v>
      </c>
      <c r="E499" s="52">
        <v>50</v>
      </c>
      <c r="F499" s="52">
        <v>5</v>
      </c>
      <c r="G499" s="52"/>
    </row>
    <row r="500" spans="1:7">
      <c r="A500" s="54" t="s">
        <v>563</v>
      </c>
      <c r="B500" s="72" t="s">
        <v>564</v>
      </c>
      <c r="C500" s="119" t="s">
        <v>44</v>
      </c>
      <c r="D500" s="52">
        <v>28</v>
      </c>
      <c r="E500" s="52">
        <v>28</v>
      </c>
      <c r="F500" s="52">
        <v>3</v>
      </c>
      <c r="G500" s="52"/>
    </row>
    <row r="501" spans="1:7">
      <c r="A501" s="54" t="s">
        <v>565</v>
      </c>
      <c r="B501" s="72" t="s">
        <v>566</v>
      </c>
      <c r="C501" s="119" t="s">
        <v>44</v>
      </c>
      <c r="D501" s="52">
        <v>27</v>
      </c>
      <c r="E501" s="52">
        <v>27</v>
      </c>
      <c r="F501" s="52">
        <v>3</v>
      </c>
      <c r="G501" s="52"/>
    </row>
    <row r="502" spans="1:7">
      <c r="A502" s="54" t="s">
        <v>1056</v>
      </c>
      <c r="B502" s="72" t="s">
        <v>1057</v>
      </c>
      <c r="C502" s="119" t="s">
        <v>44</v>
      </c>
      <c r="D502" s="52">
        <v>27</v>
      </c>
      <c r="E502" s="52">
        <v>27</v>
      </c>
      <c r="F502" s="52">
        <v>3</v>
      </c>
      <c r="G502" s="52"/>
    </row>
    <row r="503" spans="1:7">
      <c r="A503" s="54" t="s">
        <v>567</v>
      </c>
      <c r="B503" s="72" t="s">
        <v>568</v>
      </c>
      <c r="C503" s="119" t="s">
        <v>44</v>
      </c>
      <c r="D503" s="52">
        <v>24</v>
      </c>
      <c r="E503" s="52">
        <v>24</v>
      </c>
      <c r="F503" s="52">
        <v>3</v>
      </c>
      <c r="G503" s="52"/>
    </row>
    <row r="504" spans="1:7">
      <c r="A504" s="54" t="s">
        <v>569</v>
      </c>
      <c r="B504" s="72" t="s">
        <v>570</v>
      </c>
      <c r="C504" s="119" t="s">
        <v>44</v>
      </c>
      <c r="D504" s="52">
        <v>28</v>
      </c>
      <c r="E504" s="52">
        <v>28</v>
      </c>
      <c r="F504" s="52">
        <v>3</v>
      </c>
      <c r="G504" s="52"/>
    </row>
    <row r="505" spans="1:7">
      <c r="A505" s="54" t="s">
        <v>1601</v>
      </c>
      <c r="B505" s="72" t="s">
        <v>1602</v>
      </c>
      <c r="C505" s="119" t="s">
        <v>155</v>
      </c>
      <c r="D505" s="52">
        <v>9</v>
      </c>
      <c r="E505" s="52">
        <v>9</v>
      </c>
      <c r="F505" s="52">
        <v>3</v>
      </c>
      <c r="G505" s="52"/>
    </row>
    <row r="506" spans="1:7">
      <c r="A506" s="54" t="s">
        <v>571</v>
      </c>
      <c r="B506" s="72" t="s">
        <v>572</v>
      </c>
      <c r="C506" s="119" t="s">
        <v>44</v>
      </c>
      <c r="D506" s="52">
        <v>12</v>
      </c>
      <c r="E506" s="52">
        <v>12</v>
      </c>
      <c r="F506" s="52">
        <v>3</v>
      </c>
      <c r="G506" s="52"/>
    </row>
    <row r="507" spans="1:7">
      <c r="A507" s="54" t="s">
        <v>1551</v>
      </c>
      <c r="B507" s="72" t="s">
        <v>1552</v>
      </c>
      <c r="C507" s="119" t="s">
        <v>44</v>
      </c>
      <c r="D507" s="52">
        <v>31</v>
      </c>
      <c r="E507" s="52">
        <v>1</v>
      </c>
      <c r="F507" s="52">
        <v>3</v>
      </c>
      <c r="G507" s="52"/>
    </row>
    <row r="508" spans="1:7">
      <c r="A508" s="54" t="s">
        <v>573</v>
      </c>
      <c r="B508" s="72" t="s">
        <v>574</v>
      </c>
      <c r="C508" s="119" t="s">
        <v>150</v>
      </c>
      <c r="D508" s="52">
        <v>18</v>
      </c>
      <c r="E508" s="52">
        <v>18</v>
      </c>
      <c r="F508" s="52">
        <v>3</v>
      </c>
      <c r="G508" s="52"/>
    </row>
    <row r="509" spans="1:7">
      <c r="A509" s="54" t="s">
        <v>575</v>
      </c>
      <c r="B509" s="72" t="s">
        <v>576</v>
      </c>
      <c r="C509" s="119" t="s">
        <v>150</v>
      </c>
      <c r="D509" s="52">
        <v>25</v>
      </c>
      <c r="E509" s="52">
        <v>25</v>
      </c>
      <c r="F509" s="52">
        <v>3</v>
      </c>
      <c r="G509" s="52"/>
    </row>
    <row r="510" spans="1:7">
      <c r="A510" s="54" t="s">
        <v>577</v>
      </c>
      <c r="B510" s="72" t="s">
        <v>578</v>
      </c>
      <c r="C510" s="119" t="s">
        <v>150</v>
      </c>
      <c r="D510" s="52">
        <v>30</v>
      </c>
      <c r="E510" s="52">
        <v>30</v>
      </c>
      <c r="F510" s="52">
        <v>3</v>
      </c>
      <c r="G510" s="52"/>
    </row>
    <row r="511" spans="1:7">
      <c r="A511" s="54" t="s">
        <v>579</v>
      </c>
      <c r="B511" s="72" t="s">
        <v>580</v>
      </c>
      <c r="C511" s="119" t="s">
        <v>44</v>
      </c>
      <c r="D511" s="52">
        <v>26</v>
      </c>
      <c r="E511" s="52">
        <v>26</v>
      </c>
      <c r="F511" s="52">
        <v>3</v>
      </c>
      <c r="G511" s="52"/>
    </row>
    <row r="512" spans="1:7">
      <c r="A512" s="54" t="s">
        <v>581</v>
      </c>
      <c r="B512" s="72" t="s">
        <v>582</v>
      </c>
      <c r="C512" s="119" t="s">
        <v>44</v>
      </c>
      <c r="D512" s="52">
        <v>20</v>
      </c>
      <c r="E512" s="52">
        <v>20</v>
      </c>
      <c r="F512" s="52">
        <v>3</v>
      </c>
      <c r="G512" s="52"/>
    </row>
    <row r="513" spans="1:7">
      <c r="A513" s="54" t="s">
        <v>1148</v>
      </c>
      <c r="B513" s="72" t="s">
        <v>1149</v>
      </c>
      <c r="C513" s="119" t="s">
        <v>44</v>
      </c>
      <c r="D513" s="52">
        <v>107</v>
      </c>
      <c r="E513" s="52">
        <v>50</v>
      </c>
      <c r="F513" s="52">
        <v>5</v>
      </c>
      <c r="G513" s="52"/>
    </row>
    <row r="514" spans="1:7">
      <c r="A514" s="54" t="s">
        <v>1603</v>
      </c>
      <c r="B514" s="72" t="s">
        <v>1604</v>
      </c>
      <c r="C514" s="119" t="s">
        <v>61</v>
      </c>
      <c r="D514" s="52">
        <v>23</v>
      </c>
      <c r="E514" s="52">
        <v>3</v>
      </c>
      <c r="F514" s="52">
        <v>3</v>
      </c>
      <c r="G514" s="52"/>
    </row>
    <row r="515" spans="1:7">
      <c r="A515" s="54" t="s">
        <v>1187</v>
      </c>
      <c r="B515" s="72" t="s">
        <v>1188</v>
      </c>
      <c r="C515" s="119" t="s">
        <v>44</v>
      </c>
      <c r="D515" s="52">
        <v>19</v>
      </c>
      <c r="E515" s="52">
        <v>19</v>
      </c>
      <c r="F515" s="52">
        <v>3</v>
      </c>
      <c r="G515" s="52"/>
    </row>
    <row r="516" spans="1:7">
      <c r="A516" s="54" t="s">
        <v>919</v>
      </c>
      <c r="B516" s="72" t="s">
        <v>920</v>
      </c>
      <c r="C516" s="119" t="s">
        <v>155</v>
      </c>
      <c r="D516" s="52">
        <v>102</v>
      </c>
      <c r="E516" s="52">
        <v>50</v>
      </c>
      <c r="F516" s="52">
        <v>5</v>
      </c>
      <c r="G516" s="52"/>
    </row>
    <row r="517" spans="1:7">
      <c r="A517" s="54" t="s">
        <v>583</v>
      </c>
      <c r="B517" s="72" t="s">
        <v>584</v>
      </c>
      <c r="C517" s="119" t="s">
        <v>44</v>
      </c>
      <c r="D517" s="52">
        <v>26</v>
      </c>
      <c r="E517" s="52">
        <v>26</v>
      </c>
      <c r="F517" s="52">
        <v>3</v>
      </c>
      <c r="G517" s="52"/>
    </row>
    <row r="518" spans="1:7">
      <c r="A518" s="54" t="s">
        <v>935</v>
      </c>
      <c r="B518" s="72" t="s">
        <v>936</v>
      </c>
      <c r="C518" s="119" t="s">
        <v>44</v>
      </c>
      <c r="D518" s="52">
        <v>14</v>
      </c>
      <c r="E518" s="52">
        <v>14</v>
      </c>
      <c r="F518" s="52">
        <v>3</v>
      </c>
      <c r="G518" s="52"/>
    </row>
    <row r="519" spans="1:7">
      <c r="A519" s="54" t="s">
        <v>1727</v>
      </c>
      <c r="B519" s="72" t="s">
        <v>1728</v>
      </c>
      <c r="C519" s="119" t="s">
        <v>44</v>
      </c>
      <c r="D519" s="52">
        <v>22</v>
      </c>
      <c r="E519" s="52">
        <v>22</v>
      </c>
      <c r="F519" s="52">
        <v>3</v>
      </c>
      <c r="G519" s="52"/>
    </row>
    <row r="520" spans="1:7">
      <c r="A520" s="54" t="s">
        <v>1019</v>
      </c>
      <c r="B520" s="72" t="s">
        <v>1020</v>
      </c>
      <c r="C520" s="119" t="s">
        <v>155</v>
      </c>
      <c r="D520" s="52">
        <v>114</v>
      </c>
      <c r="E520" s="52">
        <v>50</v>
      </c>
      <c r="F520" s="52">
        <v>5</v>
      </c>
      <c r="G520" s="52"/>
    </row>
    <row r="521" spans="1:7">
      <c r="A521" s="54" t="s">
        <v>585</v>
      </c>
      <c r="B521" s="72" t="s">
        <v>586</v>
      </c>
      <c r="C521" s="119" t="s">
        <v>155</v>
      </c>
      <c r="D521" s="52">
        <v>24</v>
      </c>
      <c r="E521" s="52">
        <v>24</v>
      </c>
      <c r="F521" s="52">
        <v>3</v>
      </c>
      <c r="G521" s="52"/>
    </row>
    <row r="522" spans="1:7">
      <c r="A522" s="54" t="s">
        <v>587</v>
      </c>
      <c r="B522" s="72" t="s">
        <v>588</v>
      </c>
      <c r="C522" s="119" t="s">
        <v>44</v>
      </c>
      <c r="D522" s="52">
        <v>29</v>
      </c>
      <c r="E522" s="52">
        <v>19</v>
      </c>
      <c r="F522" s="52">
        <v>3</v>
      </c>
      <c r="G522" s="52"/>
    </row>
    <row r="523" spans="1:7">
      <c r="A523" s="54" t="s">
        <v>589</v>
      </c>
      <c r="B523" s="72" t="s">
        <v>590</v>
      </c>
      <c r="C523" s="119" t="s">
        <v>150</v>
      </c>
      <c r="D523" s="52">
        <v>23</v>
      </c>
      <c r="E523" s="52">
        <v>23</v>
      </c>
      <c r="F523" s="52">
        <v>3</v>
      </c>
      <c r="G523" s="52"/>
    </row>
    <row r="524" spans="1:7">
      <c r="A524" s="54" t="s">
        <v>1911</v>
      </c>
      <c r="B524" s="72" t="s">
        <v>1912</v>
      </c>
      <c r="C524" s="119" t="s">
        <v>34</v>
      </c>
      <c r="D524" s="52">
        <v>12</v>
      </c>
      <c r="E524" s="52">
        <v>12</v>
      </c>
      <c r="F524" s="52">
        <v>3</v>
      </c>
      <c r="G524" s="52"/>
    </row>
    <row r="525" spans="1:7">
      <c r="A525" s="54" t="s">
        <v>591</v>
      </c>
      <c r="B525" s="72" t="s">
        <v>592</v>
      </c>
      <c r="C525" s="119" t="s">
        <v>155</v>
      </c>
      <c r="D525" s="52">
        <v>31</v>
      </c>
      <c r="E525" s="52">
        <v>31</v>
      </c>
      <c r="F525" s="52">
        <v>4</v>
      </c>
      <c r="G525" s="52"/>
    </row>
    <row r="526" spans="1:7">
      <c r="A526" s="54" t="s">
        <v>593</v>
      </c>
      <c r="B526" s="72" t="s">
        <v>594</v>
      </c>
      <c r="C526" s="119" t="s">
        <v>150</v>
      </c>
      <c r="D526" s="52">
        <v>37</v>
      </c>
      <c r="E526" s="52">
        <v>37</v>
      </c>
      <c r="F526" s="52">
        <v>4</v>
      </c>
      <c r="G526" s="52"/>
    </row>
    <row r="527" spans="1:7">
      <c r="A527" s="54" t="s">
        <v>595</v>
      </c>
      <c r="B527" s="72" t="s">
        <v>596</v>
      </c>
      <c r="C527" s="119" t="s">
        <v>150</v>
      </c>
      <c r="D527" s="52">
        <v>28</v>
      </c>
      <c r="E527" s="52">
        <v>28</v>
      </c>
      <c r="F527" s="52">
        <v>3</v>
      </c>
      <c r="G527" s="52"/>
    </row>
    <row r="528" spans="1:7">
      <c r="A528" s="54" t="s">
        <v>890</v>
      </c>
      <c r="B528" s="72" t="s">
        <v>891</v>
      </c>
      <c r="C528" s="119" t="s">
        <v>150</v>
      </c>
      <c r="D528" s="52">
        <v>31</v>
      </c>
      <c r="E528" s="52">
        <v>31</v>
      </c>
      <c r="F528" s="52">
        <v>4</v>
      </c>
      <c r="G528" s="52"/>
    </row>
    <row r="529" spans="1:7">
      <c r="A529" s="54" t="s">
        <v>869</v>
      </c>
      <c r="B529" s="72" t="s">
        <v>870</v>
      </c>
      <c r="C529" s="119" t="s">
        <v>44</v>
      </c>
      <c r="D529" s="52">
        <v>26</v>
      </c>
      <c r="E529" s="52">
        <v>22</v>
      </c>
      <c r="F529" s="52">
        <v>3</v>
      </c>
      <c r="G529" s="52"/>
    </row>
    <row r="530" spans="1:7">
      <c r="A530" s="54" t="s">
        <v>1189</v>
      </c>
      <c r="B530" s="72" t="s">
        <v>1190</v>
      </c>
      <c r="C530" s="119" t="s">
        <v>44</v>
      </c>
      <c r="D530" s="52">
        <v>26</v>
      </c>
      <c r="E530" s="52">
        <v>16</v>
      </c>
      <c r="F530" s="52">
        <v>3</v>
      </c>
      <c r="G530" s="52"/>
    </row>
    <row r="531" spans="1:7">
      <c r="A531" s="54" t="s">
        <v>597</v>
      </c>
      <c r="B531" s="72" t="s">
        <v>598</v>
      </c>
      <c r="C531" s="119" t="s">
        <v>44</v>
      </c>
      <c r="D531" s="52">
        <v>63</v>
      </c>
      <c r="E531" s="52">
        <v>50</v>
      </c>
      <c r="F531" s="52">
        <v>5</v>
      </c>
      <c r="G531" s="52"/>
    </row>
    <row r="532" spans="1:7">
      <c r="A532" s="54" t="s">
        <v>599</v>
      </c>
      <c r="B532" s="72" t="s">
        <v>600</v>
      </c>
      <c r="C532" s="119" t="s">
        <v>44</v>
      </c>
      <c r="D532" s="52">
        <v>29</v>
      </c>
      <c r="E532" s="52">
        <v>29</v>
      </c>
      <c r="F532" s="52">
        <v>3</v>
      </c>
      <c r="G532" s="52"/>
    </row>
    <row r="533" spans="1:7">
      <c r="A533" s="54" t="s">
        <v>601</v>
      </c>
      <c r="B533" s="72" t="s">
        <v>602</v>
      </c>
      <c r="C533" s="119" t="s">
        <v>44</v>
      </c>
      <c r="D533" s="52">
        <v>28</v>
      </c>
      <c r="E533" s="52">
        <v>28</v>
      </c>
      <c r="F533" s="52">
        <v>3</v>
      </c>
      <c r="G533" s="52"/>
    </row>
    <row r="534" spans="1:7">
      <c r="A534" s="54" t="s">
        <v>603</v>
      </c>
      <c r="B534" s="72" t="s">
        <v>898</v>
      </c>
      <c r="C534" s="119" t="s">
        <v>150</v>
      </c>
      <c r="D534" s="52">
        <v>28</v>
      </c>
      <c r="E534" s="52">
        <v>28</v>
      </c>
      <c r="F534" s="52">
        <v>3</v>
      </c>
      <c r="G534" s="52"/>
    </row>
    <row r="535" spans="1:7">
      <c r="A535" s="54" t="s">
        <v>1134</v>
      </c>
      <c r="B535" s="72" t="s">
        <v>1135</v>
      </c>
      <c r="C535" s="119" t="s">
        <v>150</v>
      </c>
      <c r="D535" s="52">
        <v>28</v>
      </c>
      <c r="E535" s="52">
        <v>28</v>
      </c>
      <c r="F535" s="52">
        <v>3</v>
      </c>
      <c r="G535" s="52"/>
    </row>
    <row r="536" spans="1:7">
      <c r="A536" s="54" t="s">
        <v>604</v>
      </c>
      <c r="B536" s="72" t="s">
        <v>605</v>
      </c>
      <c r="C536" s="119" t="s">
        <v>44</v>
      </c>
      <c r="D536" s="52">
        <v>27</v>
      </c>
      <c r="E536" s="52">
        <v>27</v>
      </c>
      <c r="F536" s="52">
        <v>3</v>
      </c>
      <c r="G536" s="52"/>
    </row>
    <row r="537" spans="1:7">
      <c r="A537" s="54" t="s">
        <v>606</v>
      </c>
      <c r="B537" s="72" t="s">
        <v>1161</v>
      </c>
      <c r="C537" s="119" t="s">
        <v>150</v>
      </c>
      <c r="D537" s="52">
        <v>23</v>
      </c>
      <c r="E537" s="52">
        <v>23</v>
      </c>
      <c r="F537" s="52">
        <v>3</v>
      </c>
      <c r="G537" s="52"/>
    </row>
    <row r="538" spans="1:7">
      <c r="A538" s="54" t="s">
        <v>1605</v>
      </c>
      <c r="B538" s="72" t="s">
        <v>1606</v>
      </c>
      <c r="C538" s="119" t="s">
        <v>155</v>
      </c>
      <c r="D538" s="52">
        <v>109</v>
      </c>
      <c r="E538" s="52">
        <v>50</v>
      </c>
      <c r="F538" s="52">
        <v>5</v>
      </c>
      <c r="G538" s="52"/>
    </row>
    <row r="539" spans="1:7">
      <c r="A539" s="54" t="s">
        <v>1820</v>
      </c>
      <c r="B539" s="72" t="s">
        <v>1821</v>
      </c>
      <c r="C539" s="119" t="s">
        <v>61</v>
      </c>
      <c r="D539" s="52">
        <v>61</v>
      </c>
      <c r="E539" s="52">
        <v>30</v>
      </c>
      <c r="F539" s="52">
        <v>3</v>
      </c>
      <c r="G539" s="52"/>
    </row>
    <row r="540" spans="1:7">
      <c r="A540" s="54" t="s">
        <v>1831</v>
      </c>
      <c r="B540" s="72" t="s">
        <v>1832</v>
      </c>
      <c r="C540" s="119" t="s">
        <v>174</v>
      </c>
      <c r="D540" s="52">
        <v>1</v>
      </c>
      <c r="E540" s="52">
        <v>1</v>
      </c>
      <c r="F540" s="52">
        <v>3</v>
      </c>
      <c r="G540" s="52"/>
    </row>
    <row r="541" spans="1:7">
      <c r="A541" s="54" t="s">
        <v>607</v>
      </c>
      <c r="B541" s="72" t="s">
        <v>749</v>
      </c>
      <c r="C541" s="119" t="s">
        <v>44</v>
      </c>
      <c r="D541" s="52">
        <v>12</v>
      </c>
      <c r="E541" s="52">
        <v>12</v>
      </c>
      <c r="F541" s="52">
        <v>3</v>
      </c>
      <c r="G541" s="52"/>
    </row>
    <row r="542" spans="1:7">
      <c r="A542" s="54" t="s">
        <v>1822</v>
      </c>
      <c r="B542" s="72" t="s">
        <v>268</v>
      </c>
      <c r="C542" s="119" t="s">
        <v>150</v>
      </c>
      <c r="D542" s="52">
        <v>30</v>
      </c>
      <c r="E542" s="52">
        <v>30</v>
      </c>
      <c r="F542" s="52">
        <v>3</v>
      </c>
      <c r="G542" s="52"/>
    </row>
    <row r="543" spans="1:7">
      <c r="A543" s="54" t="s">
        <v>923</v>
      </c>
      <c r="B543" s="72" t="s">
        <v>924</v>
      </c>
      <c r="C543" s="119" t="s">
        <v>150</v>
      </c>
      <c r="D543" s="52">
        <v>26</v>
      </c>
      <c r="E543" s="52">
        <v>26</v>
      </c>
      <c r="F543" s="52">
        <v>3</v>
      </c>
      <c r="G543" s="52"/>
    </row>
    <row r="544" spans="1:7">
      <c r="A544" s="54" t="s">
        <v>1360</v>
      </c>
      <c r="B544" s="72" t="s">
        <v>1361</v>
      </c>
      <c r="C544" s="119" t="s">
        <v>150</v>
      </c>
      <c r="D544" s="52">
        <v>9</v>
      </c>
      <c r="E544" s="52">
        <v>9</v>
      </c>
      <c r="F544" s="52">
        <v>3</v>
      </c>
      <c r="G544" s="52"/>
    </row>
    <row r="545" spans="1:7">
      <c r="A545" s="54" t="s">
        <v>1461</v>
      </c>
      <c r="B545" s="72" t="s">
        <v>1462</v>
      </c>
      <c r="C545" s="119" t="s">
        <v>150</v>
      </c>
      <c r="D545" s="52">
        <v>25</v>
      </c>
      <c r="E545" s="52">
        <v>25</v>
      </c>
      <c r="F545" s="52">
        <v>3</v>
      </c>
      <c r="G545" s="52"/>
    </row>
    <row r="546" spans="1:7">
      <c r="A546" s="54" t="s">
        <v>608</v>
      </c>
      <c r="B546" s="72" t="s">
        <v>609</v>
      </c>
      <c r="C546" s="119" t="s">
        <v>44</v>
      </c>
      <c r="D546" s="52">
        <v>24</v>
      </c>
      <c r="E546" s="52">
        <v>24</v>
      </c>
      <c r="F546" s="52">
        <v>3</v>
      </c>
      <c r="G546" s="52"/>
    </row>
    <row r="547" spans="1:7">
      <c r="A547" s="54" t="s">
        <v>892</v>
      </c>
      <c r="B547" s="72" t="s">
        <v>893</v>
      </c>
      <c r="C547" s="119" t="s">
        <v>44</v>
      </c>
      <c r="D547" s="52">
        <v>28</v>
      </c>
      <c r="E547" s="52">
        <v>28</v>
      </c>
      <c r="F547" s="52">
        <v>3</v>
      </c>
      <c r="G547" s="52"/>
    </row>
    <row r="548" spans="1:7">
      <c r="A548" s="54" t="s">
        <v>1191</v>
      </c>
      <c r="B548" s="72" t="s">
        <v>1192</v>
      </c>
      <c r="C548" s="119" t="s">
        <v>44</v>
      </c>
      <c r="D548" s="52">
        <v>25</v>
      </c>
      <c r="E548" s="52">
        <v>25</v>
      </c>
      <c r="F548" s="52">
        <v>3</v>
      </c>
      <c r="G548" s="52"/>
    </row>
    <row r="549" spans="1:7">
      <c r="A549" s="54" t="s">
        <v>1437</v>
      </c>
      <c r="B549" s="72" t="s">
        <v>1438</v>
      </c>
      <c r="C549" s="119" t="s">
        <v>44</v>
      </c>
      <c r="D549" s="52">
        <v>25</v>
      </c>
      <c r="E549" s="52">
        <v>25</v>
      </c>
      <c r="F549" s="52">
        <v>3</v>
      </c>
      <c r="G549" s="52"/>
    </row>
    <row r="550" spans="1:7">
      <c r="A550" s="54" t="s">
        <v>1439</v>
      </c>
      <c r="B550" s="72" t="s">
        <v>1440</v>
      </c>
      <c r="C550" s="119" t="s">
        <v>44</v>
      </c>
      <c r="D550" s="52">
        <v>26</v>
      </c>
      <c r="E550" s="52">
        <v>26</v>
      </c>
      <c r="F550" s="52">
        <v>3</v>
      </c>
      <c r="G550" s="52"/>
    </row>
    <row r="551" spans="1:7">
      <c r="A551" s="54" t="s">
        <v>610</v>
      </c>
      <c r="B551" s="72" t="s">
        <v>611</v>
      </c>
      <c r="C551" s="119" t="s">
        <v>44</v>
      </c>
      <c r="D551" s="52">
        <v>97</v>
      </c>
      <c r="E551" s="52">
        <v>50</v>
      </c>
      <c r="F551" s="52">
        <v>5</v>
      </c>
      <c r="G551" s="52"/>
    </row>
    <row r="552" spans="1:7">
      <c r="A552" s="54" t="s">
        <v>612</v>
      </c>
      <c r="B552" s="72" t="s">
        <v>613</v>
      </c>
      <c r="C552" s="119" t="s">
        <v>44</v>
      </c>
      <c r="D552" s="52">
        <v>26</v>
      </c>
      <c r="E552" s="52">
        <v>26</v>
      </c>
      <c r="F552" s="52">
        <v>3</v>
      </c>
      <c r="G552" s="52"/>
    </row>
    <row r="553" spans="1:7">
      <c r="A553" s="54" t="s">
        <v>1794</v>
      </c>
      <c r="B553" s="72" t="s">
        <v>1795</v>
      </c>
      <c r="C553" s="119" t="s">
        <v>44</v>
      </c>
      <c r="D553" s="52">
        <v>7</v>
      </c>
      <c r="E553" s="52">
        <v>10</v>
      </c>
      <c r="F553" s="52">
        <v>3</v>
      </c>
      <c r="G553" s="52"/>
    </row>
    <row r="554" spans="1:7">
      <c r="A554" s="54" t="s">
        <v>614</v>
      </c>
      <c r="B554" s="72" t="s">
        <v>615</v>
      </c>
      <c r="C554" s="119" t="s">
        <v>44</v>
      </c>
      <c r="D554" s="52">
        <v>28</v>
      </c>
      <c r="E554" s="52">
        <v>28</v>
      </c>
      <c r="F554" s="52">
        <v>3</v>
      </c>
      <c r="G554" s="52"/>
    </row>
    <row r="555" spans="1:7">
      <c r="A555" s="54" t="s">
        <v>1382</v>
      </c>
      <c r="B555" s="72" t="s">
        <v>1383</v>
      </c>
      <c r="C555" s="119" t="s">
        <v>34</v>
      </c>
      <c r="D555" s="52">
        <v>29</v>
      </c>
      <c r="E555" s="52">
        <v>29</v>
      </c>
      <c r="F555" s="52">
        <v>3</v>
      </c>
      <c r="G555" s="52"/>
    </row>
    <row r="556" spans="1:7">
      <c r="A556" s="54" t="s">
        <v>1115</v>
      </c>
      <c r="B556" s="72" t="s">
        <v>1116</v>
      </c>
      <c r="C556" s="119" t="s">
        <v>44</v>
      </c>
      <c r="D556" s="52">
        <v>32</v>
      </c>
      <c r="E556" s="52">
        <v>32</v>
      </c>
      <c r="F556" s="52">
        <v>4</v>
      </c>
      <c r="G556" s="52"/>
    </row>
    <row r="557" spans="1:7">
      <c r="A557" s="54" t="s">
        <v>616</v>
      </c>
      <c r="B557" s="72" t="s">
        <v>617</v>
      </c>
      <c r="C557" s="119" t="s">
        <v>150</v>
      </c>
      <c r="D557" s="52">
        <v>29</v>
      </c>
      <c r="E557" s="52">
        <v>29</v>
      </c>
      <c r="F557" s="52">
        <v>3</v>
      </c>
      <c r="G557" s="52"/>
    </row>
    <row r="558" spans="1:7">
      <c r="A558" s="54" t="s">
        <v>1441</v>
      </c>
      <c r="B558" s="72" t="s">
        <v>1442</v>
      </c>
      <c r="C558" s="119" t="s">
        <v>44</v>
      </c>
      <c r="D558" s="52">
        <v>29</v>
      </c>
      <c r="E558" s="52">
        <v>29</v>
      </c>
      <c r="F558" s="52">
        <v>3</v>
      </c>
      <c r="G558" s="52"/>
    </row>
    <row r="559" spans="1:7">
      <c r="A559" s="54" t="s">
        <v>618</v>
      </c>
      <c r="B559" s="72" t="s">
        <v>619</v>
      </c>
      <c r="C559" s="119" t="s">
        <v>155</v>
      </c>
      <c r="D559" s="52">
        <v>86</v>
      </c>
      <c r="E559" s="52">
        <v>45</v>
      </c>
      <c r="F559" s="52">
        <v>4</v>
      </c>
      <c r="G559" s="52"/>
    </row>
    <row r="560" spans="1:7">
      <c r="A560" s="54" t="s">
        <v>620</v>
      </c>
      <c r="B560" s="72" t="s">
        <v>621</v>
      </c>
      <c r="C560" s="119" t="s">
        <v>44</v>
      </c>
      <c r="D560" s="52">
        <v>94</v>
      </c>
      <c r="E560" s="52">
        <v>50</v>
      </c>
      <c r="F560" s="52">
        <v>5</v>
      </c>
      <c r="G560" s="52"/>
    </row>
    <row r="561" spans="1:7">
      <c r="A561" s="54" t="s">
        <v>738</v>
      </c>
      <c r="B561" s="72" t="s">
        <v>739</v>
      </c>
      <c r="C561" s="119" t="s">
        <v>44</v>
      </c>
      <c r="D561" s="52">
        <v>28</v>
      </c>
      <c r="E561" s="52">
        <v>18</v>
      </c>
      <c r="F561" s="52">
        <v>3</v>
      </c>
      <c r="G561" s="52"/>
    </row>
    <row r="562" spans="1:7">
      <c r="A562" s="54" t="s">
        <v>622</v>
      </c>
      <c r="B562" s="72" t="s">
        <v>623</v>
      </c>
      <c r="C562" s="119" t="s">
        <v>44</v>
      </c>
      <c r="D562" s="52">
        <v>33</v>
      </c>
      <c r="E562" s="52">
        <v>13</v>
      </c>
      <c r="F562" s="52">
        <v>3</v>
      </c>
      <c r="G562" s="52"/>
    </row>
    <row r="563" spans="1:7">
      <c r="A563" s="54" t="s">
        <v>1849</v>
      </c>
      <c r="B563" s="72" t="s">
        <v>1850</v>
      </c>
      <c r="C563" s="119" t="s">
        <v>44</v>
      </c>
      <c r="D563" s="52">
        <v>1</v>
      </c>
      <c r="E563" s="52">
        <v>1</v>
      </c>
      <c r="F563" s="52">
        <v>3</v>
      </c>
      <c r="G563" s="52"/>
    </row>
    <row r="564" spans="1:7">
      <c r="A564" s="54" t="s">
        <v>740</v>
      </c>
      <c r="B564" s="72" t="s">
        <v>741</v>
      </c>
      <c r="C564" s="119" t="s">
        <v>44</v>
      </c>
      <c r="D564" s="52">
        <v>16</v>
      </c>
      <c r="E564" s="52">
        <v>16</v>
      </c>
      <c r="F564" s="52">
        <v>3</v>
      </c>
      <c r="G564" s="52"/>
    </row>
    <row r="565" spans="1:7">
      <c r="A565" s="54" t="s">
        <v>1729</v>
      </c>
      <c r="B565" s="72" t="s">
        <v>1730</v>
      </c>
      <c r="C565" s="119" t="s">
        <v>150</v>
      </c>
      <c r="D565" s="52">
        <v>12</v>
      </c>
      <c r="E565" s="52">
        <v>12</v>
      </c>
      <c r="F565" s="52">
        <v>3</v>
      </c>
      <c r="G565" s="52"/>
    </row>
    <row r="566" spans="1:7">
      <c r="A566" s="54" t="s">
        <v>871</v>
      </c>
      <c r="B566" s="72" t="s">
        <v>872</v>
      </c>
      <c r="C566" s="119" t="s">
        <v>44</v>
      </c>
      <c r="D566" s="52">
        <v>28</v>
      </c>
      <c r="E566" s="52">
        <v>14</v>
      </c>
      <c r="F566" s="52">
        <v>3</v>
      </c>
      <c r="G566" s="52"/>
    </row>
    <row r="567" spans="1:7">
      <c r="A567" s="54" t="s">
        <v>803</v>
      </c>
      <c r="B567" s="72" t="s">
        <v>804</v>
      </c>
      <c r="C567" s="119" t="s">
        <v>44</v>
      </c>
      <c r="D567" s="52">
        <v>12</v>
      </c>
      <c r="E567" s="52">
        <v>12</v>
      </c>
      <c r="F567" s="52">
        <v>3</v>
      </c>
      <c r="G567" s="52"/>
    </row>
    <row r="568" spans="1:7">
      <c r="A568" s="54" t="s">
        <v>1780</v>
      </c>
      <c r="B568" s="72" t="s">
        <v>1781</v>
      </c>
      <c r="C568" s="119" t="s">
        <v>44</v>
      </c>
      <c r="D568" s="52">
        <v>27</v>
      </c>
      <c r="E568" s="52">
        <v>23</v>
      </c>
      <c r="F568" s="52">
        <v>3</v>
      </c>
      <c r="G568" s="52"/>
    </row>
    <row r="569" spans="1:7">
      <c r="A569" s="54" t="s">
        <v>624</v>
      </c>
      <c r="B569" s="72" t="s">
        <v>809</v>
      </c>
      <c r="C569" s="119" t="s">
        <v>44</v>
      </c>
      <c r="D569" s="52">
        <v>28</v>
      </c>
      <c r="E569" s="52">
        <v>28</v>
      </c>
      <c r="F569" s="52">
        <v>3</v>
      </c>
      <c r="G569" s="52"/>
    </row>
    <row r="570" spans="1:7">
      <c r="A570" s="54" t="s">
        <v>625</v>
      </c>
      <c r="B570" s="72" t="s">
        <v>626</v>
      </c>
      <c r="C570" s="119" t="s">
        <v>44</v>
      </c>
      <c r="D570" s="52">
        <v>25</v>
      </c>
      <c r="E570" s="52">
        <v>25</v>
      </c>
      <c r="F570" s="52">
        <v>3</v>
      </c>
      <c r="G570" s="52"/>
    </row>
    <row r="571" spans="1:7">
      <c r="A571" s="54" t="s">
        <v>683</v>
      </c>
      <c r="B571" s="72" t="s">
        <v>684</v>
      </c>
      <c r="C571" s="119" t="s">
        <v>44</v>
      </c>
      <c r="D571" s="52">
        <v>25</v>
      </c>
      <c r="E571" s="52">
        <v>25</v>
      </c>
      <c r="F571" s="52">
        <v>3</v>
      </c>
      <c r="G571" s="52"/>
    </row>
    <row r="572" spans="1:7">
      <c r="A572" s="54" t="s">
        <v>1173</v>
      </c>
      <c r="B572" s="72" t="s">
        <v>1174</v>
      </c>
      <c r="C572" s="119" t="s">
        <v>44</v>
      </c>
      <c r="D572" s="52">
        <v>27</v>
      </c>
      <c r="E572" s="52">
        <v>27</v>
      </c>
      <c r="F572" s="52">
        <v>3</v>
      </c>
      <c r="G572" s="52"/>
    </row>
    <row r="573" spans="1:7">
      <c r="A573" s="54" t="s">
        <v>1097</v>
      </c>
      <c r="B573" s="72" t="s">
        <v>1098</v>
      </c>
      <c r="C573" s="119" t="s">
        <v>44</v>
      </c>
      <c r="D573" s="52">
        <v>25</v>
      </c>
      <c r="E573" s="52">
        <v>25</v>
      </c>
      <c r="F573" s="52">
        <v>3</v>
      </c>
      <c r="G573" s="52"/>
    </row>
    <row r="574" spans="1:7">
      <c r="A574" s="54" t="s">
        <v>627</v>
      </c>
      <c r="B574" s="72" t="s">
        <v>628</v>
      </c>
      <c r="C574" s="119" t="s">
        <v>150</v>
      </c>
      <c r="D574" s="52">
        <v>26</v>
      </c>
      <c r="E574" s="52">
        <v>26</v>
      </c>
      <c r="F574" s="52">
        <v>3</v>
      </c>
      <c r="G574" s="52"/>
    </row>
    <row r="575" spans="1:7">
      <c r="A575" s="54" t="s">
        <v>957</v>
      </c>
      <c r="B575" s="72" t="s">
        <v>958</v>
      </c>
      <c r="C575" s="119" t="s">
        <v>44</v>
      </c>
      <c r="D575" s="52">
        <v>29</v>
      </c>
      <c r="E575" s="52">
        <v>29</v>
      </c>
      <c r="F575" s="52">
        <v>3</v>
      </c>
      <c r="G575" s="52"/>
    </row>
    <row r="576" spans="1:7">
      <c r="A576" s="54" t="s">
        <v>1749</v>
      </c>
      <c r="B576" s="72" t="s">
        <v>1750</v>
      </c>
      <c r="C576" s="119" t="s">
        <v>44</v>
      </c>
      <c r="D576" s="52">
        <v>27</v>
      </c>
      <c r="E576" s="52">
        <v>27</v>
      </c>
      <c r="F576" s="52">
        <v>3</v>
      </c>
      <c r="G576" s="52"/>
    </row>
    <row r="577" spans="1:7">
      <c r="A577" s="54" t="s">
        <v>629</v>
      </c>
      <c r="B577" s="72" t="s">
        <v>630</v>
      </c>
      <c r="C577" s="119" t="s">
        <v>44</v>
      </c>
      <c r="D577" s="52">
        <v>30</v>
      </c>
      <c r="E577" s="52">
        <v>20</v>
      </c>
      <c r="F577" s="52">
        <v>3</v>
      </c>
      <c r="G577" s="52"/>
    </row>
    <row r="578" spans="1:7">
      <c r="A578" s="54" t="s">
        <v>1913</v>
      </c>
      <c r="B578" s="72" t="s">
        <v>1914</v>
      </c>
      <c r="C578" s="119" t="s">
        <v>44</v>
      </c>
      <c r="D578" s="52">
        <v>14</v>
      </c>
      <c r="E578" s="52">
        <v>14</v>
      </c>
      <c r="F578" s="52">
        <v>3</v>
      </c>
      <c r="G578" s="52"/>
    </row>
    <row r="579" spans="1:7">
      <c r="A579" s="54" t="s">
        <v>742</v>
      </c>
      <c r="B579" s="72" t="s">
        <v>743</v>
      </c>
      <c r="C579" s="119" t="s">
        <v>44</v>
      </c>
      <c r="D579" s="52">
        <v>27</v>
      </c>
      <c r="E579" s="52">
        <v>27</v>
      </c>
      <c r="F579" s="52">
        <v>3</v>
      </c>
      <c r="G579" s="52"/>
    </row>
    <row r="580" spans="1:7">
      <c r="A580" s="54" t="s">
        <v>781</v>
      </c>
      <c r="B580" s="72" t="s">
        <v>782</v>
      </c>
      <c r="C580" s="119" t="s">
        <v>71</v>
      </c>
      <c r="D580" s="52">
        <v>27</v>
      </c>
      <c r="E580" s="52">
        <v>27</v>
      </c>
      <c r="F580" s="52">
        <v>3</v>
      </c>
      <c r="G580" s="52"/>
    </row>
    <row r="581" spans="1:7">
      <c r="A581" s="54" t="s">
        <v>631</v>
      </c>
      <c r="B581" s="72" t="s">
        <v>632</v>
      </c>
      <c r="C581" s="119" t="s">
        <v>44</v>
      </c>
      <c r="D581" s="52">
        <v>25</v>
      </c>
      <c r="E581" s="52">
        <v>25</v>
      </c>
      <c r="F581" s="52">
        <v>3</v>
      </c>
      <c r="G581" s="52"/>
    </row>
    <row r="582" spans="1:7">
      <c r="A582" s="54" t="s">
        <v>1955</v>
      </c>
      <c r="B582" s="72" t="s">
        <v>1956</v>
      </c>
      <c r="C582" s="119" t="s">
        <v>44</v>
      </c>
      <c r="D582" s="52">
        <v>2</v>
      </c>
      <c r="E582" s="52">
        <v>2</v>
      </c>
      <c r="F582" s="52">
        <v>3</v>
      </c>
      <c r="G582" s="52"/>
    </row>
    <row r="583" spans="1:7">
      <c r="A583" s="54" t="s">
        <v>633</v>
      </c>
      <c r="B583" s="72" t="s">
        <v>634</v>
      </c>
      <c r="C583" s="119" t="s">
        <v>44</v>
      </c>
      <c r="D583" s="52">
        <v>29</v>
      </c>
      <c r="E583" s="52">
        <v>25</v>
      </c>
      <c r="F583" s="52">
        <v>3</v>
      </c>
      <c r="G583" s="52"/>
    </row>
    <row r="584" spans="1:7">
      <c r="A584" s="54" t="s">
        <v>1731</v>
      </c>
      <c r="B584" s="72" t="s">
        <v>1732</v>
      </c>
      <c r="C584" s="119" t="s">
        <v>44</v>
      </c>
      <c r="D584" s="52">
        <v>26</v>
      </c>
      <c r="E584" s="52">
        <v>26</v>
      </c>
      <c r="F584" s="52">
        <v>3</v>
      </c>
      <c r="G584" s="52"/>
    </row>
    <row r="585" spans="1:7">
      <c r="A585" s="54" t="s">
        <v>635</v>
      </c>
      <c r="B585" s="72" t="s">
        <v>636</v>
      </c>
      <c r="C585" s="119" t="s">
        <v>44</v>
      </c>
      <c r="D585" s="52">
        <v>6</v>
      </c>
      <c r="E585" s="52">
        <v>6</v>
      </c>
      <c r="F585" s="52">
        <v>3</v>
      </c>
      <c r="G585" s="52"/>
    </row>
    <row r="586" spans="1:7">
      <c r="A586" s="54" t="s">
        <v>637</v>
      </c>
      <c r="B586" s="72" t="s">
        <v>638</v>
      </c>
      <c r="C586" s="119" t="s">
        <v>44</v>
      </c>
      <c r="D586" s="52">
        <v>16</v>
      </c>
      <c r="E586" s="52">
        <v>16</v>
      </c>
      <c r="F586" s="52">
        <v>3</v>
      </c>
      <c r="G586" s="52"/>
    </row>
    <row r="587" spans="1:7">
      <c r="A587" s="54" t="s">
        <v>1869</v>
      </c>
      <c r="B587" s="72" t="s">
        <v>1870</v>
      </c>
      <c r="C587" s="119"/>
      <c r="D587" s="52">
        <v>2</v>
      </c>
      <c r="E587" s="52">
        <v>2</v>
      </c>
      <c r="F587" s="52">
        <v>3</v>
      </c>
      <c r="G587" s="52"/>
    </row>
    <row r="588" spans="1:7">
      <c r="A588" s="54" t="s">
        <v>639</v>
      </c>
      <c r="B588" s="72" t="s">
        <v>640</v>
      </c>
      <c r="C588" s="119" t="s">
        <v>44</v>
      </c>
      <c r="D588" s="52">
        <v>23</v>
      </c>
      <c r="E588" s="52">
        <v>23</v>
      </c>
      <c r="F588" s="52">
        <v>3</v>
      </c>
      <c r="G588" s="52"/>
    </row>
    <row r="589" spans="1:7">
      <c r="A589" s="54" t="s">
        <v>641</v>
      </c>
      <c r="B589" s="72" t="s">
        <v>642</v>
      </c>
      <c r="C589" s="119" t="s">
        <v>44</v>
      </c>
      <c r="D589" s="52">
        <v>27</v>
      </c>
      <c r="E589" s="52">
        <v>17</v>
      </c>
      <c r="F589" s="52">
        <v>3</v>
      </c>
      <c r="G589" s="52"/>
    </row>
    <row r="590" spans="1:7">
      <c r="A590" s="54" t="s">
        <v>643</v>
      </c>
      <c r="B590" s="72" t="s">
        <v>644</v>
      </c>
      <c r="C590" s="119" t="s">
        <v>44</v>
      </c>
      <c r="D590" s="52">
        <v>8</v>
      </c>
      <c r="E590" s="52">
        <v>8</v>
      </c>
      <c r="F590" s="52">
        <v>3</v>
      </c>
      <c r="G590" s="52"/>
    </row>
    <row r="591" spans="1:7">
      <c r="A591" s="54" t="s">
        <v>645</v>
      </c>
      <c r="B591" s="72" t="s">
        <v>646</v>
      </c>
      <c r="C591" s="119" t="s">
        <v>44</v>
      </c>
      <c r="D591" s="52">
        <v>26</v>
      </c>
      <c r="E591" s="52">
        <v>26</v>
      </c>
      <c r="F591" s="52">
        <v>3</v>
      </c>
      <c r="G591" s="52"/>
    </row>
    <row r="592" spans="1:7">
      <c r="A592" s="54" t="s">
        <v>647</v>
      </c>
      <c r="B592" s="72" t="s">
        <v>648</v>
      </c>
      <c r="C592" s="119" t="s">
        <v>44</v>
      </c>
      <c r="D592" s="52">
        <v>23</v>
      </c>
      <c r="E592" s="52">
        <v>23</v>
      </c>
      <c r="F592" s="52">
        <v>3</v>
      </c>
      <c r="G592" s="52"/>
    </row>
    <row r="593" spans="1:7">
      <c r="A593" s="54" t="s">
        <v>1162</v>
      </c>
      <c r="B593" s="72" t="s">
        <v>1163</v>
      </c>
      <c r="C593" s="119" t="s">
        <v>44</v>
      </c>
      <c r="D593" s="52">
        <v>24</v>
      </c>
      <c r="E593" s="52">
        <v>24</v>
      </c>
      <c r="F593" s="52">
        <v>3</v>
      </c>
      <c r="G593" s="52"/>
    </row>
    <row r="594" spans="1:7">
      <c r="A594" s="54" t="s">
        <v>649</v>
      </c>
      <c r="B594" s="72" t="s">
        <v>650</v>
      </c>
      <c r="C594" s="119" t="s">
        <v>44</v>
      </c>
      <c r="D594" s="52">
        <v>12</v>
      </c>
      <c r="E594" s="52">
        <v>12</v>
      </c>
      <c r="F594" s="52">
        <v>3</v>
      </c>
      <c r="G594" s="52"/>
    </row>
    <row r="595" spans="1:7">
      <c r="A595" s="54" t="s">
        <v>651</v>
      </c>
      <c r="B595" s="72" t="s">
        <v>652</v>
      </c>
      <c r="C595" s="119" t="s">
        <v>44</v>
      </c>
      <c r="D595" s="52">
        <v>22</v>
      </c>
      <c r="E595" s="52">
        <v>22</v>
      </c>
      <c r="F595" s="52">
        <v>3</v>
      </c>
      <c r="G595" s="52"/>
    </row>
    <row r="596" spans="1:7">
      <c r="A596" s="54" t="s">
        <v>653</v>
      </c>
      <c r="B596" s="72" t="s">
        <v>654</v>
      </c>
      <c r="C596" s="119" t="s">
        <v>44</v>
      </c>
      <c r="D596" s="52">
        <v>28</v>
      </c>
      <c r="E596" s="52">
        <v>28</v>
      </c>
      <c r="F596" s="52">
        <v>3</v>
      </c>
      <c r="G596" s="52"/>
    </row>
    <row r="597" spans="1:7">
      <c r="A597" s="54" t="s">
        <v>873</v>
      </c>
      <c r="B597" s="72" t="s">
        <v>874</v>
      </c>
      <c r="C597" s="119" t="s">
        <v>44</v>
      </c>
      <c r="D597" s="52">
        <v>31</v>
      </c>
      <c r="E597" s="52">
        <v>31</v>
      </c>
      <c r="F597" s="52">
        <v>4</v>
      </c>
      <c r="G597" s="52"/>
    </row>
    <row r="598" spans="1:7">
      <c r="A598" s="54" t="s">
        <v>1894</v>
      </c>
      <c r="B598" s="72" t="s">
        <v>1895</v>
      </c>
      <c r="C598" s="119" t="s">
        <v>44</v>
      </c>
      <c r="D598" s="52">
        <v>15</v>
      </c>
      <c r="E598" s="52">
        <v>15</v>
      </c>
      <c r="F598" s="52">
        <v>3</v>
      </c>
      <c r="G598" s="52"/>
    </row>
    <row r="599" spans="1:7">
      <c r="A599" s="54" t="s">
        <v>1710</v>
      </c>
      <c r="B599" s="72" t="s">
        <v>1711</v>
      </c>
      <c r="C599" s="119" t="s">
        <v>44</v>
      </c>
      <c r="D599" s="52">
        <v>52</v>
      </c>
      <c r="E599" s="52">
        <v>14</v>
      </c>
      <c r="F599" s="52">
        <v>3</v>
      </c>
      <c r="G599" s="52"/>
    </row>
    <row r="600" spans="1:7">
      <c r="A600" s="54" t="s">
        <v>929</v>
      </c>
      <c r="B600" s="72" t="s">
        <v>930</v>
      </c>
      <c r="C600" s="119" t="s">
        <v>44</v>
      </c>
      <c r="D600" s="52">
        <v>28</v>
      </c>
      <c r="E600" s="52">
        <v>28</v>
      </c>
      <c r="F600" s="52">
        <v>3</v>
      </c>
      <c r="G600" s="52"/>
    </row>
    <row r="601" spans="1:7">
      <c r="A601" s="54" t="s">
        <v>655</v>
      </c>
      <c r="B601" s="72" t="s">
        <v>656</v>
      </c>
      <c r="C601" s="119" t="s">
        <v>44</v>
      </c>
      <c r="D601" s="52">
        <v>28</v>
      </c>
      <c r="E601" s="52">
        <v>28</v>
      </c>
      <c r="F601" s="52">
        <v>3</v>
      </c>
      <c r="G601" s="52"/>
    </row>
    <row r="602" spans="1:7">
      <c r="A602" s="54" t="s">
        <v>657</v>
      </c>
      <c r="B602" s="72" t="s">
        <v>658</v>
      </c>
      <c r="C602" s="119" t="s">
        <v>150</v>
      </c>
      <c r="D602" s="52">
        <v>31</v>
      </c>
      <c r="E602" s="52">
        <v>31</v>
      </c>
      <c r="F602" s="52">
        <v>4</v>
      </c>
      <c r="G602" s="52"/>
    </row>
    <row r="603" spans="1:7">
      <c r="A603" s="54" t="s">
        <v>1384</v>
      </c>
      <c r="B603" s="72" t="s">
        <v>234</v>
      </c>
      <c r="C603" s="119" t="s">
        <v>44</v>
      </c>
      <c r="D603" s="52">
        <v>28</v>
      </c>
      <c r="E603" s="52">
        <v>28</v>
      </c>
      <c r="F603" s="52">
        <v>3</v>
      </c>
      <c r="G603" s="52"/>
    </row>
    <row r="604" spans="1:7">
      <c r="A604" s="54" t="s">
        <v>1492</v>
      </c>
      <c r="B604" s="72" t="s">
        <v>1493</v>
      </c>
      <c r="C604" s="119"/>
      <c r="D604" s="52">
        <v>30</v>
      </c>
      <c r="E604" s="52">
        <v>30</v>
      </c>
      <c r="F604" s="52">
        <v>3</v>
      </c>
      <c r="G604" s="52"/>
    </row>
    <row r="605" spans="1:7">
      <c r="A605" s="54" t="s">
        <v>659</v>
      </c>
      <c r="B605" s="72" t="s">
        <v>660</v>
      </c>
      <c r="C605" s="119" t="s">
        <v>44</v>
      </c>
      <c r="D605" s="52">
        <v>33</v>
      </c>
      <c r="E605" s="52">
        <v>33</v>
      </c>
      <c r="F605" s="52">
        <v>4</v>
      </c>
      <c r="G605" s="52"/>
    </row>
    <row r="606" spans="1:7">
      <c r="A606" s="54" t="s">
        <v>661</v>
      </c>
      <c r="B606" s="72" t="s">
        <v>662</v>
      </c>
      <c r="C606" s="119" t="s">
        <v>44</v>
      </c>
      <c r="D606" s="52">
        <v>68</v>
      </c>
      <c r="E606" s="52">
        <v>18</v>
      </c>
      <c r="F606" s="52">
        <v>3</v>
      </c>
      <c r="G606" s="52"/>
    </row>
    <row r="607" spans="1:7">
      <c r="A607" s="54" t="s">
        <v>1046</v>
      </c>
      <c r="B607" s="72" t="s">
        <v>1047</v>
      </c>
      <c r="C607" s="119" t="s">
        <v>44</v>
      </c>
      <c r="D607" s="52">
        <v>27</v>
      </c>
      <c r="E607" s="52">
        <v>27</v>
      </c>
      <c r="F607" s="52">
        <v>3</v>
      </c>
      <c r="G607" s="52"/>
    </row>
    <row r="608" spans="1:7">
      <c r="A608" s="54" t="s">
        <v>1607</v>
      </c>
      <c r="B608" s="72" t="s">
        <v>1608</v>
      </c>
      <c r="C608" s="119" t="s">
        <v>44</v>
      </c>
      <c r="D608" s="52">
        <v>26</v>
      </c>
      <c r="E608" s="52">
        <v>26</v>
      </c>
      <c r="F608" s="52">
        <v>3</v>
      </c>
      <c r="G608" s="52"/>
    </row>
    <row r="609" spans="1:7">
      <c r="A609" s="54" t="s">
        <v>663</v>
      </c>
      <c r="B609" s="72" t="s">
        <v>664</v>
      </c>
      <c r="C609" s="119" t="s">
        <v>44</v>
      </c>
      <c r="D609" s="52">
        <v>16</v>
      </c>
      <c r="E609" s="52">
        <v>16</v>
      </c>
      <c r="F609" s="52">
        <v>3</v>
      </c>
      <c r="G609" s="52"/>
    </row>
    <row r="610" spans="1:7">
      <c r="A610" s="54" t="s">
        <v>1520</v>
      </c>
      <c r="B610" s="72" t="s">
        <v>1521</v>
      </c>
      <c r="C610" s="119" t="s">
        <v>44</v>
      </c>
      <c r="D610" s="52">
        <v>30</v>
      </c>
      <c r="E610" s="52">
        <v>30</v>
      </c>
      <c r="F610" s="52">
        <v>3</v>
      </c>
      <c r="G610" s="52"/>
    </row>
    <row r="611" spans="1:7">
      <c r="A611" s="54" t="s">
        <v>665</v>
      </c>
      <c r="B611" s="72" t="s">
        <v>666</v>
      </c>
      <c r="C611" s="119" t="s">
        <v>44</v>
      </c>
      <c r="D611" s="52">
        <v>65</v>
      </c>
      <c r="E611" s="52">
        <v>50</v>
      </c>
      <c r="F611" s="52">
        <v>5</v>
      </c>
      <c r="G611" s="52"/>
    </row>
    <row r="612" spans="1:7">
      <c r="A612" s="54" t="s">
        <v>1385</v>
      </c>
      <c r="B612" s="72" t="s">
        <v>1386</v>
      </c>
      <c r="C612" s="119" t="s">
        <v>44</v>
      </c>
      <c r="D612" s="52">
        <v>12</v>
      </c>
      <c r="E612" s="52">
        <v>12</v>
      </c>
      <c r="F612" s="52">
        <v>3</v>
      </c>
      <c r="G612" s="52"/>
    </row>
    <row r="613" spans="1:7">
      <c r="A613" s="54" t="s">
        <v>667</v>
      </c>
      <c r="B613" s="72" t="s">
        <v>668</v>
      </c>
      <c r="C613" s="119" t="s">
        <v>44</v>
      </c>
      <c r="D613" s="52">
        <v>27</v>
      </c>
      <c r="E613" s="52">
        <v>27</v>
      </c>
      <c r="F613" s="52">
        <v>3</v>
      </c>
      <c r="G613" s="52"/>
    </row>
    <row r="614" spans="1:7">
      <c r="A614" s="54" t="s">
        <v>729</v>
      </c>
      <c r="B614" s="72" t="s">
        <v>730</v>
      </c>
      <c r="C614" s="119" t="s">
        <v>155</v>
      </c>
      <c r="D614" s="52">
        <v>122</v>
      </c>
      <c r="E614" s="52">
        <v>50</v>
      </c>
      <c r="F614" s="52">
        <v>5</v>
      </c>
      <c r="G614" s="52"/>
    </row>
    <row r="615" spans="1:7">
      <c r="A615" s="54" t="s">
        <v>1896</v>
      </c>
      <c r="B615" s="72" t="s">
        <v>1897</v>
      </c>
      <c r="C615" s="119" t="s">
        <v>155</v>
      </c>
      <c r="D615" s="52">
        <v>10</v>
      </c>
      <c r="E615" s="52">
        <v>10</v>
      </c>
      <c r="F615" s="52">
        <v>3</v>
      </c>
      <c r="G615" s="52"/>
    </row>
    <row r="616" spans="1:7">
      <c r="A616" s="54" t="s">
        <v>1649</v>
      </c>
      <c r="B616" s="72" t="s">
        <v>1650</v>
      </c>
      <c r="C616" s="119" t="s">
        <v>34</v>
      </c>
      <c r="D616" s="52">
        <v>27</v>
      </c>
      <c r="E616" s="52">
        <v>27</v>
      </c>
      <c r="F616" s="52">
        <v>3</v>
      </c>
      <c r="G616" s="52"/>
    </row>
    <row r="617" spans="1:7">
      <c r="A617" s="54" t="s">
        <v>875</v>
      </c>
      <c r="B617" s="72" t="s">
        <v>876</v>
      </c>
      <c r="C617" s="119" t="s">
        <v>44</v>
      </c>
      <c r="D617" s="52">
        <v>30</v>
      </c>
      <c r="E617" s="52">
        <v>20</v>
      </c>
      <c r="F617" s="52">
        <v>3</v>
      </c>
      <c r="G617" s="52"/>
    </row>
    <row r="618" spans="1:7">
      <c r="A618" s="54" t="s">
        <v>744</v>
      </c>
      <c r="B618" s="72" t="s">
        <v>745</v>
      </c>
      <c r="C618" s="119" t="s">
        <v>44</v>
      </c>
      <c r="D618" s="52">
        <v>30</v>
      </c>
      <c r="E618" s="52">
        <v>26</v>
      </c>
      <c r="F618" s="52">
        <v>3</v>
      </c>
      <c r="G618" s="52"/>
    </row>
    <row r="619" spans="1:7">
      <c r="A619" s="54" t="s">
        <v>877</v>
      </c>
      <c r="B619" s="72" t="s">
        <v>878</v>
      </c>
      <c r="C619" s="119" t="s">
        <v>61</v>
      </c>
      <c r="D619" s="52">
        <v>14</v>
      </c>
      <c r="E619" s="52">
        <v>14</v>
      </c>
      <c r="F619" s="52">
        <v>3</v>
      </c>
      <c r="G619" s="52"/>
    </row>
    <row r="620" spans="1:7">
      <c r="A620" s="54" t="s">
        <v>759</v>
      </c>
      <c r="B620" s="72" t="s">
        <v>760</v>
      </c>
      <c r="C620" s="119" t="s">
        <v>44</v>
      </c>
      <c r="D620" s="52">
        <v>27</v>
      </c>
      <c r="E620" s="52">
        <v>27</v>
      </c>
      <c r="F620" s="52">
        <v>3</v>
      </c>
      <c r="G620" s="52"/>
    </row>
    <row r="621" spans="1:7">
      <c r="A621" s="54" t="s">
        <v>765</v>
      </c>
      <c r="B621" s="72" t="s">
        <v>766</v>
      </c>
      <c r="C621" s="119" t="s">
        <v>44</v>
      </c>
      <c r="D621" s="52">
        <v>25</v>
      </c>
      <c r="E621" s="52">
        <v>25</v>
      </c>
      <c r="F621" s="52">
        <v>3</v>
      </c>
      <c r="G621" s="52"/>
    </row>
    <row r="622" spans="1:7">
      <c r="A622" s="54" t="s">
        <v>773</v>
      </c>
      <c r="B622" s="72" t="s">
        <v>774</v>
      </c>
      <c r="C622" s="119" t="s">
        <v>34</v>
      </c>
      <c r="D622" s="52">
        <v>21</v>
      </c>
      <c r="E622" s="52">
        <v>21</v>
      </c>
      <c r="F622" s="52">
        <v>3</v>
      </c>
      <c r="G622" s="52"/>
    </row>
    <row r="623" spans="1:7">
      <c r="A623" s="54" t="s">
        <v>1871</v>
      </c>
      <c r="B623" s="72" t="s">
        <v>1872</v>
      </c>
      <c r="C623" s="119"/>
      <c r="D623" s="52">
        <v>1</v>
      </c>
      <c r="E623" s="52">
        <v>1</v>
      </c>
      <c r="F623" s="52">
        <v>3</v>
      </c>
      <c r="G623" s="52"/>
    </row>
    <row r="624" spans="1:7">
      <c r="A624" s="54" t="s">
        <v>775</v>
      </c>
      <c r="B624" s="72" t="s">
        <v>776</v>
      </c>
      <c r="C624" s="119" t="s">
        <v>34</v>
      </c>
      <c r="D624" s="52">
        <v>19</v>
      </c>
      <c r="E624" s="52">
        <v>19</v>
      </c>
      <c r="F624" s="52">
        <v>3</v>
      </c>
      <c r="G624" s="52"/>
    </row>
    <row r="625" spans="1:7">
      <c r="A625" s="54" t="s">
        <v>1443</v>
      </c>
      <c r="B625" s="72" t="s">
        <v>1444</v>
      </c>
      <c r="C625" s="119" t="s">
        <v>150</v>
      </c>
      <c r="D625" s="52">
        <v>25</v>
      </c>
      <c r="E625" s="52">
        <v>25</v>
      </c>
      <c r="F625" s="52">
        <v>3</v>
      </c>
      <c r="G625" s="52"/>
    </row>
    <row r="626" spans="1:7">
      <c r="A626" s="54" t="s">
        <v>787</v>
      </c>
      <c r="B626" s="72" t="s">
        <v>788</v>
      </c>
      <c r="C626" s="119" t="s">
        <v>34</v>
      </c>
      <c r="D626" s="52">
        <v>25</v>
      </c>
      <c r="E626" s="52">
        <v>25</v>
      </c>
      <c r="F626" s="52">
        <v>3</v>
      </c>
      <c r="G626" s="52"/>
    </row>
    <row r="627" spans="1:7">
      <c r="A627" s="54" t="s">
        <v>797</v>
      </c>
      <c r="B627" s="72" t="s">
        <v>798</v>
      </c>
      <c r="C627" s="119" t="s">
        <v>44</v>
      </c>
      <c r="D627" s="52">
        <v>28</v>
      </c>
      <c r="E627" s="52">
        <v>28</v>
      </c>
      <c r="F627" s="52">
        <v>3</v>
      </c>
      <c r="G627" s="52"/>
    </row>
    <row r="628" spans="1:7">
      <c r="A628" s="54" t="s">
        <v>795</v>
      </c>
      <c r="B628" s="72" t="s">
        <v>796</v>
      </c>
      <c r="C628" s="119" t="s">
        <v>44</v>
      </c>
      <c r="D628" s="52">
        <v>22</v>
      </c>
      <c r="E628" s="52">
        <v>22</v>
      </c>
      <c r="F628" s="52">
        <v>3</v>
      </c>
      <c r="G628" s="52"/>
    </row>
    <row r="629" spans="1:7">
      <c r="A629" s="54" t="s">
        <v>789</v>
      </c>
      <c r="B629" s="72" t="s">
        <v>790</v>
      </c>
      <c r="C629" s="119" t="s">
        <v>44</v>
      </c>
      <c r="D629" s="52">
        <v>28</v>
      </c>
      <c r="E629" s="52">
        <v>8</v>
      </c>
      <c r="F629" s="52">
        <v>3</v>
      </c>
      <c r="G629" s="52"/>
    </row>
    <row r="630" spans="1:7">
      <c r="A630" s="54" t="s">
        <v>805</v>
      </c>
      <c r="B630" s="72" t="s">
        <v>806</v>
      </c>
      <c r="C630" s="119" t="s">
        <v>44</v>
      </c>
      <c r="D630" s="52">
        <v>20</v>
      </c>
      <c r="E630" s="52">
        <v>10</v>
      </c>
      <c r="F630" s="52">
        <v>3</v>
      </c>
      <c r="G630" s="52"/>
    </row>
    <row r="631" spans="1:7">
      <c r="A631" s="54" t="s">
        <v>1070</v>
      </c>
      <c r="B631" s="72" t="s">
        <v>1071</v>
      </c>
      <c r="C631" s="119" t="s">
        <v>44</v>
      </c>
      <c r="D631" s="52">
        <v>27</v>
      </c>
      <c r="E631" s="52">
        <v>27</v>
      </c>
      <c r="F631" s="52">
        <v>3</v>
      </c>
      <c r="G631" s="52"/>
    </row>
    <row r="632" spans="1:7">
      <c r="A632" s="54" t="s">
        <v>905</v>
      </c>
      <c r="B632" s="72" t="s">
        <v>906</v>
      </c>
      <c r="C632" s="119" t="s">
        <v>155</v>
      </c>
      <c r="D632" s="52">
        <v>44</v>
      </c>
      <c r="E632" s="52">
        <v>50</v>
      </c>
      <c r="F632" s="52">
        <v>5</v>
      </c>
      <c r="G632" s="52"/>
    </row>
    <row r="633" spans="1:7">
      <c r="A633" s="54" t="s">
        <v>1873</v>
      </c>
      <c r="B633" s="72" t="s">
        <v>1874</v>
      </c>
      <c r="C633" s="119" t="s">
        <v>44</v>
      </c>
      <c r="D633" s="52">
        <v>29</v>
      </c>
      <c r="E633" s="52">
        <v>11</v>
      </c>
      <c r="F633" s="52">
        <v>3</v>
      </c>
      <c r="G633" s="52"/>
    </row>
    <row r="634" spans="1:7">
      <c r="A634" s="54" t="s">
        <v>911</v>
      </c>
      <c r="B634" s="72" t="s">
        <v>912</v>
      </c>
      <c r="C634" s="119" t="s">
        <v>44</v>
      </c>
      <c r="D634" s="52">
        <v>26</v>
      </c>
      <c r="E634" s="52">
        <v>26</v>
      </c>
      <c r="F634" s="52">
        <v>3</v>
      </c>
      <c r="G634" s="52"/>
    </row>
    <row r="635" spans="1:7">
      <c r="A635" s="54" t="s">
        <v>937</v>
      </c>
      <c r="B635" s="72" t="s">
        <v>938</v>
      </c>
      <c r="C635" s="119" t="s">
        <v>44</v>
      </c>
      <c r="D635" s="52">
        <v>28</v>
      </c>
      <c r="E635" s="52">
        <v>18</v>
      </c>
      <c r="F635" s="52">
        <v>3</v>
      </c>
      <c r="G635" s="52"/>
    </row>
    <row r="636" spans="1:7">
      <c r="A636" s="54" t="s">
        <v>947</v>
      </c>
      <c r="B636" s="72" t="s">
        <v>948</v>
      </c>
      <c r="C636" s="119" t="s">
        <v>44</v>
      </c>
      <c r="D636" s="52">
        <v>27</v>
      </c>
      <c r="E636" s="52">
        <v>23</v>
      </c>
      <c r="F636" s="52">
        <v>3</v>
      </c>
      <c r="G636" s="52"/>
    </row>
    <row r="637" spans="1:7">
      <c r="A637" s="54" t="s">
        <v>941</v>
      </c>
      <c r="B637" s="72" t="s">
        <v>942</v>
      </c>
      <c r="C637" s="119" t="s">
        <v>44</v>
      </c>
      <c r="D637" s="52">
        <v>28</v>
      </c>
      <c r="E637" s="52">
        <v>28</v>
      </c>
      <c r="F637" s="52">
        <v>3</v>
      </c>
      <c r="G637" s="52"/>
    </row>
    <row r="638" spans="1:7">
      <c r="A638" s="54" t="s">
        <v>943</v>
      </c>
      <c r="B638" s="72" t="s">
        <v>944</v>
      </c>
      <c r="C638" s="119" t="s">
        <v>44</v>
      </c>
      <c r="D638" s="52">
        <v>27</v>
      </c>
      <c r="E638" s="52">
        <v>27</v>
      </c>
      <c r="F638" s="52">
        <v>3</v>
      </c>
      <c r="G638" s="52"/>
    </row>
    <row r="639" spans="1:7">
      <c r="A639" s="54" t="s">
        <v>1898</v>
      </c>
      <c r="B639" s="72"/>
      <c r="C639" s="119"/>
      <c r="D639" s="52">
        <v>19</v>
      </c>
      <c r="E639" s="52">
        <v>19</v>
      </c>
      <c r="F639" s="52">
        <v>3</v>
      </c>
      <c r="G639" s="52"/>
    </row>
    <row r="640" spans="1:7">
      <c r="A640" s="54" t="s">
        <v>959</v>
      </c>
      <c r="B640" s="72" t="s">
        <v>960</v>
      </c>
      <c r="C640" s="119" t="s">
        <v>44</v>
      </c>
      <c r="D640" s="52">
        <v>28</v>
      </c>
      <c r="E640" s="52">
        <v>18</v>
      </c>
      <c r="F640" s="52">
        <v>3</v>
      </c>
      <c r="G640" s="52"/>
    </row>
    <row r="641" spans="1:7">
      <c r="A641" s="54" t="s">
        <v>961</v>
      </c>
      <c r="B641" s="72" t="s">
        <v>962</v>
      </c>
      <c r="C641" s="119" t="s">
        <v>44</v>
      </c>
      <c r="D641" s="52">
        <v>23</v>
      </c>
      <c r="E641" s="52">
        <v>24</v>
      </c>
      <c r="F641" s="52">
        <v>3</v>
      </c>
      <c r="G641" s="52"/>
    </row>
    <row r="642" spans="1:7">
      <c r="A642" s="54" t="s">
        <v>963</v>
      </c>
      <c r="B642" s="72" t="s">
        <v>964</v>
      </c>
      <c r="C642" s="119" t="s">
        <v>44</v>
      </c>
      <c r="D642" s="52">
        <v>29</v>
      </c>
      <c r="E642" s="52">
        <v>29</v>
      </c>
      <c r="F642" s="52">
        <v>3</v>
      </c>
      <c r="G642" s="52"/>
    </row>
    <row r="643" spans="1:7">
      <c r="A643" s="54" t="s">
        <v>1494</v>
      </c>
      <c r="B643" s="72" t="s">
        <v>1495</v>
      </c>
      <c r="C643" s="119" t="s">
        <v>34</v>
      </c>
      <c r="D643" s="52">
        <v>26</v>
      </c>
      <c r="E643" s="52">
        <v>26</v>
      </c>
      <c r="F643" s="52">
        <v>3</v>
      </c>
      <c r="G643" s="52"/>
    </row>
    <row r="644" spans="1:7">
      <c r="A644" s="54" t="s">
        <v>965</v>
      </c>
      <c r="B644" s="72" t="s">
        <v>966</v>
      </c>
      <c r="C644" s="119" t="s">
        <v>44</v>
      </c>
      <c r="D644" s="52">
        <v>35</v>
      </c>
      <c r="E644" s="52">
        <v>14</v>
      </c>
      <c r="F644" s="52">
        <v>3</v>
      </c>
      <c r="G644" s="52"/>
    </row>
    <row r="645" spans="1:7">
      <c r="A645" s="54" t="s">
        <v>967</v>
      </c>
      <c r="B645" s="72" t="s">
        <v>968</v>
      </c>
      <c r="C645" s="119" t="s">
        <v>44</v>
      </c>
      <c r="D645" s="52">
        <v>23</v>
      </c>
      <c r="E645" s="52">
        <v>23</v>
      </c>
      <c r="F645" s="52">
        <v>3</v>
      </c>
      <c r="G645" s="52"/>
    </row>
    <row r="646" spans="1:7">
      <c r="A646" s="54" t="s">
        <v>969</v>
      </c>
      <c r="B646" s="72" t="s">
        <v>970</v>
      </c>
      <c r="C646" s="119" t="s">
        <v>44</v>
      </c>
      <c r="D646" s="52">
        <v>10</v>
      </c>
      <c r="E646" s="52">
        <v>10</v>
      </c>
      <c r="F646" s="52">
        <v>3</v>
      </c>
      <c r="G646" s="52"/>
    </row>
    <row r="647" spans="1:7">
      <c r="A647" s="54" t="s">
        <v>1040</v>
      </c>
      <c r="B647" s="72" t="s">
        <v>1041</v>
      </c>
      <c r="C647" s="119" t="s">
        <v>44</v>
      </c>
      <c r="D647" s="52">
        <v>25</v>
      </c>
      <c r="E647" s="52">
        <v>21</v>
      </c>
      <c r="F647" s="52">
        <v>3</v>
      </c>
      <c r="G647" s="52"/>
    </row>
    <row r="648" spans="1:7">
      <c r="A648" s="54" t="s">
        <v>1042</v>
      </c>
      <c r="B648" s="72" t="s">
        <v>1043</v>
      </c>
      <c r="C648" s="119" t="s">
        <v>44</v>
      </c>
      <c r="D648" s="52">
        <v>27</v>
      </c>
      <c r="E648" s="52">
        <v>27</v>
      </c>
      <c r="F648" s="52">
        <v>3</v>
      </c>
      <c r="G648" s="52"/>
    </row>
    <row r="649" spans="1:7">
      <c r="A649" s="54" t="s">
        <v>1003</v>
      </c>
      <c r="B649" s="72" t="s">
        <v>1004</v>
      </c>
      <c r="C649" s="119" t="s">
        <v>44</v>
      </c>
      <c r="D649" s="52">
        <v>28</v>
      </c>
      <c r="E649" s="52">
        <v>28</v>
      </c>
      <c r="F649" s="52">
        <v>3</v>
      </c>
      <c r="G649" s="52"/>
    </row>
    <row r="650" spans="1:7">
      <c r="A650" s="54" t="s">
        <v>1048</v>
      </c>
      <c r="B650" s="72" t="s">
        <v>1049</v>
      </c>
      <c r="C650" s="119" t="s">
        <v>44</v>
      </c>
      <c r="D650" s="52">
        <v>25</v>
      </c>
      <c r="E650" s="52">
        <v>25</v>
      </c>
      <c r="F650" s="52">
        <v>3</v>
      </c>
      <c r="G650" s="52"/>
    </row>
    <row r="651" spans="1:7">
      <c r="A651" s="54" t="s">
        <v>1021</v>
      </c>
      <c r="B651" s="72" t="s">
        <v>1022</v>
      </c>
      <c r="C651" s="119" t="s">
        <v>150</v>
      </c>
      <c r="D651" s="52">
        <v>34</v>
      </c>
      <c r="E651" s="52">
        <v>34</v>
      </c>
      <c r="F651" s="52">
        <v>4</v>
      </c>
      <c r="G651" s="52"/>
    </row>
    <row r="652" spans="1:7">
      <c r="A652" s="54" t="s">
        <v>1193</v>
      </c>
      <c r="B652" s="72" t="s">
        <v>1194</v>
      </c>
      <c r="C652" s="119" t="s">
        <v>150</v>
      </c>
      <c r="D652" s="52">
        <v>29</v>
      </c>
      <c r="E652" s="52">
        <v>29</v>
      </c>
      <c r="F652" s="52">
        <v>3</v>
      </c>
      <c r="G652" s="52"/>
    </row>
    <row r="653" spans="1:7">
      <c r="A653" s="54" t="s">
        <v>1023</v>
      </c>
      <c r="B653" s="72" t="s">
        <v>1024</v>
      </c>
      <c r="C653" s="119" t="s">
        <v>44</v>
      </c>
      <c r="D653" s="52">
        <v>31</v>
      </c>
      <c r="E653" s="52">
        <v>21</v>
      </c>
      <c r="F653" s="52">
        <v>3</v>
      </c>
      <c r="G653" s="52"/>
    </row>
    <row r="654" spans="1:7">
      <c r="A654" s="54" t="s">
        <v>1050</v>
      </c>
      <c r="B654" s="72" t="s">
        <v>1051</v>
      </c>
      <c r="C654" s="119" t="s">
        <v>44</v>
      </c>
      <c r="D654" s="52">
        <v>26</v>
      </c>
      <c r="E654" s="52">
        <v>26</v>
      </c>
      <c r="F654" s="52">
        <v>3</v>
      </c>
      <c r="G654" s="52"/>
    </row>
    <row r="655" spans="1:7">
      <c r="A655" s="54" t="s">
        <v>1052</v>
      </c>
      <c r="B655" s="72" t="s">
        <v>1053</v>
      </c>
      <c r="C655" s="119" t="s">
        <v>150</v>
      </c>
      <c r="D655" s="52">
        <v>26</v>
      </c>
      <c r="E655" s="52">
        <v>26</v>
      </c>
      <c r="F655" s="52">
        <v>3</v>
      </c>
      <c r="G655" s="52"/>
    </row>
    <row r="656" spans="1:7">
      <c r="A656" s="54" t="s">
        <v>1195</v>
      </c>
      <c r="B656" s="72" t="s">
        <v>1196</v>
      </c>
      <c r="C656" s="119" t="s">
        <v>150</v>
      </c>
      <c r="D656" s="52">
        <v>31</v>
      </c>
      <c r="E656" s="52">
        <v>31</v>
      </c>
      <c r="F656" s="52">
        <v>4</v>
      </c>
      <c r="G656" s="52"/>
    </row>
    <row r="657" spans="1:7">
      <c r="A657" s="54" t="s">
        <v>1072</v>
      </c>
      <c r="B657" s="72" t="s">
        <v>1073</v>
      </c>
      <c r="C657" s="119" t="s">
        <v>44</v>
      </c>
      <c r="D657" s="52">
        <v>25</v>
      </c>
      <c r="E657" s="52">
        <v>25</v>
      </c>
      <c r="F657" s="52">
        <v>3</v>
      </c>
      <c r="G657" s="52"/>
    </row>
    <row r="658" spans="1:7">
      <c r="A658" s="54" t="s">
        <v>1074</v>
      </c>
      <c r="B658" s="72" t="s">
        <v>1075</v>
      </c>
      <c r="C658" s="119" t="s">
        <v>44</v>
      </c>
      <c r="D658" s="52">
        <v>29</v>
      </c>
      <c r="E658" s="52">
        <v>29</v>
      </c>
      <c r="F658" s="52">
        <v>3</v>
      </c>
      <c r="G658" s="52"/>
    </row>
    <row r="659" spans="1:7">
      <c r="A659" s="54" t="s">
        <v>1076</v>
      </c>
      <c r="B659" s="72" t="s">
        <v>1077</v>
      </c>
      <c r="C659" s="119" t="s">
        <v>44</v>
      </c>
      <c r="D659" s="52">
        <v>27</v>
      </c>
      <c r="E659" s="52">
        <v>17</v>
      </c>
      <c r="F659" s="52">
        <v>3</v>
      </c>
      <c r="G659" s="52"/>
    </row>
    <row r="660" spans="1:7">
      <c r="A660" s="54" t="s">
        <v>1078</v>
      </c>
      <c r="B660" s="72" t="s">
        <v>1164</v>
      </c>
      <c r="C660" s="119" t="s">
        <v>44</v>
      </c>
      <c r="D660" s="52">
        <v>29</v>
      </c>
      <c r="E660" s="52">
        <v>29</v>
      </c>
      <c r="F660" s="52">
        <v>3</v>
      </c>
      <c r="G660" s="52"/>
    </row>
    <row r="661" spans="1:7">
      <c r="A661" s="54" t="s">
        <v>1079</v>
      </c>
      <c r="B661" s="72" t="s">
        <v>1080</v>
      </c>
      <c r="C661" s="119" t="s">
        <v>44</v>
      </c>
      <c r="D661" s="52">
        <v>32</v>
      </c>
      <c r="E661" s="52">
        <v>32</v>
      </c>
      <c r="F661" s="52">
        <v>4</v>
      </c>
      <c r="G661" s="52"/>
    </row>
    <row r="662" spans="1:7">
      <c r="A662" s="54" t="s">
        <v>1081</v>
      </c>
      <c r="B662" s="72" t="s">
        <v>1082</v>
      </c>
      <c r="C662" s="119" t="s">
        <v>44</v>
      </c>
      <c r="D662" s="52">
        <v>27</v>
      </c>
      <c r="E662" s="52">
        <v>27</v>
      </c>
      <c r="F662" s="52">
        <v>3</v>
      </c>
      <c r="G662" s="52"/>
    </row>
    <row r="663" spans="1:7">
      <c r="A663" s="54" t="s">
        <v>1478</v>
      </c>
      <c r="B663" s="72" t="s">
        <v>1479</v>
      </c>
      <c r="C663" s="119" t="s">
        <v>44</v>
      </c>
      <c r="D663" s="52">
        <v>26</v>
      </c>
      <c r="E663" s="52">
        <v>26</v>
      </c>
      <c r="F663" s="52">
        <v>3</v>
      </c>
      <c r="G663" s="52"/>
    </row>
    <row r="664" spans="1:7">
      <c r="A664" s="54" t="s">
        <v>1099</v>
      </c>
      <c r="B664" s="72" t="s">
        <v>1100</v>
      </c>
      <c r="C664" s="119" t="s">
        <v>44</v>
      </c>
      <c r="D664" s="52">
        <v>25</v>
      </c>
      <c r="E664" s="52">
        <v>15</v>
      </c>
      <c r="F664" s="52">
        <v>3</v>
      </c>
      <c r="G664" s="52"/>
    </row>
    <row r="665" spans="1:7">
      <c r="A665" s="54" t="s">
        <v>1083</v>
      </c>
      <c r="B665" s="72" t="s">
        <v>1084</v>
      </c>
      <c r="C665" s="119" t="s">
        <v>44</v>
      </c>
      <c r="D665" s="52">
        <v>24</v>
      </c>
      <c r="E665" s="52">
        <v>24</v>
      </c>
      <c r="F665" s="52">
        <v>3</v>
      </c>
      <c r="G665" s="52"/>
    </row>
    <row r="666" spans="1:7">
      <c r="A666" s="54" t="s">
        <v>1085</v>
      </c>
      <c r="B666" s="72" t="s">
        <v>1086</v>
      </c>
      <c r="C666" s="119" t="s">
        <v>44</v>
      </c>
      <c r="D666" s="52">
        <v>26</v>
      </c>
      <c r="E666" s="52">
        <v>26</v>
      </c>
      <c r="F666" s="52">
        <v>3</v>
      </c>
      <c r="G666" s="52"/>
    </row>
    <row r="667" spans="1:7">
      <c r="A667" s="54" t="s">
        <v>1106</v>
      </c>
      <c r="B667" s="72" t="s">
        <v>1107</v>
      </c>
      <c r="C667" s="119" t="s">
        <v>44</v>
      </c>
      <c r="D667" s="52">
        <v>24</v>
      </c>
      <c r="E667" s="52">
        <v>24</v>
      </c>
      <c r="F667" s="52">
        <v>3</v>
      </c>
      <c r="G667" s="52"/>
    </row>
    <row r="668" spans="1:7">
      <c r="A668" s="54" t="s">
        <v>1108</v>
      </c>
      <c r="B668" s="72" t="s">
        <v>1037</v>
      </c>
      <c r="C668" s="119" t="s">
        <v>44</v>
      </c>
      <c r="D668" s="52">
        <v>24</v>
      </c>
      <c r="E668" s="52">
        <v>10</v>
      </c>
      <c r="F668" s="52">
        <v>3</v>
      </c>
      <c r="G668" s="52"/>
    </row>
    <row r="669" spans="1:7">
      <c r="A669" s="54" t="s">
        <v>1117</v>
      </c>
      <c r="B669" s="72" t="s">
        <v>1118</v>
      </c>
      <c r="C669" s="119" t="s">
        <v>44</v>
      </c>
      <c r="D669" s="52">
        <v>31</v>
      </c>
      <c r="E669" s="52">
        <v>27</v>
      </c>
      <c r="F669" s="52">
        <v>3</v>
      </c>
      <c r="G669" s="52"/>
    </row>
    <row r="670" spans="1:7">
      <c r="A670" s="54" t="s">
        <v>1651</v>
      </c>
      <c r="B670" s="72" t="s">
        <v>1652</v>
      </c>
      <c r="C670" s="119" t="s">
        <v>57</v>
      </c>
      <c r="D670" s="52">
        <v>25</v>
      </c>
      <c r="E670" s="52">
        <v>25</v>
      </c>
      <c r="F670" s="52">
        <v>3</v>
      </c>
      <c r="G670" s="52"/>
    </row>
    <row r="671" spans="1:7">
      <c r="A671" s="54" t="s">
        <v>1124</v>
      </c>
      <c r="B671" s="72" t="s">
        <v>1125</v>
      </c>
      <c r="C671" s="119" t="s">
        <v>44</v>
      </c>
      <c r="D671" s="52">
        <v>26</v>
      </c>
      <c r="E671" s="52">
        <v>26</v>
      </c>
      <c r="F671" s="52">
        <v>3</v>
      </c>
      <c r="G671" s="52"/>
    </row>
    <row r="672" spans="1:7">
      <c r="A672" s="54" t="s">
        <v>1120</v>
      </c>
      <c r="B672" s="72" t="s">
        <v>1121</v>
      </c>
      <c r="C672" s="119" t="s">
        <v>150</v>
      </c>
      <c r="D672" s="52">
        <v>10</v>
      </c>
      <c r="E672" s="52">
        <v>10</v>
      </c>
      <c r="F672" s="52">
        <v>3</v>
      </c>
      <c r="G672" s="52"/>
    </row>
    <row r="673" spans="1:7">
      <c r="A673" s="54" t="s">
        <v>1496</v>
      </c>
      <c r="B673" s="72" t="s">
        <v>1497</v>
      </c>
      <c r="C673" s="119" t="s">
        <v>44</v>
      </c>
      <c r="D673" s="52">
        <v>28</v>
      </c>
      <c r="E673" s="52">
        <v>28</v>
      </c>
      <c r="F673" s="52">
        <v>3</v>
      </c>
      <c r="G673" s="52"/>
    </row>
    <row r="674" spans="1:7">
      <c r="A674" s="54" t="s">
        <v>1150</v>
      </c>
      <c r="B674" s="72" t="s">
        <v>1151</v>
      </c>
      <c r="C674" s="119" t="s">
        <v>44</v>
      </c>
      <c r="D674" s="52">
        <v>26</v>
      </c>
      <c r="E674" s="52">
        <v>26</v>
      </c>
      <c r="F674" s="52">
        <v>3</v>
      </c>
      <c r="G674" s="52"/>
    </row>
    <row r="675" spans="1:7">
      <c r="A675" s="54" t="s">
        <v>1609</v>
      </c>
      <c r="B675" s="72" t="s">
        <v>1610</v>
      </c>
      <c r="C675" s="119"/>
      <c r="D675" s="52">
        <v>27</v>
      </c>
      <c r="E675" s="52">
        <v>23</v>
      </c>
      <c r="F675" s="52">
        <v>3</v>
      </c>
      <c r="G675" s="52"/>
    </row>
    <row r="676" spans="1:7">
      <c r="A676" s="54" t="s">
        <v>1522</v>
      </c>
      <c r="B676" s="72" t="s">
        <v>1523</v>
      </c>
      <c r="C676" s="119" t="s">
        <v>44</v>
      </c>
      <c r="D676" s="52">
        <v>29</v>
      </c>
      <c r="E676" s="52">
        <v>29</v>
      </c>
      <c r="F676" s="52">
        <v>3</v>
      </c>
      <c r="G676" s="52"/>
    </row>
    <row r="677" spans="1:7">
      <c r="A677" s="54" t="s">
        <v>1407</v>
      </c>
      <c r="B677" s="72" t="s">
        <v>1408</v>
      </c>
      <c r="C677" s="119" t="s">
        <v>34</v>
      </c>
      <c r="D677" s="52">
        <v>27</v>
      </c>
      <c r="E677" s="52">
        <v>27</v>
      </c>
      <c r="F677" s="52">
        <v>3</v>
      </c>
      <c r="G677" s="52"/>
    </row>
    <row r="678" spans="1:7">
      <c r="A678" s="54" t="s">
        <v>1197</v>
      </c>
      <c r="B678" s="72" t="s">
        <v>1198</v>
      </c>
      <c r="C678" s="119" t="s">
        <v>44</v>
      </c>
      <c r="D678" s="52">
        <v>29</v>
      </c>
      <c r="E678" s="52">
        <v>29</v>
      </c>
      <c r="F678" s="52">
        <v>3</v>
      </c>
      <c r="G678" s="52"/>
    </row>
    <row r="679" spans="1:7">
      <c r="A679" s="54" t="s">
        <v>1175</v>
      </c>
      <c r="B679" s="72" t="s">
        <v>1176</v>
      </c>
      <c r="C679" s="119" t="s">
        <v>44</v>
      </c>
      <c r="D679" s="52">
        <v>19</v>
      </c>
      <c r="E679" s="52">
        <v>19</v>
      </c>
      <c r="F679" s="52">
        <v>3</v>
      </c>
      <c r="G679" s="52"/>
    </row>
    <row r="680" spans="1:7">
      <c r="A680" s="54" t="s">
        <v>1199</v>
      </c>
      <c r="B680" s="72" t="s">
        <v>1200</v>
      </c>
      <c r="C680" s="119" t="s">
        <v>44</v>
      </c>
      <c r="D680" s="52">
        <v>36</v>
      </c>
      <c r="E680" s="52">
        <v>27</v>
      </c>
      <c r="F680" s="52">
        <v>3</v>
      </c>
      <c r="G680" s="52"/>
    </row>
    <row r="681" spans="1:7">
      <c r="A681" s="54" t="s">
        <v>1213</v>
      </c>
      <c r="B681" s="72" t="s">
        <v>1214</v>
      </c>
      <c r="C681" s="119" t="s">
        <v>44</v>
      </c>
      <c r="D681" s="52">
        <v>24</v>
      </c>
      <c r="E681" s="52">
        <v>24</v>
      </c>
      <c r="F681" s="52">
        <v>3</v>
      </c>
      <c r="G681" s="52"/>
    </row>
    <row r="682" spans="1:7">
      <c r="A682" s="54" t="s">
        <v>1362</v>
      </c>
      <c r="B682" s="72" t="s">
        <v>1363</v>
      </c>
      <c r="C682" s="119" t="s">
        <v>44</v>
      </c>
      <c r="D682" s="52">
        <v>29</v>
      </c>
      <c r="E682" s="52">
        <v>29</v>
      </c>
      <c r="F682" s="52">
        <v>3</v>
      </c>
      <c r="G682" s="52"/>
    </row>
    <row r="683" spans="1:7">
      <c r="A683" s="54" t="s">
        <v>1364</v>
      </c>
      <c r="B683" s="72" t="s">
        <v>1365</v>
      </c>
      <c r="C683" s="119" t="s">
        <v>44</v>
      </c>
      <c r="D683" s="52">
        <v>18</v>
      </c>
      <c r="E683" s="52">
        <v>18</v>
      </c>
      <c r="F683" s="52">
        <v>3</v>
      </c>
      <c r="G683" s="52"/>
    </row>
    <row r="684" spans="1:7">
      <c r="A684" s="54" t="s">
        <v>1366</v>
      </c>
      <c r="B684" s="72" t="s">
        <v>1367</v>
      </c>
      <c r="C684" s="119" t="s">
        <v>150</v>
      </c>
      <c r="D684" s="52">
        <v>31</v>
      </c>
      <c r="E684" s="52">
        <v>31</v>
      </c>
      <c r="F684" s="52">
        <v>4</v>
      </c>
      <c r="G684" s="52"/>
    </row>
    <row r="685" spans="1:7">
      <c r="A685" s="54" t="s">
        <v>1368</v>
      </c>
      <c r="B685" s="72" t="s">
        <v>1369</v>
      </c>
      <c r="C685" s="119" t="s">
        <v>44</v>
      </c>
      <c r="D685" s="52">
        <v>25</v>
      </c>
      <c r="E685" s="52">
        <v>25</v>
      </c>
      <c r="F685" s="52">
        <v>3</v>
      </c>
      <c r="G685" s="52"/>
    </row>
    <row r="686" spans="1:7">
      <c r="A686" s="54" t="s">
        <v>1387</v>
      </c>
      <c r="B686" s="72" t="s">
        <v>1388</v>
      </c>
      <c r="C686" s="119" t="s">
        <v>44</v>
      </c>
      <c r="D686" s="52">
        <v>30</v>
      </c>
      <c r="E686" s="52">
        <v>-10</v>
      </c>
      <c r="F686" s="52">
        <v>2</v>
      </c>
      <c r="G686" s="52"/>
    </row>
    <row r="687" spans="1:7">
      <c r="A687" s="54" t="s">
        <v>1389</v>
      </c>
      <c r="B687" s="72" t="s">
        <v>1390</v>
      </c>
      <c r="C687" s="119" t="s">
        <v>44</v>
      </c>
      <c r="D687" s="52">
        <v>23</v>
      </c>
      <c r="E687" s="52">
        <v>23</v>
      </c>
      <c r="F687" s="52">
        <v>3</v>
      </c>
      <c r="G687" s="52"/>
    </row>
    <row r="688" spans="1:7">
      <c r="A688" s="54" t="s">
        <v>1409</v>
      </c>
      <c r="B688" s="72" t="s">
        <v>1410</v>
      </c>
      <c r="C688" s="119" t="s">
        <v>44</v>
      </c>
      <c r="D688" s="52">
        <v>28</v>
      </c>
      <c r="E688" s="52">
        <v>24</v>
      </c>
      <c r="F688" s="52">
        <v>3</v>
      </c>
      <c r="G688" s="52"/>
    </row>
    <row r="689" spans="1:7">
      <c r="A689" s="54" t="s">
        <v>1411</v>
      </c>
      <c r="B689" s="72" t="s">
        <v>1412</v>
      </c>
      <c r="C689" s="119" t="s">
        <v>44</v>
      </c>
      <c r="D689" s="52">
        <v>22</v>
      </c>
      <c r="E689" s="52">
        <v>2</v>
      </c>
      <c r="F689" s="52">
        <v>3</v>
      </c>
      <c r="G689" s="52"/>
    </row>
    <row r="690" spans="1:7">
      <c r="A690" s="54" t="s">
        <v>1391</v>
      </c>
      <c r="B690" s="72" t="s">
        <v>1392</v>
      </c>
      <c r="C690" s="119" t="s">
        <v>44</v>
      </c>
      <c r="D690" s="52">
        <v>23</v>
      </c>
      <c r="E690" s="52">
        <v>23</v>
      </c>
      <c r="F690" s="52">
        <v>3</v>
      </c>
      <c r="G690" s="52"/>
    </row>
    <row r="691" spans="1:7">
      <c r="A691" s="54" t="s">
        <v>1393</v>
      </c>
      <c r="B691" s="72" t="s">
        <v>1394</v>
      </c>
      <c r="C691" s="119" t="s">
        <v>44</v>
      </c>
      <c r="D691" s="52">
        <v>27</v>
      </c>
      <c r="E691" s="52">
        <v>27</v>
      </c>
      <c r="F691" s="52">
        <v>3</v>
      </c>
      <c r="G691" s="52"/>
    </row>
    <row r="692" spans="1:7">
      <c r="A692" s="54" t="s">
        <v>1395</v>
      </c>
      <c r="B692" s="72" t="s">
        <v>1396</v>
      </c>
      <c r="C692" s="119" t="s">
        <v>44</v>
      </c>
      <c r="D692" s="52">
        <v>24</v>
      </c>
      <c r="E692" s="52">
        <v>24</v>
      </c>
      <c r="F692" s="52">
        <v>3</v>
      </c>
      <c r="G692" s="52"/>
    </row>
    <row r="693" spans="1:7">
      <c r="A693" s="54" t="s">
        <v>1397</v>
      </c>
      <c r="B693" s="72" t="s">
        <v>1398</v>
      </c>
      <c r="C693" s="119" t="s">
        <v>44</v>
      </c>
      <c r="D693" s="52">
        <v>30</v>
      </c>
      <c r="E693" s="52">
        <v>30</v>
      </c>
      <c r="F693" s="52">
        <v>3</v>
      </c>
      <c r="G693" s="52"/>
    </row>
    <row r="694" spans="1:7">
      <c r="A694" s="54" t="s">
        <v>1399</v>
      </c>
      <c r="B694" s="72" t="s">
        <v>1400</v>
      </c>
      <c r="C694" s="119" t="s">
        <v>44</v>
      </c>
      <c r="D694" s="52">
        <v>17</v>
      </c>
      <c r="E694" s="52">
        <v>17</v>
      </c>
      <c r="F694" s="52">
        <v>3</v>
      </c>
      <c r="G694" s="52"/>
    </row>
    <row r="695" spans="1:7">
      <c r="A695" s="54" t="s">
        <v>1413</v>
      </c>
      <c r="B695" s="72" t="s">
        <v>1414</v>
      </c>
      <c r="C695" s="119" t="s">
        <v>44</v>
      </c>
      <c r="D695" s="52">
        <v>25</v>
      </c>
      <c r="E695" s="52">
        <v>25</v>
      </c>
      <c r="F695" s="52">
        <v>3</v>
      </c>
      <c r="G695" s="52"/>
    </row>
    <row r="696" spans="1:7">
      <c r="A696" s="54" t="s">
        <v>1415</v>
      </c>
      <c r="B696" s="72" t="s">
        <v>1416</v>
      </c>
      <c r="C696" s="119" t="s">
        <v>44</v>
      </c>
      <c r="D696" s="52">
        <v>27</v>
      </c>
      <c r="E696" s="52">
        <v>27</v>
      </c>
      <c r="F696" s="52">
        <v>3</v>
      </c>
      <c r="G696" s="52"/>
    </row>
    <row r="697" spans="1:7">
      <c r="A697" s="54" t="s">
        <v>1417</v>
      </c>
      <c r="B697" s="72" t="s">
        <v>1418</v>
      </c>
      <c r="C697" s="119" t="s">
        <v>150</v>
      </c>
      <c r="D697" s="52">
        <v>28</v>
      </c>
      <c r="E697" s="52">
        <v>28</v>
      </c>
      <c r="F697" s="52">
        <v>3</v>
      </c>
      <c r="G697" s="52"/>
    </row>
    <row r="698" spans="1:7">
      <c r="A698" s="54" t="s">
        <v>1419</v>
      </c>
      <c r="B698" s="72" t="s">
        <v>1420</v>
      </c>
      <c r="C698" s="119" t="s">
        <v>44</v>
      </c>
      <c r="D698" s="52">
        <v>27</v>
      </c>
      <c r="E698" s="52">
        <v>27</v>
      </c>
      <c r="F698" s="52">
        <v>3</v>
      </c>
      <c r="G698" s="52"/>
    </row>
    <row r="699" spans="1:7">
      <c r="A699" s="54" t="s">
        <v>1421</v>
      </c>
      <c r="B699" s="72" t="s">
        <v>1422</v>
      </c>
      <c r="C699" s="119" t="s">
        <v>44</v>
      </c>
      <c r="D699" s="52">
        <v>30</v>
      </c>
      <c r="E699" s="52">
        <v>30</v>
      </c>
      <c r="F699" s="52">
        <v>3</v>
      </c>
      <c r="G699" s="52"/>
    </row>
    <row r="700" spans="1:7">
      <c r="A700" s="54" t="s">
        <v>1423</v>
      </c>
      <c r="B700" s="72" t="s">
        <v>1424</v>
      </c>
      <c r="C700" s="119" t="s">
        <v>44</v>
      </c>
      <c r="D700" s="52">
        <v>32</v>
      </c>
      <c r="E700" s="52">
        <v>22</v>
      </c>
      <c r="F700" s="52">
        <v>3</v>
      </c>
      <c r="G700" s="52"/>
    </row>
    <row r="701" spans="1:7">
      <c r="A701" s="54" t="s">
        <v>1425</v>
      </c>
      <c r="B701" s="72" t="s">
        <v>1426</v>
      </c>
      <c r="C701" s="119" t="s">
        <v>44</v>
      </c>
      <c r="D701" s="52">
        <v>28</v>
      </c>
      <c r="E701" s="52">
        <v>28</v>
      </c>
      <c r="F701" s="52">
        <v>3</v>
      </c>
      <c r="G701" s="52"/>
    </row>
    <row r="702" spans="1:7">
      <c r="A702" s="54" t="s">
        <v>1427</v>
      </c>
      <c r="B702" s="72" t="s">
        <v>1428</v>
      </c>
      <c r="C702" s="119" t="s">
        <v>44</v>
      </c>
      <c r="D702" s="52">
        <v>24</v>
      </c>
      <c r="E702" s="52">
        <v>24</v>
      </c>
      <c r="F702" s="52">
        <v>3</v>
      </c>
      <c r="G702" s="52"/>
    </row>
    <row r="703" spans="1:7">
      <c r="A703" s="54" t="s">
        <v>1429</v>
      </c>
      <c r="B703" s="72" t="s">
        <v>1430</v>
      </c>
      <c r="C703" s="119" t="s">
        <v>44</v>
      </c>
      <c r="D703" s="52">
        <v>28</v>
      </c>
      <c r="E703" s="52">
        <v>18</v>
      </c>
      <c r="F703" s="52">
        <v>3</v>
      </c>
      <c r="G703" s="52"/>
    </row>
    <row r="704" spans="1:7">
      <c r="A704" s="54" t="s">
        <v>1445</v>
      </c>
      <c r="B704" s="72" t="s">
        <v>1446</v>
      </c>
      <c r="C704" s="119" t="s">
        <v>44</v>
      </c>
      <c r="D704" s="52">
        <v>19</v>
      </c>
      <c r="E704" s="52">
        <v>19</v>
      </c>
      <c r="F704" s="52">
        <v>3</v>
      </c>
      <c r="G704" s="52"/>
    </row>
    <row r="705" spans="1:7">
      <c r="A705" s="54" t="s">
        <v>1447</v>
      </c>
      <c r="B705" s="72" t="s">
        <v>1448</v>
      </c>
      <c r="C705" s="119" t="s">
        <v>44</v>
      </c>
      <c r="D705" s="52">
        <v>33</v>
      </c>
      <c r="E705" s="52">
        <v>33</v>
      </c>
      <c r="F705" s="52">
        <v>4</v>
      </c>
      <c r="G705" s="52"/>
    </row>
    <row r="706" spans="1:7">
      <c r="A706" s="54" t="s">
        <v>1915</v>
      </c>
      <c r="B706" s="72" t="s">
        <v>1916</v>
      </c>
      <c r="C706" s="119"/>
      <c r="D706" s="52">
        <v>1</v>
      </c>
      <c r="E706" s="52">
        <v>1</v>
      </c>
      <c r="F706" s="52">
        <v>3</v>
      </c>
      <c r="G706" s="52"/>
    </row>
    <row r="707" spans="1:7">
      <c r="A707" s="54" t="s">
        <v>1463</v>
      </c>
      <c r="B707" s="72" t="s">
        <v>1464</v>
      </c>
      <c r="C707" s="119" t="s">
        <v>44</v>
      </c>
      <c r="D707" s="52">
        <v>26</v>
      </c>
      <c r="E707" s="52">
        <v>26</v>
      </c>
      <c r="F707" s="52">
        <v>3</v>
      </c>
      <c r="G707" s="52"/>
    </row>
    <row r="708" spans="1:7">
      <c r="A708" s="54" t="s">
        <v>1465</v>
      </c>
      <c r="B708" s="72" t="s">
        <v>1466</v>
      </c>
      <c r="C708" s="119" t="s">
        <v>44</v>
      </c>
      <c r="D708" s="52">
        <v>27</v>
      </c>
      <c r="E708" s="52">
        <v>27</v>
      </c>
      <c r="F708" s="52">
        <v>3</v>
      </c>
      <c r="G708" s="52"/>
    </row>
    <row r="709" spans="1:7">
      <c r="A709" s="54" t="s">
        <v>1480</v>
      </c>
      <c r="B709" s="72" t="s">
        <v>1481</v>
      </c>
      <c r="C709" s="119" t="s">
        <v>44</v>
      </c>
      <c r="D709" s="52">
        <v>30</v>
      </c>
      <c r="E709" s="52">
        <v>30</v>
      </c>
      <c r="F709" s="52">
        <v>3</v>
      </c>
      <c r="G709" s="52"/>
    </row>
    <row r="710" spans="1:7">
      <c r="A710" s="54" t="s">
        <v>1482</v>
      </c>
      <c r="B710" s="72" t="s">
        <v>1483</v>
      </c>
      <c r="C710" s="119" t="s">
        <v>44</v>
      </c>
      <c r="D710" s="52">
        <v>28</v>
      </c>
      <c r="E710" s="52">
        <v>18</v>
      </c>
      <c r="F710" s="52">
        <v>3</v>
      </c>
      <c r="G710" s="52"/>
    </row>
    <row r="711" spans="1:7">
      <c r="A711" s="54" t="s">
        <v>1484</v>
      </c>
      <c r="B711" s="72" t="s">
        <v>1485</v>
      </c>
      <c r="C711" s="119" t="s">
        <v>44</v>
      </c>
      <c r="D711" s="52">
        <v>9</v>
      </c>
      <c r="E711" s="52">
        <v>9</v>
      </c>
      <c r="F711" s="52">
        <v>3</v>
      </c>
      <c r="G711" s="52"/>
    </row>
    <row r="712" spans="1:7">
      <c r="A712" s="54" t="s">
        <v>1498</v>
      </c>
      <c r="B712" s="72" t="s">
        <v>1499</v>
      </c>
      <c r="C712" s="119" t="s">
        <v>44</v>
      </c>
      <c r="D712" s="52">
        <v>64</v>
      </c>
      <c r="E712" s="52">
        <v>24</v>
      </c>
      <c r="F712" s="52">
        <v>3</v>
      </c>
      <c r="G712" s="52"/>
    </row>
    <row r="713" spans="1:7">
      <c r="A713" s="54" t="s">
        <v>1500</v>
      </c>
      <c r="B713" s="72" t="s">
        <v>1501</v>
      </c>
      <c r="C713" s="119" t="s">
        <v>44</v>
      </c>
      <c r="D713" s="52">
        <v>15</v>
      </c>
      <c r="E713" s="52">
        <v>-5</v>
      </c>
      <c r="F713" s="52">
        <v>2</v>
      </c>
      <c r="G713" s="52"/>
    </row>
    <row r="714" spans="1:7">
      <c r="A714" s="54" t="s">
        <v>1502</v>
      </c>
      <c r="B714" s="72" t="s">
        <v>1503</v>
      </c>
      <c r="C714" s="119" t="s">
        <v>44</v>
      </c>
      <c r="D714" s="52">
        <v>29</v>
      </c>
      <c r="E714" s="52">
        <v>19</v>
      </c>
      <c r="F714" s="52">
        <v>3</v>
      </c>
      <c r="G714" s="52"/>
    </row>
    <row r="715" spans="1:7">
      <c r="A715" s="54" t="s">
        <v>1504</v>
      </c>
      <c r="B715" s="72" t="s">
        <v>1505</v>
      </c>
      <c r="C715" s="119" t="s">
        <v>44</v>
      </c>
      <c r="D715" s="52">
        <v>27</v>
      </c>
      <c r="E715" s="52">
        <v>27</v>
      </c>
      <c r="F715" s="52">
        <v>3</v>
      </c>
      <c r="G715" s="52"/>
    </row>
    <row r="716" spans="1:7">
      <c r="A716" s="54" t="s">
        <v>1506</v>
      </c>
      <c r="B716" s="72" t="s">
        <v>1507</v>
      </c>
      <c r="C716" s="119" t="s">
        <v>44</v>
      </c>
      <c r="D716" s="52">
        <v>23</v>
      </c>
      <c r="E716" s="52">
        <v>13</v>
      </c>
      <c r="F716" s="52">
        <v>3</v>
      </c>
      <c r="G716" s="52"/>
    </row>
    <row r="717" spans="1:7">
      <c r="A717" s="54" t="s">
        <v>1733</v>
      </c>
      <c r="B717" s="72" t="s">
        <v>1734</v>
      </c>
      <c r="C717" s="119" t="s">
        <v>44</v>
      </c>
      <c r="D717" s="52">
        <v>14</v>
      </c>
      <c r="E717" s="52">
        <v>4</v>
      </c>
      <c r="F717" s="52">
        <v>3</v>
      </c>
      <c r="G717" s="52"/>
    </row>
    <row r="718" spans="1:7">
      <c r="A718" s="54" t="s">
        <v>1524</v>
      </c>
      <c r="B718" s="72" t="s">
        <v>1525</v>
      </c>
      <c r="C718" s="119" t="s">
        <v>44</v>
      </c>
      <c r="D718" s="52">
        <v>34</v>
      </c>
      <c r="E718" s="52">
        <v>24</v>
      </c>
      <c r="F718" s="52">
        <v>3</v>
      </c>
      <c r="G718" s="52"/>
    </row>
    <row r="719" spans="1:7">
      <c r="A719" s="54" t="s">
        <v>1526</v>
      </c>
      <c r="B719" s="72" t="s">
        <v>1527</v>
      </c>
      <c r="C719" s="119" t="s">
        <v>44</v>
      </c>
      <c r="D719" s="52">
        <v>24</v>
      </c>
      <c r="E719" s="52">
        <v>24</v>
      </c>
      <c r="F719" s="52">
        <v>3</v>
      </c>
      <c r="G719" s="52"/>
    </row>
    <row r="720" spans="1:7">
      <c r="A720" s="54" t="s">
        <v>1553</v>
      </c>
      <c r="B720" s="72" t="s">
        <v>1554</v>
      </c>
      <c r="C720" s="119" t="s">
        <v>44</v>
      </c>
      <c r="D720" s="52">
        <v>27</v>
      </c>
      <c r="E720" s="52">
        <v>24</v>
      </c>
      <c r="F720" s="52">
        <v>3</v>
      </c>
      <c r="G720" s="52"/>
    </row>
    <row r="721" spans="1:7">
      <c r="A721" s="54" t="s">
        <v>1555</v>
      </c>
      <c r="B721" s="72" t="s">
        <v>1556</v>
      </c>
      <c r="C721" s="119" t="s">
        <v>44</v>
      </c>
      <c r="D721" s="52">
        <v>26</v>
      </c>
      <c r="E721" s="52">
        <v>26</v>
      </c>
      <c r="F721" s="52">
        <v>3</v>
      </c>
      <c r="G721" s="52"/>
    </row>
    <row r="722" spans="1:7">
      <c r="A722" s="54" t="s">
        <v>1557</v>
      </c>
      <c r="B722" s="72" t="s">
        <v>1558</v>
      </c>
      <c r="C722" s="119" t="s">
        <v>44</v>
      </c>
      <c r="D722" s="52">
        <v>25</v>
      </c>
      <c r="E722" s="52">
        <v>25</v>
      </c>
      <c r="F722" s="52">
        <v>3</v>
      </c>
      <c r="G722" s="52"/>
    </row>
    <row r="723" spans="1:7">
      <c r="A723" s="54" t="s">
        <v>1559</v>
      </c>
      <c r="B723" s="72" t="s">
        <v>1560</v>
      </c>
      <c r="C723" s="119" t="s">
        <v>44</v>
      </c>
      <c r="D723" s="52">
        <v>29</v>
      </c>
      <c r="E723" s="52">
        <v>29</v>
      </c>
      <c r="F723" s="52">
        <v>3</v>
      </c>
      <c r="G723" s="52"/>
    </row>
    <row r="724" spans="1:7">
      <c r="A724" s="54" t="s">
        <v>1669</v>
      </c>
      <c r="B724" s="72" t="s">
        <v>1670</v>
      </c>
      <c r="C724" s="119" t="s">
        <v>44</v>
      </c>
      <c r="D724" s="52">
        <v>29</v>
      </c>
      <c r="E724" s="52">
        <v>-1</v>
      </c>
      <c r="F724" s="52">
        <v>2</v>
      </c>
      <c r="G724" s="52"/>
    </row>
    <row r="725" spans="1:7">
      <c r="A725" s="54" t="s">
        <v>1875</v>
      </c>
      <c r="B725" s="72" t="s">
        <v>1876</v>
      </c>
      <c r="C725" s="119" t="s">
        <v>44</v>
      </c>
      <c r="D725" s="52">
        <v>2</v>
      </c>
      <c r="E725" s="52">
        <v>2</v>
      </c>
      <c r="F725" s="52">
        <v>3</v>
      </c>
      <c r="G725" s="52"/>
    </row>
    <row r="726" spans="1:7">
      <c r="A726" s="54" t="s">
        <v>1653</v>
      </c>
      <c r="B726" s="72" t="s">
        <v>1654</v>
      </c>
      <c r="C726" s="119" t="s">
        <v>57</v>
      </c>
      <c r="D726" s="52">
        <v>27</v>
      </c>
      <c r="E726" s="52">
        <v>27</v>
      </c>
      <c r="F726" s="52">
        <v>3</v>
      </c>
      <c r="G726" s="52"/>
    </row>
    <row r="727" spans="1:7">
      <c r="A727" s="54" t="s">
        <v>1655</v>
      </c>
      <c r="B727" s="72" t="s">
        <v>1656</v>
      </c>
      <c r="C727" s="119" t="s">
        <v>44</v>
      </c>
      <c r="D727" s="52">
        <v>8</v>
      </c>
      <c r="E727" s="52">
        <v>8</v>
      </c>
      <c r="F727" s="52">
        <v>3</v>
      </c>
      <c r="G727" s="52"/>
    </row>
    <row r="728" spans="1:7">
      <c r="A728" s="54" t="s">
        <v>1611</v>
      </c>
      <c r="B728" s="72" t="s">
        <v>1612</v>
      </c>
      <c r="C728" s="119" t="s">
        <v>150</v>
      </c>
      <c r="D728" s="52">
        <v>27</v>
      </c>
      <c r="E728" s="52">
        <v>27</v>
      </c>
      <c r="F728" s="52">
        <v>3</v>
      </c>
      <c r="G728" s="52"/>
    </row>
    <row r="729" spans="1:7">
      <c r="A729" s="54" t="s">
        <v>1613</v>
      </c>
      <c r="B729" s="72" t="s">
        <v>1614</v>
      </c>
      <c r="C729" s="119" t="s">
        <v>44</v>
      </c>
      <c r="D729" s="52">
        <v>26</v>
      </c>
      <c r="E729" s="52">
        <v>16</v>
      </c>
      <c r="F729" s="52">
        <v>3</v>
      </c>
      <c r="G729" s="52"/>
    </row>
    <row r="730" spans="1:7">
      <c r="A730" s="54" t="s">
        <v>1615</v>
      </c>
      <c r="B730" s="72" t="s">
        <v>1616</v>
      </c>
      <c r="C730" s="119" t="s">
        <v>44</v>
      </c>
      <c r="D730" s="52">
        <v>7</v>
      </c>
      <c r="E730" s="52">
        <v>3</v>
      </c>
      <c r="F730" s="52">
        <v>3</v>
      </c>
      <c r="G730" s="52"/>
    </row>
    <row r="731" spans="1:7">
      <c r="A731" s="54" t="s">
        <v>1617</v>
      </c>
      <c r="B731" s="72" t="s">
        <v>1618</v>
      </c>
      <c r="C731" s="119" t="s">
        <v>44</v>
      </c>
      <c r="D731" s="52">
        <v>27</v>
      </c>
      <c r="E731" s="52">
        <v>27</v>
      </c>
      <c r="F731" s="52">
        <v>3</v>
      </c>
      <c r="G731" s="52"/>
    </row>
    <row r="732" spans="1:7">
      <c r="A732" s="54" t="s">
        <v>1657</v>
      </c>
      <c r="B732" s="72" t="s">
        <v>1658</v>
      </c>
      <c r="C732" s="119" t="s">
        <v>57</v>
      </c>
      <c r="D732" s="52">
        <v>27</v>
      </c>
      <c r="E732" s="52">
        <v>27</v>
      </c>
      <c r="F732" s="52">
        <v>3</v>
      </c>
      <c r="G732" s="52"/>
    </row>
    <row r="733" spans="1:7">
      <c r="A733" s="54" t="s">
        <v>1619</v>
      </c>
      <c r="B733" s="72" t="s">
        <v>1620</v>
      </c>
      <c r="C733" s="119" t="s">
        <v>44</v>
      </c>
      <c r="D733" s="52">
        <v>29</v>
      </c>
      <c r="E733" s="52">
        <v>29</v>
      </c>
      <c r="F733" s="52">
        <v>3</v>
      </c>
      <c r="G733" s="52"/>
    </row>
    <row r="734" spans="1:7">
      <c r="A734" s="54" t="s">
        <v>1621</v>
      </c>
      <c r="B734" s="72" t="s">
        <v>1622</v>
      </c>
      <c r="C734" s="119" t="s">
        <v>44</v>
      </c>
      <c r="D734" s="52">
        <v>25</v>
      </c>
      <c r="E734" s="52">
        <v>25</v>
      </c>
      <c r="F734" s="52">
        <v>3</v>
      </c>
      <c r="G734" s="52"/>
    </row>
    <row r="735" spans="1:7">
      <c r="A735" s="54" t="s">
        <v>1623</v>
      </c>
      <c r="B735" s="72" t="s">
        <v>1624</v>
      </c>
      <c r="C735" s="119" t="s">
        <v>44</v>
      </c>
      <c r="D735" s="52">
        <v>31</v>
      </c>
      <c r="E735" s="52">
        <v>-3</v>
      </c>
      <c r="F735" s="52">
        <v>2</v>
      </c>
      <c r="G735" s="52"/>
    </row>
    <row r="736" spans="1:7">
      <c r="A736" s="54" t="s">
        <v>1659</v>
      </c>
      <c r="B736" s="72" t="s">
        <v>1660</v>
      </c>
      <c r="C736" s="119" t="s">
        <v>44</v>
      </c>
      <c r="D736" s="52">
        <v>26</v>
      </c>
      <c r="E736" s="52">
        <v>26</v>
      </c>
      <c r="F736" s="52">
        <v>3</v>
      </c>
      <c r="G736" s="52"/>
    </row>
    <row r="737" spans="1:7">
      <c r="A737" s="54" t="s">
        <v>1625</v>
      </c>
      <c r="B737" s="72" t="s">
        <v>1626</v>
      </c>
      <c r="C737" s="119" t="s">
        <v>44</v>
      </c>
      <c r="D737" s="52">
        <v>30</v>
      </c>
      <c r="E737" s="52">
        <v>30</v>
      </c>
      <c r="F737" s="52">
        <v>3</v>
      </c>
      <c r="G737" s="52"/>
    </row>
    <row r="738" spans="1:7">
      <c r="A738" s="54" t="s">
        <v>1627</v>
      </c>
      <c r="B738" s="72" t="s">
        <v>1628</v>
      </c>
      <c r="C738" s="119" t="s">
        <v>44</v>
      </c>
      <c r="D738" s="52">
        <v>26</v>
      </c>
      <c r="E738" s="52">
        <v>26</v>
      </c>
      <c r="F738" s="52">
        <v>3</v>
      </c>
      <c r="G738" s="52"/>
    </row>
    <row r="739" spans="1:7">
      <c r="A739" s="54" t="s">
        <v>1877</v>
      </c>
      <c r="B739" s="72" t="s">
        <v>1878</v>
      </c>
      <c r="C739" s="119" t="s">
        <v>44</v>
      </c>
      <c r="D739" s="52">
        <v>2</v>
      </c>
      <c r="E739" s="52">
        <v>2</v>
      </c>
      <c r="F739" s="52">
        <v>3</v>
      </c>
      <c r="G739" s="52"/>
    </row>
    <row r="740" spans="1:7">
      <c r="A740" s="54" t="s">
        <v>1629</v>
      </c>
      <c r="B740" s="72" t="s">
        <v>1630</v>
      </c>
      <c r="C740" s="119" t="s">
        <v>44</v>
      </c>
      <c r="D740" s="52">
        <v>27</v>
      </c>
      <c r="E740" s="52">
        <v>17</v>
      </c>
      <c r="F740" s="52">
        <v>3</v>
      </c>
      <c r="G740" s="52"/>
    </row>
    <row r="741" spans="1:7">
      <c r="A741" s="54" t="s">
        <v>1735</v>
      </c>
      <c r="B741" s="72" t="s">
        <v>1736</v>
      </c>
      <c r="C741" s="119" t="s">
        <v>44</v>
      </c>
      <c r="D741" s="52">
        <v>21</v>
      </c>
      <c r="E741" s="52">
        <v>11</v>
      </c>
      <c r="F741" s="52">
        <v>3</v>
      </c>
      <c r="G741" s="52"/>
    </row>
    <row r="742" spans="1:7">
      <c r="A742" s="54" t="s">
        <v>1661</v>
      </c>
      <c r="B742" s="72" t="s">
        <v>1662</v>
      </c>
      <c r="C742" s="119" t="s">
        <v>61</v>
      </c>
      <c r="D742" s="52">
        <v>20</v>
      </c>
      <c r="E742" s="52">
        <v>20</v>
      </c>
      <c r="F742" s="52">
        <v>3</v>
      </c>
      <c r="G742" s="52"/>
    </row>
    <row r="743" spans="1:7">
      <c r="A743" s="54" t="s">
        <v>1663</v>
      </c>
      <c r="B743" s="72" t="s">
        <v>1664</v>
      </c>
      <c r="C743" s="119" t="s">
        <v>44</v>
      </c>
      <c r="D743" s="52">
        <v>33</v>
      </c>
      <c r="E743" s="52">
        <v>13</v>
      </c>
      <c r="F743" s="52">
        <v>3</v>
      </c>
      <c r="G743" s="52"/>
    </row>
    <row r="744" spans="1:7">
      <c r="A744" s="54" t="s">
        <v>1759</v>
      </c>
      <c r="B744" s="72" t="s">
        <v>1760</v>
      </c>
      <c r="C744" s="119" t="s">
        <v>44</v>
      </c>
      <c r="D744" s="52">
        <v>20</v>
      </c>
      <c r="E744" s="52">
        <v>10</v>
      </c>
      <c r="F744" s="52">
        <v>3</v>
      </c>
      <c r="G744" s="52"/>
    </row>
    <row r="745" spans="1:7">
      <c r="A745" s="54" t="s">
        <v>1761</v>
      </c>
      <c r="B745" s="72" t="s">
        <v>1762</v>
      </c>
      <c r="C745" s="119" t="s">
        <v>44</v>
      </c>
      <c r="D745" s="52">
        <v>14</v>
      </c>
      <c r="E745" s="52">
        <v>4</v>
      </c>
      <c r="F745" s="52">
        <v>3</v>
      </c>
      <c r="G745" s="52"/>
    </row>
    <row r="746" spans="1:7">
      <c r="A746" s="54" t="s">
        <v>1671</v>
      </c>
      <c r="B746" s="72" t="s">
        <v>1672</v>
      </c>
      <c r="C746" s="119" t="s">
        <v>44</v>
      </c>
      <c r="D746" s="52">
        <v>27</v>
      </c>
      <c r="E746" s="52">
        <v>17</v>
      </c>
      <c r="F746" s="52">
        <v>3</v>
      </c>
      <c r="G746" s="52"/>
    </row>
    <row r="747" spans="1:7">
      <c r="A747" s="54" t="s">
        <v>1737</v>
      </c>
      <c r="B747" s="72" t="s">
        <v>1738</v>
      </c>
      <c r="C747" s="119" t="s">
        <v>44</v>
      </c>
      <c r="D747" s="52">
        <v>25</v>
      </c>
      <c r="E747" s="52">
        <v>25</v>
      </c>
      <c r="F747" s="52">
        <v>3</v>
      </c>
      <c r="G747" s="52"/>
    </row>
    <row r="748" spans="1:7">
      <c r="A748" s="54" t="s">
        <v>1763</v>
      </c>
      <c r="B748" s="72" t="s">
        <v>1764</v>
      </c>
      <c r="C748" s="119" t="s">
        <v>44</v>
      </c>
      <c r="D748" s="52">
        <v>29</v>
      </c>
      <c r="E748" s="52">
        <v>19</v>
      </c>
      <c r="F748" s="52">
        <v>3</v>
      </c>
      <c r="G748" s="52"/>
    </row>
    <row r="749" spans="1:7">
      <c r="A749" s="54" t="s">
        <v>1739</v>
      </c>
      <c r="B749" s="72" t="s">
        <v>1740</v>
      </c>
      <c r="C749" s="119" t="s">
        <v>44</v>
      </c>
      <c r="D749" s="52">
        <v>25</v>
      </c>
      <c r="E749" s="52">
        <v>25</v>
      </c>
      <c r="F749" s="52">
        <v>3</v>
      </c>
      <c r="G749" s="52"/>
    </row>
    <row r="750" spans="1:7">
      <c r="A750" s="54" t="s">
        <v>1741</v>
      </c>
      <c r="B750" s="72" t="s">
        <v>1742</v>
      </c>
      <c r="C750" s="119" t="s">
        <v>44</v>
      </c>
      <c r="D750" s="52">
        <v>27</v>
      </c>
      <c r="E750" s="52">
        <v>27</v>
      </c>
      <c r="F750" s="52">
        <v>3</v>
      </c>
      <c r="G750" s="52"/>
    </row>
    <row r="751" spans="1:7">
      <c r="A751" s="54" t="s">
        <v>1753</v>
      </c>
      <c r="B751" s="72" t="s">
        <v>1754</v>
      </c>
      <c r="C751" s="119" t="s">
        <v>44</v>
      </c>
      <c r="D751" s="52">
        <v>15</v>
      </c>
      <c r="E751" s="52">
        <v>15</v>
      </c>
      <c r="F751" s="52">
        <v>3</v>
      </c>
      <c r="G751" s="52"/>
    </row>
    <row r="752" spans="1:7">
      <c r="A752" s="54" t="s">
        <v>1899</v>
      </c>
      <c r="B752" s="72" t="s">
        <v>1900</v>
      </c>
      <c r="C752" s="119" t="s">
        <v>44</v>
      </c>
      <c r="D752" s="52">
        <v>16</v>
      </c>
      <c r="E752" s="52">
        <v>16</v>
      </c>
      <c r="F752" s="52">
        <v>3</v>
      </c>
      <c r="G752" s="52"/>
    </row>
    <row r="753" spans="1:7">
      <c r="A753" s="54" t="s">
        <v>1782</v>
      </c>
      <c r="B753" s="72" t="s">
        <v>1783</v>
      </c>
      <c r="C753" s="119" t="s">
        <v>61</v>
      </c>
      <c r="D753" s="52">
        <v>13</v>
      </c>
      <c r="E753" s="52">
        <v>13</v>
      </c>
      <c r="F753" s="52">
        <v>3</v>
      </c>
      <c r="G753" s="52"/>
    </row>
    <row r="754" spans="1:7">
      <c r="A754" s="54" t="s">
        <v>1765</v>
      </c>
      <c r="B754" s="72" t="s">
        <v>1766</v>
      </c>
      <c r="C754" s="119" t="s">
        <v>44</v>
      </c>
      <c r="D754" s="52">
        <v>30</v>
      </c>
      <c r="E754" s="52">
        <v>30</v>
      </c>
      <c r="F754" s="52">
        <v>3</v>
      </c>
      <c r="G754" s="52"/>
    </row>
    <row r="755" spans="1:7">
      <c r="A755" s="54" t="s">
        <v>1784</v>
      </c>
      <c r="B755" s="72" t="s">
        <v>1785</v>
      </c>
      <c r="C755" s="119" t="s">
        <v>44</v>
      </c>
      <c r="D755" s="52">
        <v>20</v>
      </c>
      <c r="E755" s="52">
        <v>20</v>
      </c>
      <c r="F755" s="52">
        <v>3</v>
      </c>
      <c r="G755" s="52"/>
    </row>
    <row r="756" spans="1:7">
      <c r="A756" s="54" t="s">
        <v>1786</v>
      </c>
      <c r="B756" s="72" t="s">
        <v>1787</v>
      </c>
      <c r="C756" s="119" t="s">
        <v>44</v>
      </c>
      <c r="D756" s="52">
        <v>7</v>
      </c>
      <c r="E756" s="52">
        <v>7</v>
      </c>
      <c r="F756" s="52">
        <v>3</v>
      </c>
      <c r="G756" s="52"/>
    </row>
    <row r="757" spans="1:7">
      <c r="A757" s="54" t="s">
        <v>1788</v>
      </c>
      <c r="B757" s="72" t="s">
        <v>1789</v>
      </c>
      <c r="C757" s="119" t="s">
        <v>44</v>
      </c>
      <c r="D757" s="52">
        <v>26</v>
      </c>
      <c r="E757" s="52">
        <v>26</v>
      </c>
      <c r="F757" s="52">
        <v>3</v>
      </c>
      <c r="G757" s="52"/>
    </row>
    <row r="758" spans="1:7">
      <c r="A758" s="54" t="s">
        <v>1823</v>
      </c>
      <c r="B758" s="72" t="s">
        <v>1824</v>
      </c>
      <c r="C758" s="119" t="s">
        <v>61</v>
      </c>
      <c r="D758" s="52">
        <v>24</v>
      </c>
      <c r="E758" s="52">
        <v>14</v>
      </c>
      <c r="F758" s="52">
        <v>3</v>
      </c>
      <c r="G758" s="52"/>
    </row>
    <row r="759" spans="1:7">
      <c r="A759" s="54" t="s">
        <v>1879</v>
      </c>
      <c r="B759" s="72" t="s">
        <v>1880</v>
      </c>
      <c r="C759" s="119" t="s">
        <v>61</v>
      </c>
      <c r="D759" s="52">
        <v>15</v>
      </c>
      <c r="E759" s="52">
        <v>15</v>
      </c>
      <c r="F759" s="52">
        <v>3</v>
      </c>
      <c r="G759" s="52"/>
    </row>
    <row r="760" spans="1:7">
      <c r="A760" s="54" t="s">
        <v>1790</v>
      </c>
      <c r="B760" s="72" t="s">
        <v>1791</v>
      </c>
      <c r="C760" s="119" t="s">
        <v>44</v>
      </c>
      <c r="D760" s="52">
        <v>27</v>
      </c>
      <c r="E760" s="52">
        <v>27</v>
      </c>
      <c r="F760" s="52">
        <v>3</v>
      </c>
      <c r="G760" s="52"/>
    </row>
    <row r="761" spans="1:7">
      <c r="A761" s="54" t="s">
        <v>1841</v>
      </c>
      <c r="B761" s="72" t="s">
        <v>1842</v>
      </c>
      <c r="C761" s="119" t="s">
        <v>34</v>
      </c>
      <c r="D761" s="52">
        <v>24</v>
      </c>
      <c r="E761" s="52">
        <v>24</v>
      </c>
      <c r="F761" s="52">
        <v>3</v>
      </c>
      <c r="G761" s="52"/>
    </row>
    <row r="762" spans="1:7">
      <c r="A762" s="54" t="s">
        <v>1843</v>
      </c>
      <c r="B762" s="72" t="s">
        <v>1844</v>
      </c>
      <c r="C762" s="119" t="s">
        <v>34</v>
      </c>
      <c r="D762" s="52">
        <v>28</v>
      </c>
      <c r="E762" s="52">
        <v>28</v>
      </c>
      <c r="F762" s="52">
        <v>3</v>
      </c>
      <c r="G762" s="52"/>
    </row>
    <row r="763" spans="1:7">
      <c r="A763" s="54" t="s">
        <v>1833</v>
      </c>
      <c r="B763" s="72" t="s">
        <v>1834</v>
      </c>
      <c r="C763" s="119" t="s">
        <v>44</v>
      </c>
      <c r="D763" s="52">
        <v>28</v>
      </c>
      <c r="E763" s="52">
        <v>28</v>
      </c>
      <c r="F763" s="52">
        <v>3</v>
      </c>
      <c r="G763" s="52"/>
    </row>
    <row r="764" spans="1:7">
      <c r="A764" s="54" t="s">
        <v>1835</v>
      </c>
      <c r="B764" s="72" t="s">
        <v>1836</v>
      </c>
      <c r="C764" s="119" t="s">
        <v>44</v>
      </c>
      <c r="D764" s="52">
        <v>27</v>
      </c>
      <c r="E764" s="52">
        <v>17</v>
      </c>
      <c r="F764" s="52">
        <v>3</v>
      </c>
      <c r="G764" s="52"/>
    </row>
    <row r="765" spans="1:7">
      <c r="A765" s="54" t="s">
        <v>1825</v>
      </c>
      <c r="B765" s="72" t="s">
        <v>1826</v>
      </c>
      <c r="C765" s="119" t="s">
        <v>44</v>
      </c>
      <c r="D765" s="52">
        <v>29</v>
      </c>
      <c r="E765" s="52">
        <v>29</v>
      </c>
      <c r="F765" s="52">
        <v>3</v>
      </c>
      <c r="G765" s="52"/>
    </row>
    <row r="766" spans="1:7">
      <c r="A766" s="54" t="s">
        <v>1881</v>
      </c>
      <c r="B766" s="72" t="s">
        <v>1882</v>
      </c>
      <c r="C766" s="119" t="s">
        <v>44</v>
      </c>
      <c r="D766" s="52">
        <v>7</v>
      </c>
      <c r="E766" s="52">
        <v>7</v>
      </c>
      <c r="F766" s="52">
        <v>3</v>
      </c>
      <c r="G766" s="52"/>
    </row>
    <row r="767" spans="1:7">
      <c r="A767" s="54" t="s">
        <v>1883</v>
      </c>
      <c r="B767" s="72" t="s">
        <v>1884</v>
      </c>
      <c r="C767" s="119" t="s">
        <v>44</v>
      </c>
      <c r="D767" s="52">
        <v>24</v>
      </c>
      <c r="E767" s="52">
        <v>24</v>
      </c>
      <c r="F767" s="52">
        <v>3</v>
      </c>
      <c r="G767" s="52"/>
    </row>
    <row r="768" spans="1:7">
      <c r="A768" s="54" t="s">
        <v>1885</v>
      </c>
      <c r="B768" s="72" t="s">
        <v>1886</v>
      </c>
      <c r="C768" s="119" t="s">
        <v>44</v>
      </c>
      <c r="D768" s="52">
        <v>18</v>
      </c>
      <c r="E768" s="52">
        <v>18</v>
      </c>
      <c r="F768" s="52">
        <v>3</v>
      </c>
      <c r="G768" s="52"/>
    </row>
    <row r="769" spans="1:7">
      <c r="A769" s="54" t="s">
        <v>1945</v>
      </c>
      <c r="B769" s="72" t="s">
        <v>1946</v>
      </c>
      <c r="C769" s="119" t="s">
        <v>44</v>
      </c>
      <c r="D769" s="52">
        <v>4</v>
      </c>
      <c r="E769" s="52">
        <v>4</v>
      </c>
      <c r="F769" s="52">
        <v>3</v>
      </c>
      <c r="G769" s="52"/>
    </row>
    <row r="770" spans="1:7">
      <c r="A770" s="54" t="s">
        <v>1947</v>
      </c>
      <c r="B770" s="72" t="s">
        <v>1948</v>
      </c>
      <c r="C770" s="119" t="s">
        <v>44</v>
      </c>
      <c r="D770" s="52">
        <v>2</v>
      </c>
      <c r="E770" s="52">
        <v>2</v>
      </c>
      <c r="F770" s="52">
        <v>3</v>
      </c>
      <c r="G770" s="52"/>
    </row>
    <row r="771" spans="1:7">
      <c r="A771" s="54" t="s">
        <v>1927</v>
      </c>
      <c r="B771" s="72" t="s">
        <v>1928</v>
      </c>
      <c r="C771" s="119" t="s">
        <v>44</v>
      </c>
      <c r="D771" s="52">
        <v>13</v>
      </c>
      <c r="E771" s="52">
        <v>13</v>
      </c>
      <c r="F771" s="52">
        <v>3</v>
      </c>
      <c r="G771" s="52"/>
    </row>
    <row r="772" spans="1:7">
      <c r="A772" s="54"/>
      <c r="B772" s="72"/>
      <c r="C772" s="119"/>
      <c r="D772" s="52"/>
      <c r="E772" s="52"/>
      <c r="F772" s="52"/>
      <c r="G772" s="52"/>
    </row>
    <row r="773" spans="1:7">
      <c r="A773" s="54"/>
      <c r="B773" s="72"/>
      <c r="C773" s="119"/>
      <c r="D773" s="52"/>
      <c r="E773" s="52"/>
      <c r="F773" s="52"/>
      <c r="G773" s="52"/>
    </row>
    <row r="774" spans="1:7">
      <c r="A774" s="54"/>
      <c r="B774" s="72"/>
      <c r="C774" s="119"/>
      <c r="D774" s="52"/>
      <c r="E774" s="52"/>
      <c r="F774" s="52"/>
      <c r="G774" s="52"/>
    </row>
    <row r="775" spans="1:7">
      <c r="A775" s="54"/>
      <c r="B775" s="72"/>
      <c r="C775" s="119"/>
      <c r="D775" s="52"/>
      <c r="E775" s="52"/>
      <c r="F775" s="52"/>
      <c r="G775" s="52"/>
    </row>
    <row r="776" spans="1:7">
      <c r="A776" s="54"/>
      <c r="B776" s="72"/>
      <c r="C776" s="119"/>
      <c r="D776" s="52"/>
      <c r="E776" s="52"/>
      <c r="F776" s="52"/>
      <c r="G776" s="52"/>
    </row>
    <row r="777" spans="1:7">
      <c r="A777" s="54"/>
      <c r="B777" s="72"/>
      <c r="C777" s="119"/>
      <c r="D777" s="52"/>
      <c r="E777" s="52"/>
      <c r="F777" s="52"/>
      <c r="G777" s="52"/>
    </row>
    <row r="778" spans="1:7">
      <c r="A778" s="54"/>
      <c r="B778" s="72"/>
      <c r="C778" s="119"/>
      <c r="D778" s="52"/>
      <c r="E778" s="52"/>
      <c r="F778" s="52"/>
      <c r="G778" s="52"/>
    </row>
    <row r="779" spans="1:7">
      <c r="A779" s="54"/>
      <c r="B779" s="72"/>
      <c r="C779" s="119"/>
      <c r="D779" s="52"/>
      <c r="E779" s="52"/>
      <c r="F779" s="52"/>
      <c r="G779" s="52"/>
    </row>
    <row r="780" spans="1:7">
      <c r="A780" s="54"/>
      <c r="B780" s="72"/>
      <c r="C780" s="119"/>
      <c r="D780" s="52"/>
      <c r="E780" s="52"/>
      <c r="F780" s="52"/>
      <c r="G780" s="52"/>
    </row>
    <row r="781" spans="1:7">
      <c r="A781" s="54"/>
      <c r="B781" s="72"/>
      <c r="C781" s="119"/>
      <c r="D781" s="52"/>
      <c r="E781" s="52"/>
      <c r="F781" s="52"/>
      <c r="G781" s="52"/>
    </row>
    <row r="782" spans="1:7">
      <c r="A782" s="54"/>
      <c r="B782" s="72"/>
      <c r="C782" s="119"/>
      <c r="D782" s="52"/>
      <c r="E782" s="52"/>
      <c r="F782" s="52"/>
      <c r="G782" s="52"/>
    </row>
    <row r="783" spans="1:7">
      <c r="A783" s="54"/>
      <c r="B783" s="72"/>
      <c r="C783" s="119"/>
      <c r="D783" s="52"/>
      <c r="E783" s="52"/>
      <c r="F783" s="52"/>
      <c r="G783" s="52"/>
    </row>
    <row r="784" spans="1:7">
      <c r="A784" s="54"/>
      <c r="B784" s="72"/>
      <c r="C784" s="119"/>
      <c r="D784" s="52"/>
      <c r="E784" s="52"/>
      <c r="F784" s="52"/>
      <c r="G784" s="52"/>
    </row>
    <row r="785" spans="1:7">
      <c r="A785" s="54"/>
      <c r="B785" s="72"/>
      <c r="C785" s="119"/>
      <c r="D785" s="52"/>
      <c r="E785" s="52"/>
      <c r="F785" s="52"/>
      <c r="G785" s="52"/>
    </row>
    <row r="786" spans="1:7">
      <c r="A786" s="54"/>
      <c r="B786" s="72"/>
      <c r="C786" s="119"/>
      <c r="D786" s="52"/>
      <c r="E786" s="52"/>
      <c r="F786" s="52"/>
      <c r="G786" s="52"/>
    </row>
    <row r="787" spans="1:7">
      <c r="A787" s="54"/>
      <c r="B787" s="72"/>
      <c r="C787" s="119"/>
      <c r="D787" s="52"/>
      <c r="E787" s="52"/>
      <c r="F787" s="52"/>
      <c r="G787" s="52"/>
    </row>
    <row r="788" spans="1:7">
      <c r="A788" s="54"/>
      <c r="B788" s="72"/>
      <c r="C788" s="119"/>
      <c r="D788" s="52"/>
      <c r="E788" s="52"/>
      <c r="F788" s="52"/>
      <c r="G788" s="52"/>
    </row>
    <row r="789" spans="1:7">
      <c r="A789" s="54"/>
      <c r="B789" s="72"/>
      <c r="C789" s="119"/>
      <c r="D789" s="52"/>
      <c r="E789" s="52"/>
      <c r="F789" s="52"/>
      <c r="G789" s="52"/>
    </row>
    <row r="790" spans="1:7">
      <c r="A790" s="54"/>
      <c r="B790" s="72"/>
      <c r="C790" s="119"/>
      <c r="D790" s="52"/>
      <c r="E790" s="52"/>
      <c r="F790" s="52"/>
      <c r="G790" s="52"/>
    </row>
    <row r="791" spans="1:7">
      <c r="A791" s="54"/>
      <c r="B791" s="72"/>
      <c r="C791" s="119"/>
      <c r="D791" s="52"/>
      <c r="E791" s="52"/>
      <c r="F791" s="52"/>
      <c r="G791" s="52"/>
    </row>
    <row r="792" spans="1:7">
      <c r="A792" s="54"/>
      <c r="B792" s="72"/>
      <c r="C792" s="119"/>
      <c r="D792" s="52"/>
      <c r="E792" s="52"/>
      <c r="F792" s="52"/>
      <c r="G792" s="52"/>
    </row>
    <row r="793" spans="1:7">
      <c r="A793" s="54"/>
      <c r="B793" s="72"/>
      <c r="C793" s="119"/>
      <c r="D793" s="52"/>
      <c r="E793" s="52"/>
      <c r="F793" s="52"/>
      <c r="G793" s="52"/>
    </row>
    <row r="794" spans="1:7">
      <c r="A794" s="54"/>
      <c r="B794" s="72"/>
      <c r="C794" s="119"/>
      <c r="D794" s="52"/>
      <c r="E794" s="52"/>
      <c r="F794" s="52"/>
      <c r="G794" s="52"/>
    </row>
    <row r="795" spans="1:7">
      <c r="A795" s="54"/>
      <c r="B795" s="72"/>
      <c r="C795" s="119"/>
      <c r="D795" s="52"/>
      <c r="E795" s="52"/>
      <c r="F795" s="52"/>
      <c r="G795" s="52"/>
    </row>
    <row r="796" spans="1:7">
      <c r="A796" s="54"/>
      <c r="B796" s="72"/>
      <c r="C796" s="119"/>
      <c r="D796" s="52"/>
      <c r="E796" s="52"/>
      <c r="F796" s="52"/>
      <c r="G796" s="52"/>
    </row>
    <row r="797" spans="1:7">
      <c r="A797" s="54"/>
      <c r="B797" s="72"/>
      <c r="C797" s="119"/>
      <c r="D797" s="52"/>
      <c r="E797" s="52"/>
      <c r="F797" s="52"/>
      <c r="G797" s="52"/>
    </row>
    <row r="798" spans="1:7">
      <c r="A798" s="54"/>
      <c r="B798" s="72"/>
      <c r="C798" s="119"/>
      <c r="D798" s="52"/>
      <c r="E798" s="52"/>
      <c r="F798" s="52"/>
      <c r="G798" s="52"/>
    </row>
    <row r="799" spans="1:7">
      <c r="A799" s="54"/>
      <c r="B799" s="72"/>
      <c r="C799" s="119"/>
      <c r="D799" s="52"/>
      <c r="E799" s="52"/>
      <c r="F799" s="52"/>
      <c r="G799" s="52"/>
    </row>
    <row r="800" spans="1:7">
      <c r="A800" s="54"/>
      <c r="B800" s="72"/>
      <c r="C800" s="119"/>
      <c r="D800" s="52"/>
      <c r="E800" s="52"/>
      <c r="F800" s="52"/>
      <c r="G800" s="52"/>
    </row>
    <row r="801" spans="1:7">
      <c r="A801" s="54"/>
      <c r="B801" s="72"/>
      <c r="C801" s="119"/>
      <c r="D801" s="52"/>
      <c r="E801" s="52"/>
      <c r="F801" s="52"/>
      <c r="G801" s="52"/>
    </row>
    <row r="802" spans="1:7">
      <c r="A802" s="54"/>
      <c r="B802" s="72"/>
      <c r="C802" s="119"/>
      <c r="D802" s="52"/>
      <c r="E802" s="52"/>
      <c r="F802" s="52"/>
      <c r="G802" s="52"/>
    </row>
    <row r="803" spans="1:7">
      <c r="A803" s="54"/>
      <c r="B803" s="72"/>
      <c r="C803" s="119"/>
      <c r="D803" s="52"/>
      <c r="E803" s="52"/>
      <c r="F803" s="52"/>
      <c r="G803" s="52"/>
    </row>
    <row r="804" spans="1:7">
      <c r="A804" s="54"/>
      <c r="B804" s="72"/>
      <c r="C804" s="119"/>
      <c r="D804" s="52"/>
      <c r="E804" s="52"/>
      <c r="F804" s="52"/>
      <c r="G804" s="52"/>
    </row>
    <row r="805" spans="1:7">
      <c r="A805" s="54"/>
      <c r="B805" s="72"/>
      <c r="C805" s="119"/>
      <c r="D805" s="52"/>
      <c r="E805" s="52"/>
      <c r="F805" s="52"/>
      <c r="G805" s="52"/>
    </row>
    <row r="806" spans="1:7">
      <c r="A806" s="54"/>
      <c r="B806" s="72"/>
      <c r="C806" s="119"/>
      <c r="D806" s="52"/>
      <c r="E806" s="52"/>
      <c r="F806" s="52"/>
      <c r="G806" s="52"/>
    </row>
    <row r="807" spans="1:7">
      <c r="A807" s="54"/>
      <c r="B807" s="72"/>
      <c r="C807" s="119"/>
      <c r="D807" s="52"/>
      <c r="E807" s="52"/>
      <c r="F807" s="52"/>
      <c r="G807" s="52"/>
    </row>
    <row r="808" spans="1:7">
      <c r="A808" s="54"/>
      <c r="B808" s="72"/>
      <c r="C808" s="119"/>
      <c r="D808" s="52"/>
      <c r="E808" s="52"/>
      <c r="F808" s="52"/>
      <c r="G808" s="52"/>
    </row>
    <row r="809" spans="1:7">
      <c r="A809" s="54"/>
      <c r="B809" s="72"/>
      <c r="C809" s="119"/>
      <c r="D809" s="52"/>
      <c r="E809" s="52"/>
      <c r="F809" s="52"/>
      <c r="G809" s="52"/>
    </row>
    <row r="810" spans="1:7">
      <c r="A810" s="54"/>
      <c r="B810" s="72"/>
      <c r="C810" s="119"/>
      <c r="D810" s="52"/>
      <c r="E810" s="52"/>
      <c r="F810" s="52"/>
      <c r="G810" s="52"/>
    </row>
    <row r="811" spans="1:7">
      <c r="A811" s="54"/>
      <c r="B811" s="72"/>
      <c r="C811" s="119"/>
      <c r="D811" s="52"/>
      <c r="E811" s="52"/>
      <c r="F811" s="52"/>
      <c r="G811" s="52"/>
    </row>
    <row r="812" spans="1:7">
      <c r="A812" s="54"/>
      <c r="B812" s="72"/>
      <c r="C812" s="119"/>
      <c r="D812" s="52"/>
      <c r="E812" s="52"/>
      <c r="F812" s="52"/>
      <c r="G812" s="52"/>
    </row>
    <row r="813" spans="1:7">
      <c r="A813" s="54"/>
      <c r="B813" s="72"/>
      <c r="C813" s="119"/>
      <c r="D813" s="52"/>
      <c r="E813" s="52"/>
      <c r="F813" s="52"/>
      <c r="G813" s="52"/>
    </row>
    <row r="814" spans="1:7">
      <c r="A814" s="54"/>
      <c r="B814" s="72"/>
      <c r="C814" s="119"/>
      <c r="D814" s="52"/>
      <c r="E814" s="52"/>
      <c r="F814" s="52"/>
      <c r="G814" s="52"/>
    </row>
    <row r="815" spans="1:7">
      <c r="A815" s="54"/>
      <c r="B815" s="72"/>
      <c r="C815" s="119"/>
      <c r="D815" s="52"/>
      <c r="E815" s="52"/>
      <c r="F815" s="52"/>
      <c r="G815" s="52"/>
    </row>
    <row r="816" spans="1:7">
      <c r="A816" s="54"/>
      <c r="B816" s="72"/>
      <c r="C816" s="119"/>
      <c r="D816" s="52"/>
      <c r="E816" s="52"/>
      <c r="F816" s="52"/>
      <c r="G816" s="52"/>
    </row>
    <row r="817" spans="1:7">
      <c r="A817" s="54"/>
      <c r="B817" s="119"/>
      <c r="C817" s="119"/>
      <c r="G817" s="52"/>
    </row>
    <row r="818" spans="1:7">
      <c r="A818" s="54"/>
      <c r="B818" s="119"/>
      <c r="C818" s="119"/>
      <c r="G818" s="52"/>
    </row>
    <row r="819" spans="1:7">
      <c r="A819" s="54"/>
      <c r="B819" s="119"/>
      <c r="C819" s="119"/>
      <c r="G819" s="52"/>
    </row>
    <row r="820" spans="1:7">
      <c r="A820" s="54"/>
      <c r="B820" s="119"/>
      <c r="C820" s="119"/>
      <c r="G820" s="52"/>
    </row>
    <row r="821" spans="1:7">
      <c r="A821" s="54"/>
      <c r="B821" s="119"/>
      <c r="C821" s="119"/>
      <c r="G821" s="52"/>
    </row>
    <row r="822" spans="1:7">
      <c r="A822" s="54"/>
      <c r="B822" s="119"/>
      <c r="C822" s="119"/>
      <c r="G822" s="52"/>
    </row>
    <row r="823" spans="1:7">
      <c r="A823" s="54"/>
      <c r="B823" s="119"/>
      <c r="C823" s="119"/>
      <c r="G823" s="52"/>
    </row>
    <row r="824" spans="1:7">
      <c r="A824" s="54"/>
      <c r="B824" s="119"/>
      <c r="C824" s="119"/>
      <c r="G824" s="52"/>
    </row>
    <row r="825" spans="1:7">
      <c r="A825" s="54"/>
      <c r="B825" s="119"/>
      <c r="C825" s="119"/>
      <c r="G825" s="52"/>
    </row>
    <row r="826" spans="1:7">
      <c r="A826" s="54"/>
      <c r="B826" s="119"/>
      <c r="C826" s="119"/>
      <c r="G826" s="52"/>
    </row>
    <row r="827" spans="1:7">
      <c r="A827" s="54"/>
      <c r="B827" s="119"/>
      <c r="C827" s="119"/>
      <c r="G827" s="52"/>
    </row>
    <row r="828" spans="1:7">
      <c r="A828" s="54"/>
      <c r="B828" s="119"/>
      <c r="C828" s="119"/>
      <c r="G828" s="52"/>
    </row>
    <row r="829" spans="1:7">
      <c r="A829" s="54"/>
      <c r="B829" s="119"/>
      <c r="C829" s="119"/>
      <c r="G829" s="52"/>
    </row>
    <row r="830" spans="1:7">
      <c r="A830" s="54"/>
      <c r="B830" s="119"/>
      <c r="C830" s="119"/>
      <c r="G830" s="52"/>
    </row>
    <row r="831" spans="1:7">
      <c r="A831" s="54"/>
      <c r="B831" s="119"/>
      <c r="C831" s="119"/>
      <c r="G831" s="52"/>
    </row>
    <row r="832" spans="1:7">
      <c r="A832" s="54"/>
      <c r="B832" s="119"/>
      <c r="C832" s="119"/>
      <c r="G832" s="52"/>
    </row>
    <row r="833" spans="1:7">
      <c r="A833" s="54"/>
      <c r="B833" s="119"/>
      <c r="C833" s="119"/>
      <c r="G833" s="52"/>
    </row>
    <row r="834" spans="1:7">
      <c r="A834" s="54"/>
      <c r="B834" s="119"/>
      <c r="C834" s="119"/>
      <c r="G834" s="52"/>
    </row>
    <row r="835" spans="1:7">
      <c r="A835" s="54"/>
      <c r="B835" s="119"/>
      <c r="C835" s="119"/>
      <c r="G835" s="52"/>
    </row>
    <row r="836" spans="1:7">
      <c r="A836" s="54"/>
      <c r="B836" s="119"/>
      <c r="C836" s="119"/>
      <c r="G836" s="52"/>
    </row>
    <row r="837" spans="1:7">
      <c r="A837" s="54"/>
      <c r="B837" s="119"/>
      <c r="C837" s="119"/>
      <c r="G837" s="52"/>
    </row>
    <row r="838" spans="1:7">
      <c r="A838" s="54"/>
      <c r="B838" s="119"/>
      <c r="C838" s="119"/>
      <c r="G838" s="52"/>
    </row>
    <row r="839" spans="1:7">
      <c r="A839" s="54"/>
      <c r="B839" s="70"/>
      <c r="C839" s="70"/>
      <c r="G839" s="52"/>
    </row>
    <row r="840" spans="1:7">
      <c r="A840" s="54"/>
      <c r="B840" s="70"/>
      <c r="C840" s="70"/>
      <c r="G840" s="52"/>
    </row>
    <row r="841" spans="1:7">
      <c r="A841" s="54"/>
      <c r="B841" s="70"/>
      <c r="C841" s="70"/>
      <c r="G841" s="52"/>
    </row>
    <row r="842" spans="1:7">
      <c r="A842" s="54"/>
      <c r="B842" s="70"/>
      <c r="C842" s="70"/>
      <c r="G842" s="52"/>
    </row>
    <row r="843" spans="1:7">
      <c r="A843" s="54"/>
      <c r="B843" s="70"/>
      <c r="C843" s="70"/>
      <c r="G843" s="52"/>
    </row>
    <row r="844" spans="1:7">
      <c r="A844" s="54"/>
      <c r="B844" s="70"/>
      <c r="C844" s="70"/>
      <c r="G844" s="52"/>
    </row>
    <row r="845" spans="1:7">
      <c r="A845" s="54"/>
      <c r="B845" s="70"/>
      <c r="C845" s="70"/>
      <c r="G845" s="52"/>
    </row>
    <row r="846" spans="1:7">
      <c r="A846" s="54"/>
      <c r="B846" s="70"/>
      <c r="C846" s="70"/>
      <c r="G846" s="52"/>
    </row>
    <row r="847" spans="1:7">
      <c r="A847" s="54"/>
      <c r="B847" s="70"/>
      <c r="C847" s="70"/>
      <c r="G847" s="52"/>
    </row>
    <row r="848" spans="1:7">
      <c r="A848" s="54"/>
      <c r="B848" s="70"/>
      <c r="C848" s="70"/>
      <c r="G848" s="52"/>
    </row>
    <row r="849" spans="1:7">
      <c r="A849" s="54"/>
      <c r="B849" s="70"/>
      <c r="C849" s="70"/>
      <c r="G849" s="52"/>
    </row>
    <row r="850" spans="1:7">
      <c r="A850" s="54"/>
      <c r="B850" s="70"/>
      <c r="C850" s="70"/>
      <c r="G850" s="52"/>
    </row>
    <row r="851" spans="1:7">
      <c r="A851" s="54"/>
      <c r="B851" s="70"/>
      <c r="C851" s="70"/>
      <c r="G851" s="52"/>
    </row>
    <row r="852" spans="1:7">
      <c r="A852" s="54"/>
      <c r="B852" s="70"/>
      <c r="C852" s="70"/>
    </row>
    <row r="853" spans="1:7">
      <c r="A853" s="54"/>
      <c r="B853" s="70"/>
      <c r="C853" s="70"/>
    </row>
    <row r="854" spans="1:7">
      <c r="A854" s="54"/>
      <c r="B854" s="70"/>
      <c r="C854" s="70"/>
    </row>
  </sheetData>
  <autoFilter ref="A1:F838">
    <filterColumn colId="1"/>
  </autoFilter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Arkusz10"/>
  <dimension ref="A1:N1449"/>
  <sheetViews>
    <sheetView topLeftCell="C1" workbookViewId="0">
      <selection activeCell="N1" sqref="N1:N1048576"/>
    </sheetView>
  </sheetViews>
  <sheetFormatPr defaultRowHeight="14.25"/>
  <cols>
    <col min="1" max="1" width="9.25" customWidth="1"/>
    <col min="3" max="3" width="13.625" customWidth="1"/>
    <col min="5" max="5" width="15.25" customWidth="1"/>
    <col min="6" max="6" width="17.375" customWidth="1"/>
    <col min="8" max="8" width="19.25" customWidth="1"/>
    <col min="9" max="9" width="21.625" customWidth="1"/>
    <col min="10" max="10" width="21.5" customWidth="1"/>
    <col min="11" max="11" width="16.625" customWidth="1"/>
    <col min="12" max="12" width="21.625" customWidth="1"/>
    <col min="13" max="13" width="14.375" customWidth="1"/>
    <col min="14" max="14" width="13.75" customWidth="1"/>
  </cols>
  <sheetData>
    <row r="1" spans="1:14">
      <c r="A1" t="s">
        <v>7</v>
      </c>
      <c r="B1" t="s">
        <v>13</v>
      </c>
      <c r="C1" t="s">
        <v>10</v>
      </c>
      <c r="D1" t="s">
        <v>1215</v>
      </c>
      <c r="E1" t="s">
        <v>9</v>
      </c>
      <c r="F1" t="s">
        <v>11</v>
      </c>
      <c r="G1" t="s">
        <v>101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</row>
    <row r="2" spans="1:14">
      <c r="A2" t="s">
        <v>1201</v>
      </c>
      <c r="B2" t="s">
        <v>1212</v>
      </c>
      <c r="C2" s="8">
        <v>42754</v>
      </c>
      <c r="D2" t="s">
        <v>1223</v>
      </c>
      <c r="E2" t="s">
        <v>48</v>
      </c>
      <c r="F2" t="s">
        <v>49</v>
      </c>
      <c r="G2" t="s">
        <v>102</v>
      </c>
      <c r="H2" t="s">
        <v>1224</v>
      </c>
      <c r="J2">
        <v>4.2684100000000003</v>
      </c>
      <c r="K2">
        <v>0</v>
      </c>
      <c r="L2">
        <v>0</v>
      </c>
      <c r="M2">
        <v>8</v>
      </c>
      <c r="N2">
        <v>8</v>
      </c>
    </row>
    <row r="3" spans="1:14">
      <c r="A3" t="s">
        <v>1201</v>
      </c>
      <c r="B3" t="s">
        <v>1212</v>
      </c>
      <c r="C3" s="8">
        <v>42754</v>
      </c>
      <c r="D3" t="s">
        <v>1225</v>
      </c>
      <c r="E3" t="s">
        <v>48</v>
      </c>
      <c r="F3" t="s">
        <v>49</v>
      </c>
      <c r="G3" t="s">
        <v>102</v>
      </c>
      <c r="H3" t="s">
        <v>1226</v>
      </c>
      <c r="J3">
        <v>5.36015</v>
      </c>
      <c r="K3">
        <v>0</v>
      </c>
      <c r="L3">
        <v>0</v>
      </c>
      <c r="M3">
        <v>8</v>
      </c>
      <c r="N3">
        <v>8</v>
      </c>
    </row>
    <row r="4" spans="1:14">
      <c r="A4" t="s">
        <v>1201</v>
      </c>
      <c r="B4" t="s">
        <v>1212</v>
      </c>
      <c r="C4" s="8">
        <v>42754</v>
      </c>
      <c r="D4" t="s">
        <v>1225</v>
      </c>
      <c r="E4" t="s">
        <v>48</v>
      </c>
      <c r="F4" t="s">
        <v>49</v>
      </c>
      <c r="G4" t="s">
        <v>102</v>
      </c>
      <c r="H4" t="s">
        <v>1227</v>
      </c>
      <c r="J4">
        <v>4.4430199999999997</v>
      </c>
      <c r="K4">
        <v>0</v>
      </c>
      <c r="L4">
        <v>0</v>
      </c>
      <c r="M4">
        <v>8</v>
      </c>
      <c r="N4">
        <v>8</v>
      </c>
    </row>
    <row r="5" spans="1:14">
      <c r="A5" t="s">
        <v>1201</v>
      </c>
      <c r="B5" t="s">
        <v>1212</v>
      </c>
      <c r="C5" s="8">
        <v>42754</v>
      </c>
      <c r="D5" t="s">
        <v>1225</v>
      </c>
      <c r="E5" t="s">
        <v>48</v>
      </c>
      <c r="F5" t="s">
        <v>49</v>
      </c>
      <c r="G5" t="s">
        <v>102</v>
      </c>
      <c r="H5" t="s">
        <v>1228</v>
      </c>
      <c r="J5">
        <v>5.4557000000000002</v>
      </c>
      <c r="K5">
        <v>0.69230000000000003</v>
      </c>
      <c r="L5">
        <v>0</v>
      </c>
      <c r="M5">
        <v>8</v>
      </c>
      <c r="N5">
        <v>8</v>
      </c>
    </row>
    <row r="6" spans="1:14">
      <c r="A6" t="s">
        <v>1201</v>
      </c>
      <c r="B6" t="s">
        <v>1212</v>
      </c>
      <c r="C6" s="8">
        <v>42754</v>
      </c>
      <c r="D6" t="s">
        <v>1225</v>
      </c>
      <c r="E6" t="s">
        <v>48</v>
      </c>
      <c r="F6" t="s">
        <v>49</v>
      </c>
      <c r="G6" t="s">
        <v>102</v>
      </c>
      <c r="H6" t="s">
        <v>1229</v>
      </c>
      <c r="J6">
        <v>5.7149400000000004</v>
      </c>
      <c r="K6">
        <v>0</v>
      </c>
      <c r="L6">
        <v>0</v>
      </c>
      <c r="M6">
        <v>8</v>
      </c>
      <c r="N6">
        <v>8</v>
      </c>
    </row>
    <row r="7" spans="1:14">
      <c r="A7" t="s">
        <v>1201</v>
      </c>
      <c r="B7" t="s">
        <v>1212</v>
      </c>
      <c r="C7" s="8">
        <v>42754</v>
      </c>
      <c r="D7" t="s">
        <v>1225</v>
      </c>
      <c r="E7" t="s">
        <v>48</v>
      </c>
      <c r="F7" t="s">
        <v>49</v>
      </c>
      <c r="G7" t="s">
        <v>102</v>
      </c>
      <c r="H7" t="s">
        <v>1230</v>
      </c>
      <c r="J7">
        <v>6.0022500000000001</v>
      </c>
      <c r="K7">
        <v>0</v>
      </c>
      <c r="L7">
        <v>0</v>
      </c>
      <c r="M7">
        <v>8</v>
      </c>
      <c r="N7">
        <v>8</v>
      </c>
    </row>
    <row r="8" spans="1:14">
      <c r="A8" t="s">
        <v>1201</v>
      </c>
      <c r="B8" t="s">
        <v>1212</v>
      </c>
      <c r="C8" s="8">
        <v>42754</v>
      </c>
      <c r="D8" t="s">
        <v>1225</v>
      </c>
      <c r="E8" t="s">
        <v>48</v>
      </c>
      <c r="F8" t="s">
        <v>49</v>
      </c>
      <c r="G8" t="s">
        <v>102</v>
      </c>
      <c r="H8" t="s">
        <v>1231</v>
      </c>
      <c r="J8">
        <v>5.6963100000000004</v>
      </c>
      <c r="K8">
        <v>0.64810000000000001</v>
      </c>
      <c r="L8">
        <v>0</v>
      </c>
      <c r="M8">
        <v>8</v>
      </c>
      <c r="N8">
        <v>8</v>
      </c>
    </row>
    <row r="9" spans="1:14">
      <c r="A9" t="s">
        <v>1201</v>
      </c>
      <c r="B9" t="s">
        <v>1212</v>
      </c>
      <c r="C9" s="8">
        <v>42754</v>
      </c>
      <c r="D9" t="s">
        <v>1223</v>
      </c>
      <c r="E9" t="s">
        <v>48</v>
      </c>
      <c r="F9" t="s">
        <v>49</v>
      </c>
      <c r="G9" t="s">
        <v>102</v>
      </c>
      <c r="H9" t="s">
        <v>1232</v>
      </c>
      <c r="J9">
        <v>6.9723300000000004</v>
      </c>
      <c r="K9">
        <v>0</v>
      </c>
      <c r="L9">
        <v>0</v>
      </c>
      <c r="M9">
        <v>8</v>
      </c>
      <c r="N9">
        <v>8</v>
      </c>
    </row>
    <row r="10" spans="1:14">
      <c r="A10" t="s">
        <v>1201</v>
      </c>
      <c r="B10" t="s">
        <v>1212</v>
      </c>
      <c r="C10" s="8">
        <v>42754</v>
      </c>
      <c r="D10" t="s">
        <v>1225</v>
      </c>
      <c r="E10" t="s">
        <v>48</v>
      </c>
      <c r="F10" t="s">
        <v>49</v>
      </c>
      <c r="G10" t="s">
        <v>102</v>
      </c>
      <c r="H10" t="s">
        <v>1233</v>
      </c>
      <c r="J10">
        <v>7.0282499999999999</v>
      </c>
      <c r="K10">
        <v>0</v>
      </c>
      <c r="L10">
        <v>0</v>
      </c>
      <c r="M10">
        <v>8</v>
      </c>
      <c r="N10">
        <v>8</v>
      </c>
    </row>
    <row r="11" spans="1:14">
      <c r="A11" t="s">
        <v>1201</v>
      </c>
      <c r="B11" t="s">
        <v>1212</v>
      </c>
      <c r="C11" s="8">
        <v>42754</v>
      </c>
      <c r="D11" t="s">
        <v>1223</v>
      </c>
      <c r="E11" t="s">
        <v>48</v>
      </c>
      <c r="F11" t="s">
        <v>49</v>
      </c>
      <c r="G11" t="s">
        <v>102</v>
      </c>
      <c r="H11" t="s">
        <v>1234</v>
      </c>
      <c r="J11">
        <v>5.47227</v>
      </c>
      <c r="K11">
        <v>0</v>
      </c>
      <c r="L11">
        <v>0</v>
      </c>
      <c r="M11">
        <v>8</v>
      </c>
      <c r="N11">
        <v>8</v>
      </c>
    </row>
    <row r="12" spans="1:14">
      <c r="A12" t="s">
        <v>1201</v>
      </c>
      <c r="B12" t="s">
        <v>1212</v>
      </c>
      <c r="C12" s="8">
        <v>42754</v>
      </c>
      <c r="D12" t="s">
        <v>1223</v>
      </c>
      <c r="E12" t="s">
        <v>48</v>
      </c>
      <c r="F12" t="s">
        <v>49</v>
      </c>
      <c r="G12" t="s">
        <v>102</v>
      </c>
      <c r="H12" t="s">
        <v>1235</v>
      </c>
      <c r="J12">
        <v>4.3170299999999999</v>
      </c>
      <c r="K12">
        <v>0.38159999999999999</v>
      </c>
      <c r="L12">
        <v>0</v>
      </c>
      <c r="M12">
        <v>8</v>
      </c>
      <c r="N12">
        <v>8</v>
      </c>
    </row>
    <row r="13" spans="1:14">
      <c r="A13" t="s">
        <v>1201</v>
      </c>
      <c r="B13" t="s">
        <v>1212</v>
      </c>
      <c r="C13" s="8">
        <v>42754</v>
      </c>
      <c r="D13" t="s">
        <v>1223</v>
      </c>
      <c r="E13" t="s">
        <v>48</v>
      </c>
      <c r="F13" t="s">
        <v>49</v>
      </c>
      <c r="G13" t="s">
        <v>102</v>
      </c>
      <c r="H13" t="s">
        <v>1236</v>
      </c>
      <c r="J13">
        <v>6.5355999999999996</v>
      </c>
      <c r="K13">
        <v>0</v>
      </c>
      <c r="L13">
        <v>0</v>
      </c>
      <c r="M13">
        <v>8</v>
      </c>
      <c r="N13">
        <v>8</v>
      </c>
    </row>
    <row r="14" spans="1:14">
      <c r="A14" t="s">
        <v>1201</v>
      </c>
      <c r="B14" t="s">
        <v>1212</v>
      </c>
      <c r="C14" s="8">
        <v>42754</v>
      </c>
      <c r="D14" t="s">
        <v>1237</v>
      </c>
      <c r="E14" t="s">
        <v>48</v>
      </c>
      <c r="F14" t="s">
        <v>49</v>
      </c>
      <c r="G14" t="s">
        <v>102</v>
      </c>
      <c r="H14" t="s">
        <v>1238</v>
      </c>
      <c r="J14">
        <v>5.4801700000000002</v>
      </c>
      <c r="K14">
        <v>1.2999999999999999E-2</v>
      </c>
      <c r="L14">
        <v>0</v>
      </c>
      <c r="M14">
        <v>8</v>
      </c>
      <c r="N14">
        <v>8</v>
      </c>
    </row>
    <row r="15" spans="1:14">
      <c r="A15" t="s">
        <v>1201</v>
      </c>
      <c r="B15" t="s">
        <v>1212</v>
      </c>
      <c r="C15" s="8">
        <v>42754</v>
      </c>
      <c r="D15" t="s">
        <v>1237</v>
      </c>
      <c r="E15" t="s">
        <v>48</v>
      </c>
      <c r="F15" t="s">
        <v>49</v>
      </c>
      <c r="G15" t="s">
        <v>102</v>
      </c>
      <c r="H15" t="s">
        <v>1239</v>
      </c>
      <c r="J15">
        <v>5.2980400000000003</v>
      </c>
      <c r="K15">
        <v>0</v>
      </c>
      <c r="L15">
        <v>0</v>
      </c>
      <c r="M15">
        <v>8</v>
      </c>
      <c r="N15">
        <v>8</v>
      </c>
    </row>
    <row r="16" spans="1:14">
      <c r="A16" t="s">
        <v>1201</v>
      </c>
      <c r="B16" t="s">
        <v>1212</v>
      </c>
      <c r="C16" s="8">
        <v>42754</v>
      </c>
      <c r="D16" t="s">
        <v>1223</v>
      </c>
      <c r="E16" t="s">
        <v>48</v>
      </c>
      <c r="F16" t="s">
        <v>49</v>
      </c>
      <c r="G16" t="s">
        <v>102</v>
      </c>
      <c r="H16" t="s">
        <v>1240</v>
      </c>
      <c r="J16">
        <v>6.0371699999999997</v>
      </c>
      <c r="K16">
        <v>3.3E-3</v>
      </c>
      <c r="L16">
        <v>0</v>
      </c>
      <c r="M16">
        <v>8</v>
      </c>
      <c r="N16">
        <v>8</v>
      </c>
    </row>
    <row r="17" spans="1:14">
      <c r="A17" t="s">
        <v>1201</v>
      </c>
      <c r="B17" t="s">
        <v>1212</v>
      </c>
      <c r="C17" s="8">
        <v>42754</v>
      </c>
      <c r="D17" t="s">
        <v>1237</v>
      </c>
      <c r="E17" t="s">
        <v>48</v>
      </c>
      <c r="F17" t="s">
        <v>49</v>
      </c>
      <c r="G17" t="s">
        <v>102</v>
      </c>
      <c r="H17" t="s">
        <v>1241</v>
      </c>
      <c r="J17">
        <v>5.7410300000000003</v>
      </c>
      <c r="K17">
        <v>0</v>
      </c>
      <c r="L17">
        <v>0</v>
      </c>
      <c r="M17">
        <v>8</v>
      </c>
      <c r="N17">
        <v>8</v>
      </c>
    </row>
    <row r="18" spans="1:14">
      <c r="A18" t="s">
        <v>1201</v>
      </c>
      <c r="B18" t="s">
        <v>1201</v>
      </c>
      <c r="C18" s="8">
        <v>42737</v>
      </c>
      <c r="D18" t="s">
        <v>1223</v>
      </c>
      <c r="E18" t="s">
        <v>48</v>
      </c>
      <c r="F18" t="s">
        <v>50</v>
      </c>
      <c r="G18" t="s">
        <v>102</v>
      </c>
      <c r="H18" t="s">
        <v>1242</v>
      </c>
      <c r="J18">
        <v>22.803149999999999</v>
      </c>
      <c r="K18">
        <v>0</v>
      </c>
      <c r="L18">
        <v>0</v>
      </c>
      <c r="M18">
        <v>24</v>
      </c>
      <c r="N18">
        <v>24</v>
      </c>
    </row>
    <row r="19" spans="1:14">
      <c r="A19" t="s">
        <v>1201</v>
      </c>
      <c r="B19" t="s">
        <v>1201</v>
      </c>
      <c r="C19" s="8">
        <v>42737</v>
      </c>
      <c r="D19" t="s">
        <v>1225</v>
      </c>
      <c r="E19" t="s">
        <v>48</v>
      </c>
      <c r="F19" t="s">
        <v>50</v>
      </c>
      <c r="G19" t="s">
        <v>102</v>
      </c>
      <c r="H19" t="s">
        <v>1243</v>
      </c>
      <c r="J19">
        <v>26.869980000000002</v>
      </c>
      <c r="K19">
        <v>0</v>
      </c>
      <c r="L19">
        <v>0</v>
      </c>
      <c r="M19">
        <v>32</v>
      </c>
      <c r="N19">
        <v>32</v>
      </c>
    </row>
    <row r="20" spans="1:14">
      <c r="A20" t="s">
        <v>1201</v>
      </c>
      <c r="B20" t="s">
        <v>1201</v>
      </c>
      <c r="C20" s="8">
        <v>42737</v>
      </c>
      <c r="D20" t="s">
        <v>1223</v>
      </c>
      <c r="E20" t="s">
        <v>48</v>
      </c>
      <c r="F20" t="s">
        <v>50</v>
      </c>
      <c r="G20" t="s">
        <v>102</v>
      </c>
      <c r="H20" t="s">
        <v>1244</v>
      </c>
      <c r="J20">
        <v>35.333300000000001</v>
      </c>
      <c r="K20">
        <v>0</v>
      </c>
      <c r="L20">
        <v>0</v>
      </c>
      <c r="M20">
        <v>40</v>
      </c>
      <c r="N20">
        <v>40</v>
      </c>
    </row>
    <row r="21" spans="1:14">
      <c r="A21" t="s">
        <v>1201</v>
      </c>
      <c r="B21" t="s">
        <v>1201</v>
      </c>
      <c r="C21" s="8">
        <v>42737</v>
      </c>
      <c r="D21" t="s">
        <v>1225</v>
      </c>
      <c r="E21" t="s">
        <v>48</v>
      </c>
      <c r="F21" t="s">
        <v>50</v>
      </c>
      <c r="G21" t="s">
        <v>102</v>
      </c>
      <c r="H21" t="s">
        <v>1245</v>
      </c>
      <c r="J21">
        <v>21.19998</v>
      </c>
      <c r="K21">
        <v>0</v>
      </c>
      <c r="L21">
        <v>0</v>
      </c>
      <c r="M21">
        <v>24</v>
      </c>
      <c r="N21">
        <v>24</v>
      </c>
    </row>
    <row r="22" spans="1:14">
      <c r="A22" t="s">
        <v>1201</v>
      </c>
      <c r="B22" t="s">
        <v>1201</v>
      </c>
      <c r="C22" s="8">
        <v>42737</v>
      </c>
      <c r="D22" t="s">
        <v>1225</v>
      </c>
      <c r="E22" t="s">
        <v>48</v>
      </c>
      <c r="F22" t="s">
        <v>49</v>
      </c>
      <c r="G22" t="s">
        <v>102</v>
      </c>
      <c r="H22" t="s">
        <v>1246</v>
      </c>
      <c r="J22">
        <v>5.5500699999999998</v>
      </c>
      <c r="K22">
        <v>1.5299999999999999E-2</v>
      </c>
      <c r="L22">
        <v>0</v>
      </c>
      <c r="M22">
        <v>8</v>
      </c>
      <c r="N22">
        <v>8</v>
      </c>
    </row>
    <row r="23" spans="1:14">
      <c r="A23" t="s">
        <v>1201</v>
      </c>
      <c r="B23" t="s">
        <v>1201</v>
      </c>
      <c r="C23" s="8">
        <v>42737</v>
      </c>
      <c r="D23" t="s">
        <v>1225</v>
      </c>
      <c r="E23" t="s">
        <v>48</v>
      </c>
      <c r="F23" t="s">
        <v>49</v>
      </c>
      <c r="G23" t="s">
        <v>102</v>
      </c>
      <c r="H23" t="s">
        <v>1247</v>
      </c>
      <c r="J23">
        <v>5.80748</v>
      </c>
      <c r="K23">
        <v>0</v>
      </c>
      <c r="L23">
        <v>0</v>
      </c>
      <c r="M23">
        <v>8</v>
      </c>
      <c r="N23">
        <v>8</v>
      </c>
    </row>
    <row r="24" spans="1:14">
      <c r="A24" t="s">
        <v>1201</v>
      </c>
      <c r="B24" t="s">
        <v>1201</v>
      </c>
      <c r="C24" s="8">
        <v>42737</v>
      </c>
      <c r="D24" t="s">
        <v>1225</v>
      </c>
      <c r="E24" t="s">
        <v>48</v>
      </c>
      <c r="F24" t="s">
        <v>49</v>
      </c>
      <c r="G24" t="s">
        <v>102</v>
      </c>
      <c r="H24" t="s">
        <v>1248</v>
      </c>
      <c r="J24">
        <v>5.8065800000000003</v>
      </c>
      <c r="K24">
        <v>0</v>
      </c>
      <c r="L24">
        <v>0</v>
      </c>
      <c r="M24">
        <v>8</v>
      </c>
      <c r="N24">
        <v>8</v>
      </c>
    </row>
    <row r="25" spans="1:14">
      <c r="A25" t="s">
        <v>1201</v>
      </c>
      <c r="B25" t="s">
        <v>1201</v>
      </c>
      <c r="C25" s="8">
        <v>42737</v>
      </c>
      <c r="D25" t="s">
        <v>1223</v>
      </c>
      <c r="E25" t="s">
        <v>48</v>
      </c>
      <c r="F25" t="s">
        <v>49</v>
      </c>
      <c r="G25" t="s">
        <v>102</v>
      </c>
      <c r="H25" t="s">
        <v>1249</v>
      </c>
      <c r="J25">
        <v>6.9204999999999997</v>
      </c>
      <c r="K25">
        <v>0</v>
      </c>
      <c r="L25">
        <v>0</v>
      </c>
      <c r="M25">
        <v>8</v>
      </c>
      <c r="N25">
        <v>8</v>
      </c>
    </row>
    <row r="26" spans="1:14">
      <c r="A26" t="s">
        <v>1201</v>
      </c>
      <c r="B26" t="s">
        <v>1201</v>
      </c>
      <c r="C26" s="8">
        <v>42737</v>
      </c>
      <c r="D26" t="s">
        <v>1223</v>
      </c>
      <c r="E26" t="s">
        <v>48</v>
      </c>
      <c r="F26" t="s">
        <v>49</v>
      </c>
      <c r="G26" t="s">
        <v>102</v>
      </c>
      <c r="H26" t="s">
        <v>1250</v>
      </c>
      <c r="J26">
        <v>5.6382199999999996</v>
      </c>
      <c r="K26">
        <v>6.7000000000000004E-2</v>
      </c>
      <c r="L26">
        <v>0</v>
      </c>
      <c r="M26">
        <v>8</v>
      </c>
      <c r="N26">
        <v>8</v>
      </c>
    </row>
    <row r="27" spans="1:14">
      <c r="A27" t="s">
        <v>1201</v>
      </c>
      <c r="B27" t="s">
        <v>1201</v>
      </c>
      <c r="C27" s="8">
        <v>42737</v>
      </c>
      <c r="D27" t="s">
        <v>1237</v>
      </c>
      <c r="E27" t="s">
        <v>48</v>
      </c>
      <c r="F27" t="s">
        <v>49</v>
      </c>
      <c r="G27" t="s">
        <v>102</v>
      </c>
      <c r="H27" t="s">
        <v>1251</v>
      </c>
      <c r="J27">
        <v>4.1104099999999999</v>
      </c>
      <c r="K27">
        <v>0</v>
      </c>
      <c r="L27">
        <v>0</v>
      </c>
      <c r="M27">
        <v>7</v>
      </c>
      <c r="N27">
        <v>7</v>
      </c>
    </row>
    <row r="28" spans="1:14">
      <c r="A28" t="s">
        <v>1201</v>
      </c>
      <c r="B28" t="s">
        <v>1201</v>
      </c>
      <c r="C28" s="8">
        <v>42737</v>
      </c>
      <c r="D28" t="s">
        <v>1223</v>
      </c>
      <c r="E28" t="s">
        <v>48</v>
      </c>
      <c r="F28" t="s">
        <v>49</v>
      </c>
      <c r="G28" t="s">
        <v>102</v>
      </c>
      <c r="H28" t="s">
        <v>1252</v>
      </c>
      <c r="J28">
        <v>6.5924500000000004</v>
      </c>
      <c r="K28">
        <v>0</v>
      </c>
      <c r="L28">
        <v>0</v>
      </c>
      <c r="M28">
        <v>8</v>
      </c>
      <c r="N28">
        <v>8</v>
      </c>
    </row>
    <row r="29" spans="1:14">
      <c r="A29" t="s">
        <v>1201</v>
      </c>
      <c r="B29" t="s">
        <v>1201</v>
      </c>
      <c r="C29" s="8">
        <v>42737</v>
      </c>
      <c r="D29" t="s">
        <v>1225</v>
      </c>
      <c r="E29" t="s">
        <v>48</v>
      </c>
      <c r="F29" t="s">
        <v>49</v>
      </c>
      <c r="G29" t="s">
        <v>102</v>
      </c>
      <c r="H29" t="s">
        <v>1253</v>
      </c>
      <c r="J29">
        <v>7.2311300000000003</v>
      </c>
      <c r="K29">
        <v>0</v>
      </c>
      <c r="L29">
        <v>0</v>
      </c>
      <c r="M29">
        <v>8</v>
      </c>
      <c r="N29">
        <v>8</v>
      </c>
    </row>
    <row r="30" spans="1:14">
      <c r="A30" t="s">
        <v>1201</v>
      </c>
      <c r="B30" t="s">
        <v>1201</v>
      </c>
      <c r="C30" s="8">
        <v>42737</v>
      </c>
      <c r="D30" t="s">
        <v>1225</v>
      </c>
      <c r="E30" t="s">
        <v>48</v>
      </c>
      <c r="F30" t="s">
        <v>49</v>
      </c>
      <c r="G30" t="s">
        <v>102</v>
      </c>
      <c r="H30" t="s">
        <v>1254</v>
      </c>
      <c r="J30">
        <v>6.0743799999999997</v>
      </c>
      <c r="K30">
        <v>6.3399999999999998E-2</v>
      </c>
      <c r="L30">
        <v>0</v>
      </c>
      <c r="M30">
        <v>8</v>
      </c>
      <c r="N30">
        <v>8</v>
      </c>
    </row>
    <row r="31" spans="1:14">
      <c r="A31" t="s">
        <v>1201</v>
      </c>
      <c r="B31" t="s">
        <v>1201</v>
      </c>
      <c r="C31" s="8">
        <v>42737</v>
      </c>
      <c r="D31" t="s">
        <v>1225</v>
      </c>
      <c r="E31" t="s">
        <v>48</v>
      </c>
      <c r="F31" t="s">
        <v>49</v>
      </c>
      <c r="G31" t="s">
        <v>102</v>
      </c>
      <c r="H31" t="s">
        <v>1255</v>
      </c>
      <c r="J31">
        <v>5.49247</v>
      </c>
      <c r="K31">
        <v>1.5800000000000002E-2</v>
      </c>
      <c r="L31">
        <v>0</v>
      </c>
      <c r="M31">
        <v>7</v>
      </c>
      <c r="N31">
        <v>7</v>
      </c>
    </row>
    <row r="32" spans="1:14">
      <c r="A32" t="s">
        <v>1201</v>
      </c>
      <c r="B32" t="s">
        <v>1201</v>
      </c>
      <c r="C32" s="8">
        <v>42737</v>
      </c>
      <c r="D32" t="s">
        <v>1223</v>
      </c>
      <c r="E32" t="s">
        <v>48</v>
      </c>
      <c r="F32" t="s">
        <v>49</v>
      </c>
      <c r="G32" t="s">
        <v>102</v>
      </c>
      <c r="H32" t="s">
        <v>1256</v>
      </c>
      <c r="J32">
        <v>5.5715000000000003</v>
      </c>
      <c r="K32">
        <v>0</v>
      </c>
      <c r="L32">
        <v>0</v>
      </c>
      <c r="M32">
        <v>8</v>
      </c>
      <c r="N32">
        <v>8</v>
      </c>
    </row>
    <row r="33" spans="1:14">
      <c r="A33" t="s">
        <v>1201</v>
      </c>
      <c r="B33" t="s">
        <v>1201</v>
      </c>
      <c r="C33" s="8">
        <v>42737</v>
      </c>
      <c r="D33" t="s">
        <v>1225</v>
      </c>
      <c r="E33" t="s">
        <v>48</v>
      </c>
      <c r="F33" t="s">
        <v>49</v>
      </c>
      <c r="G33" t="s">
        <v>102</v>
      </c>
      <c r="H33" t="s">
        <v>1257</v>
      </c>
      <c r="J33">
        <v>1.3696900000000001</v>
      </c>
      <c r="K33">
        <v>0</v>
      </c>
      <c r="L33">
        <v>0</v>
      </c>
      <c r="M33">
        <v>1.5</v>
      </c>
      <c r="N33">
        <v>1.5</v>
      </c>
    </row>
    <row r="34" spans="1:14">
      <c r="A34" t="s">
        <v>1201</v>
      </c>
      <c r="B34" t="s">
        <v>1201</v>
      </c>
      <c r="C34" s="8">
        <v>42737</v>
      </c>
      <c r="D34" t="s">
        <v>1225</v>
      </c>
      <c r="E34" t="s">
        <v>48</v>
      </c>
      <c r="F34" t="s">
        <v>49</v>
      </c>
      <c r="G34" t="s">
        <v>102</v>
      </c>
      <c r="H34" t="s">
        <v>1258</v>
      </c>
      <c r="J34">
        <v>6.54284</v>
      </c>
      <c r="K34">
        <v>0</v>
      </c>
      <c r="L34">
        <v>0</v>
      </c>
      <c r="M34">
        <v>8</v>
      </c>
      <c r="N34">
        <v>8</v>
      </c>
    </row>
    <row r="35" spans="1:14">
      <c r="A35" t="s">
        <v>1201</v>
      </c>
      <c r="B35" t="s">
        <v>1201</v>
      </c>
      <c r="C35" s="8">
        <v>42737</v>
      </c>
      <c r="D35" t="s">
        <v>1223</v>
      </c>
      <c r="E35" t="s">
        <v>48</v>
      </c>
      <c r="F35" t="s">
        <v>49</v>
      </c>
      <c r="G35" t="s">
        <v>102</v>
      </c>
      <c r="H35" t="s">
        <v>1259</v>
      </c>
      <c r="J35">
        <v>6.2352100000000004</v>
      </c>
      <c r="K35">
        <v>0.72270000000000001</v>
      </c>
      <c r="L35">
        <v>0</v>
      </c>
      <c r="M35">
        <v>8</v>
      </c>
      <c r="N35">
        <v>8</v>
      </c>
    </row>
    <row r="36" spans="1:14">
      <c r="A36" t="s">
        <v>1201</v>
      </c>
      <c r="B36" t="s">
        <v>1201</v>
      </c>
      <c r="C36" s="8">
        <v>42737</v>
      </c>
      <c r="D36" t="s">
        <v>1223</v>
      </c>
      <c r="E36" t="s">
        <v>48</v>
      </c>
      <c r="F36" t="s">
        <v>49</v>
      </c>
      <c r="G36" t="s">
        <v>102</v>
      </c>
      <c r="H36" t="s">
        <v>1260</v>
      </c>
      <c r="J36">
        <v>6.6551400000000003</v>
      </c>
      <c r="K36">
        <v>0</v>
      </c>
      <c r="L36">
        <v>0</v>
      </c>
      <c r="M36">
        <v>8</v>
      </c>
      <c r="N36">
        <v>8</v>
      </c>
    </row>
    <row r="37" spans="1:14">
      <c r="A37" t="s">
        <v>1201</v>
      </c>
      <c r="B37" t="s">
        <v>1201</v>
      </c>
      <c r="C37" s="8">
        <v>42737</v>
      </c>
      <c r="D37" t="s">
        <v>1223</v>
      </c>
      <c r="E37" t="s">
        <v>48</v>
      </c>
      <c r="F37" t="s">
        <v>49</v>
      </c>
      <c r="G37" t="s">
        <v>102</v>
      </c>
      <c r="H37" t="s">
        <v>1261</v>
      </c>
      <c r="J37">
        <v>7.0510099999999998</v>
      </c>
      <c r="K37">
        <v>0</v>
      </c>
      <c r="L37">
        <v>0</v>
      </c>
      <c r="M37">
        <v>8</v>
      </c>
      <c r="N37">
        <v>8</v>
      </c>
    </row>
    <row r="38" spans="1:14">
      <c r="A38" t="s">
        <v>1201</v>
      </c>
      <c r="B38" t="s">
        <v>1201</v>
      </c>
      <c r="C38" s="8">
        <v>42737</v>
      </c>
      <c r="D38" t="s">
        <v>1223</v>
      </c>
      <c r="E38" t="s">
        <v>48</v>
      </c>
      <c r="F38" t="s">
        <v>49</v>
      </c>
      <c r="G38" t="s">
        <v>102</v>
      </c>
      <c r="H38" t="s">
        <v>1262</v>
      </c>
      <c r="J38">
        <v>5.7994899999999996</v>
      </c>
      <c r="K38">
        <v>0.43330000000000002</v>
      </c>
      <c r="L38">
        <v>0</v>
      </c>
      <c r="M38">
        <v>8</v>
      </c>
      <c r="N38">
        <v>8</v>
      </c>
    </row>
    <row r="39" spans="1:14">
      <c r="A39" t="s">
        <v>1201</v>
      </c>
      <c r="B39" t="s">
        <v>1201</v>
      </c>
      <c r="C39" s="8">
        <v>42737</v>
      </c>
      <c r="D39" t="s">
        <v>1225</v>
      </c>
      <c r="E39" t="s">
        <v>48</v>
      </c>
      <c r="F39" t="s">
        <v>49</v>
      </c>
      <c r="G39" t="s">
        <v>102</v>
      </c>
      <c r="H39" t="s">
        <v>1263</v>
      </c>
      <c r="J39">
        <v>6.4607999999999999</v>
      </c>
      <c r="K39">
        <v>0</v>
      </c>
      <c r="L39">
        <v>0</v>
      </c>
      <c r="M39">
        <v>8</v>
      </c>
      <c r="N39">
        <v>8</v>
      </c>
    </row>
    <row r="40" spans="1:14">
      <c r="A40" t="s">
        <v>1201</v>
      </c>
      <c r="B40" t="s">
        <v>1201</v>
      </c>
      <c r="C40" s="8">
        <v>42737</v>
      </c>
      <c r="D40" t="s">
        <v>1225</v>
      </c>
      <c r="E40" t="s">
        <v>48</v>
      </c>
      <c r="F40" t="s">
        <v>49</v>
      </c>
      <c r="G40" t="s">
        <v>102</v>
      </c>
      <c r="H40" t="s">
        <v>1264</v>
      </c>
      <c r="J40">
        <v>5.9769800000000002</v>
      </c>
      <c r="K40">
        <v>0</v>
      </c>
      <c r="L40">
        <v>0</v>
      </c>
      <c r="M40">
        <v>8</v>
      </c>
      <c r="N40">
        <v>8</v>
      </c>
    </row>
    <row r="41" spans="1:14">
      <c r="A41" t="s">
        <v>1201</v>
      </c>
      <c r="B41" t="s">
        <v>1201</v>
      </c>
      <c r="C41" s="8">
        <v>42737</v>
      </c>
      <c r="D41" t="s">
        <v>1225</v>
      </c>
      <c r="E41" t="s">
        <v>48</v>
      </c>
      <c r="F41" t="s">
        <v>49</v>
      </c>
      <c r="G41" t="s">
        <v>102</v>
      </c>
      <c r="H41" t="s">
        <v>1265</v>
      </c>
      <c r="J41">
        <v>4.7821499999999997</v>
      </c>
      <c r="K41">
        <v>0</v>
      </c>
      <c r="L41">
        <v>0</v>
      </c>
      <c r="M41">
        <v>8</v>
      </c>
      <c r="N41">
        <v>8</v>
      </c>
    </row>
    <row r="42" spans="1:14">
      <c r="A42" t="s">
        <v>1201</v>
      </c>
      <c r="B42" t="s">
        <v>1201</v>
      </c>
      <c r="C42" s="8">
        <v>42737</v>
      </c>
      <c r="D42" t="s">
        <v>1225</v>
      </c>
      <c r="E42" t="s">
        <v>48</v>
      </c>
      <c r="F42" t="s">
        <v>49</v>
      </c>
      <c r="G42" t="s">
        <v>102</v>
      </c>
      <c r="H42" t="s">
        <v>1266</v>
      </c>
      <c r="J42">
        <v>6.3455599999999999</v>
      </c>
      <c r="K42">
        <v>0</v>
      </c>
      <c r="L42">
        <v>0</v>
      </c>
      <c r="M42">
        <v>8</v>
      </c>
      <c r="N42">
        <v>8</v>
      </c>
    </row>
    <row r="43" spans="1:14">
      <c r="A43" t="s">
        <v>1201</v>
      </c>
      <c r="B43" t="s">
        <v>1201</v>
      </c>
      <c r="C43" s="8">
        <v>42737</v>
      </c>
      <c r="D43" t="s">
        <v>1223</v>
      </c>
      <c r="E43" t="s">
        <v>48</v>
      </c>
      <c r="F43" t="s">
        <v>49</v>
      </c>
      <c r="G43" t="s">
        <v>102</v>
      </c>
      <c r="H43" t="s">
        <v>1267</v>
      </c>
      <c r="J43">
        <v>4.5015299999999998</v>
      </c>
      <c r="K43">
        <v>0</v>
      </c>
      <c r="L43">
        <v>0</v>
      </c>
      <c r="M43">
        <v>8</v>
      </c>
      <c r="N43">
        <v>8</v>
      </c>
    </row>
    <row r="44" spans="1:14">
      <c r="A44" t="s">
        <v>1201</v>
      </c>
      <c r="B44" t="s">
        <v>1201</v>
      </c>
      <c r="C44" s="8">
        <v>42737</v>
      </c>
      <c r="D44" t="s">
        <v>1225</v>
      </c>
      <c r="E44" t="s">
        <v>48</v>
      </c>
      <c r="F44" t="s">
        <v>49</v>
      </c>
      <c r="G44" t="s">
        <v>102</v>
      </c>
      <c r="H44" t="s">
        <v>1268</v>
      </c>
      <c r="J44">
        <v>5.52325</v>
      </c>
      <c r="K44">
        <v>1.7000000000000001E-2</v>
      </c>
      <c r="L44">
        <v>0</v>
      </c>
      <c r="M44">
        <v>8</v>
      </c>
      <c r="N44">
        <v>8</v>
      </c>
    </row>
    <row r="45" spans="1:14">
      <c r="A45" t="s">
        <v>1201</v>
      </c>
      <c r="B45" t="s">
        <v>1201</v>
      </c>
      <c r="C45" s="8">
        <v>42737</v>
      </c>
      <c r="D45" t="s">
        <v>1225</v>
      </c>
      <c r="E45" t="s">
        <v>48</v>
      </c>
      <c r="F45" t="s">
        <v>49</v>
      </c>
      <c r="G45" t="s">
        <v>102</v>
      </c>
      <c r="H45" t="s">
        <v>1269</v>
      </c>
      <c r="J45">
        <v>6.8354400000000002</v>
      </c>
      <c r="K45">
        <v>0</v>
      </c>
      <c r="L45">
        <v>0</v>
      </c>
      <c r="M45">
        <v>8</v>
      </c>
      <c r="N45">
        <v>8</v>
      </c>
    </row>
    <row r="46" spans="1:14">
      <c r="A46" t="s">
        <v>1201</v>
      </c>
      <c r="B46" t="s">
        <v>1201</v>
      </c>
      <c r="C46" s="8">
        <v>42737</v>
      </c>
      <c r="D46" t="s">
        <v>1225</v>
      </c>
      <c r="E46" t="s">
        <v>48</v>
      </c>
      <c r="F46" t="s">
        <v>49</v>
      </c>
      <c r="G46" t="s">
        <v>102</v>
      </c>
      <c r="H46" t="s">
        <v>1270</v>
      </c>
      <c r="J46">
        <v>4.7082199999999998</v>
      </c>
      <c r="K46">
        <v>0</v>
      </c>
      <c r="L46">
        <v>0</v>
      </c>
      <c r="M46">
        <v>8</v>
      </c>
      <c r="N46">
        <v>8</v>
      </c>
    </row>
    <row r="47" spans="1:14">
      <c r="A47" t="s">
        <v>1201</v>
      </c>
      <c r="B47" t="s">
        <v>1201</v>
      </c>
      <c r="C47" s="8">
        <v>42737</v>
      </c>
      <c r="D47" t="s">
        <v>1223</v>
      </c>
      <c r="E47" t="s">
        <v>48</v>
      </c>
      <c r="F47" t="s">
        <v>49</v>
      </c>
      <c r="G47" t="s">
        <v>102</v>
      </c>
      <c r="H47" t="s">
        <v>1271</v>
      </c>
      <c r="J47">
        <v>4.8134699999999997</v>
      </c>
      <c r="K47">
        <v>0.1787</v>
      </c>
      <c r="L47">
        <v>0</v>
      </c>
      <c r="M47">
        <v>8</v>
      </c>
      <c r="N47">
        <v>8</v>
      </c>
    </row>
    <row r="48" spans="1:14">
      <c r="A48" t="s">
        <v>1201</v>
      </c>
      <c r="B48" t="s">
        <v>1201</v>
      </c>
      <c r="C48" s="8">
        <v>42737</v>
      </c>
      <c r="D48" t="s">
        <v>1223</v>
      </c>
      <c r="E48" t="s">
        <v>48</v>
      </c>
      <c r="F48" t="s">
        <v>49</v>
      </c>
      <c r="G48" t="s">
        <v>102</v>
      </c>
      <c r="H48" t="s">
        <v>1272</v>
      </c>
      <c r="J48">
        <v>6.6179399999999999</v>
      </c>
      <c r="K48">
        <v>3.2899999999999999E-2</v>
      </c>
      <c r="L48">
        <v>0</v>
      </c>
      <c r="M48">
        <v>8</v>
      </c>
      <c r="N48">
        <v>8</v>
      </c>
    </row>
    <row r="49" spans="1:14">
      <c r="A49" t="s">
        <v>1201</v>
      </c>
      <c r="B49" t="s">
        <v>1201</v>
      </c>
      <c r="C49" s="8">
        <v>42737</v>
      </c>
      <c r="D49" t="s">
        <v>1225</v>
      </c>
      <c r="E49" t="s">
        <v>48</v>
      </c>
      <c r="F49" t="s">
        <v>49</v>
      </c>
      <c r="G49" t="s">
        <v>102</v>
      </c>
      <c r="H49" t="s">
        <v>1273</v>
      </c>
      <c r="J49">
        <v>8.4117099999999994</v>
      </c>
      <c r="K49">
        <v>6.0499999999999998E-2</v>
      </c>
      <c r="L49">
        <v>0</v>
      </c>
      <c r="M49">
        <v>8</v>
      </c>
      <c r="N49">
        <v>8</v>
      </c>
    </row>
    <row r="50" spans="1:14">
      <c r="A50" t="s">
        <v>1201</v>
      </c>
      <c r="B50" t="s">
        <v>1201</v>
      </c>
      <c r="C50" s="8">
        <v>42737</v>
      </c>
      <c r="D50" t="s">
        <v>1223</v>
      </c>
      <c r="E50" t="s">
        <v>48</v>
      </c>
      <c r="F50" t="s">
        <v>49</v>
      </c>
      <c r="G50" t="s">
        <v>102</v>
      </c>
      <c r="H50" t="s">
        <v>1274</v>
      </c>
      <c r="J50">
        <v>6.2843200000000001</v>
      </c>
      <c r="K50">
        <v>0.10349999999999999</v>
      </c>
      <c r="L50">
        <v>0</v>
      </c>
      <c r="M50">
        <v>8</v>
      </c>
      <c r="N50">
        <v>8</v>
      </c>
    </row>
    <row r="51" spans="1:14">
      <c r="A51" t="s">
        <v>1201</v>
      </c>
      <c r="B51" t="s">
        <v>1201</v>
      </c>
      <c r="C51" s="8">
        <v>42737</v>
      </c>
      <c r="D51" t="s">
        <v>1223</v>
      </c>
      <c r="E51" t="s">
        <v>48</v>
      </c>
      <c r="F51" t="s">
        <v>49</v>
      </c>
      <c r="G51" t="s">
        <v>102</v>
      </c>
      <c r="H51" t="s">
        <v>1275</v>
      </c>
      <c r="J51">
        <v>5.7166499999999996</v>
      </c>
      <c r="K51">
        <v>0</v>
      </c>
      <c r="L51">
        <v>0</v>
      </c>
      <c r="M51">
        <v>8</v>
      </c>
      <c r="N51">
        <v>8</v>
      </c>
    </row>
    <row r="52" spans="1:14">
      <c r="A52" t="s">
        <v>1201</v>
      </c>
      <c r="B52" t="s">
        <v>1201</v>
      </c>
      <c r="C52" s="8">
        <v>42737</v>
      </c>
      <c r="D52" t="s">
        <v>1225</v>
      </c>
      <c r="E52" t="s">
        <v>48</v>
      </c>
      <c r="F52" t="s">
        <v>49</v>
      </c>
      <c r="G52" t="s">
        <v>102</v>
      </c>
      <c r="H52" t="s">
        <v>1276</v>
      </c>
      <c r="J52">
        <v>4.7368699999999997</v>
      </c>
      <c r="K52">
        <v>3.78E-2</v>
      </c>
      <c r="L52">
        <v>0</v>
      </c>
      <c r="M52">
        <v>7.5</v>
      </c>
      <c r="N52">
        <v>7.5</v>
      </c>
    </row>
    <row r="53" spans="1:14">
      <c r="A53" t="s">
        <v>1201</v>
      </c>
      <c r="B53" t="s">
        <v>1201</v>
      </c>
      <c r="C53" s="8">
        <v>42737</v>
      </c>
      <c r="D53" t="s">
        <v>1223</v>
      </c>
      <c r="E53" t="s">
        <v>48</v>
      </c>
      <c r="F53" t="s">
        <v>49</v>
      </c>
      <c r="G53" t="s">
        <v>102</v>
      </c>
      <c r="H53" t="s">
        <v>1277</v>
      </c>
      <c r="J53">
        <v>8.1227199999999993</v>
      </c>
      <c r="K53">
        <v>1.6999999999999999E-3</v>
      </c>
      <c r="L53">
        <v>0</v>
      </c>
      <c r="M53">
        <v>8</v>
      </c>
      <c r="N53">
        <v>8</v>
      </c>
    </row>
    <row r="54" spans="1:14">
      <c r="A54" t="s">
        <v>1201</v>
      </c>
      <c r="B54" t="s">
        <v>1201</v>
      </c>
      <c r="C54" s="8">
        <v>42737</v>
      </c>
      <c r="D54" t="s">
        <v>1225</v>
      </c>
      <c r="E54" t="s">
        <v>48</v>
      </c>
      <c r="F54" t="s">
        <v>49</v>
      </c>
      <c r="G54" t="s">
        <v>102</v>
      </c>
      <c r="H54" t="s">
        <v>1278</v>
      </c>
      <c r="J54">
        <v>6.2255700000000003</v>
      </c>
      <c r="K54">
        <v>0</v>
      </c>
      <c r="L54">
        <v>0</v>
      </c>
      <c r="M54">
        <v>8</v>
      </c>
      <c r="N54">
        <v>8</v>
      </c>
    </row>
    <row r="55" spans="1:14">
      <c r="A55" t="s">
        <v>1201</v>
      </c>
      <c r="B55" t="s">
        <v>1201</v>
      </c>
      <c r="C55" s="8">
        <v>42737</v>
      </c>
      <c r="D55" t="s">
        <v>1225</v>
      </c>
      <c r="E55" t="s">
        <v>48</v>
      </c>
      <c r="F55" t="s">
        <v>49</v>
      </c>
      <c r="G55" t="s">
        <v>102</v>
      </c>
      <c r="H55" t="s">
        <v>1279</v>
      </c>
      <c r="J55">
        <v>5.6247499999999997</v>
      </c>
      <c r="K55">
        <v>0.18720000000000001</v>
      </c>
      <c r="L55">
        <v>0</v>
      </c>
      <c r="M55">
        <v>8</v>
      </c>
      <c r="N55">
        <v>8</v>
      </c>
    </row>
    <row r="56" spans="1:14">
      <c r="A56" t="s">
        <v>1201</v>
      </c>
      <c r="B56" t="s">
        <v>1201</v>
      </c>
      <c r="C56" s="8">
        <v>42737</v>
      </c>
      <c r="D56" t="s">
        <v>1225</v>
      </c>
      <c r="E56" t="s">
        <v>48</v>
      </c>
      <c r="F56" t="s">
        <v>49</v>
      </c>
      <c r="G56" t="s">
        <v>102</v>
      </c>
      <c r="H56" t="s">
        <v>1280</v>
      </c>
      <c r="J56">
        <v>5.6107899999999997</v>
      </c>
      <c r="K56">
        <v>0</v>
      </c>
      <c r="L56">
        <v>0</v>
      </c>
      <c r="M56">
        <v>8</v>
      </c>
      <c r="N56">
        <v>8</v>
      </c>
    </row>
    <row r="57" spans="1:14">
      <c r="A57" t="s">
        <v>1201</v>
      </c>
      <c r="B57" t="s">
        <v>1201</v>
      </c>
      <c r="C57" s="8">
        <v>42737</v>
      </c>
      <c r="D57" t="s">
        <v>1225</v>
      </c>
      <c r="E57" t="s">
        <v>48</v>
      </c>
      <c r="F57" t="s">
        <v>49</v>
      </c>
      <c r="G57" t="s">
        <v>102</v>
      </c>
      <c r="H57" t="s">
        <v>1281</v>
      </c>
      <c r="J57">
        <v>5.9985299999999997</v>
      </c>
      <c r="K57">
        <v>0</v>
      </c>
      <c r="L57">
        <v>0</v>
      </c>
      <c r="M57">
        <v>8</v>
      </c>
      <c r="N57">
        <v>8</v>
      </c>
    </row>
    <row r="58" spans="1:14">
      <c r="A58" t="s">
        <v>1201</v>
      </c>
      <c r="B58" t="s">
        <v>1201</v>
      </c>
      <c r="C58" s="8">
        <v>42737</v>
      </c>
      <c r="D58" t="s">
        <v>1225</v>
      </c>
      <c r="E58" t="s">
        <v>48</v>
      </c>
      <c r="F58" t="s">
        <v>49</v>
      </c>
      <c r="G58" t="s">
        <v>102</v>
      </c>
      <c r="H58" t="s">
        <v>1282</v>
      </c>
      <c r="J58">
        <v>4.9557799999999999</v>
      </c>
      <c r="K58">
        <v>7.9799999999999996E-2</v>
      </c>
      <c r="L58">
        <v>0</v>
      </c>
      <c r="M58">
        <v>8</v>
      </c>
      <c r="N58">
        <v>8</v>
      </c>
    </row>
    <row r="59" spans="1:14">
      <c r="A59" t="s">
        <v>1201</v>
      </c>
      <c r="B59" t="s">
        <v>1201</v>
      </c>
      <c r="C59" s="8">
        <v>42737</v>
      </c>
      <c r="D59" t="s">
        <v>1223</v>
      </c>
      <c r="E59" t="s">
        <v>48</v>
      </c>
      <c r="F59" t="s">
        <v>49</v>
      </c>
      <c r="G59" t="s">
        <v>102</v>
      </c>
      <c r="H59" t="s">
        <v>1283</v>
      </c>
      <c r="J59">
        <v>5.01091</v>
      </c>
      <c r="K59">
        <v>0</v>
      </c>
      <c r="L59">
        <v>0</v>
      </c>
      <c r="M59">
        <v>8</v>
      </c>
      <c r="N59">
        <v>8</v>
      </c>
    </row>
    <row r="60" spans="1:14">
      <c r="A60" t="s">
        <v>1201</v>
      </c>
      <c r="B60" t="s">
        <v>1201</v>
      </c>
      <c r="C60" s="8">
        <v>42737</v>
      </c>
      <c r="D60" t="s">
        <v>1223</v>
      </c>
      <c r="E60" t="s">
        <v>48</v>
      </c>
      <c r="F60" t="s">
        <v>49</v>
      </c>
      <c r="G60" t="s">
        <v>102</v>
      </c>
      <c r="H60" t="s">
        <v>1284</v>
      </c>
      <c r="J60">
        <v>5.7932699999999997</v>
      </c>
      <c r="K60">
        <v>0</v>
      </c>
      <c r="L60">
        <v>0</v>
      </c>
      <c r="M60">
        <v>8</v>
      </c>
      <c r="N60">
        <v>8</v>
      </c>
    </row>
    <row r="61" spans="1:14">
      <c r="A61" t="s">
        <v>1201</v>
      </c>
      <c r="B61" t="s">
        <v>1201</v>
      </c>
      <c r="C61" s="8">
        <v>42737</v>
      </c>
      <c r="D61" t="s">
        <v>1225</v>
      </c>
      <c r="E61" t="s">
        <v>48</v>
      </c>
      <c r="F61" t="s">
        <v>49</v>
      </c>
      <c r="G61" t="s">
        <v>102</v>
      </c>
      <c r="H61" t="s">
        <v>1285</v>
      </c>
      <c r="J61">
        <v>7.2553299999999998</v>
      </c>
      <c r="K61">
        <v>0</v>
      </c>
      <c r="L61">
        <v>0</v>
      </c>
      <c r="M61">
        <v>8</v>
      </c>
      <c r="N61">
        <v>8</v>
      </c>
    </row>
    <row r="62" spans="1:14">
      <c r="A62" t="s">
        <v>1201</v>
      </c>
      <c r="B62" t="s">
        <v>1201</v>
      </c>
      <c r="C62" s="8">
        <v>42737</v>
      </c>
      <c r="D62" t="s">
        <v>1225</v>
      </c>
      <c r="E62" t="s">
        <v>48</v>
      </c>
      <c r="F62" t="s">
        <v>49</v>
      </c>
      <c r="G62" t="s">
        <v>102</v>
      </c>
      <c r="H62" t="s">
        <v>1286</v>
      </c>
      <c r="J62">
        <v>6.0658500000000002</v>
      </c>
      <c r="K62">
        <v>0</v>
      </c>
      <c r="L62">
        <v>0</v>
      </c>
      <c r="M62">
        <v>8</v>
      </c>
      <c r="N62">
        <v>8</v>
      </c>
    </row>
    <row r="63" spans="1:14">
      <c r="A63" t="s">
        <v>1201</v>
      </c>
      <c r="B63" t="s">
        <v>1201</v>
      </c>
      <c r="C63" s="8">
        <v>42737</v>
      </c>
      <c r="D63" t="s">
        <v>1223</v>
      </c>
      <c r="E63" t="s">
        <v>48</v>
      </c>
      <c r="F63" t="s">
        <v>49</v>
      </c>
      <c r="G63" t="s">
        <v>102</v>
      </c>
      <c r="H63" t="s">
        <v>1287</v>
      </c>
      <c r="J63">
        <v>5.14534</v>
      </c>
      <c r="K63">
        <v>0</v>
      </c>
      <c r="L63">
        <v>0</v>
      </c>
      <c r="M63">
        <v>8</v>
      </c>
      <c r="N63">
        <v>8</v>
      </c>
    </row>
    <row r="64" spans="1:14">
      <c r="A64" t="s">
        <v>1201</v>
      </c>
      <c r="B64" t="s">
        <v>1201</v>
      </c>
      <c r="C64" s="8">
        <v>42737</v>
      </c>
      <c r="D64" t="s">
        <v>1223</v>
      </c>
      <c r="E64" t="s">
        <v>48</v>
      </c>
      <c r="F64" t="s">
        <v>49</v>
      </c>
      <c r="G64" t="s">
        <v>102</v>
      </c>
      <c r="H64" t="s">
        <v>1288</v>
      </c>
      <c r="J64">
        <v>4.1981299999999999</v>
      </c>
      <c r="K64">
        <v>0</v>
      </c>
      <c r="L64">
        <v>0</v>
      </c>
      <c r="M64">
        <v>8</v>
      </c>
      <c r="N64">
        <v>8</v>
      </c>
    </row>
    <row r="65" spans="1:14">
      <c r="A65" t="s">
        <v>1201</v>
      </c>
      <c r="B65" t="s">
        <v>1201</v>
      </c>
      <c r="C65" s="8">
        <v>42737</v>
      </c>
      <c r="D65" t="s">
        <v>1225</v>
      </c>
      <c r="E65" t="s">
        <v>48</v>
      </c>
      <c r="F65" t="s">
        <v>49</v>
      </c>
      <c r="G65" t="s">
        <v>102</v>
      </c>
      <c r="H65" t="s">
        <v>1289</v>
      </c>
      <c r="J65">
        <v>5.9770799999999999</v>
      </c>
      <c r="K65">
        <v>5.0000000000000001E-3</v>
      </c>
      <c r="L65">
        <v>0</v>
      </c>
      <c r="M65">
        <v>8</v>
      </c>
      <c r="N65">
        <v>8</v>
      </c>
    </row>
    <row r="66" spans="1:14">
      <c r="A66" t="s">
        <v>1201</v>
      </c>
      <c r="B66" t="s">
        <v>1201</v>
      </c>
      <c r="C66" s="8">
        <v>42737</v>
      </c>
      <c r="D66" t="s">
        <v>1223</v>
      </c>
      <c r="E66" t="s">
        <v>48</v>
      </c>
      <c r="F66" t="s">
        <v>49</v>
      </c>
      <c r="G66" t="s">
        <v>102</v>
      </c>
      <c r="H66" t="s">
        <v>1290</v>
      </c>
      <c r="J66">
        <v>6.0689799999999998</v>
      </c>
      <c r="K66">
        <v>0</v>
      </c>
      <c r="L66">
        <v>0</v>
      </c>
      <c r="M66">
        <v>8</v>
      </c>
      <c r="N66">
        <v>8</v>
      </c>
    </row>
    <row r="67" spans="1:14">
      <c r="A67" t="s">
        <v>1201</v>
      </c>
      <c r="B67" t="s">
        <v>1201</v>
      </c>
      <c r="C67" s="8">
        <v>42737</v>
      </c>
      <c r="D67" t="s">
        <v>1223</v>
      </c>
      <c r="E67" t="s">
        <v>48</v>
      </c>
      <c r="F67" t="s">
        <v>49</v>
      </c>
      <c r="G67" t="s">
        <v>102</v>
      </c>
      <c r="H67" t="s">
        <v>1291</v>
      </c>
      <c r="J67">
        <v>6.4181100000000004</v>
      </c>
      <c r="K67">
        <v>5.5800000000000002E-2</v>
      </c>
      <c r="L67">
        <v>0</v>
      </c>
      <c r="M67">
        <v>8</v>
      </c>
      <c r="N67">
        <v>8</v>
      </c>
    </row>
    <row r="68" spans="1:14">
      <c r="A68" t="s">
        <v>1201</v>
      </c>
      <c r="B68" t="s">
        <v>1201</v>
      </c>
      <c r="C68" s="8">
        <v>42737</v>
      </c>
      <c r="D68" t="s">
        <v>1225</v>
      </c>
      <c r="E68" t="s">
        <v>48</v>
      </c>
      <c r="F68" t="s">
        <v>49</v>
      </c>
      <c r="G68" t="s">
        <v>102</v>
      </c>
      <c r="H68" t="s">
        <v>1292</v>
      </c>
      <c r="J68">
        <v>5.0947100000000001</v>
      </c>
      <c r="K68">
        <v>0.21279999999999999</v>
      </c>
      <c r="L68">
        <v>0</v>
      </c>
      <c r="M68">
        <v>8</v>
      </c>
      <c r="N68">
        <v>8</v>
      </c>
    </row>
    <row r="69" spans="1:14">
      <c r="A69" t="s">
        <v>1201</v>
      </c>
      <c r="B69" t="s">
        <v>1201</v>
      </c>
      <c r="C69" s="8">
        <v>42737</v>
      </c>
      <c r="D69" t="s">
        <v>1225</v>
      </c>
      <c r="E69" t="s">
        <v>48</v>
      </c>
      <c r="F69" t="s">
        <v>49</v>
      </c>
      <c r="G69" t="s">
        <v>102</v>
      </c>
      <c r="H69" t="s">
        <v>1293</v>
      </c>
      <c r="J69">
        <v>2.5208900000000001</v>
      </c>
      <c r="K69">
        <v>0</v>
      </c>
      <c r="L69">
        <v>0</v>
      </c>
      <c r="M69">
        <v>3.5</v>
      </c>
      <c r="N69">
        <v>3.5</v>
      </c>
    </row>
    <row r="70" spans="1:14">
      <c r="A70" t="s">
        <v>1201</v>
      </c>
      <c r="B70" t="s">
        <v>1201</v>
      </c>
      <c r="C70" s="8">
        <v>42737</v>
      </c>
      <c r="D70" t="s">
        <v>1225</v>
      </c>
      <c r="E70" t="s">
        <v>48</v>
      </c>
      <c r="F70" t="s">
        <v>49</v>
      </c>
      <c r="G70" t="s">
        <v>102</v>
      </c>
      <c r="H70" t="s">
        <v>1294</v>
      </c>
      <c r="J70">
        <v>7.0842799999999997</v>
      </c>
      <c r="K70">
        <v>0.16550000000000001</v>
      </c>
      <c r="L70">
        <v>0</v>
      </c>
      <c r="M70">
        <v>8</v>
      </c>
      <c r="N70">
        <v>8</v>
      </c>
    </row>
    <row r="71" spans="1:14">
      <c r="A71" t="s">
        <v>1201</v>
      </c>
      <c r="B71" t="s">
        <v>1201</v>
      </c>
      <c r="C71" s="8">
        <v>42737</v>
      </c>
      <c r="D71" t="s">
        <v>1225</v>
      </c>
      <c r="E71" t="s">
        <v>48</v>
      </c>
      <c r="F71" t="s">
        <v>49</v>
      </c>
      <c r="G71" t="s">
        <v>102</v>
      </c>
      <c r="H71" t="s">
        <v>1295</v>
      </c>
      <c r="J71">
        <v>5.57409</v>
      </c>
      <c r="K71">
        <v>1.3158000000000001</v>
      </c>
      <c r="L71">
        <v>0</v>
      </c>
      <c r="M71">
        <v>8</v>
      </c>
      <c r="N71">
        <v>8</v>
      </c>
    </row>
    <row r="72" spans="1:14">
      <c r="A72" t="s">
        <v>1201</v>
      </c>
      <c r="B72" t="s">
        <v>1201</v>
      </c>
      <c r="C72" s="8">
        <v>42737</v>
      </c>
      <c r="D72" t="s">
        <v>1223</v>
      </c>
      <c r="E72" t="s">
        <v>48</v>
      </c>
      <c r="F72" t="s">
        <v>49</v>
      </c>
      <c r="G72" t="s">
        <v>102</v>
      </c>
      <c r="H72" t="s">
        <v>1296</v>
      </c>
      <c r="J72">
        <v>7.0089600000000001</v>
      </c>
      <c r="K72">
        <v>3.7000000000000002E-3</v>
      </c>
      <c r="L72">
        <v>0</v>
      </c>
      <c r="M72">
        <v>8</v>
      </c>
      <c r="N72">
        <v>8</v>
      </c>
    </row>
    <row r="73" spans="1:14">
      <c r="A73" t="s">
        <v>1201</v>
      </c>
      <c r="B73" t="s">
        <v>1201</v>
      </c>
      <c r="C73" s="8">
        <v>42737</v>
      </c>
      <c r="D73" t="s">
        <v>1225</v>
      </c>
      <c r="E73" t="s">
        <v>48</v>
      </c>
      <c r="F73" t="s">
        <v>49</v>
      </c>
      <c r="G73" t="s">
        <v>102</v>
      </c>
      <c r="H73" t="s">
        <v>1297</v>
      </c>
      <c r="J73">
        <v>6.5186200000000003</v>
      </c>
      <c r="K73">
        <v>0</v>
      </c>
      <c r="L73">
        <v>0</v>
      </c>
      <c r="M73">
        <v>8</v>
      </c>
      <c r="N73">
        <v>8</v>
      </c>
    </row>
    <row r="74" spans="1:14">
      <c r="A74" t="s">
        <v>1201</v>
      </c>
      <c r="B74" t="s">
        <v>1201</v>
      </c>
      <c r="C74" s="8">
        <v>42737</v>
      </c>
      <c r="D74" t="s">
        <v>1223</v>
      </c>
      <c r="E74" t="s">
        <v>48</v>
      </c>
      <c r="F74" t="s">
        <v>49</v>
      </c>
      <c r="G74" t="s">
        <v>102</v>
      </c>
      <c r="H74" t="s">
        <v>1240</v>
      </c>
      <c r="J74">
        <v>5.9734569999999998</v>
      </c>
      <c r="K74">
        <v>2.29E-2</v>
      </c>
      <c r="L74">
        <v>0</v>
      </c>
      <c r="M74">
        <v>8</v>
      </c>
      <c r="N74">
        <v>8</v>
      </c>
    </row>
    <row r="75" spans="1:14">
      <c r="A75" t="s">
        <v>1201</v>
      </c>
      <c r="B75" t="s">
        <v>1201</v>
      </c>
      <c r="C75" s="8">
        <v>42737</v>
      </c>
      <c r="D75" t="s">
        <v>1223</v>
      </c>
      <c r="E75" t="s">
        <v>48</v>
      </c>
      <c r="F75" t="s">
        <v>49</v>
      </c>
      <c r="G75" t="s">
        <v>102</v>
      </c>
      <c r="H75" t="s">
        <v>1236</v>
      </c>
      <c r="J75">
        <v>6.3824300000000003</v>
      </c>
      <c r="K75">
        <v>0</v>
      </c>
      <c r="L75">
        <v>0</v>
      </c>
      <c r="M75">
        <v>8</v>
      </c>
      <c r="N75">
        <v>8</v>
      </c>
    </row>
    <row r="76" spans="1:14">
      <c r="A76" t="s">
        <v>1201</v>
      </c>
      <c r="B76" t="s">
        <v>1201</v>
      </c>
      <c r="C76" s="8">
        <v>42737</v>
      </c>
      <c r="D76" t="s">
        <v>1223</v>
      </c>
      <c r="E76" t="s">
        <v>48</v>
      </c>
      <c r="F76" t="s">
        <v>49</v>
      </c>
      <c r="G76" t="s">
        <v>102</v>
      </c>
      <c r="H76" t="s">
        <v>1235</v>
      </c>
      <c r="J76">
        <v>5.8838400000000002</v>
      </c>
      <c r="K76">
        <v>0</v>
      </c>
      <c r="L76">
        <v>0</v>
      </c>
      <c r="M76">
        <v>8</v>
      </c>
      <c r="N76">
        <v>8</v>
      </c>
    </row>
    <row r="77" spans="1:14">
      <c r="A77" t="s">
        <v>1201</v>
      </c>
      <c r="B77" t="s">
        <v>1201</v>
      </c>
      <c r="C77" s="8">
        <v>42737</v>
      </c>
      <c r="D77" t="s">
        <v>1223</v>
      </c>
      <c r="E77" t="s">
        <v>48</v>
      </c>
      <c r="F77" t="s">
        <v>49</v>
      </c>
      <c r="G77" t="s">
        <v>102</v>
      </c>
      <c r="H77" t="s">
        <v>1234</v>
      </c>
      <c r="J77">
        <v>4.93919</v>
      </c>
      <c r="K77">
        <v>1.78E-2</v>
      </c>
      <c r="L77">
        <v>0</v>
      </c>
      <c r="M77">
        <v>8</v>
      </c>
      <c r="N77">
        <v>8</v>
      </c>
    </row>
    <row r="78" spans="1:14">
      <c r="A78" t="s">
        <v>1201</v>
      </c>
      <c r="B78" t="s">
        <v>1201</v>
      </c>
      <c r="C78" s="8">
        <v>42737</v>
      </c>
      <c r="D78" t="s">
        <v>1223</v>
      </c>
      <c r="E78" t="s">
        <v>48</v>
      </c>
      <c r="F78" t="s">
        <v>49</v>
      </c>
      <c r="G78" t="s">
        <v>102</v>
      </c>
      <c r="H78" t="s">
        <v>1298</v>
      </c>
      <c r="J78">
        <v>4.9563499999999996</v>
      </c>
      <c r="K78">
        <v>0</v>
      </c>
      <c r="L78">
        <v>0</v>
      </c>
      <c r="M78">
        <v>8</v>
      </c>
      <c r="N78">
        <v>8</v>
      </c>
    </row>
    <row r="79" spans="1:14">
      <c r="A79" t="s">
        <v>1201</v>
      </c>
      <c r="B79" t="s">
        <v>1201</v>
      </c>
      <c r="C79" s="8">
        <v>42737</v>
      </c>
      <c r="D79" t="s">
        <v>1225</v>
      </c>
      <c r="E79" t="s">
        <v>48</v>
      </c>
      <c r="F79" t="s">
        <v>49</v>
      </c>
      <c r="G79" t="s">
        <v>102</v>
      </c>
      <c r="H79" t="s">
        <v>1233</v>
      </c>
      <c r="J79">
        <v>7.5246500000000003</v>
      </c>
      <c r="K79">
        <v>0</v>
      </c>
      <c r="L79">
        <v>0</v>
      </c>
      <c r="M79">
        <v>8</v>
      </c>
      <c r="N79">
        <v>8</v>
      </c>
    </row>
    <row r="80" spans="1:14">
      <c r="A80" t="s">
        <v>1201</v>
      </c>
      <c r="B80" t="s">
        <v>1201</v>
      </c>
      <c r="C80" s="8">
        <v>42737</v>
      </c>
      <c r="D80" t="s">
        <v>1223</v>
      </c>
      <c r="E80" t="s">
        <v>48</v>
      </c>
      <c r="F80" t="s">
        <v>49</v>
      </c>
      <c r="G80" t="s">
        <v>102</v>
      </c>
      <c r="H80" t="s">
        <v>1232</v>
      </c>
      <c r="J80">
        <v>7.1166900000000002</v>
      </c>
      <c r="K80">
        <v>0</v>
      </c>
      <c r="L80">
        <v>0</v>
      </c>
      <c r="M80">
        <v>8</v>
      </c>
      <c r="N80">
        <v>8</v>
      </c>
    </row>
    <row r="81" spans="1:14">
      <c r="A81" t="s">
        <v>1201</v>
      </c>
      <c r="B81" t="s">
        <v>1201</v>
      </c>
      <c r="C81" s="8">
        <v>42737</v>
      </c>
      <c r="D81" t="s">
        <v>1225</v>
      </c>
      <c r="E81" t="s">
        <v>48</v>
      </c>
      <c r="F81" t="s">
        <v>49</v>
      </c>
      <c r="G81" t="s">
        <v>102</v>
      </c>
      <c r="H81" t="s">
        <v>1231</v>
      </c>
      <c r="J81">
        <v>5.88408</v>
      </c>
      <c r="K81">
        <v>0</v>
      </c>
      <c r="L81">
        <v>0</v>
      </c>
      <c r="M81">
        <v>8</v>
      </c>
      <c r="N81">
        <v>8</v>
      </c>
    </row>
    <row r="82" spans="1:14">
      <c r="A82" t="s">
        <v>1201</v>
      </c>
      <c r="B82" t="s">
        <v>1201</v>
      </c>
      <c r="C82" s="8">
        <v>42737</v>
      </c>
      <c r="D82" t="s">
        <v>1225</v>
      </c>
      <c r="E82" t="s">
        <v>48</v>
      </c>
      <c r="F82" t="s">
        <v>49</v>
      </c>
      <c r="G82" t="s">
        <v>102</v>
      </c>
      <c r="H82" t="s">
        <v>1230</v>
      </c>
      <c r="J82">
        <v>5.6948299999999996</v>
      </c>
      <c r="K82">
        <v>3.7499999999999999E-2</v>
      </c>
      <c r="L82">
        <v>0</v>
      </c>
      <c r="M82">
        <v>8</v>
      </c>
      <c r="N82">
        <v>8</v>
      </c>
    </row>
    <row r="83" spans="1:14">
      <c r="A83" t="s">
        <v>1201</v>
      </c>
      <c r="B83" t="s">
        <v>1201</v>
      </c>
      <c r="C83" s="8">
        <v>42737</v>
      </c>
      <c r="D83" t="s">
        <v>1225</v>
      </c>
      <c r="E83" t="s">
        <v>48</v>
      </c>
      <c r="F83" t="s">
        <v>49</v>
      </c>
      <c r="G83" t="s">
        <v>102</v>
      </c>
      <c r="H83" t="s">
        <v>1229</v>
      </c>
      <c r="J83">
        <v>5.8952900000000001</v>
      </c>
      <c r="K83">
        <v>3.2000000000000001E-2</v>
      </c>
      <c r="L83">
        <v>0</v>
      </c>
      <c r="M83">
        <v>8</v>
      </c>
      <c r="N83">
        <v>8</v>
      </c>
    </row>
    <row r="84" spans="1:14">
      <c r="A84" t="s">
        <v>1201</v>
      </c>
      <c r="B84" t="s">
        <v>1201</v>
      </c>
      <c r="C84" s="8">
        <v>42737</v>
      </c>
      <c r="D84" t="s">
        <v>1225</v>
      </c>
      <c r="E84" t="s">
        <v>48</v>
      </c>
      <c r="F84" t="s">
        <v>49</v>
      </c>
      <c r="G84" t="s">
        <v>102</v>
      </c>
      <c r="H84" t="s">
        <v>1228</v>
      </c>
      <c r="J84">
        <v>5.9880000000000004</v>
      </c>
      <c r="K84">
        <v>1.2565999999999999</v>
      </c>
      <c r="L84">
        <v>0</v>
      </c>
      <c r="M84">
        <v>8</v>
      </c>
      <c r="N84">
        <v>8</v>
      </c>
    </row>
    <row r="85" spans="1:14">
      <c r="A85" t="s">
        <v>1201</v>
      </c>
      <c r="B85" t="s">
        <v>1201</v>
      </c>
      <c r="C85" s="8">
        <v>42737</v>
      </c>
      <c r="D85" t="s">
        <v>1225</v>
      </c>
      <c r="E85" t="s">
        <v>48</v>
      </c>
      <c r="F85" t="s">
        <v>49</v>
      </c>
      <c r="G85" t="s">
        <v>102</v>
      </c>
      <c r="H85" t="s">
        <v>1227</v>
      </c>
      <c r="J85">
        <v>4.3039300000000003</v>
      </c>
      <c r="K85">
        <v>0</v>
      </c>
      <c r="L85">
        <v>0</v>
      </c>
      <c r="M85">
        <v>8</v>
      </c>
      <c r="N85">
        <v>8</v>
      </c>
    </row>
    <row r="86" spans="1:14">
      <c r="A86" t="s">
        <v>1201</v>
      </c>
      <c r="B86" t="s">
        <v>1201</v>
      </c>
      <c r="C86" s="8">
        <v>42737</v>
      </c>
      <c r="D86" t="s">
        <v>1225</v>
      </c>
      <c r="E86" t="s">
        <v>48</v>
      </c>
      <c r="F86" t="s">
        <v>49</v>
      </c>
      <c r="G86" t="s">
        <v>102</v>
      </c>
      <c r="H86" t="s">
        <v>1299</v>
      </c>
      <c r="J86">
        <v>4.2542299999999997</v>
      </c>
      <c r="K86">
        <v>0</v>
      </c>
      <c r="L86">
        <v>0</v>
      </c>
      <c r="M86">
        <v>8</v>
      </c>
      <c r="N86">
        <v>8</v>
      </c>
    </row>
    <row r="87" spans="1:14">
      <c r="A87" t="s">
        <v>1201</v>
      </c>
      <c r="B87" t="s">
        <v>1201</v>
      </c>
      <c r="C87" s="8">
        <v>42737</v>
      </c>
      <c r="D87" t="s">
        <v>1223</v>
      </c>
      <c r="E87" t="s">
        <v>48</v>
      </c>
      <c r="F87" t="s">
        <v>49</v>
      </c>
      <c r="G87" t="s">
        <v>102</v>
      </c>
      <c r="H87" t="s">
        <v>1300</v>
      </c>
      <c r="J87">
        <v>5.4282000000000004</v>
      </c>
      <c r="K87">
        <v>0</v>
      </c>
      <c r="L87">
        <v>0</v>
      </c>
      <c r="M87">
        <v>8</v>
      </c>
      <c r="N87">
        <v>8</v>
      </c>
    </row>
    <row r="88" spans="1:14">
      <c r="A88" t="s">
        <v>1201</v>
      </c>
      <c r="B88" t="s">
        <v>1212</v>
      </c>
      <c r="C88" s="8">
        <v>42754</v>
      </c>
      <c r="D88" t="s">
        <v>1225</v>
      </c>
      <c r="E88" t="s">
        <v>48</v>
      </c>
      <c r="F88" t="s">
        <v>49</v>
      </c>
      <c r="G88" t="s">
        <v>102</v>
      </c>
      <c r="H88" t="s">
        <v>1297</v>
      </c>
      <c r="J88">
        <v>6.7735399999999997</v>
      </c>
      <c r="K88">
        <v>0</v>
      </c>
      <c r="L88">
        <v>0</v>
      </c>
      <c r="M88">
        <v>8</v>
      </c>
      <c r="N88">
        <v>8</v>
      </c>
    </row>
    <row r="89" spans="1:14">
      <c r="A89" t="s">
        <v>1201</v>
      </c>
      <c r="B89" t="s">
        <v>1212</v>
      </c>
      <c r="C89" s="8">
        <v>42754</v>
      </c>
      <c r="D89" t="s">
        <v>1301</v>
      </c>
      <c r="E89" t="s">
        <v>48</v>
      </c>
      <c r="F89" t="s">
        <v>49</v>
      </c>
      <c r="G89" t="s">
        <v>102</v>
      </c>
      <c r="H89" t="s">
        <v>1302</v>
      </c>
      <c r="J89">
        <v>0</v>
      </c>
      <c r="K89">
        <v>6.0213000000000001</v>
      </c>
      <c r="L89">
        <v>0</v>
      </c>
      <c r="M89">
        <v>6</v>
      </c>
      <c r="N89">
        <v>6</v>
      </c>
    </row>
    <row r="90" spans="1:14">
      <c r="A90" t="s">
        <v>1201</v>
      </c>
      <c r="B90" t="s">
        <v>1212</v>
      </c>
      <c r="C90" s="8">
        <v>42754</v>
      </c>
      <c r="D90" t="s">
        <v>1237</v>
      </c>
      <c r="E90" t="s">
        <v>48</v>
      </c>
      <c r="F90" t="s">
        <v>49</v>
      </c>
      <c r="G90" t="s">
        <v>102</v>
      </c>
      <c r="H90" t="s">
        <v>1303</v>
      </c>
      <c r="J90">
        <v>6.7514900000000004</v>
      </c>
      <c r="K90">
        <v>0</v>
      </c>
      <c r="L90">
        <v>0</v>
      </c>
      <c r="M90">
        <v>8</v>
      </c>
      <c r="N90">
        <v>8</v>
      </c>
    </row>
    <row r="91" spans="1:14">
      <c r="A91" t="s">
        <v>1201</v>
      </c>
      <c r="B91" t="s">
        <v>1212</v>
      </c>
      <c r="C91" s="8">
        <v>42754</v>
      </c>
      <c r="D91" t="s">
        <v>1237</v>
      </c>
      <c r="E91" t="s">
        <v>48</v>
      </c>
      <c r="F91" t="s">
        <v>49</v>
      </c>
      <c r="G91" t="s">
        <v>102</v>
      </c>
      <c r="H91" t="s">
        <v>1304</v>
      </c>
      <c r="J91">
        <v>2.971117</v>
      </c>
      <c r="K91">
        <v>0.37830000000000003</v>
      </c>
      <c r="L91">
        <v>0</v>
      </c>
      <c r="M91">
        <v>8</v>
      </c>
      <c r="N91">
        <v>8</v>
      </c>
    </row>
    <row r="92" spans="1:14">
      <c r="A92" t="s">
        <v>1201</v>
      </c>
      <c r="B92" t="s">
        <v>1212</v>
      </c>
      <c r="C92" s="8">
        <v>42754</v>
      </c>
      <c r="D92" t="s">
        <v>1223</v>
      </c>
      <c r="E92" t="s">
        <v>48</v>
      </c>
      <c r="F92" t="s">
        <v>49</v>
      </c>
      <c r="G92" t="s">
        <v>102</v>
      </c>
      <c r="H92" t="s">
        <v>1296</v>
      </c>
      <c r="J92">
        <v>6.6468100000000003</v>
      </c>
      <c r="K92">
        <v>1E-3</v>
      </c>
      <c r="L92">
        <v>0</v>
      </c>
      <c r="M92">
        <v>8</v>
      </c>
      <c r="N92">
        <v>8</v>
      </c>
    </row>
    <row r="93" spans="1:14">
      <c r="A93" t="s">
        <v>1201</v>
      </c>
      <c r="B93" t="s">
        <v>1212</v>
      </c>
      <c r="C93" s="8">
        <v>42754</v>
      </c>
      <c r="D93" t="s">
        <v>1225</v>
      </c>
      <c r="E93" t="s">
        <v>48</v>
      </c>
      <c r="F93" t="s">
        <v>49</v>
      </c>
      <c r="G93" t="s">
        <v>102</v>
      </c>
      <c r="H93" t="s">
        <v>1295</v>
      </c>
      <c r="J93">
        <v>6.0885999999999996</v>
      </c>
      <c r="K93">
        <v>0</v>
      </c>
      <c r="L93">
        <v>0</v>
      </c>
      <c r="M93">
        <v>8</v>
      </c>
      <c r="N93">
        <v>8</v>
      </c>
    </row>
    <row r="94" spans="1:14">
      <c r="A94" t="s">
        <v>1201</v>
      </c>
      <c r="B94" t="s">
        <v>1212</v>
      </c>
      <c r="C94" s="8">
        <v>42754</v>
      </c>
      <c r="D94" t="s">
        <v>1237</v>
      </c>
      <c r="E94" t="s">
        <v>48</v>
      </c>
      <c r="F94" t="s">
        <v>49</v>
      </c>
      <c r="G94" t="s">
        <v>102</v>
      </c>
      <c r="H94" t="s">
        <v>1305</v>
      </c>
      <c r="J94">
        <v>6.5451899999999998</v>
      </c>
      <c r="K94">
        <v>0</v>
      </c>
      <c r="L94">
        <v>0</v>
      </c>
      <c r="M94">
        <v>8</v>
      </c>
      <c r="N94">
        <v>8</v>
      </c>
    </row>
    <row r="95" spans="1:14">
      <c r="A95" t="s">
        <v>1201</v>
      </c>
      <c r="B95" t="s">
        <v>1212</v>
      </c>
      <c r="C95" s="8">
        <v>42754</v>
      </c>
      <c r="D95" t="s">
        <v>1225</v>
      </c>
      <c r="E95" t="s">
        <v>48</v>
      </c>
      <c r="F95" t="s">
        <v>49</v>
      </c>
      <c r="G95" t="s">
        <v>102</v>
      </c>
      <c r="H95" t="s">
        <v>1294</v>
      </c>
      <c r="J95">
        <v>6.1521100000000004</v>
      </c>
      <c r="K95">
        <v>2.7699999999999999E-2</v>
      </c>
      <c r="L95">
        <v>0</v>
      </c>
      <c r="M95">
        <v>8</v>
      </c>
      <c r="N95">
        <v>8</v>
      </c>
    </row>
    <row r="96" spans="1:14">
      <c r="A96" t="s">
        <v>1201</v>
      </c>
      <c r="B96" t="s">
        <v>1212</v>
      </c>
      <c r="C96" s="8">
        <v>42754</v>
      </c>
      <c r="D96" t="s">
        <v>1237</v>
      </c>
      <c r="E96" t="s">
        <v>48</v>
      </c>
      <c r="F96" t="s">
        <v>49</v>
      </c>
      <c r="G96" t="s">
        <v>102</v>
      </c>
      <c r="H96" t="s">
        <v>1306</v>
      </c>
      <c r="J96">
        <v>7.1123599999999998</v>
      </c>
      <c r="K96">
        <v>0</v>
      </c>
      <c r="L96">
        <v>0</v>
      </c>
      <c r="M96">
        <v>8</v>
      </c>
      <c r="N96">
        <v>8</v>
      </c>
    </row>
    <row r="97" spans="1:14">
      <c r="A97" t="s">
        <v>1201</v>
      </c>
      <c r="B97" t="s">
        <v>1212</v>
      </c>
      <c r="C97" s="8">
        <v>42754</v>
      </c>
      <c r="D97" t="s">
        <v>1225</v>
      </c>
      <c r="E97" t="s">
        <v>48</v>
      </c>
      <c r="F97" t="s">
        <v>49</v>
      </c>
      <c r="G97" t="s">
        <v>102</v>
      </c>
      <c r="H97" t="s">
        <v>1292</v>
      </c>
      <c r="J97">
        <v>5.9524699999999999</v>
      </c>
      <c r="K97">
        <v>0</v>
      </c>
      <c r="L97">
        <v>0</v>
      </c>
      <c r="M97">
        <v>8</v>
      </c>
      <c r="N97">
        <v>8</v>
      </c>
    </row>
    <row r="98" spans="1:14">
      <c r="A98" t="s">
        <v>1201</v>
      </c>
      <c r="B98" t="s">
        <v>1212</v>
      </c>
      <c r="C98" s="8">
        <v>42754</v>
      </c>
      <c r="D98" t="s">
        <v>1223</v>
      </c>
      <c r="E98" t="s">
        <v>48</v>
      </c>
      <c r="F98" t="s">
        <v>49</v>
      </c>
      <c r="G98" t="s">
        <v>102</v>
      </c>
      <c r="H98" t="s">
        <v>1307</v>
      </c>
      <c r="J98">
        <v>3.4371900000000002</v>
      </c>
      <c r="K98">
        <v>1.2999999999999999E-3</v>
      </c>
      <c r="L98">
        <v>0</v>
      </c>
      <c r="M98">
        <v>8</v>
      </c>
      <c r="N98">
        <v>8</v>
      </c>
    </row>
    <row r="99" spans="1:14">
      <c r="A99" t="s">
        <v>1201</v>
      </c>
      <c r="B99" t="s">
        <v>1212</v>
      </c>
      <c r="C99" s="8">
        <v>42754</v>
      </c>
      <c r="D99" t="s">
        <v>1225</v>
      </c>
      <c r="E99" t="s">
        <v>48</v>
      </c>
      <c r="F99" t="s">
        <v>49</v>
      </c>
      <c r="G99" t="s">
        <v>102</v>
      </c>
      <c r="H99" t="s">
        <v>1308</v>
      </c>
      <c r="J99">
        <v>6.08535</v>
      </c>
      <c r="K99">
        <v>4.1999999999999997E-3</v>
      </c>
      <c r="L99">
        <v>0</v>
      </c>
      <c r="M99">
        <v>8</v>
      </c>
      <c r="N99">
        <v>8</v>
      </c>
    </row>
    <row r="100" spans="1:14">
      <c r="A100" t="s">
        <v>1201</v>
      </c>
      <c r="B100" t="s">
        <v>1212</v>
      </c>
      <c r="C100" s="8">
        <v>42754</v>
      </c>
      <c r="D100" t="s">
        <v>1223</v>
      </c>
      <c r="E100" t="s">
        <v>48</v>
      </c>
      <c r="F100" t="s">
        <v>49</v>
      </c>
      <c r="G100" t="s">
        <v>102</v>
      </c>
      <c r="H100" t="s">
        <v>1291</v>
      </c>
      <c r="J100">
        <v>7.1555999999999997</v>
      </c>
      <c r="K100">
        <v>2.2200000000000001E-2</v>
      </c>
      <c r="L100">
        <v>0</v>
      </c>
      <c r="M100">
        <v>8</v>
      </c>
      <c r="N100">
        <v>8</v>
      </c>
    </row>
    <row r="101" spans="1:14">
      <c r="A101" t="s">
        <v>1201</v>
      </c>
      <c r="B101" t="s">
        <v>1212</v>
      </c>
      <c r="C101" s="8">
        <v>42754</v>
      </c>
      <c r="D101" t="s">
        <v>1223</v>
      </c>
      <c r="E101" t="s">
        <v>48</v>
      </c>
      <c r="F101" t="s">
        <v>49</v>
      </c>
      <c r="G101" t="s">
        <v>102</v>
      </c>
      <c r="H101" t="s">
        <v>1290</v>
      </c>
      <c r="J101">
        <v>6.4316500000000003</v>
      </c>
      <c r="K101">
        <v>0</v>
      </c>
      <c r="L101">
        <v>0</v>
      </c>
      <c r="M101">
        <v>8</v>
      </c>
      <c r="N101">
        <v>8</v>
      </c>
    </row>
    <row r="102" spans="1:14">
      <c r="A102" t="s">
        <v>1201</v>
      </c>
      <c r="B102" t="s">
        <v>1212</v>
      </c>
      <c r="C102" s="8">
        <v>42754</v>
      </c>
      <c r="D102" t="s">
        <v>1225</v>
      </c>
      <c r="E102" t="s">
        <v>48</v>
      </c>
      <c r="F102" t="s">
        <v>49</v>
      </c>
      <c r="G102" t="s">
        <v>102</v>
      </c>
      <c r="H102" t="s">
        <v>1289</v>
      </c>
      <c r="J102">
        <v>6.47682</v>
      </c>
      <c r="K102">
        <v>0</v>
      </c>
      <c r="L102">
        <v>0</v>
      </c>
      <c r="M102">
        <v>8</v>
      </c>
      <c r="N102">
        <v>8</v>
      </c>
    </row>
    <row r="103" spans="1:14">
      <c r="A103" t="s">
        <v>1201</v>
      </c>
      <c r="B103" t="s">
        <v>1212</v>
      </c>
      <c r="C103" s="8">
        <v>42754</v>
      </c>
      <c r="D103" t="s">
        <v>1237</v>
      </c>
      <c r="E103" t="s">
        <v>48</v>
      </c>
      <c r="F103" t="s">
        <v>49</v>
      </c>
      <c r="G103" t="s">
        <v>102</v>
      </c>
      <c r="H103" t="s">
        <v>1309</v>
      </c>
      <c r="J103">
        <v>7.1171800000000003</v>
      </c>
      <c r="K103">
        <v>0</v>
      </c>
      <c r="L103">
        <v>0</v>
      </c>
      <c r="M103">
        <v>8</v>
      </c>
      <c r="N103">
        <v>8</v>
      </c>
    </row>
    <row r="104" spans="1:14">
      <c r="A104" t="s">
        <v>1201</v>
      </c>
      <c r="B104" t="s">
        <v>1212</v>
      </c>
      <c r="C104" s="8">
        <v>42754</v>
      </c>
      <c r="D104" t="s">
        <v>1223</v>
      </c>
      <c r="E104" t="s">
        <v>48</v>
      </c>
      <c r="F104" t="s">
        <v>49</v>
      </c>
      <c r="G104" t="s">
        <v>102</v>
      </c>
      <c r="H104" t="s">
        <v>1288</v>
      </c>
      <c r="J104">
        <v>5.3385300000000004</v>
      </c>
      <c r="K104">
        <v>1.1999999999999999E-3</v>
      </c>
      <c r="L104">
        <v>0</v>
      </c>
      <c r="M104">
        <v>8</v>
      </c>
      <c r="N104">
        <v>8</v>
      </c>
    </row>
    <row r="105" spans="1:14">
      <c r="A105" t="s">
        <v>1201</v>
      </c>
      <c r="B105" t="s">
        <v>1212</v>
      </c>
      <c r="C105" s="8">
        <v>42754</v>
      </c>
      <c r="D105" t="s">
        <v>1223</v>
      </c>
      <c r="E105" t="s">
        <v>48</v>
      </c>
      <c r="F105" t="s">
        <v>49</v>
      </c>
      <c r="G105" t="s">
        <v>102</v>
      </c>
      <c r="H105" t="s">
        <v>1287</v>
      </c>
      <c r="J105">
        <v>5.6013999999999999</v>
      </c>
      <c r="K105">
        <v>0</v>
      </c>
      <c r="L105">
        <v>0</v>
      </c>
      <c r="M105">
        <v>8</v>
      </c>
      <c r="N105">
        <v>8</v>
      </c>
    </row>
    <row r="106" spans="1:14">
      <c r="A106" t="s">
        <v>1201</v>
      </c>
      <c r="B106" t="s">
        <v>1212</v>
      </c>
      <c r="C106" s="8">
        <v>42754</v>
      </c>
      <c r="D106" t="s">
        <v>1225</v>
      </c>
      <c r="E106" t="s">
        <v>48</v>
      </c>
      <c r="F106" t="s">
        <v>49</v>
      </c>
      <c r="G106" t="s">
        <v>102</v>
      </c>
      <c r="H106" t="s">
        <v>1286</v>
      </c>
      <c r="J106">
        <v>5.8489000000000004</v>
      </c>
      <c r="K106">
        <v>5.0000000000000001E-4</v>
      </c>
      <c r="L106">
        <v>0</v>
      </c>
      <c r="M106">
        <v>8</v>
      </c>
      <c r="N106">
        <v>8</v>
      </c>
    </row>
    <row r="107" spans="1:14">
      <c r="A107" t="s">
        <v>1201</v>
      </c>
      <c r="B107" t="s">
        <v>1212</v>
      </c>
      <c r="C107" s="8">
        <v>42754</v>
      </c>
      <c r="D107" t="s">
        <v>1225</v>
      </c>
      <c r="E107" t="s">
        <v>48</v>
      </c>
      <c r="F107" t="s">
        <v>49</v>
      </c>
      <c r="G107" t="s">
        <v>102</v>
      </c>
      <c r="H107" t="s">
        <v>1285</v>
      </c>
      <c r="J107">
        <v>6.6351100000000001</v>
      </c>
      <c r="K107">
        <v>0</v>
      </c>
      <c r="L107">
        <v>0</v>
      </c>
      <c r="M107">
        <v>8</v>
      </c>
      <c r="N107">
        <v>8</v>
      </c>
    </row>
    <row r="108" spans="1:14">
      <c r="A108" t="s">
        <v>1201</v>
      </c>
      <c r="B108" t="s">
        <v>1212</v>
      </c>
      <c r="C108" s="8">
        <v>42754</v>
      </c>
      <c r="D108" t="s">
        <v>1223</v>
      </c>
      <c r="E108" t="s">
        <v>48</v>
      </c>
      <c r="F108" t="s">
        <v>49</v>
      </c>
      <c r="G108" t="s">
        <v>102</v>
      </c>
      <c r="H108" t="s">
        <v>1284</v>
      </c>
      <c r="J108">
        <v>7.8026200000000001</v>
      </c>
      <c r="K108">
        <v>0</v>
      </c>
      <c r="L108">
        <v>0</v>
      </c>
      <c r="M108">
        <v>8</v>
      </c>
      <c r="N108">
        <v>8</v>
      </c>
    </row>
    <row r="109" spans="1:14">
      <c r="A109" t="s">
        <v>1201</v>
      </c>
      <c r="B109" t="s">
        <v>1212</v>
      </c>
      <c r="C109" s="8">
        <v>42754</v>
      </c>
      <c r="D109" t="s">
        <v>1223</v>
      </c>
      <c r="E109" t="s">
        <v>48</v>
      </c>
      <c r="F109" t="s">
        <v>49</v>
      </c>
      <c r="G109" t="s">
        <v>102</v>
      </c>
      <c r="H109" t="s">
        <v>1283</v>
      </c>
      <c r="J109">
        <v>5.55593</v>
      </c>
      <c r="K109">
        <v>3.6600000000000001E-2</v>
      </c>
      <c r="L109">
        <v>0</v>
      </c>
      <c r="M109">
        <v>8</v>
      </c>
      <c r="N109">
        <v>8</v>
      </c>
    </row>
    <row r="110" spans="1:14">
      <c r="A110" t="s">
        <v>1201</v>
      </c>
      <c r="B110" t="s">
        <v>1212</v>
      </c>
      <c r="C110" s="8">
        <v>42754</v>
      </c>
      <c r="D110" t="s">
        <v>1225</v>
      </c>
      <c r="E110" t="s">
        <v>48</v>
      </c>
      <c r="F110" t="s">
        <v>49</v>
      </c>
      <c r="G110" t="s">
        <v>102</v>
      </c>
      <c r="H110" t="s">
        <v>1282</v>
      </c>
      <c r="J110">
        <v>5.2348800000000004</v>
      </c>
      <c r="K110">
        <v>0</v>
      </c>
      <c r="L110">
        <v>0</v>
      </c>
      <c r="M110">
        <v>8</v>
      </c>
      <c r="N110">
        <v>8</v>
      </c>
    </row>
    <row r="111" spans="1:14">
      <c r="A111" t="s">
        <v>1201</v>
      </c>
      <c r="B111" t="s">
        <v>1212</v>
      </c>
      <c r="C111" s="8">
        <v>42754</v>
      </c>
      <c r="D111" t="s">
        <v>1237</v>
      </c>
      <c r="E111" t="s">
        <v>48</v>
      </c>
      <c r="F111" t="s">
        <v>49</v>
      </c>
      <c r="G111" t="s">
        <v>102</v>
      </c>
      <c r="H111" t="s">
        <v>1310</v>
      </c>
      <c r="J111">
        <v>6.6883299999999997</v>
      </c>
      <c r="K111">
        <v>0</v>
      </c>
      <c r="L111">
        <v>0</v>
      </c>
      <c r="M111">
        <v>8</v>
      </c>
      <c r="N111">
        <v>8</v>
      </c>
    </row>
    <row r="112" spans="1:14">
      <c r="A112" t="s">
        <v>1201</v>
      </c>
      <c r="B112" t="s">
        <v>1212</v>
      </c>
      <c r="C112" s="8">
        <v>42754</v>
      </c>
      <c r="D112" t="s">
        <v>1225</v>
      </c>
      <c r="E112" t="s">
        <v>48</v>
      </c>
      <c r="F112" t="s">
        <v>49</v>
      </c>
      <c r="G112" t="s">
        <v>102</v>
      </c>
      <c r="H112" t="s">
        <v>1281</v>
      </c>
      <c r="J112">
        <v>6.2836499999999997</v>
      </c>
      <c r="K112">
        <v>7.7999999999999996E-3</v>
      </c>
      <c r="L112">
        <v>0</v>
      </c>
      <c r="M112">
        <v>8</v>
      </c>
      <c r="N112">
        <v>8</v>
      </c>
    </row>
    <row r="113" spans="1:14">
      <c r="A113" t="s">
        <v>1201</v>
      </c>
      <c r="B113" t="s">
        <v>1212</v>
      </c>
      <c r="C113" s="8">
        <v>42754</v>
      </c>
      <c r="D113" t="s">
        <v>1223</v>
      </c>
      <c r="E113" t="s">
        <v>48</v>
      </c>
      <c r="F113" t="s">
        <v>49</v>
      </c>
      <c r="G113" t="s">
        <v>102</v>
      </c>
      <c r="H113" t="s">
        <v>1311</v>
      </c>
      <c r="J113">
        <v>7.53043</v>
      </c>
      <c r="K113">
        <v>0</v>
      </c>
      <c r="L113">
        <v>0</v>
      </c>
      <c r="M113">
        <v>8</v>
      </c>
      <c r="N113">
        <v>8</v>
      </c>
    </row>
    <row r="114" spans="1:14">
      <c r="A114" t="s">
        <v>1201</v>
      </c>
      <c r="B114" t="s">
        <v>1212</v>
      </c>
      <c r="C114" s="8">
        <v>42754</v>
      </c>
      <c r="D114" t="s">
        <v>1225</v>
      </c>
      <c r="E114" t="s">
        <v>48</v>
      </c>
      <c r="F114" t="s">
        <v>49</v>
      </c>
      <c r="G114" t="s">
        <v>102</v>
      </c>
      <c r="H114" t="s">
        <v>1280</v>
      </c>
      <c r="J114">
        <v>5.4806400000000002</v>
      </c>
      <c r="K114">
        <v>0</v>
      </c>
      <c r="L114">
        <v>0</v>
      </c>
      <c r="M114">
        <v>8</v>
      </c>
      <c r="N114">
        <v>8</v>
      </c>
    </row>
    <row r="115" spans="1:14">
      <c r="A115" t="s">
        <v>1201</v>
      </c>
      <c r="B115" t="s">
        <v>1212</v>
      </c>
      <c r="C115" s="8">
        <v>42754</v>
      </c>
      <c r="D115" t="s">
        <v>1225</v>
      </c>
      <c r="E115" t="s">
        <v>48</v>
      </c>
      <c r="F115" t="s">
        <v>49</v>
      </c>
      <c r="G115" t="s">
        <v>102</v>
      </c>
      <c r="H115" t="s">
        <v>1279</v>
      </c>
      <c r="J115">
        <v>5.8190999999999997</v>
      </c>
      <c r="K115">
        <v>0.68079999999999996</v>
      </c>
      <c r="L115">
        <v>0</v>
      </c>
      <c r="M115">
        <v>8</v>
      </c>
      <c r="N115">
        <v>8</v>
      </c>
    </row>
    <row r="116" spans="1:14">
      <c r="A116" t="s">
        <v>1201</v>
      </c>
      <c r="B116" t="s">
        <v>1212</v>
      </c>
      <c r="C116" s="8">
        <v>42754</v>
      </c>
      <c r="D116" t="s">
        <v>1237</v>
      </c>
      <c r="E116" t="s">
        <v>48</v>
      </c>
      <c r="F116" t="s">
        <v>49</v>
      </c>
      <c r="G116" t="s">
        <v>102</v>
      </c>
      <c r="H116" t="s">
        <v>1312</v>
      </c>
      <c r="J116">
        <v>4.5964900000000002</v>
      </c>
      <c r="K116">
        <v>0.35210000000000002</v>
      </c>
      <c r="L116">
        <v>0</v>
      </c>
      <c r="M116">
        <v>7.5</v>
      </c>
      <c r="N116">
        <v>7.5</v>
      </c>
    </row>
    <row r="117" spans="1:14">
      <c r="A117" t="s">
        <v>1201</v>
      </c>
      <c r="B117" t="s">
        <v>1212</v>
      </c>
      <c r="C117" s="8">
        <v>42754</v>
      </c>
      <c r="D117" t="s">
        <v>1225</v>
      </c>
      <c r="E117" t="s">
        <v>48</v>
      </c>
      <c r="F117" t="s">
        <v>49</v>
      </c>
      <c r="G117" t="s">
        <v>102</v>
      </c>
      <c r="H117" t="s">
        <v>1278</v>
      </c>
      <c r="J117">
        <v>6.1475299999999997</v>
      </c>
      <c r="K117">
        <v>0</v>
      </c>
      <c r="L117">
        <v>0</v>
      </c>
      <c r="M117">
        <v>8</v>
      </c>
      <c r="N117">
        <v>8</v>
      </c>
    </row>
    <row r="118" spans="1:14">
      <c r="A118" t="s">
        <v>1201</v>
      </c>
      <c r="B118" t="s">
        <v>1212</v>
      </c>
      <c r="C118" s="8">
        <v>42754</v>
      </c>
      <c r="D118" t="s">
        <v>1225</v>
      </c>
      <c r="E118" t="s">
        <v>48</v>
      </c>
      <c r="F118" t="s">
        <v>49</v>
      </c>
      <c r="G118" t="s">
        <v>102</v>
      </c>
      <c r="H118" t="s">
        <v>1313</v>
      </c>
      <c r="J118">
        <v>2.8229700000000002</v>
      </c>
      <c r="K118">
        <v>0</v>
      </c>
      <c r="L118">
        <v>0</v>
      </c>
      <c r="M118">
        <v>4</v>
      </c>
      <c r="N118">
        <v>4</v>
      </c>
    </row>
    <row r="119" spans="1:14">
      <c r="A119" t="s">
        <v>1201</v>
      </c>
      <c r="B119" t="s">
        <v>1212</v>
      </c>
      <c r="C119" s="8">
        <v>42754</v>
      </c>
      <c r="D119" t="s">
        <v>1223</v>
      </c>
      <c r="E119" t="s">
        <v>48</v>
      </c>
      <c r="F119" t="s">
        <v>49</v>
      </c>
      <c r="G119" t="s">
        <v>102</v>
      </c>
      <c r="H119" t="s">
        <v>1277</v>
      </c>
      <c r="J119">
        <v>6.9313500000000001</v>
      </c>
      <c r="K119">
        <v>1.1999999999999999E-3</v>
      </c>
      <c r="L119">
        <v>0</v>
      </c>
      <c r="M119">
        <v>8</v>
      </c>
      <c r="N119">
        <v>8</v>
      </c>
    </row>
    <row r="120" spans="1:14">
      <c r="A120" t="s">
        <v>1201</v>
      </c>
      <c r="B120" t="s">
        <v>1212</v>
      </c>
      <c r="C120" s="8">
        <v>42754</v>
      </c>
      <c r="D120" t="s">
        <v>1237</v>
      </c>
      <c r="E120" t="s">
        <v>48</v>
      </c>
      <c r="F120" t="s">
        <v>49</v>
      </c>
      <c r="G120" t="s">
        <v>102</v>
      </c>
      <c r="H120" t="s">
        <v>1314</v>
      </c>
      <c r="J120">
        <v>7.1735199999999999</v>
      </c>
      <c r="K120">
        <v>0</v>
      </c>
      <c r="L120">
        <v>0</v>
      </c>
      <c r="M120">
        <v>8</v>
      </c>
      <c r="N120">
        <v>8</v>
      </c>
    </row>
    <row r="121" spans="1:14">
      <c r="A121" t="s">
        <v>1201</v>
      </c>
      <c r="B121" t="s">
        <v>1212</v>
      </c>
      <c r="C121" s="8">
        <v>42754</v>
      </c>
      <c r="D121" t="s">
        <v>1237</v>
      </c>
      <c r="E121" t="s">
        <v>48</v>
      </c>
      <c r="F121" t="s">
        <v>49</v>
      </c>
      <c r="G121" t="s">
        <v>102</v>
      </c>
      <c r="H121" t="s">
        <v>1315</v>
      </c>
      <c r="J121">
        <v>6.61076</v>
      </c>
      <c r="K121">
        <v>5.0000000000000001E-3</v>
      </c>
      <c r="L121">
        <v>0</v>
      </c>
      <c r="M121">
        <v>8</v>
      </c>
      <c r="N121">
        <v>8</v>
      </c>
    </row>
    <row r="122" spans="1:14">
      <c r="A122" t="s">
        <v>1201</v>
      </c>
      <c r="B122" t="s">
        <v>1212</v>
      </c>
      <c r="C122" s="8">
        <v>42754</v>
      </c>
      <c r="D122" t="s">
        <v>1225</v>
      </c>
      <c r="E122" t="s">
        <v>48</v>
      </c>
      <c r="F122" t="s">
        <v>49</v>
      </c>
      <c r="G122" t="s">
        <v>102</v>
      </c>
      <c r="H122" t="s">
        <v>1276</v>
      </c>
      <c r="J122">
        <v>5.1010600000000004</v>
      </c>
      <c r="K122">
        <v>3.7000000000000002E-3</v>
      </c>
      <c r="L122">
        <v>0</v>
      </c>
      <c r="M122">
        <v>8</v>
      </c>
      <c r="N122">
        <v>8</v>
      </c>
    </row>
    <row r="123" spans="1:14">
      <c r="A123" t="s">
        <v>1201</v>
      </c>
      <c r="B123" t="s">
        <v>1212</v>
      </c>
      <c r="C123" s="8">
        <v>42754</v>
      </c>
      <c r="D123" t="s">
        <v>1223</v>
      </c>
      <c r="E123" t="s">
        <v>48</v>
      </c>
      <c r="F123" t="s">
        <v>49</v>
      </c>
      <c r="G123" t="s">
        <v>102</v>
      </c>
      <c r="H123" t="s">
        <v>1275</v>
      </c>
      <c r="J123">
        <v>5.7708500000000003</v>
      </c>
      <c r="K123">
        <v>0</v>
      </c>
      <c r="L123">
        <v>0</v>
      </c>
      <c r="M123">
        <v>8</v>
      </c>
      <c r="N123">
        <v>8</v>
      </c>
    </row>
    <row r="124" spans="1:14">
      <c r="A124" t="s">
        <v>1201</v>
      </c>
      <c r="B124" t="s">
        <v>1212</v>
      </c>
      <c r="C124" s="8">
        <v>42754</v>
      </c>
      <c r="D124" t="s">
        <v>1223</v>
      </c>
      <c r="E124" t="s">
        <v>48</v>
      </c>
      <c r="F124" t="s">
        <v>49</v>
      </c>
      <c r="G124" t="s">
        <v>102</v>
      </c>
      <c r="H124" t="s">
        <v>1274</v>
      </c>
      <c r="J124">
        <v>7.3553600000000001</v>
      </c>
      <c r="K124">
        <v>3.1E-2</v>
      </c>
      <c r="L124">
        <v>0</v>
      </c>
      <c r="M124">
        <v>8</v>
      </c>
      <c r="N124">
        <v>8</v>
      </c>
    </row>
    <row r="125" spans="1:14">
      <c r="A125" t="s">
        <v>1201</v>
      </c>
      <c r="B125" t="s">
        <v>1212</v>
      </c>
      <c r="C125" s="8">
        <v>42754</v>
      </c>
      <c r="D125" t="s">
        <v>1225</v>
      </c>
      <c r="E125" t="s">
        <v>48</v>
      </c>
      <c r="F125" t="s">
        <v>49</v>
      </c>
      <c r="G125" t="s">
        <v>102</v>
      </c>
      <c r="H125" t="s">
        <v>1273</v>
      </c>
      <c r="J125">
        <v>8.8792000000000009</v>
      </c>
      <c r="K125">
        <v>0</v>
      </c>
      <c r="L125">
        <v>0</v>
      </c>
      <c r="M125">
        <v>8</v>
      </c>
      <c r="N125">
        <v>8</v>
      </c>
    </row>
    <row r="126" spans="1:14">
      <c r="A126" t="s">
        <v>1201</v>
      </c>
      <c r="B126" t="s">
        <v>1212</v>
      </c>
      <c r="C126" s="8">
        <v>42754</v>
      </c>
      <c r="D126" t="s">
        <v>1223</v>
      </c>
      <c r="E126" t="s">
        <v>48</v>
      </c>
      <c r="F126" t="s">
        <v>49</v>
      </c>
      <c r="G126" t="s">
        <v>102</v>
      </c>
      <c r="H126" t="s">
        <v>1272</v>
      </c>
      <c r="J126">
        <v>7.2896599999999996</v>
      </c>
      <c r="K126">
        <v>2.3199999999999998E-2</v>
      </c>
      <c r="L126">
        <v>0</v>
      </c>
      <c r="M126">
        <v>8</v>
      </c>
      <c r="N126">
        <v>8</v>
      </c>
    </row>
    <row r="127" spans="1:14">
      <c r="A127" t="s">
        <v>1201</v>
      </c>
      <c r="B127" t="s">
        <v>1212</v>
      </c>
      <c r="C127" s="8">
        <v>42754</v>
      </c>
      <c r="D127" t="s">
        <v>1237</v>
      </c>
      <c r="E127" t="s">
        <v>48</v>
      </c>
      <c r="F127" t="s">
        <v>49</v>
      </c>
      <c r="G127" t="s">
        <v>102</v>
      </c>
      <c r="H127" t="s">
        <v>1316</v>
      </c>
      <c r="J127">
        <v>7.5891500000000001</v>
      </c>
      <c r="K127">
        <v>2.5000000000000001E-3</v>
      </c>
      <c r="L127">
        <v>0</v>
      </c>
      <c r="M127">
        <v>8</v>
      </c>
      <c r="N127">
        <v>8</v>
      </c>
    </row>
    <row r="128" spans="1:14">
      <c r="A128" t="s">
        <v>1201</v>
      </c>
      <c r="B128" t="s">
        <v>1212</v>
      </c>
      <c r="C128" s="8">
        <v>42754</v>
      </c>
      <c r="D128" t="s">
        <v>1223</v>
      </c>
      <c r="E128" t="s">
        <v>48</v>
      </c>
      <c r="F128" t="s">
        <v>49</v>
      </c>
      <c r="G128" t="s">
        <v>102</v>
      </c>
      <c r="H128" t="s">
        <v>1271</v>
      </c>
      <c r="J128">
        <v>5.9044600000000003</v>
      </c>
      <c r="K128">
        <v>0.30549999999999999</v>
      </c>
      <c r="L128">
        <v>0</v>
      </c>
      <c r="M128">
        <v>8</v>
      </c>
      <c r="N128">
        <v>8</v>
      </c>
    </row>
    <row r="129" spans="1:14">
      <c r="A129" t="s">
        <v>1201</v>
      </c>
      <c r="B129" t="s">
        <v>1212</v>
      </c>
      <c r="C129" s="8">
        <v>42754</v>
      </c>
      <c r="D129" t="s">
        <v>1225</v>
      </c>
      <c r="E129" t="s">
        <v>48</v>
      </c>
      <c r="F129" t="s">
        <v>49</v>
      </c>
      <c r="G129" t="s">
        <v>102</v>
      </c>
      <c r="H129" t="s">
        <v>1269</v>
      </c>
      <c r="J129">
        <v>7.4480899999999997</v>
      </c>
      <c r="K129">
        <v>0</v>
      </c>
      <c r="L129">
        <v>0</v>
      </c>
      <c r="M129">
        <v>8</v>
      </c>
      <c r="N129">
        <v>8</v>
      </c>
    </row>
    <row r="130" spans="1:14">
      <c r="A130" t="s">
        <v>1201</v>
      </c>
      <c r="B130" t="s">
        <v>1212</v>
      </c>
      <c r="C130" s="8">
        <v>42754</v>
      </c>
      <c r="D130" t="s">
        <v>1237</v>
      </c>
      <c r="E130" t="s">
        <v>48</v>
      </c>
      <c r="F130" t="s">
        <v>49</v>
      </c>
      <c r="G130" t="s">
        <v>102</v>
      </c>
      <c r="H130" t="s">
        <v>1317</v>
      </c>
      <c r="J130">
        <v>7.7278099999999998</v>
      </c>
      <c r="K130">
        <v>0</v>
      </c>
      <c r="L130">
        <v>0</v>
      </c>
      <c r="M130">
        <v>8</v>
      </c>
      <c r="N130">
        <v>8</v>
      </c>
    </row>
    <row r="131" spans="1:14">
      <c r="A131" t="s">
        <v>1201</v>
      </c>
      <c r="B131" t="s">
        <v>1212</v>
      </c>
      <c r="C131" s="8">
        <v>42754</v>
      </c>
      <c r="D131" t="s">
        <v>1237</v>
      </c>
      <c r="E131" t="s">
        <v>48</v>
      </c>
      <c r="F131" t="s">
        <v>49</v>
      </c>
      <c r="G131" t="s">
        <v>102</v>
      </c>
      <c r="H131" t="s">
        <v>1318</v>
      </c>
      <c r="J131">
        <v>6.1144100000000003</v>
      </c>
      <c r="K131">
        <v>0</v>
      </c>
      <c r="L131">
        <v>0</v>
      </c>
      <c r="M131">
        <v>8</v>
      </c>
      <c r="N131">
        <v>8</v>
      </c>
    </row>
    <row r="132" spans="1:14">
      <c r="A132" t="s">
        <v>1201</v>
      </c>
      <c r="B132" t="s">
        <v>1212</v>
      </c>
      <c r="C132" s="8">
        <v>42754</v>
      </c>
      <c r="D132" t="s">
        <v>1225</v>
      </c>
      <c r="E132" t="s">
        <v>48</v>
      </c>
      <c r="F132" t="s">
        <v>49</v>
      </c>
      <c r="G132" t="s">
        <v>102</v>
      </c>
      <c r="H132" t="s">
        <v>1268</v>
      </c>
      <c r="J132">
        <v>5.2945799999999998</v>
      </c>
      <c r="K132">
        <v>4.1999999999999997E-3</v>
      </c>
      <c r="L132">
        <v>0</v>
      </c>
      <c r="M132">
        <v>8</v>
      </c>
      <c r="N132">
        <v>8</v>
      </c>
    </row>
    <row r="133" spans="1:14">
      <c r="A133" t="s">
        <v>1201</v>
      </c>
      <c r="B133" t="s">
        <v>1212</v>
      </c>
      <c r="C133" s="8">
        <v>42754</v>
      </c>
      <c r="D133" t="s">
        <v>1223</v>
      </c>
      <c r="E133" t="s">
        <v>48</v>
      </c>
      <c r="F133" t="s">
        <v>49</v>
      </c>
      <c r="G133" t="s">
        <v>102</v>
      </c>
      <c r="H133" t="s">
        <v>1267</v>
      </c>
      <c r="J133">
        <v>4.5400799999999997</v>
      </c>
      <c r="K133">
        <v>2.5600000000000001E-2</v>
      </c>
      <c r="L133">
        <v>0</v>
      </c>
      <c r="M133">
        <v>8</v>
      </c>
      <c r="N133">
        <v>8</v>
      </c>
    </row>
    <row r="134" spans="1:14">
      <c r="A134" t="s">
        <v>1201</v>
      </c>
      <c r="B134" t="s">
        <v>1212</v>
      </c>
      <c r="C134" s="8">
        <v>42754</v>
      </c>
      <c r="D134" t="s">
        <v>1237</v>
      </c>
      <c r="E134" t="s">
        <v>48</v>
      </c>
      <c r="F134" t="s">
        <v>49</v>
      </c>
      <c r="G134" t="s">
        <v>102</v>
      </c>
      <c r="H134" t="s">
        <v>1319</v>
      </c>
      <c r="J134">
        <v>4.8984500000000004</v>
      </c>
      <c r="K134">
        <v>0</v>
      </c>
      <c r="L134">
        <v>0</v>
      </c>
      <c r="M134">
        <v>8</v>
      </c>
      <c r="N134">
        <v>8</v>
      </c>
    </row>
    <row r="135" spans="1:14">
      <c r="A135" t="s">
        <v>1201</v>
      </c>
      <c r="B135" t="s">
        <v>1212</v>
      </c>
      <c r="C135" s="8">
        <v>42754</v>
      </c>
      <c r="D135" t="s">
        <v>1225</v>
      </c>
      <c r="E135" t="s">
        <v>48</v>
      </c>
      <c r="F135" t="s">
        <v>49</v>
      </c>
      <c r="G135" t="s">
        <v>102</v>
      </c>
      <c r="H135" t="s">
        <v>1266</v>
      </c>
      <c r="J135">
        <v>5.5853099999999998</v>
      </c>
      <c r="K135">
        <v>0</v>
      </c>
      <c r="L135">
        <v>0</v>
      </c>
      <c r="M135">
        <v>8</v>
      </c>
      <c r="N135">
        <v>8</v>
      </c>
    </row>
    <row r="136" spans="1:14">
      <c r="A136" t="s">
        <v>1201</v>
      </c>
      <c r="B136" t="s">
        <v>1212</v>
      </c>
      <c r="C136" s="8">
        <v>42754</v>
      </c>
      <c r="D136" t="s">
        <v>1237</v>
      </c>
      <c r="E136" t="s">
        <v>48</v>
      </c>
      <c r="F136" t="s">
        <v>49</v>
      </c>
      <c r="G136" t="s">
        <v>102</v>
      </c>
      <c r="H136" t="s">
        <v>1320</v>
      </c>
      <c r="J136">
        <v>7.7761899999999997</v>
      </c>
      <c r="K136">
        <v>1.2500000000000001E-2</v>
      </c>
      <c r="L136">
        <v>0</v>
      </c>
      <c r="M136">
        <v>8</v>
      </c>
      <c r="N136">
        <v>8</v>
      </c>
    </row>
    <row r="137" spans="1:14">
      <c r="A137" t="s">
        <v>1201</v>
      </c>
      <c r="B137" t="s">
        <v>1212</v>
      </c>
      <c r="C137" s="8">
        <v>42754</v>
      </c>
      <c r="D137" t="s">
        <v>1225</v>
      </c>
      <c r="E137" t="s">
        <v>48</v>
      </c>
      <c r="F137" t="s">
        <v>49</v>
      </c>
      <c r="G137" t="s">
        <v>102</v>
      </c>
      <c r="H137" t="s">
        <v>1264</v>
      </c>
      <c r="J137">
        <v>4.9914899999999998</v>
      </c>
      <c r="K137">
        <v>0</v>
      </c>
      <c r="L137">
        <v>0</v>
      </c>
      <c r="M137">
        <v>8</v>
      </c>
      <c r="N137">
        <v>8</v>
      </c>
    </row>
    <row r="138" spans="1:14">
      <c r="A138" t="s">
        <v>1201</v>
      </c>
      <c r="B138" t="s">
        <v>1212</v>
      </c>
      <c r="C138" s="8">
        <v>42754</v>
      </c>
      <c r="D138" t="s">
        <v>1237</v>
      </c>
      <c r="E138" t="s">
        <v>48</v>
      </c>
      <c r="F138" t="s">
        <v>49</v>
      </c>
      <c r="G138" t="s">
        <v>102</v>
      </c>
      <c r="H138" t="s">
        <v>1321</v>
      </c>
      <c r="J138">
        <v>6.87378</v>
      </c>
      <c r="K138">
        <v>0</v>
      </c>
      <c r="L138">
        <v>0</v>
      </c>
      <c r="M138">
        <v>8</v>
      </c>
      <c r="N138">
        <v>8</v>
      </c>
    </row>
    <row r="139" spans="1:14">
      <c r="A139" t="s">
        <v>1201</v>
      </c>
      <c r="B139" t="s">
        <v>1212</v>
      </c>
      <c r="C139" s="8">
        <v>42754</v>
      </c>
      <c r="D139" t="s">
        <v>1237</v>
      </c>
      <c r="E139" t="s">
        <v>48</v>
      </c>
      <c r="F139" t="s">
        <v>49</v>
      </c>
      <c r="G139" t="s">
        <v>102</v>
      </c>
      <c r="H139" t="s">
        <v>1322</v>
      </c>
      <c r="J139">
        <v>8.79345</v>
      </c>
      <c r="K139">
        <v>0</v>
      </c>
      <c r="L139">
        <v>0</v>
      </c>
      <c r="M139">
        <v>8</v>
      </c>
      <c r="N139">
        <v>8</v>
      </c>
    </row>
    <row r="140" spans="1:14">
      <c r="A140" t="s">
        <v>1201</v>
      </c>
      <c r="B140" t="s">
        <v>1212</v>
      </c>
      <c r="C140" s="8">
        <v>42754</v>
      </c>
      <c r="D140" t="s">
        <v>1237</v>
      </c>
      <c r="E140" t="s">
        <v>48</v>
      </c>
      <c r="F140" t="s">
        <v>49</v>
      </c>
      <c r="G140" t="s">
        <v>102</v>
      </c>
      <c r="H140" t="s">
        <v>1323</v>
      </c>
      <c r="J140">
        <v>6.3664300000000003</v>
      </c>
      <c r="K140">
        <v>0</v>
      </c>
      <c r="L140">
        <v>0</v>
      </c>
      <c r="M140">
        <v>8</v>
      </c>
      <c r="N140">
        <v>8</v>
      </c>
    </row>
    <row r="141" spans="1:14">
      <c r="A141" t="s">
        <v>1201</v>
      </c>
      <c r="B141" t="s">
        <v>1212</v>
      </c>
      <c r="C141" s="8">
        <v>42754</v>
      </c>
      <c r="D141" t="s">
        <v>1237</v>
      </c>
      <c r="E141" t="s">
        <v>48</v>
      </c>
      <c r="F141" t="s">
        <v>49</v>
      </c>
      <c r="G141" t="s">
        <v>102</v>
      </c>
      <c r="H141" t="s">
        <v>1324</v>
      </c>
      <c r="J141">
        <v>8.7328899999999994</v>
      </c>
      <c r="K141">
        <v>0</v>
      </c>
      <c r="L141">
        <v>0</v>
      </c>
      <c r="M141">
        <v>8</v>
      </c>
      <c r="N141">
        <v>8</v>
      </c>
    </row>
    <row r="142" spans="1:14">
      <c r="A142" t="s">
        <v>1201</v>
      </c>
      <c r="B142" t="s">
        <v>1212</v>
      </c>
      <c r="C142" s="8">
        <v>42754</v>
      </c>
      <c r="D142" t="s">
        <v>1237</v>
      </c>
      <c r="E142" t="s">
        <v>48</v>
      </c>
      <c r="F142" t="s">
        <v>49</v>
      </c>
      <c r="G142" t="s">
        <v>102</v>
      </c>
      <c r="H142" t="s">
        <v>1325</v>
      </c>
      <c r="J142">
        <v>5.0816600000000003</v>
      </c>
      <c r="K142">
        <v>4.4999999999999997E-3</v>
      </c>
      <c r="L142">
        <v>0</v>
      </c>
      <c r="M142">
        <v>8</v>
      </c>
      <c r="N142">
        <v>8</v>
      </c>
    </row>
    <row r="143" spans="1:14">
      <c r="A143" t="s">
        <v>1201</v>
      </c>
      <c r="B143" t="s">
        <v>1212</v>
      </c>
      <c r="C143" s="8">
        <v>42754</v>
      </c>
      <c r="D143" t="s">
        <v>1223</v>
      </c>
      <c r="E143" t="s">
        <v>48</v>
      </c>
      <c r="F143" t="s">
        <v>49</v>
      </c>
      <c r="G143" t="s">
        <v>102</v>
      </c>
      <c r="H143" t="s">
        <v>1262</v>
      </c>
      <c r="J143">
        <v>6.2679499999999999</v>
      </c>
      <c r="K143">
        <v>0</v>
      </c>
      <c r="L143">
        <v>0</v>
      </c>
      <c r="M143">
        <v>8</v>
      </c>
      <c r="N143">
        <v>8</v>
      </c>
    </row>
    <row r="144" spans="1:14">
      <c r="A144" t="s">
        <v>1201</v>
      </c>
      <c r="B144" t="s">
        <v>1212</v>
      </c>
      <c r="C144" s="8">
        <v>42754</v>
      </c>
      <c r="D144" t="s">
        <v>1237</v>
      </c>
      <c r="E144" t="s">
        <v>48</v>
      </c>
      <c r="F144" t="s">
        <v>49</v>
      </c>
      <c r="G144" t="s">
        <v>102</v>
      </c>
      <c r="H144" t="s">
        <v>1326</v>
      </c>
      <c r="J144">
        <v>7.9742699999999997</v>
      </c>
      <c r="K144">
        <v>0</v>
      </c>
      <c r="L144">
        <v>0</v>
      </c>
      <c r="M144">
        <v>8</v>
      </c>
      <c r="N144">
        <v>8</v>
      </c>
    </row>
    <row r="145" spans="1:14">
      <c r="A145" t="s">
        <v>1201</v>
      </c>
      <c r="B145" t="s">
        <v>1212</v>
      </c>
      <c r="C145" s="8">
        <v>42754</v>
      </c>
      <c r="D145" t="s">
        <v>1223</v>
      </c>
      <c r="E145" t="s">
        <v>48</v>
      </c>
      <c r="F145" t="s">
        <v>49</v>
      </c>
      <c r="G145" t="s">
        <v>102</v>
      </c>
      <c r="H145" t="s">
        <v>1261</v>
      </c>
      <c r="J145">
        <v>7.21556</v>
      </c>
      <c r="K145">
        <v>0</v>
      </c>
      <c r="L145">
        <v>0</v>
      </c>
      <c r="M145">
        <v>8</v>
      </c>
      <c r="N145">
        <v>8</v>
      </c>
    </row>
    <row r="146" spans="1:14">
      <c r="A146" t="s">
        <v>1201</v>
      </c>
      <c r="B146" t="s">
        <v>1212</v>
      </c>
      <c r="C146" s="8">
        <v>42754</v>
      </c>
      <c r="D146" t="s">
        <v>1237</v>
      </c>
      <c r="E146" t="s">
        <v>48</v>
      </c>
      <c r="F146" t="s">
        <v>49</v>
      </c>
      <c r="G146" t="s">
        <v>102</v>
      </c>
      <c r="H146" t="s">
        <v>1327</v>
      </c>
      <c r="J146">
        <v>6.62174</v>
      </c>
      <c r="K146">
        <v>0</v>
      </c>
      <c r="L146">
        <v>0</v>
      </c>
      <c r="M146">
        <v>8</v>
      </c>
      <c r="N146">
        <v>8</v>
      </c>
    </row>
    <row r="147" spans="1:14">
      <c r="A147" t="s">
        <v>1201</v>
      </c>
      <c r="B147" t="s">
        <v>1212</v>
      </c>
      <c r="C147" s="8">
        <v>42754</v>
      </c>
      <c r="D147" t="s">
        <v>1223</v>
      </c>
      <c r="E147" t="s">
        <v>48</v>
      </c>
      <c r="F147" t="s">
        <v>49</v>
      </c>
      <c r="G147" t="s">
        <v>102</v>
      </c>
      <c r="H147" t="s">
        <v>1328</v>
      </c>
      <c r="J147">
        <v>6.7584160000000004</v>
      </c>
      <c r="K147">
        <v>1.1999999999999999E-3</v>
      </c>
      <c r="L147">
        <v>0</v>
      </c>
      <c r="M147">
        <v>8</v>
      </c>
      <c r="N147">
        <v>8</v>
      </c>
    </row>
    <row r="148" spans="1:14">
      <c r="A148" t="s">
        <v>1201</v>
      </c>
      <c r="B148" t="s">
        <v>1212</v>
      </c>
      <c r="C148" s="8">
        <v>42754</v>
      </c>
      <c r="D148" t="s">
        <v>1223</v>
      </c>
      <c r="E148" t="s">
        <v>48</v>
      </c>
      <c r="F148" t="s">
        <v>49</v>
      </c>
      <c r="G148" t="s">
        <v>102</v>
      </c>
      <c r="H148" t="s">
        <v>1260</v>
      </c>
      <c r="J148">
        <v>6.6600999999999999</v>
      </c>
      <c r="K148">
        <v>0</v>
      </c>
      <c r="L148">
        <v>0</v>
      </c>
      <c r="M148">
        <v>8</v>
      </c>
      <c r="N148">
        <v>8</v>
      </c>
    </row>
    <row r="149" spans="1:14">
      <c r="A149" t="s">
        <v>1201</v>
      </c>
      <c r="B149" t="s">
        <v>1212</v>
      </c>
      <c r="C149" s="8">
        <v>42754</v>
      </c>
      <c r="D149" t="s">
        <v>1223</v>
      </c>
      <c r="E149" t="s">
        <v>48</v>
      </c>
      <c r="F149" t="s">
        <v>49</v>
      </c>
      <c r="G149" t="s">
        <v>102</v>
      </c>
      <c r="H149" t="s">
        <v>1329</v>
      </c>
      <c r="J149">
        <v>5.8246070000000003</v>
      </c>
      <c r="K149">
        <v>0.16850000000000001</v>
      </c>
      <c r="L149">
        <v>0</v>
      </c>
      <c r="M149">
        <v>8</v>
      </c>
      <c r="N149">
        <v>8</v>
      </c>
    </row>
    <row r="150" spans="1:14">
      <c r="A150" t="s">
        <v>1201</v>
      </c>
      <c r="B150" t="s">
        <v>1212</v>
      </c>
      <c r="C150" s="8">
        <v>42754</v>
      </c>
      <c r="D150" t="s">
        <v>1223</v>
      </c>
      <c r="E150" t="s">
        <v>48</v>
      </c>
      <c r="F150" t="s">
        <v>49</v>
      </c>
      <c r="G150" t="s">
        <v>102</v>
      </c>
      <c r="H150" t="s">
        <v>1259</v>
      </c>
      <c r="J150">
        <v>6.0910900000000003</v>
      </c>
      <c r="K150">
        <v>1.6380999999999999</v>
      </c>
      <c r="L150">
        <v>0</v>
      </c>
      <c r="M150">
        <v>6.5</v>
      </c>
      <c r="N150">
        <v>6.5</v>
      </c>
    </row>
    <row r="151" spans="1:14">
      <c r="A151" t="s">
        <v>1201</v>
      </c>
      <c r="B151" t="s">
        <v>1212</v>
      </c>
      <c r="C151" s="8">
        <v>42754</v>
      </c>
      <c r="D151" t="s">
        <v>1225</v>
      </c>
      <c r="E151" t="s">
        <v>48</v>
      </c>
      <c r="F151" t="s">
        <v>49</v>
      </c>
      <c r="G151" t="s">
        <v>102</v>
      </c>
      <c r="H151" t="s">
        <v>1258</v>
      </c>
      <c r="J151">
        <v>7.1485799999999999</v>
      </c>
      <c r="K151">
        <v>0</v>
      </c>
      <c r="L151">
        <v>0</v>
      </c>
      <c r="M151">
        <v>8</v>
      </c>
      <c r="N151">
        <v>8</v>
      </c>
    </row>
    <row r="152" spans="1:14">
      <c r="A152" t="s">
        <v>1201</v>
      </c>
      <c r="B152" t="s">
        <v>1212</v>
      </c>
      <c r="C152" s="8">
        <v>42754</v>
      </c>
      <c r="D152" t="s">
        <v>1225</v>
      </c>
      <c r="E152" t="s">
        <v>48</v>
      </c>
      <c r="F152" t="s">
        <v>49</v>
      </c>
      <c r="G152" t="s">
        <v>102</v>
      </c>
      <c r="H152" t="s">
        <v>1257</v>
      </c>
      <c r="J152">
        <v>7.6354199999999999</v>
      </c>
      <c r="K152">
        <v>0</v>
      </c>
      <c r="L152">
        <v>0</v>
      </c>
      <c r="M152">
        <v>8</v>
      </c>
      <c r="N152">
        <v>8</v>
      </c>
    </row>
    <row r="153" spans="1:14">
      <c r="A153" t="s">
        <v>1201</v>
      </c>
      <c r="B153" t="s">
        <v>1212</v>
      </c>
      <c r="C153" s="8">
        <v>42754</v>
      </c>
      <c r="D153" t="s">
        <v>1223</v>
      </c>
      <c r="E153" t="s">
        <v>48</v>
      </c>
      <c r="F153" t="s">
        <v>49</v>
      </c>
      <c r="G153" t="s">
        <v>102</v>
      </c>
      <c r="H153" t="s">
        <v>1256</v>
      </c>
      <c r="J153">
        <v>3.4500299999999999</v>
      </c>
      <c r="K153">
        <v>0</v>
      </c>
      <c r="L153">
        <v>0</v>
      </c>
      <c r="M153">
        <v>3</v>
      </c>
      <c r="N153">
        <v>3</v>
      </c>
    </row>
    <row r="154" spans="1:14">
      <c r="A154" t="s">
        <v>1201</v>
      </c>
      <c r="B154" t="s">
        <v>1212</v>
      </c>
      <c r="C154" s="8">
        <v>42754</v>
      </c>
      <c r="D154" t="s">
        <v>1237</v>
      </c>
      <c r="E154" t="s">
        <v>48</v>
      </c>
      <c r="F154" t="s">
        <v>49</v>
      </c>
      <c r="G154" t="s">
        <v>102</v>
      </c>
      <c r="H154" t="s">
        <v>1330</v>
      </c>
      <c r="J154">
        <v>7.6684200000000002</v>
      </c>
      <c r="K154">
        <v>6.9199999999999998E-2</v>
      </c>
      <c r="L154">
        <v>0</v>
      </c>
      <c r="M154">
        <v>8</v>
      </c>
      <c r="N154">
        <v>8</v>
      </c>
    </row>
    <row r="155" spans="1:14">
      <c r="A155" t="s">
        <v>1201</v>
      </c>
      <c r="B155" t="s">
        <v>1212</v>
      </c>
      <c r="C155" s="8">
        <v>42754</v>
      </c>
      <c r="D155" t="s">
        <v>1225</v>
      </c>
      <c r="E155" t="s">
        <v>48</v>
      </c>
      <c r="F155" t="s">
        <v>49</v>
      </c>
      <c r="G155" t="s">
        <v>102</v>
      </c>
      <c r="H155" t="s">
        <v>1255</v>
      </c>
      <c r="J155">
        <v>5.3948400000000003</v>
      </c>
      <c r="K155">
        <v>0</v>
      </c>
      <c r="L155">
        <v>0</v>
      </c>
      <c r="M155">
        <v>7</v>
      </c>
      <c r="N155">
        <v>7</v>
      </c>
    </row>
    <row r="156" spans="1:14">
      <c r="A156" t="s">
        <v>1201</v>
      </c>
      <c r="B156" t="s">
        <v>1212</v>
      </c>
      <c r="C156" s="8">
        <v>42754</v>
      </c>
      <c r="D156" t="s">
        <v>1237</v>
      </c>
      <c r="E156" t="s">
        <v>48</v>
      </c>
      <c r="F156" t="s">
        <v>49</v>
      </c>
      <c r="G156" t="s">
        <v>102</v>
      </c>
      <c r="H156" t="s">
        <v>1331</v>
      </c>
      <c r="J156">
        <v>5.0112399999999999</v>
      </c>
      <c r="K156">
        <v>0</v>
      </c>
      <c r="L156">
        <v>0</v>
      </c>
      <c r="M156">
        <v>8</v>
      </c>
      <c r="N156">
        <v>8</v>
      </c>
    </row>
    <row r="157" spans="1:14">
      <c r="A157" t="s">
        <v>1201</v>
      </c>
      <c r="B157" t="s">
        <v>1212</v>
      </c>
      <c r="C157" s="8">
        <v>42754</v>
      </c>
      <c r="D157" t="s">
        <v>1237</v>
      </c>
      <c r="E157" t="s">
        <v>48</v>
      </c>
      <c r="F157" t="s">
        <v>49</v>
      </c>
      <c r="G157" t="s">
        <v>102</v>
      </c>
      <c r="H157" t="s">
        <v>1332</v>
      </c>
      <c r="J157">
        <v>6.5737699999999997</v>
      </c>
      <c r="K157">
        <v>0</v>
      </c>
      <c r="L157">
        <v>0</v>
      </c>
      <c r="M157">
        <v>8</v>
      </c>
      <c r="N157">
        <v>8</v>
      </c>
    </row>
    <row r="158" spans="1:14">
      <c r="A158" t="s">
        <v>1201</v>
      </c>
      <c r="B158" t="s">
        <v>1212</v>
      </c>
      <c r="C158" s="8">
        <v>42754</v>
      </c>
      <c r="D158" t="s">
        <v>1225</v>
      </c>
      <c r="E158" t="s">
        <v>48</v>
      </c>
      <c r="F158" t="s">
        <v>49</v>
      </c>
      <c r="G158" t="s">
        <v>102</v>
      </c>
      <c r="H158" t="s">
        <v>1254</v>
      </c>
      <c r="J158">
        <v>5.8997299999999999</v>
      </c>
      <c r="K158">
        <v>0.52829999999999999</v>
      </c>
      <c r="L158">
        <v>0</v>
      </c>
      <c r="M158">
        <v>8</v>
      </c>
      <c r="N158">
        <v>8</v>
      </c>
    </row>
    <row r="159" spans="1:14">
      <c r="A159" t="s">
        <v>1201</v>
      </c>
      <c r="B159" t="s">
        <v>1201</v>
      </c>
      <c r="C159" s="8">
        <v>42738</v>
      </c>
      <c r="D159" t="s">
        <v>1223</v>
      </c>
      <c r="E159" t="s">
        <v>48</v>
      </c>
      <c r="F159" t="s">
        <v>50</v>
      </c>
      <c r="G159" t="s">
        <v>102</v>
      </c>
      <c r="H159" t="s">
        <v>1242</v>
      </c>
      <c r="J159">
        <v>19.356649999999998</v>
      </c>
      <c r="K159">
        <v>0</v>
      </c>
      <c r="L159">
        <v>0</v>
      </c>
      <c r="M159">
        <v>24</v>
      </c>
      <c r="N159">
        <v>24</v>
      </c>
    </row>
    <row r="160" spans="1:14">
      <c r="A160" t="s">
        <v>1201</v>
      </c>
      <c r="B160" t="s">
        <v>1201</v>
      </c>
      <c r="C160" s="8">
        <v>42738</v>
      </c>
      <c r="D160" t="s">
        <v>1237</v>
      </c>
      <c r="E160" t="s">
        <v>48</v>
      </c>
      <c r="F160" t="s">
        <v>50</v>
      </c>
      <c r="G160" t="s">
        <v>102</v>
      </c>
      <c r="H160" t="s">
        <v>1333</v>
      </c>
      <c r="J160">
        <v>21.322320000000001</v>
      </c>
      <c r="K160">
        <v>0</v>
      </c>
      <c r="L160">
        <v>0</v>
      </c>
      <c r="M160">
        <v>24</v>
      </c>
      <c r="N160">
        <v>24</v>
      </c>
    </row>
    <row r="161" spans="1:14">
      <c r="A161" t="s">
        <v>1201</v>
      </c>
      <c r="B161" t="s">
        <v>1201</v>
      </c>
      <c r="C161" s="8">
        <v>42738</v>
      </c>
      <c r="D161" t="s">
        <v>1225</v>
      </c>
      <c r="E161" t="s">
        <v>48</v>
      </c>
      <c r="F161" t="s">
        <v>50</v>
      </c>
      <c r="G161" t="s">
        <v>102</v>
      </c>
      <c r="H161" t="s">
        <v>1243</v>
      </c>
      <c r="J161">
        <v>21.415320000000001</v>
      </c>
      <c r="K161">
        <v>0</v>
      </c>
      <c r="L161">
        <v>0</v>
      </c>
      <c r="M161">
        <v>24</v>
      </c>
      <c r="N161">
        <v>24</v>
      </c>
    </row>
    <row r="162" spans="1:14">
      <c r="A162" t="s">
        <v>1201</v>
      </c>
      <c r="B162" t="s">
        <v>1201</v>
      </c>
      <c r="C162" s="8">
        <v>42738</v>
      </c>
      <c r="D162" t="s">
        <v>1223</v>
      </c>
      <c r="E162" t="s">
        <v>48</v>
      </c>
      <c r="F162" t="s">
        <v>50</v>
      </c>
      <c r="G162" t="s">
        <v>102</v>
      </c>
      <c r="H162" t="s">
        <v>1244</v>
      </c>
      <c r="J162">
        <v>49.466619999999999</v>
      </c>
      <c r="K162">
        <v>0</v>
      </c>
      <c r="L162">
        <v>0</v>
      </c>
      <c r="M162">
        <v>56</v>
      </c>
      <c r="N162">
        <v>56</v>
      </c>
    </row>
    <row r="163" spans="1:14">
      <c r="A163" t="s">
        <v>1201</v>
      </c>
      <c r="B163" t="s">
        <v>1201</v>
      </c>
      <c r="C163" s="8">
        <v>42738</v>
      </c>
      <c r="D163" t="s">
        <v>1237</v>
      </c>
      <c r="E163" t="s">
        <v>48</v>
      </c>
      <c r="F163" t="s">
        <v>50</v>
      </c>
      <c r="G163" t="s">
        <v>102</v>
      </c>
      <c r="H163" t="s">
        <v>1334</v>
      </c>
      <c r="J163">
        <v>21.19998</v>
      </c>
      <c r="K163">
        <v>0</v>
      </c>
      <c r="L163">
        <v>0</v>
      </c>
      <c r="M163">
        <v>24</v>
      </c>
      <c r="N163">
        <v>24</v>
      </c>
    </row>
    <row r="164" spans="1:14">
      <c r="A164" t="s">
        <v>1201</v>
      </c>
      <c r="B164" t="s">
        <v>1201</v>
      </c>
      <c r="C164" s="8">
        <v>42738</v>
      </c>
      <c r="D164" t="s">
        <v>1225</v>
      </c>
      <c r="E164" t="s">
        <v>48</v>
      </c>
      <c r="F164" t="s">
        <v>50</v>
      </c>
      <c r="G164" t="s">
        <v>102</v>
      </c>
      <c r="H164" t="s">
        <v>1245</v>
      </c>
      <c r="J164">
        <v>21.19998</v>
      </c>
      <c r="K164">
        <v>0</v>
      </c>
      <c r="L164">
        <v>0</v>
      </c>
      <c r="M164">
        <v>24</v>
      </c>
      <c r="N164">
        <v>24</v>
      </c>
    </row>
    <row r="165" spans="1:14">
      <c r="A165" t="s">
        <v>1201</v>
      </c>
      <c r="B165" t="s">
        <v>1201</v>
      </c>
      <c r="C165" s="8">
        <v>42738</v>
      </c>
      <c r="D165" t="s">
        <v>1335</v>
      </c>
      <c r="E165" t="s">
        <v>48</v>
      </c>
      <c r="F165" t="s">
        <v>49</v>
      </c>
      <c r="G165" t="s">
        <v>102</v>
      </c>
      <c r="H165" t="s">
        <v>1336</v>
      </c>
      <c r="J165">
        <v>1.0867500000000001</v>
      </c>
      <c r="K165">
        <v>0</v>
      </c>
      <c r="L165">
        <v>0</v>
      </c>
      <c r="M165">
        <v>0.01</v>
      </c>
      <c r="N165">
        <v>0.01</v>
      </c>
    </row>
    <row r="166" spans="1:14">
      <c r="A166" t="s">
        <v>1201</v>
      </c>
      <c r="B166" t="s">
        <v>1201</v>
      </c>
      <c r="C166" s="8">
        <v>42738</v>
      </c>
      <c r="D166" t="s">
        <v>1223</v>
      </c>
      <c r="E166" t="s">
        <v>48</v>
      </c>
      <c r="F166" t="s">
        <v>49</v>
      </c>
      <c r="G166" t="s">
        <v>102</v>
      </c>
      <c r="H166" t="s">
        <v>1337</v>
      </c>
      <c r="J166">
        <v>6.2270399999999997</v>
      </c>
      <c r="K166">
        <v>1.1999999999999999E-3</v>
      </c>
      <c r="L166">
        <v>0</v>
      </c>
      <c r="M166">
        <v>8</v>
      </c>
      <c r="N166">
        <v>8</v>
      </c>
    </row>
    <row r="167" spans="1:14">
      <c r="A167" t="s">
        <v>1201</v>
      </c>
      <c r="B167" t="s">
        <v>1201</v>
      </c>
      <c r="C167" s="8">
        <v>42738</v>
      </c>
      <c r="D167" t="s">
        <v>1225</v>
      </c>
      <c r="E167" t="s">
        <v>48</v>
      </c>
      <c r="F167" t="s">
        <v>49</v>
      </c>
      <c r="G167" t="s">
        <v>102</v>
      </c>
      <c r="H167" t="s">
        <v>1246</v>
      </c>
      <c r="J167">
        <v>5.60025</v>
      </c>
      <c r="K167">
        <v>5.7000000000000002E-3</v>
      </c>
      <c r="L167">
        <v>0</v>
      </c>
      <c r="M167">
        <v>8</v>
      </c>
      <c r="N167">
        <v>8</v>
      </c>
    </row>
    <row r="168" spans="1:14">
      <c r="A168" t="s">
        <v>1201</v>
      </c>
      <c r="B168" t="s">
        <v>1201</v>
      </c>
      <c r="C168" s="8">
        <v>42738</v>
      </c>
      <c r="D168" t="s">
        <v>1225</v>
      </c>
      <c r="E168" t="s">
        <v>48</v>
      </c>
      <c r="F168" t="s">
        <v>49</v>
      </c>
      <c r="G168" t="s">
        <v>102</v>
      </c>
      <c r="H168" t="s">
        <v>1247</v>
      </c>
      <c r="J168">
        <v>6.0702100000000003</v>
      </c>
      <c r="K168">
        <v>0</v>
      </c>
      <c r="L168">
        <v>0</v>
      </c>
      <c r="M168">
        <v>8</v>
      </c>
      <c r="N168">
        <v>8</v>
      </c>
    </row>
    <row r="169" spans="1:14">
      <c r="A169" t="s">
        <v>1201</v>
      </c>
      <c r="B169" t="s">
        <v>1201</v>
      </c>
      <c r="C169" s="8">
        <v>42738</v>
      </c>
      <c r="D169" t="s">
        <v>1225</v>
      </c>
      <c r="E169" t="s">
        <v>48</v>
      </c>
      <c r="F169" t="s">
        <v>49</v>
      </c>
      <c r="G169" t="s">
        <v>102</v>
      </c>
      <c r="H169" t="s">
        <v>1248</v>
      </c>
      <c r="J169">
        <v>5.59152</v>
      </c>
      <c r="K169">
        <v>0</v>
      </c>
      <c r="L169">
        <v>0</v>
      </c>
      <c r="M169">
        <v>8</v>
      </c>
      <c r="N169">
        <v>8</v>
      </c>
    </row>
    <row r="170" spans="1:14">
      <c r="A170" t="s">
        <v>1201</v>
      </c>
      <c r="B170" t="s">
        <v>1201</v>
      </c>
      <c r="C170" s="8">
        <v>42738</v>
      </c>
      <c r="D170" t="s">
        <v>1223</v>
      </c>
      <c r="E170" t="s">
        <v>48</v>
      </c>
      <c r="F170" t="s">
        <v>49</v>
      </c>
      <c r="G170" t="s">
        <v>102</v>
      </c>
      <c r="H170" t="s">
        <v>1249</v>
      </c>
      <c r="J170">
        <v>5.4145180000000002</v>
      </c>
      <c r="K170">
        <v>2.4285999999999999</v>
      </c>
      <c r="L170">
        <v>0</v>
      </c>
      <c r="M170">
        <v>8</v>
      </c>
      <c r="N170">
        <v>8</v>
      </c>
    </row>
    <row r="171" spans="1:14">
      <c r="A171" t="s">
        <v>1201</v>
      </c>
      <c r="B171" t="s">
        <v>1201</v>
      </c>
      <c r="C171" s="8">
        <v>42738</v>
      </c>
      <c r="D171" t="s">
        <v>1223</v>
      </c>
      <c r="E171" t="s">
        <v>48</v>
      </c>
      <c r="F171" t="s">
        <v>49</v>
      </c>
      <c r="G171" t="s">
        <v>102</v>
      </c>
      <c r="H171" t="s">
        <v>1250</v>
      </c>
      <c r="J171">
        <v>6.9485799999999998</v>
      </c>
      <c r="K171">
        <v>0.18149999999999999</v>
      </c>
      <c r="L171">
        <v>0</v>
      </c>
      <c r="M171">
        <v>8</v>
      </c>
      <c r="N171">
        <v>8</v>
      </c>
    </row>
    <row r="172" spans="1:14">
      <c r="A172" t="s">
        <v>1201</v>
      </c>
      <c r="B172" t="s">
        <v>1201</v>
      </c>
      <c r="C172" s="8">
        <v>42738</v>
      </c>
      <c r="D172" t="s">
        <v>1237</v>
      </c>
      <c r="E172" t="s">
        <v>48</v>
      </c>
      <c r="F172" t="s">
        <v>49</v>
      </c>
      <c r="G172" t="s">
        <v>102</v>
      </c>
      <c r="H172" t="s">
        <v>1251</v>
      </c>
      <c r="J172">
        <v>4.1438800000000002</v>
      </c>
      <c r="K172">
        <v>9.5799999999999996E-2</v>
      </c>
      <c r="L172">
        <v>0</v>
      </c>
      <c r="M172">
        <v>7</v>
      </c>
      <c r="N172">
        <v>7</v>
      </c>
    </row>
    <row r="173" spans="1:14">
      <c r="A173" t="s">
        <v>1201</v>
      </c>
      <c r="B173" t="s">
        <v>1201</v>
      </c>
      <c r="C173" s="8">
        <v>42738</v>
      </c>
      <c r="D173" t="s">
        <v>1237</v>
      </c>
      <c r="E173" t="s">
        <v>48</v>
      </c>
      <c r="F173" t="s">
        <v>49</v>
      </c>
      <c r="G173" t="s">
        <v>102</v>
      </c>
      <c r="H173" t="s">
        <v>1338</v>
      </c>
      <c r="J173">
        <v>6.2003500000000003</v>
      </c>
      <c r="K173">
        <v>0</v>
      </c>
      <c r="L173">
        <v>0</v>
      </c>
      <c r="M173">
        <v>8</v>
      </c>
      <c r="N173">
        <v>8</v>
      </c>
    </row>
    <row r="174" spans="1:14">
      <c r="A174" t="s">
        <v>1201</v>
      </c>
      <c r="B174" t="s">
        <v>1201</v>
      </c>
      <c r="C174" s="8">
        <v>42738</v>
      </c>
      <c r="D174" t="s">
        <v>1223</v>
      </c>
      <c r="E174" t="s">
        <v>48</v>
      </c>
      <c r="F174" t="s">
        <v>49</v>
      </c>
      <c r="G174" t="s">
        <v>102</v>
      </c>
      <c r="H174" t="s">
        <v>1252</v>
      </c>
      <c r="J174">
        <v>6.7865099999999998</v>
      </c>
      <c r="K174">
        <v>0</v>
      </c>
      <c r="L174">
        <v>0</v>
      </c>
      <c r="M174">
        <v>8</v>
      </c>
      <c r="N174">
        <v>8</v>
      </c>
    </row>
    <row r="175" spans="1:14">
      <c r="A175" t="s">
        <v>1201</v>
      </c>
      <c r="B175" t="s">
        <v>1201</v>
      </c>
      <c r="C175" s="8">
        <v>42738</v>
      </c>
      <c r="D175" t="s">
        <v>1237</v>
      </c>
      <c r="E175" t="s">
        <v>48</v>
      </c>
      <c r="F175" t="s">
        <v>49</v>
      </c>
      <c r="G175" t="s">
        <v>102</v>
      </c>
      <c r="H175" t="s">
        <v>1339</v>
      </c>
      <c r="J175">
        <v>6.5814599999999999</v>
      </c>
      <c r="K175">
        <v>0</v>
      </c>
      <c r="L175">
        <v>0</v>
      </c>
      <c r="M175">
        <v>8</v>
      </c>
      <c r="N175">
        <v>8</v>
      </c>
    </row>
    <row r="176" spans="1:14">
      <c r="A176" t="s">
        <v>1201</v>
      </c>
      <c r="B176" t="s">
        <v>1201</v>
      </c>
      <c r="C176" s="8">
        <v>42738</v>
      </c>
      <c r="D176" t="s">
        <v>1225</v>
      </c>
      <c r="E176" t="s">
        <v>48</v>
      </c>
      <c r="F176" t="s">
        <v>49</v>
      </c>
      <c r="G176" t="s">
        <v>102</v>
      </c>
      <c r="H176" t="s">
        <v>1253</v>
      </c>
      <c r="J176">
        <v>6.5945499999999999</v>
      </c>
      <c r="K176">
        <v>3.7000000000000002E-3</v>
      </c>
      <c r="L176">
        <v>0</v>
      </c>
      <c r="M176">
        <v>8</v>
      </c>
      <c r="N176">
        <v>8</v>
      </c>
    </row>
    <row r="177" spans="1:14">
      <c r="A177" t="s">
        <v>1201</v>
      </c>
      <c r="B177" t="s">
        <v>1201</v>
      </c>
      <c r="C177" s="8">
        <v>42738</v>
      </c>
      <c r="D177" t="s">
        <v>1225</v>
      </c>
      <c r="E177" t="s">
        <v>48</v>
      </c>
      <c r="F177" t="s">
        <v>49</v>
      </c>
      <c r="G177" t="s">
        <v>102</v>
      </c>
      <c r="H177" t="s">
        <v>1254</v>
      </c>
      <c r="J177">
        <v>7.2789200000000003</v>
      </c>
      <c r="K177">
        <v>2.3E-2</v>
      </c>
      <c r="L177">
        <v>0</v>
      </c>
      <c r="M177">
        <v>8</v>
      </c>
      <c r="N177">
        <v>8</v>
      </c>
    </row>
    <row r="178" spans="1:14">
      <c r="A178" t="s">
        <v>1201</v>
      </c>
      <c r="B178" t="s">
        <v>1201</v>
      </c>
      <c r="C178" s="8">
        <v>42738</v>
      </c>
      <c r="D178" t="s">
        <v>1237</v>
      </c>
      <c r="E178" t="s">
        <v>48</v>
      </c>
      <c r="F178" t="s">
        <v>49</v>
      </c>
      <c r="G178" t="s">
        <v>102</v>
      </c>
      <c r="H178" t="s">
        <v>1332</v>
      </c>
      <c r="J178">
        <v>5.3547700000000003</v>
      </c>
      <c r="K178">
        <v>0</v>
      </c>
      <c r="L178">
        <v>0</v>
      </c>
      <c r="M178">
        <v>8</v>
      </c>
      <c r="N178">
        <v>8</v>
      </c>
    </row>
    <row r="179" spans="1:14">
      <c r="A179" t="s">
        <v>1201</v>
      </c>
      <c r="B179" t="s">
        <v>1201</v>
      </c>
      <c r="C179" s="8">
        <v>42738</v>
      </c>
      <c r="D179" t="s">
        <v>1237</v>
      </c>
      <c r="E179" t="s">
        <v>48</v>
      </c>
      <c r="F179" t="s">
        <v>49</v>
      </c>
      <c r="G179" t="s">
        <v>102</v>
      </c>
      <c r="H179" t="s">
        <v>1331</v>
      </c>
      <c r="J179">
        <v>4.7274130000000003</v>
      </c>
      <c r="K179">
        <v>0</v>
      </c>
      <c r="L179">
        <v>0</v>
      </c>
      <c r="M179">
        <v>8</v>
      </c>
      <c r="N179">
        <v>8</v>
      </c>
    </row>
    <row r="180" spans="1:14">
      <c r="A180" t="s">
        <v>1201</v>
      </c>
      <c r="B180" t="s">
        <v>1201</v>
      </c>
      <c r="C180" s="8">
        <v>42738</v>
      </c>
      <c r="D180" t="s">
        <v>1225</v>
      </c>
      <c r="E180" t="s">
        <v>48</v>
      </c>
      <c r="F180" t="s">
        <v>49</v>
      </c>
      <c r="G180" t="s">
        <v>102</v>
      </c>
      <c r="H180" t="s">
        <v>1255</v>
      </c>
      <c r="J180">
        <v>4.0419</v>
      </c>
      <c r="K180">
        <v>5.0000000000000001E-4</v>
      </c>
      <c r="L180">
        <v>0</v>
      </c>
      <c r="M180">
        <v>7</v>
      </c>
      <c r="N180">
        <v>7</v>
      </c>
    </row>
    <row r="181" spans="1:14">
      <c r="A181" t="s">
        <v>1201</v>
      </c>
      <c r="B181" t="s">
        <v>1201</v>
      </c>
      <c r="C181" s="8">
        <v>42738</v>
      </c>
      <c r="D181" t="s">
        <v>1237</v>
      </c>
      <c r="E181" t="s">
        <v>48</v>
      </c>
      <c r="F181" t="s">
        <v>49</v>
      </c>
      <c r="G181" t="s">
        <v>102</v>
      </c>
      <c r="H181" t="s">
        <v>1330</v>
      </c>
      <c r="J181">
        <v>7.4637599999999997</v>
      </c>
      <c r="K181">
        <v>0</v>
      </c>
      <c r="L181">
        <v>0</v>
      </c>
      <c r="M181">
        <v>8</v>
      </c>
      <c r="N181">
        <v>8</v>
      </c>
    </row>
    <row r="182" spans="1:14">
      <c r="A182" t="s">
        <v>1201</v>
      </c>
      <c r="B182" t="s">
        <v>1201</v>
      </c>
      <c r="C182" s="8">
        <v>42738</v>
      </c>
      <c r="D182" t="s">
        <v>1223</v>
      </c>
      <c r="E182" t="s">
        <v>48</v>
      </c>
      <c r="F182" t="s">
        <v>49</v>
      </c>
      <c r="G182" t="s">
        <v>102</v>
      </c>
      <c r="H182" t="s">
        <v>1256</v>
      </c>
      <c r="J182">
        <v>4.3441799999999997</v>
      </c>
      <c r="K182">
        <v>0</v>
      </c>
      <c r="L182">
        <v>0</v>
      </c>
      <c r="M182">
        <v>8</v>
      </c>
      <c r="N182">
        <v>8</v>
      </c>
    </row>
    <row r="183" spans="1:14">
      <c r="A183" t="s">
        <v>1201</v>
      </c>
      <c r="B183" t="s">
        <v>1201</v>
      </c>
      <c r="C183" s="8">
        <v>42738</v>
      </c>
      <c r="D183" t="s">
        <v>1225</v>
      </c>
      <c r="E183" t="s">
        <v>48</v>
      </c>
      <c r="F183" t="s">
        <v>49</v>
      </c>
      <c r="G183" t="s">
        <v>102</v>
      </c>
      <c r="H183" t="s">
        <v>1257</v>
      </c>
      <c r="J183">
        <v>6.1842499999999996</v>
      </c>
      <c r="K183">
        <v>1.0999999999999999E-2</v>
      </c>
      <c r="L183">
        <v>0</v>
      </c>
      <c r="M183">
        <v>8</v>
      </c>
      <c r="N183">
        <v>8</v>
      </c>
    </row>
    <row r="184" spans="1:14">
      <c r="A184" t="s">
        <v>1201</v>
      </c>
      <c r="B184" t="s">
        <v>1201</v>
      </c>
      <c r="C184" s="8">
        <v>42738</v>
      </c>
      <c r="D184" t="s">
        <v>1225</v>
      </c>
      <c r="E184" t="s">
        <v>48</v>
      </c>
      <c r="F184" t="s">
        <v>49</v>
      </c>
      <c r="G184" t="s">
        <v>102</v>
      </c>
      <c r="H184" t="s">
        <v>1258</v>
      </c>
      <c r="J184">
        <v>6.2082100000000002</v>
      </c>
      <c r="K184">
        <v>0</v>
      </c>
      <c r="L184">
        <v>0</v>
      </c>
      <c r="M184">
        <v>8</v>
      </c>
      <c r="N184">
        <v>8</v>
      </c>
    </row>
    <row r="185" spans="1:14">
      <c r="A185" t="s">
        <v>1201</v>
      </c>
      <c r="B185" t="s">
        <v>1201</v>
      </c>
      <c r="C185" s="8">
        <v>42738</v>
      </c>
      <c r="D185" t="s">
        <v>1223</v>
      </c>
      <c r="E185" t="s">
        <v>48</v>
      </c>
      <c r="F185" t="s">
        <v>49</v>
      </c>
      <c r="G185" t="s">
        <v>102</v>
      </c>
      <c r="H185" t="s">
        <v>1259</v>
      </c>
      <c r="J185">
        <v>4.7704659999999999</v>
      </c>
      <c r="K185">
        <v>0.87170000000000003</v>
      </c>
      <c r="L185">
        <v>0</v>
      </c>
      <c r="M185">
        <v>7</v>
      </c>
      <c r="N185">
        <v>7</v>
      </c>
    </row>
    <row r="186" spans="1:14">
      <c r="A186" t="s">
        <v>1201</v>
      </c>
      <c r="B186" t="s">
        <v>1201</v>
      </c>
      <c r="C186" s="8">
        <v>42738</v>
      </c>
      <c r="D186" t="s">
        <v>1223</v>
      </c>
      <c r="E186" t="s">
        <v>48</v>
      </c>
      <c r="F186" t="s">
        <v>49</v>
      </c>
      <c r="G186" t="s">
        <v>102</v>
      </c>
      <c r="H186" t="s">
        <v>1260</v>
      </c>
      <c r="J186">
        <v>6.0295899999999998</v>
      </c>
      <c r="K186">
        <v>0</v>
      </c>
      <c r="L186">
        <v>0</v>
      </c>
      <c r="M186">
        <v>8</v>
      </c>
      <c r="N186">
        <v>8</v>
      </c>
    </row>
    <row r="187" spans="1:14">
      <c r="A187" t="s">
        <v>1201</v>
      </c>
      <c r="B187" t="s">
        <v>1201</v>
      </c>
      <c r="C187" s="8">
        <v>42738</v>
      </c>
      <c r="D187" t="s">
        <v>1237</v>
      </c>
      <c r="E187" t="s">
        <v>48</v>
      </c>
      <c r="F187" t="s">
        <v>49</v>
      </c>
      <c r="G187" t="s">
        <v>102</v>
      </c>
      <c r="H187" t="s">
        <v>1327</v>
      </c>
      <c r="J187">
        <v>7.2447900000000001</v>
      </c>
      <c r="K187">
        <v>0</v>
      </c>
      <c r="L187">
        <v>0</v>
      </c>
      <c r="M187">
        <v>8</v>
      </c>
      <c r="N187">
        <v>8</v>
      </c>
    </row>
    <row r="188" spans="1:14">
      <c r="A188" t="s">
        <v>1201</v>
      </c>
      <c r="B188" t="s">
        <v>1201</v>
      </c>
      <c r="C188" s="8">
        <v>42738</v>
      </c>
      <c r="D188" t="s">
        <v>1223</v>
      </c>
      <c r="E188" t="s">
        <v>48</v>
      </c>
      <c r="F188" t="s">
        <v>49</v>
      </c>
      <c r="G188" t="s">
        <v>102</v>
      </c>
      <c r="H188" t="s">
        <v>1261</v>
      </c>
      <c r="J188">
        <v>6.2292300000000003</v>
      </c>
      <c r="K188">
        <v>7.8299999999999995E-2</v>
      </c>
      <c r="L188">
        <v>0</v>
      </c>
      <c r="M188">
        <v>8</v>
      </c>
      <c r="N188">
        <v>8</v>
      </c>
    </row>
    <row r="189" spans="1:14">
      <c r="A189" t="s">
        <v>1201</v>
      </c>
      <c r="B189" t="s">
        <v>1201</v>
      </c>
      <c r="C189" s="8">
        <v>42738</v>
      </c>
      <c r="D189" t="s">
        <v>1237</v>
      </c>
      <c r="E189" t="s">
        <v>48</v>
      </c>
      <c r="F189" t="s">
        <v>49</v>
      </c>
      <c r="G189" t="s">
        <v>102</v>
      </c>
      <c r="H189" t="s">
        <v>1326</v>
      </c>
      <c r="J189">
        <v>6.84457</v>
      </c>
      <c r="K189">
        <v>0</v>
      </c>
      <c r="L189">
        <v>0</v>
      </c>
      <c r="M189">
        <v>8</v>
      </c>
      <c r="N189">
        <v>8</v>
      </c>
    </row>
    <row r="190" spans="1:14">
      <c r="A190" t="s">
        <v>1201</v>
      </c>
      <c r="B190" t="s">
        <v>1201</v>
      </c>
      <c r="C190" s="8">
        <v>42738</v>
      </c>
      <c r="D190" t="s">
        <v>1237</v>
      </c>
      <c r="E190" t="s">
        <v>48</v>
      </c>
      <c r="F190" t="s">
        <v>49</v>
      </c>
      <c r="G190" t="s">
        <v>102</v>
      </c>
      <c r="H190" t="s">
        <v>1340</v>
      </c>
      <c r="J190">
        <v>5.0247700000000002</v>
      </c>
      <c r="K190">
        <v>0</v>
      </c>
      <c r="L190">
        <v>0</v>
      </c>
      <c r="M190">
        <v>8</v>
      </c>
      <c r="N190">
        <v>8</v>
      </c>
    </row>
    <row r="191" spans="1:14">
      <c r="A191" t="s">
        <v>1201</v>
      </c>
      <c r="B191" t="s">
        <v>1201</v>
      </c>
      <c r="C191" s="8">
        <v>42738</v>
      </c>
      <c r="D191" t="s">
        <v>1223</v>
      </c>
      <c r="E191" t="s">
        <v>48</v>
      </c>
      <c r="F191" t="s">
        <v>49</v>
      </c>
      <c r="G191" t="s">
        <v>102</v>
      </c>
      <c r="H191" t="s">
        <v>1262</v>
      </c>
      <c r="J191">
        <v>6.0086399999999998</v>
      </c>
      <c r="K191">
        <v>0.10299999999999999</v>
      </c>
      <c r="L191">
        <v>0</v>
      </c>
      <c r="M191">
        <v>8</v>
      </c>
      <c r="N191">
        <v>8</v>
      </c>
    </row>
    <row r="192" spans="1:14">
      <c r="A192" t="s">
        <v>1201</v>
      </c>
      <c r="B192" t="s">
        <v>1201</v>
      </c>
      <c r="C192" s="8">
        <v>42738</v>
      </c>
      <c r="D192" t="s">
        <v>1237</v>
      </c>
      <c r="E192" t="s">
        <v>48</v>
      </c>
      <c r="F192" t="s">
        <v>49</v>
      </c>
      <c r="G192" t="s">
        <v>102</v>
      </c>
      <c r="H192" t="s">
        <v>1325</v>
      </c>
      <c r="J192">
        <v>6.2509600000000001</v>
      </c>
      <c r="K192">
        <v>0</v>
      </c>
      <c r="L192">
        <v>0</v>
      </c>
      <c r="M192">
        <v>8</v>
      </c>
      <c r="N192">
        <v>8</v>
      </c>
    </row>
    <row r="193" spans="1:14">
      <c r="A193" t="s">
        <v>1201</v>
      </c>
      <c r="B193" t="s">
        <v>1201</v>
      </c>
      <c r="C193" s="8">
        <v>42738</v>
      </c>
      <c r="D193" t="s">
        <v>1225</v>
      </c>
      <c r="E193" t="s">
        <v>48</v>
      </c>
      <c r="F193" t="s">
        <v>49</v>
      </c>
      <c r="G193" t="s">
        <v>102</v>
      </c>
      <c r="H193" t="s">
        <v>1263</v>
      </c>
      <c r="J193">
        <v>5.9080399999999997</v>
      </c>
      <c r="K193">
        <v>0</v>
      </c>
      <c r="L193">
        <v>0</v>
      </c>
      <c r="M193">
        <v>8</v>
      </c>
      <c r="N193">
        <v>8</v>
      </c>
    </row>
    <row r="194" spans="1:14">
      <c r="A194" t="s">
        <v>1201</v>
      </c>
      <c r="B194" t="s">
        <v>1201</v>
      </c>
      <c r="C194" s="8">
        <v>42738</v>
      </c>
      <c r="D194" t="s">
        <v>1237</v>
      </c>
      <c r="E194" t="s">
        <v>48</v>
      </c>
      <c r="F194" t="s">
        <v>49</v>
      </c>
      <c r="G194" t="s">
        <v>102</v>
      </c>
      <c r="H194" t="s">
        <v>1324</v>
      </c>
      <c r="J194">
        <v>5.4933399999999999</v>
      </c>
      <c r="K194">
        <v>0</v>
      </c>
      <c r="L194">
        <v>0</v>
      </c>
      <c r="M194">
        <v>8</v>
      </c>
      <c r="N194">
        <v>8</v>
      </c>
    </row>
    <row r="195" spans="1:14">
      <c r="A195" t="s">
        <v>1201</v>
      </c>
      <c r="B195" t="s">
        <v>1201</v>
      </c>
      <c r="C195" s="8">
        <v>42738</v>
      </c>
      <c r="D195" t="s">
        <v>1237</v>
      </c>
      <c r="E195" t="s">
        <v>48</v>
      </c>
      <c r="F195" t="s">
        <v>49</v>
      </c>
      <c r="G195" t="s">
        <v>102</v>
      </c>
      <c r="H195" t="s">
        <v>1323</v>
      </c>
      <c r="J195">
        <v>6.9487500000000004</v>
      </c>
      <c r="K195">
        <v>0</v>
      </c>
      <c r="L195">
        <v>0</v>
      </c>
      <c r="M195">
        <v>8</v>
      </c>
      <c r="N195">
        <v>8</v>
      </c>
    </row>
    <row r="196" spans="1:14">
      <c r="A196" t="s">
        <v>1201</v>
      </c>
      <c r="B196" t="s">
        <v>1201</v>
      </c>
      <c r="C196" s="8">
        <v>42738</v>
      </c>
      <c r="D196" t="s">
        <v>1237</v>
      </c>
      <c r="E196" t="s">
        <v>48</v>
      </c>
      <c r="F196" t="s">
        <v>49</v>
      </c>
      <c r="G196" t="s">
        <v>102</v>
      </c>
      <c r="H196" t="s">
        <v>1322</v>
      </c>
      <c r="J196">
        <v>6.8676000000000004</v>
      </c>
      <c r="K196">
        <v>0</v>
      </c>
      <c r="L196">
        <v>0</v>
      </c>
      <c r="M196">
        <v>8</v>
      </c>
      <c r="N196">
        <v>8</v>
      </c>
    </row>
    <row r="197" spans="1:14">
      <c r="A197" t="s">
        <v>1201</v>
      </c>
      <c r="B197" t="s">
        <v>1201</v>
      </c>
      <c r="C197" s="8">
        <v>42738</v>
      </c>
      <c r="D197" t="s">
        <v>1237</v>
      </c>
      <c r="E197" t="s">
        <v>48</v>
      </c>
      <c r="F197" t="s">
        <v>49</v>
      </c>
      <c r="G197" t="s">
        <v>102</v>
      </c>
      <c r="H197" t="s">
        <v>1321</v>
      </c>
      <c r="J197">
        <v>4.2572999999999999</v>
      </c>
      <c r="K197">
        <v>0</v>
      </c>
      <c r="L197">
        <v>0</v>
      </c>
      <c r="M197">
        <v>8</v>
      </c>
      <c r="N197">
        <v>8</v>
      </c>
    </row>
    <row r="198" spans="1:14">
      <c r="A198" t="s">
        <v>1201</v>
      </c>
      <c r="B198" t="s">
        <v>1201</v>
      </c>
      <c r="C198" s="8">
        <v>42738</v>
      </c>
      <c r="D198" t="s">
        <v>1225</v>
      </c>
      <c r="E198" t="s">
        <v>48</v>
      </c>
      <c r="F198" t="s">
        <v>49</v>
      </c>
      <c r="G198" t="s">
        <v>102</v>
      </c>
      <c r="H198" t="s">
        <v>1264</v>
      </c>
      <c r="J198">
        <v>4.1183500000000004</v>
      </c>
      <c r="K198">
        <v>0</v>
      </c>
      <c r="L198">
        <v>0</v>
      </c>
      <c r="M198">
        <v>8</v>
      </c>
      <c r="N198">
        <v>8</v>
      </c>
    </row>
    <row r="199" spans="1:14">
      <c r="A199" t="s">
        <v>1201</v>
      </c>
      <c r="B199" t="s">
        <v>1201</v>
      </c>
      <c r="C199" s="8">
        <v>42738</v>
      </c>
      <c r="D199" t="s">
        <v>1225</v>
      </c>
      <c r="E199" t="s">
        <v>48</v>
      </c>
      <c r="F199" t="s">
        <v>49</v>
      </c>
      <c r="G199" t="s">
        <v>102</v>
      </c>
      <c r="H199" t="s">
        <v>1265</v>
      </c>
      <c r="J199">
        <v>5.5801299999999996</v>
      </c>
      <c r="K199">
        <v>0</v>
      </c>
      <c r="L199">
        <v>0</v>
      </c>
      <c r="M199">
        <v>8</v>
      </c>
      <c r="N199">
        <v>8</v>
      </c>
    </row>
    <row r="200" spans="1:14">
      <c r="A200" t="s">
        <v>1201</v>
      </c>
      <c r="B200" t="s">
        <v>1201</v>
      </c>
      <c r="C200" s="8">
        <v>42738</v>
      </c>
      <c r="D200" t="s">
        <v>1225</v>
      </c>
      <c r="E200" t="s">
        <v>48</v>
      </c>
      <c r="F200" t="s">
        <v>49</v>
      </c>
      <c r="G200" t="s">
        <v>102</v>
      </c>
      <c r="H200" t="s">
        <v>1266</v>
      </c>
      <c r="J200">
        <v>5.9745299999999997</v>
      </c>
      <c r="K200">
        <v>0</v>
      </c>
      <c r="L200">
        <v>0</v>
      </c>
      <c r="M200">
        <v>8</v>
      </c>
      <c r="N200">
        <v>8</v>
      </c>
    </row>
    <row r="201" spans="1:14">
      <c r="A201" t="s">
        <v>1201</v>
      </c>
      <c r="B201" t="s">
        <v>1201</v>
      </c>
      <c r="C201" s="8">
        <v>42738</v>
      </c>
      <c r="D201" t="s">
        <v>1237</v>
      </c>
      <c r="E201" t="s">
        <v>48</v>
      </c>
      <c r="F201" t="s">
        <v>49</v>
      </c>
      <c r="G201" t="s">
        <v>102</v>
      </c>
      <c r="H201" t="s">
        <v>1319</v>
      </c>
      <c r="J201">
        <v>5.6142000000000003</v>
      </c>
      <c r="K201">
        <v>0</v>
      </c>
      <c r="L201">
        <v>0</v>
      </c>
      <c r="M201">
        <v>8</v>
      </c>
      <c r="N201">
        <v>8</v>
      </c>
    </row>
    <row r="202" spans="1:14">
      <c r="A202" t="s">
        <v>1201</v>
      </c>
      <c r="B202" t="s">
        <v>1201</v>
      </c>
      <c r="C202" s="8">
        <v>42738</v>
      </c>
      <c r="D202" t="s">
        <v>1223</v>
      </c>
      <c r="E202" t="s">
        <v>48</v>
      </c>
      <c r="F202" t="s">
        <v>49</v>
      </c>
      <c r="G202" t="s">
        <v>102</v>
      </c>
      <c r="H202" t="s">
        <v>1267</v>
      </c>
      <c r="J202">
        <v>4.8287100000000001</v>
      </c>
      <c r="K202">
        <v>0.11169999999999999</v>
      </c>
      <c r="L202">
        <v>0</v>
      </c>
      <c r="M202">
        <v>8</v>
      </c>
      <c r="N202">
        <v>8</v>
      </c>
    </row>
    <row r="203" spans="1:14">
      <c r="A203" t="s">
        <v>1201</v>
      </c>
      <c r="B203" t="s">
        <v>1201</v>
      </c>
      <c r="C203" s="8">
        <v>42738</v>
      </c>
      <c r="D203" t="s">
        <v>1225</v>
      </c>
      <c r="E203" t="s">
        <v>48</v>
      </c>
      <c r="F203" t="s">
        <v>49</v>
      </c>
      <c r="G203" t="s">
        <v>102</v>
      </c>
      <c r="H203" t="s">
        <v>1268</v>
      </c>
      <c r="J203">
        <v>5.8605600000000004</v>
      </c>
      <c r="K203">
        <v>0</v>
      </c>
      <c r="L203">
        <v>0</v>
      </c>
      <c r="M203">
        <v>8</v>
      </c>
      <c r="N203">
        <v>8</v>
      </c>
    </row>
    <row r="204" spans="1:14">
      <c r="A204" t="s">
        <v>1201</v>
      </c>
      <c r="B204" t="s">
        <v>1201</v>
      </c>
      <c r="C204" s="8">
        <v>42738</v>
      </c>
      <c r="D204" t="s">
        <v>1237</v>
      </c>
      <c r="E204" t="s">
        <v>48</v>
      </c>
      <c r="F204" t="s">
        <v>49</v>
      </c>
      <c r="G204" t="s">
        <v>102</v>
      </c>
      <c r="H204" t="s">
        <v>1318</v>
      </c>
      <c r="J204">
        <v>5.7452199999999998</v>
      </c>
      <c r="K204">
        <v>0</v>
      </c>
      <c r="L204">
        <v>0</v>
      </c>
      <c r="M204">
        <v>8</v>
      </c>
      <c r="N204">
        <v>8</v>
      </c>
    </row>
    <row r="205" spans="1:14">
      <c r="A205" t="s">
        <v>1201</v>
      </c>
      <c r="B205" t="s">
        <v>1201</v>
      </c>
      <c r="C205" s="8">
        <v>42738</v>
      </c>
      <c r="D205" t="s">
        <v>1237</v>
      </c>
      <c r="E205" t="s">
        <v>48</v>
      </c>
      <c r="F205" t="s">
        <v>49</v>
      </c>
      <c r="G205" t="s">
        <v>102</v>
      </c>
      <c r="H205" t="s">
        <v>1317</v>
      </c>
      <c r="J205">
        <v>5.3688000000000002</v>
      </c>
      <c r="K205">
        <v>0</v>
      </c>
      <c r="L205">
        <v>0</v>
      </c>
      <c r="M205">
        <v>8</v>
      </c>
      <c r="N205">
        <v>8</v>
      </c>
    </row>
    <row r="206" spans="1:14">
      <c r="A206" t="s">
        <v>1201</v>
      </c>
      <c r="B206" t="s">
        <v>1201</v>
      </c>
      <c r="C206" s="8">
        <v>42738</v>
      </c>
      <c r="D206" t="s">
        <v>1225</v>
      </c>
      <c r="E206" t="s">
        <v>48</v>
      </c>
      <c r="F206" t="s">
        <v>49</v>
      </c>
      <c r="G206" t="s">
        <v>102</v>
      </c>
      <c r="H206" t="s">
        <v>1269</v>
      </c>
      <c r="J206">
        <v>7.3394500000000003</v>
      </c>
      <c r="K206">
        <v>0</v>
      </c>
      <c r="L206">
        <v>0</v>
      </c>
      <c r="M206">
        <v>8</v>
      </c>
      <c r="N206">
        <v>8</v>
      </c>
    </row>
    <row r="207" spans="1:14">
      <c r="A207" t="s">
        <v>1201</v>
      </c>
      <c r="B207" t="s">
        <v>1201</v>
      </c>
      <c r="C207" s="8">
        <v>42738</v>
      </c>
      <c r="D207" t="s">
        <v>1225</v>
      </c>
      <c r="E207" t="s">
        <v>48</v>
      </c>
      <c r="F207" t="s">
        <v>49</v>
      </c>
      <c r="G207" t="s">
        <v>102</v>
      </c>
      <c r="H207" t="s">
        <v>1270</v>
      </c>
      <c r="J207">
        <v>4.83399</v>
      </c>
      <c r="K207">
        <v>5.8299999999999998E-2</v>
      </c>
      <c r="L207">
        <v>0</v>
      </c>
      <c r="M207">
        <v>8</v>
      </c>
      <c r="N207">
        <v>8</v>
      </c>
    </row>
    <row r="208" spans="1:14">
      <c r="A208" t="s">
        <v>1201</v>
      </c>
      <c r="B208" t="s">
        <v>1201</v>
      </c>
      <c r="C208" s="8">
        <v>42738</v>
      </c>
      <c r="D208" t="s">
        <v>1223</v>
      </c>
      <c r="E208" t="s">
        <v>48</v>
      </c>
      <c r="F208" t="s">
        <v>49</v>
      </c>
      <c r="G208" t="s">
        <v>102</v>
      </c>
      <c r="H208" t="s">
        <v>1271</v>
      </c>
      <c r="J208">
        <v>4.4006999999999996</v>
      </c>
      <c r="K208">
        <v>0.97919999999999996</v>
      </c>
      <c r="L208">
        <v>0</v>
      </c>
      <c r="M208">
        <v>8</v>
      </c>
      <c r="N208">
        <v>8</v>
      </c>
    </row>
    <row r="209" spans="1:14">
      <c r="A209" t="s">
        <v>1201</v>
      </c>
      <c r="B209" t="s">
        <v>1201</v>
      </c>
      <c r="C209" s="8">
        <v>42738</v>
      </c>
      <c r="D209" t="s">
        <v>1237</v>
      </c>
      <c r="E209" t="s">
        <v>48</v>
      </c>
      <c r="F209" t="s">
        <v>49</v>
      </c>
      <c r="G209" t="s">
        <v>102</v>
      </c>
      <c r="H209" t="s">
        <v>1316</v>
      </c>
      <c r="J209">
        <v>5.3514600000000003</v>
      </c>
      <c r="K209">
        <v>0</v>
      </c>
      <c r="L209">
        <v>0</v>
      </c>
      <c r="M209">
        <v>8</v>
      </c>
      <c r="N209">
        <v>8</v>
      </c>
    </row>
    <row r="210" spans="1:14">
      <c r="A210" t="s">
        <v>1201</v>
      </c>
      <c r="B210" t="s">
        <v>1201</v>
      </c>
      <c r="C210" s="8">
        <v>42738</v>
      </c>
      <c r="D210" t="s">
        <v>1223</v>
      </c>
      <c r="E210" t="s">
        <v>48</v>
      </c>
      <c r="F210" t="s">
        <v>49</v>
      </c>
      <c r="G210" t="s">
        <v>102</v>
      </c>
      <c r="H210" t="s">
        <v>1272</v>
      </c>
      <c r="J210">
        <v>7.27902</v>
      </c>
      <c r="K210">
        <v>0</v>
      </c>
      <c r="L210">
        <v>0</v>
      </c>
      <c r="M210">
        <v>8</v>
      </c>
      <c r="N210">
        <v>8</v>
      </c>
    </row>
    <row r="211" spans="1:14">
      <c r="A211" t="s">
        <v>1201</v>
      </c>
      <c r="B211" t="s">
        <v>1201</v>
      </c>
      <c r="C211" s="8">
        <v>42738</v>
      </c>
      <c r="D211" t="s">
        <v>1225</v>
      </c>
      <c r="E211" t="s">
        <v>48</v>
      </c>
      <c r="F211" t="s">
        <v>49</v>
      </c>
      <c r="G211" t="s">
        <v>102</v>
      </c>
      <c r="H211" t="s">
        <v>1273</v>
      </c>
      <c r="J211">
        <v>7.7557</v>
      </c>
      <c r="K211">
        <v>0</v>
      </c>
      <c r="L211">
        <v>0</v>
      </c>
      <c r="M211">
        <v>8</v>
      </c>
      <c r="N211">
        <v>8</v>
      </c>
    </row>
    <row r="212" spans="1:14">
      <c r="A212" t="s">
        <v>1201</v>
      </c>
      <c r="B212" t="s">
        <v>1201</v>
      </c>
      <c r="C212" s="8">
        <v>42738</v>
      </c>
      <c r="D212" t="s">
        <v>1223</v>
      </c>
      <c r="E212" t="s">
        <v>48</v>
      </c>
      <c r="F212" t="s">
        <v>49</v>
      </c>
      <c r="G212" t="s">
        <v>102</v>
      </c>
      <c r="H212" t="s">
        <v>1274</v>
      </c>
      <c r="J212">
        <v>7.0049700000000001</v>
      </c>
      <c r="K212">
        <v>5.8799999999999998E-2</v>
      </c>
      <c r="L212">
        <v>0</v>
      </c>
      <c r="M212">
        <v>8</v>
      </c>
      <c r="N212">
        <v>8</v>
      </c>
    </row>
    <row r="213" spans="1:14">
      <c r="A213" t="s">
        <v>1201</v>
      </c>
      <c r="B213" t="s">
        <v>1201</v>
      </c>
      <c r="C213" s="8">
        <v>42738</v>
      </c>
      <c r="D213" t="s">
        <v>1223</v>
      </c>
      <c r="E213" t="s">
        <v>48</v>
      </c>
      <c r="F213" t="s">
        <v>49</v>
      </c>
      <c r="G213" t="s">
        <v>102</v>
      </c>
      <c r="H213" t="s">
        <v>1275</v>
      </c>
      <c r="J213">
        <v>6.4308399999999999</v>
      </c>
      <c r="K213">
        <v>8.0000000000000004E-4</v>
      </c>
      <c r="L213">
        <v>0</v>
      </c>
      <c r="M213">
        <v>8</v>
      </c>
      <c r="N213">
        <v>8</v>
      </c>
    </row>
    <row r="214" spans="1:14">
      <c r="A214" t="s">
        <v>1201</v>
      </c>
      <c r="B214" t="s">
        <v>1201</v>
      </c>
      <c r="C214" s="8">
        <v>42738</v>
      </c>
      <c r="D214" t="s">
        <v>1225</v>
      </c>
      <c r="E214" t="s">
        <v>48</v>
      </c>
      <c r="F214" t="s">
        <v>49</v>
      </c>
      <c r="G214" t="s">
        <v>102</v>
      </c>
      <c r="H214" t="s">
        <v>1276</v>
      </c>
      <c r="J214">
        <v>3.5415999999999999</v>
      </c>
      <c r="K214">
        <v>2.5000000000000001E-3</v>
      </c>
      <c r="L214">
        <v>0</v>
      </c>
      <c r="M214">
        <v>7.5</v>
      </c>
      <c r="N214">
        <v>7.5</v>
      </c>
    </row>
    <row r="215" spans="1:14">
      <c r="A215" t="s">
        <v>1201</v>
      </c>
      <c r="B215" t="s">
        <v>1201</v>
      </c>
      <c r="C215" s="8">
        <v>42738</v>
      </c>
      <c r="D215" t="s">
        <v>1237</v>
      </c>
      <c r="E215" t="s">
        <v>48</v>
      </c>
      <c r="F215" t="s">
        <v>49</v>
      </c>
      <c r="G215" t="s">
        <v>102</v>
      </c>
      <c r="H215" t="s">
        <v>1315</v>
      </c>
      <c r="J215">
        <v>6.8595800000000002</v>
      </c>
      <c r="K215">
        <v>0</v>
      </c>
      <c r="L215">
        <v>0</v>
      </c>
      <c r="M215">
        <v>8</v>
      </c>
      <c r="N215">
        <v>8</v>
      </c>
    </row>
    <row r="216" spans="1:14">
      <c r="A216" t="s">
        <v>1201</v>
      </c>
      <c r="B216" t="s">
        <v>1201</v>
      </c>
      <c r="C216" s="8">
        <v>42738</v>
      </c>
      <c r="D216" t="s">
        <v>1237</v>
      </c>
      <c r="E216" t="s">
        <v>48</v>
      </c>
      <c r="F216" t="s">
        <v>49</v>
      </c>
      <c r="G216" t="s">
        <v>102</v>
      </c>
      <c r="H216" t="s">
        <v>1314</v>
      </c>
      <c r="J216">
        <v>5.5021149999999999</v>
      </c>
      <c r="K216">
        <v>0</v>
      </c>
      <c r="L216">
        <v>0</v>
      </c>
      <c r="M216">
        <v>8</v>
      </c>
      <c r="N216">
        <v>8</v>
      </c>
    </row>
    <row r="217" spans="1:14">
      <c r="A217" t="s">
        <v>1201</v>
      </c>
      <c r="B217" t="s">
        <v>1201</v>
      </c>
      <c r="C217" s="8">
        <v>42738</v>
      </c>
      <c r="D217" t="s">
        <v>1223</v>
      </c>
      <c r="E217" t="s">
        <v>48</v>
      </c>
      <c r="F217" t="s">
        <v>49</v>
      </c>
      <c r="G217" t="s">
        <v>102</v>
      </c>
      <c r="H217" t="s">
        <v>1277</v>
      </c>
      <c r="J217">
        <v>7.6976899999999997</v>
      </c>
      <c r="K217">
        <v>3.3E-3</v>
      </c>
      <c r="L217">
        <v>0</v>
      </c>
      <c r="M217">
        <v>8</v>
      </c>
      <c r="N217">
        <v>8</v>
      </c>
    </row>
    <row r="218" spans="1:14">
      <c r="A218" t="s">
        <v>1201</v>
      </c>
      <c r="B218" t="s">
        <v>1201</v>
      </c>
      <c r="C218" s="8">
        <v>42738</v>
      </c>
      <c r="D218" t="s">
        <v>1225</v>
      </c>
      <c r="E218" t="s">
        <v>48</v>
      </c>
      <c r="F218" t="s">
        <v>49</v>
      </c>
      <c r="G218" t="s">
        <v>102</v>
      </c>
      <c r="H218" t="s">
        <v>1278</v>
      </c>
      <c r="J218">
        <v>7.3837700000000002</v>
      </c>
      <c r="K218">
        <v>0</v>
      </c>
      <c r="L218">
        <v>0</v>
      </c>
      <c r="M218">
        <v>8</v>
      </c>
      <c r="N218">
        <v>8</v>
      </c>
    </row>
    <row r="219" spans="1:14">
      <c r="A219" t="s">
        <v>1201</v>
      </c>
      <c r="B219" t="s">
        <v>1201</v>
      </c>
      <c r="C219" s="8">
        <v>42738</v>
      </c>
      <c r="D219" t="s">
        <v>1237</v>
      </c>
      <c r="E219" t="s">
        <v>48</v>
      </c>
      <c r="F219" t="s">
        <v>49</v>
      </c>
      <c r="G219" t="s">
        <v>102</v>
      </c>
      <c r="H219" t="s">
        <v>1312</v>
      </c>
      <c r="J219">
        <v>3.3439700000000001</v>
      </c>
      <c r="K219">
        <v>0.109</v>
      </c>
      <c r="L219">
        <v>0</v>
      </c>
      <c r="M219">
        <v>6</v>
      </c>
      <c r="N219">
        <v>6</v>
      </c>
    </row>
    <row r="220" spans="1:14">
      <c r="A220" t="s">
        <v>1201</v>
      </c>
      <c r="B220" t="s">
        <v>1201</v>
      </c>
      <c r="C220" s="8">
        <v>42738</v>
      </c>
      <c r="D220" t="s">
        <v>1225</v>
      </c>
      <c r="E220" t="s">
        <v>48</v>
      </c>
      <c r="F220" t="s">
        <v>49</v>
      </c>
      <c r="G220" t="s">
        <v>102</v>
      </c>
      <c r="H220" t="s">
        <v>1279</v>
      </c>
      <c r="J220">
        <v>6.0217700000000001</v>
      </c>
      <c r="K220">
        <v>0.34699999999999998</v>
      </c>
      <c r="L220">
        <v>0</v>
      </c>
      <c r="M220">
        <v>8</v>
      </c>
      <c r="N220">
        <v>8</v>
      </c>
    </row>
    <row r="221" spans="1:14">
      <c r="A221" t="s">
        <v>1201</v>
      </c>
      <c r="B221" t="s">
        <v>1201</v>
      </c>
      <c r="C221" s="8">
        <v>42738</v>
      </c>
      <c r="D221" t="s">
        <v>1225</v>
      </c>
      <c r="E221" t="s">
        <v>48</v>
      </c>
      <c r="F221" t="s">
        <v>49</v>
      </c>
      <c r="G221" t="s">
        <v>102</v>
      </c>
      <c r="H221" t="s">
        <v>1280</v>
      </c>
      <c r="J221">
        <v>5.4400700000000004</v>
      </c>
      <c r="K221">
        <v>0</v>
      </c>
      <c r="L221">
        <v>0</v>
      </c>
      <c r="M221">
        <v>8</v>
      </c>
      <c r="N221">
        <v>8</v>
      </c>
    </row>
    <row r="222" spans="1:14">
      <c r="A222" t="s">
        <v>1201</v>
      </c>
      <c r="B222" t="s">
        <v>1201</v>
      </c>
      <c r="C222" s="8">
        <v>42738</v>
      </c>
      <c r="D222" t="s">
        <v>1223</v>
      </c>
      <c r="E222" t="s">
        <v>48</v>
      </c>
      <c r="F222" t="s">
        <v>49</v>
      </c>
      <c r="G222" t="s">
        <v>102</v>
      </c>
      <c r="H222" t="s">
        <v>1311</v>
      </c>
      <c r="J222">
        <v>6.1525299999999996</v>
      </c>
      <c r="K222">
        <v>4.0800000000000003E-2</v>
      </c>
      <c r="L222">
        <v>0</v>
      </c>
      <c r="M222">
        <v>8</v>
      </c>
      <c r="N222">
        <v>8</v>
      </c>
    </row>
    <row r="223" spans="1:14">
      <c r="A223" t="s">
        <v>1201</v>
      </c>
      <c r="B223" t="s">
        <v>1201</v>
      </c>
      <c r="C223" s="8">
        <v>42738</v>
      </c>
      <c r="D223" t="s">
        <v>1225</v>
      </c>
      <c r="E223" t="s">
        <v>48</v>
      </c>
      <c r="F223" t="s">
        <v>49</v>
      </c>
      <c r="G223" t="s">
        <v>102</v>
      </c>
      <c r="H223" t="s">
        <v>1281</v>
      </c>
      <c r="J223">
        <v>5.2573600000000003</v>
      </c>
      <c r="K223">
        <v>8.0000000000000002E-3</v>
      </c>
      <c r="L223">
        <v>0</v>
      </c>
      <c r="M223">
        <v>8</v>
      </c>
      <c r="N223">
        <v>8</v>
      </c>
    </row>
    <row r="224" spans="1:14">
      <c r="A224" t="s">
        <v>1201</v>
      </c>
      <c r="B224" t="s">
        <v>1201</v>
      </c>
      <c r="C224" s="8">
        <v>42738</v>
      </c>
      <c r="D224" t="s">
        <v>1237</v>
      </c>
      <c r="E224" t="s">
        <v>48</v>
      </c>
      <c r="F224" t="s">
        <v>49</v>
      </c>
      <c r="G224" t="s">
        <v>102</v>
      </c>
      <c r="H224" t="s">
        <v>1310</v>
      </c>
      <c r="J224">
        <v>7.0713699999999999</v>
      </c>
      <c r="K224">
        <v>0</v>
      </c>
      <c r="L224">
        <v>0</v>
      </c>
      <c r="M224">
        <v>8</v>
      </c>
      <c r="N224">
        <v>8</v>
      </c>
    </row>
    <row r="225" spans="1:14">
      <c r="A225" t="s">
        <v>1201</v>
      </c>
      <c r="B225" t="s">
        <v>1201</v>
      </c>
      <c r="C225" s="8">
        <v>42738</v>
      </c>
      <c r="D225" t="s">
        <v>1225</v>
      </c>
      <c r="E225" t="s">
        <v>48</v>
      </c>
      <c r="F225" t="s">
        <v>49</v>
      </c>
      <c r="G225" t="s">
        <v>102</v>
      </c>
      <c r="H225" t="s">
        <v>1282</v>
      </c>
      <c r="J225">
        <v>5.7826599999999999</v>
      </c>
      <c r="K225">
        <v>2.18E-2</v>
      </c>
      <c r="L225">
        <v>0</v>
      </c>
      <c r="M225">
        <v>8</v>
      </c>
      <c r="N225">
        <v>8</v>
      </c>
    </row>
    <row r="226" spans="1:14">
      <c r="A226" t="s">
        <v>1201</v>
      </c>
      <c r="B226" t="s">
        <v>1201</v>
      </c>
      <c r="C226" s="8">
        <v>42738</v>
      </c>
      <c r="D226" t="s">
        <v>1223</v>
      </c>
      <c r="E226" t="s">
        <v>48</v>
      </c>
      <c r="F226" t="s">
        <v>49</v>
      </c>
      <c r="G226" t="s">
        <v>102</v>
      </c>
      <c r="H226" t="s">
        <v>1283</v>
      </c>
      <c r="J226">
        <v>5.9411899999999997</v>
      </c>
      <c r="K226">
        <v>0</v>
      </c>
      <c r="L226">
        <v>0</v>
      </c>
      <c r="M226">
        <v>8</v>
      </c>
      <c r="N226">
        <v>8</v>
      </c>
    </row>
    <row r="227" spans="1:14">
      <c r="A227" t="s">
        <v>1201</v>
      </c>
      <c r="B227" t="s">
        <v>1201</v>
      </c>
      <c r="C227" s="8">
        <v>42738</v>
      </c>
      <c r="D227" t="s">
        <v>1223</v>
      </c>
      <c r="E227" t="s">
        <v>48</v>
      </c>
      <c r="F227" t="s">
        <v>49</v>
      </c>
      <c r="G227" t="s">
        <v>102</v>
      </c>
      <c r="H227" t="s">
        <v>1284</v>
      </c>
      <c r="J227">
        <v>6.9710169999999998</v>
      </c>
      <c r="K227">
        <v>1.7500000000000002E-2</v>
      </c>
      <c r="L227">
        <v>0</v>
      </c>
      <c r="M227">
        <v>8</v>
      </c>
      <c r="N227">
        <v>8</v>
      </c>
    </row>
    <row r="228" spans="1:14">
      <c r="A228" t="s">
        <v>1201</v>
      </c>
      <c r="B228" t="s">
        <v>1201</v>
      </c>
      <c r="C228" s="8">
        <v>42738</v>
      </c>
      <c r="D228" t="s">
        <v>1237</v>
      </c>
      <c r="E228" t="s">
        <v>48</v>
      </c>
      <c r="F228" t="s">
        <v>49</v>
      </c>
      <c r="G228" t="s">
        <v>102</v>
      </c>
      <c r="H228" t="s">
        <v>1341</v>
      </c>
      <c r="J228">
        <v>5.4446599999999998</v>
      </c>
      <c r="K228">
        <v>0</v>
      </c>
      <c r="L228">
        <v>0</v>
      </c>
      <c r="M228">
        <v>8</v>
      </c>
      <c r="N228">
        <v>8</v>
      </c>
    </row>
    <row r="229" spans="1:14">
      <c r="A229" t="s">
        <v>1201</v>
      </c>
      <c r="B229" t="s">
        <v>1201</v>
      </c>
      <c r="C229" s="8">
        <v>42738</v>
      </c>
      <c r="D229" t="s">
        <v>1223</v>
      </c>
      <c r="E229" t="s">
        <v>48</v>
      </c>
      <c r="F229" t="s">
        <v>49</v>
      </c>
      <c r="G229" t="s">
        <v>102</v>
      </c>
      <c r="H229" t="s">
        <v>1342</v>
      </c>
      <c r="J229">
        <v>6.7498399999999998</v>
      </c>
      <c r="K229">
        <v>1.0800000000000001E-2</v>
      </c>
      <c r="L229">
        <v>0</v>
      </c>
      <c r="M229">
        <v>8</v>
      </c>
      <c r="N229">
        <v>8</v>
      </c>
    </row>
    <row r="230" spans="1:14">
      <c r="A230" t="s">
        <v>1201</v>
      </c>
      <c r="B230" t="s">
        <v>1201</v>
      </c>
      <c r="C230" s="8">
        <v>42738</v>
      </c>
      <c r="D230" t="s">
        <v>1225</v>
      </c>
      <c r="E230" t="s">
        <v>48</v>
      </c>
      <c r="F230" t="s">
        <v>49</v>
      </c>
      <c r="G230" t="s">
        <v>102</v>
      </c>
      <c r="H230" t="s">
        <v>1285</v>
      </c>
      <c r="J230">
        <v>7.6320600000000001</v>
      </c>
      <c r="K230">
        <v>3.44E-2</v>
      </c>
      <c r="L230">
        <v>0</v>
      </c>
      <c r="M230">
        <v>8</v>
      </c>
      <c r="N230">
        <v>8</v>
      </c>
    </row>
    <row r="231" spans="1:14">
      <c r="A231" t="s">
        <v>1201</v>
      </c>
      <c r="B231" t="s">
        <v>1201</v>
      </c>
      <c r="C231" s="8">
        <v>42738</v>
      </c>
      <c r="D231" t="s">
        <v>1225</v>
      </c>
      <c r="E231" t="s">
        <v>48</v>
      </c>
      <c r="F231" t="s">
        <v>49</v>
      </c>
      <c r="G231" t="s">
        <v>102</v>
      </c>
      <c r="H231" t="s">
        <v>1286</v>
      </c>
      <c r="J231">
        <v>6.8790300000000002</v>
      </c>
      <c r="K231">
        <v>2.8799999999999999E-2</v>
      </c>
      <c r="L231">
        <v>0</v>
      </c>
      <c r="M231">
        <v>8</v>
      </c>
      <c r="N231">
        <v>8</v>
      </c>
    </row>
    <row r="232" spans="1:14">
      <c r="A232" t="s">
        <v>1201</v>
      </c>
      <c r="B232" t="s">
        <v>1201</v>
      </c>
      <c r="C232" s="8">
        <v>42738</v>
      </c>
      <c r="D232" t="s">
        <v>1223</v>
      </c>
      <c r="E232" t="s">
        <v>48</v>
      </c>
      <c r="F232" t="s">
        <v>49</v>
      </c>
      <c r="G232" t="s">
        <v>102</v>
      </c>
      <c r="H232" t="s">
        <v>1287</v>
      </c>
      <c r="J232">
        <v>5.8775399999999998</v>
      </c>
      <c r="K232">
        <v>0</v>
      </c>
      <c r="L232">
        <v>0</v>
      </c>
      <c r="M232">
        <v>8</v>
      </c>
      <c r="N232">
        <v>8</v>
      </c>
    </row>
    <row r="233" spans="1:14">
      <c r="A233" t="s">
        <v>1201</v>
      </c>
      <c r="B233" t="s">
        <v>1201</v>
      </c>
      <c r="C233" s="8">
        <v>42738</v>
      </c>
      <c r="D233" t="s">
        <v>1223</v>
      </c>
      <c r="E233" t="s">
        <v>48</v>
      </c>
      <c r="F233" t="s">
        <v>49</v>
      </c>
      <c r="G233" t="s">
        <v>102</v>
      </c>
      <c r="H233" t="s">
        <v>1288</v>
      </c>
      <c r="J233">
        <v>3.8238699999999999</v>
      </c>
      <c r="K233">
        <v>0.1067</v>
      </c>
      <c r="L233">
        <v>0</v>
      </c>
      <c r="M233">
        <v>8</v>
      </c>
      <c r="N233">
        <v>8</v>
      </c>
    </row>
    <row r="234" spans="1:14">
      <c r="A234" t="s">
        <v>1201</v>
      </c>
      <c r="B234" t="s">
        <v>1201</v>
      </c>
      <c r="C234" s="8">
        <v>42738</v>
      </c>
      <c r="D234" t="s">
        <v>1237</v>
      </c>
      <c r="E234" t="s">
        <v>48</v>
      </c>
      <c r="F234" t="s">
        <v>49</v>
      </c>
      <c r="G234" t="s">
        <v>102</v>
      </c>
      <c r="H234" t="s">
        <v>1309</v>
      </c>
      <c r="J234">
        <v>7.6522500000000004</v>
      </c>
      <c r="K234">
        <v>0</v>
      </c>
      <c r="L234">
        <v>0</v>
      </c>
      <c r="M234">
        <v>8</v>
      </c>
      <c r="N234">
        <v>8</v>
      </c>
    </row>
    <row r="235" spans="1:14">
      <c r="A235" t="s">
        <v>1201</v>
      </c>
      <c r="B235" t="s">
        <v>1201</v>
      </c>
      <c r="C235" s="8">
        <v>42738</v>
      </c>
      <c r="D235" t="s">
        <v>1225</v>
      </c>
      <c r="E235" t="s">
        <v>48</v>
      </c>
      <c r="F235" t="s">
        <v>49</v>
      </c>
      <c r="G235" t="s">
        <v>102</v>
      </c>
      <c r="H235" t="s">
        <v>1289</v>
      </c>
      <c r="J235">
        <v>6.16031</v>
      </c>
      <c r="K235">
        <v>0</v>
      </c>
      <c r="L235">
        <v>0</v>
      </c>
      <c r="M235">
        <v>8</v>
      </c>
      <c r="N235">
        <v>8</v>
      </c>
    </row>
    <row r="236" spans="1:14">
      <c r="A236" t="s">
        <v>1201</v>
      </c>
      <c r="B236" t="s">
        <v>1201</v>
      </c>
      <c r="C236" s="8">
        <v>42738</v>
      </c>
      <c r="D236" t="s">
        <v>1223</v>
      </c>
      <c r="E236" t="s">
        <v>48</v>
      </c>
      <c r="F236" t="s">
        <v>49</v>
      </c>
      <c r="G236" t="s">
        <v>102</v>
      </c>
      <c r="H236" t="s">
        <v>1290</v>
      </c>
      <c r="J236">
        <v>5.7071300000000003</v>
      </c>
      <c r="K236">
        <v>0</v>
      </c>
      <c r="L236">
        <v>0</v>
      </c>
      <c r="M236">
        <v>8</v>
      </c>
      <c r="N236">
        <v>8</v>
      </c>
    </row>
    <row r="237" spans="1:14">
      <c r="A237" t="s">
        <v>1201</v>
      </c>
      <c r="B237" t="s">
        <v>1201</v>
      </c>
      <c r="C237" s="8">
        <v>42738</v>
      </c>
      <c r="D237" t="s">
        <v>1223</v>
      </c>
      <c r="E237" t="s">
        <v>48</v>
      </c>
      <c r="F237" t="s">
        <v>49</v>
      </c>
      <c r="G237" t="s">
        <v>102</v>
      </c>
      <c r="H237" t="s">
        <v>1291</v>
      </c>
      <c r="J237">
        <v>4.5373000000000001</v>
      </c>
      <c r="K237">
        <v>0</v>
      </c>
      <c r="L237">
        <v>0</v>
      </c>
      <c r="M237">
        <v>8</v>
      </c>
      <c r="N237">
        <v>8</v>
      </c>
    </row>
    <row r="238" spans="1:14">
      <c r="A238" t="s">
        <v>1201</v>
      </c>
      <c r="B238" t="s">
        <v>1201</v>
      </c>
      <c r="C238" s="8">
        <v>42738</v>
      </c>
      <c r="D238" t="s">
        <v>1237</v>
      </c>
      <c r="E238" t="s">
        <v>48</v>
      </c>
      <c r="F238" t="s">
        <v>49</v>
      </c>
      <c r="G238" t="s">
        <v>102</v>
      </c>
      <c r="H238" t="s">
        <v>1343</v>
      </c>
      <c r="J238">
        <v>5.5232200000000002</v>
      </c>
      <c r="K238">
        <v>8.9999999999999993E-3</v>
      </c>
      <c r="L238">
        <v>0</v>
      </c>
      <c r="M238">
        <v>8</v>
      </c>
      <c r="N238">
        <v>8</v>
      </c>
    </row>
    <row r="239" spans="1:14">
      <c r="A239" t="s">
        <v>1201</v>
      </c>
      <c r="B239" t="s">
        <v>1201</v>
      </c>
      <c r="C239" s="8">
        <v>42738</v>
      </c>
      <c r="D239" t="s">
        <v>1237</v>
      </c>
      <c r="E239" t="s">
        <v>48</v>
      </c>
      <c r="F239" t="s">
        <v>49</v>
      </c>
      <c r="G239" t="s">
        <v>102</v>
      </c>
      <c r="H239" t="s">
        <v>1344</v>
      </c>
      <c r="J239">
        <v>6.13856</v>
      </c>
      <c r="K239">
        <v>0</v>
      </c>
      <c r="L239">
        <v>0</v>
      </c>
      <c r="M239">
        <v>8</v>
      </c>
      <c r="N239">
        <v>8</v>
      </c>
    </row>
    <row r="240" spans="1:14">
      <c r="A240" t="s">
        <v>1201</v>
      </c>
      <c r="B240" t="s">
        <v>1201</v>
      </c>
      <c r="C240" s="8">
        <v>42738</v>
      </c>
      <c r="D240" t="s">
        <v>1225</v>
      </c>
      <c r="E240" t="s">
        <v>48</v>
      </c>
      <c r="F240" t="s">
        <v>49</v>
      </c>
      <c r="G240" t="s">
        <v>102</v>
      </c>
      <c r="H240" t="s">
        <v>1308</v>
      </c>
      <c r="J240">
        <v>4.4672400000000003</v>
      </c>
      <c r="K240">
        <v>0</v>
      </c>
      <c r="L240">
        <v>0</v>
      </c>
      <c r="M240">
        <v>8</v>
      </c>
      <c r="N240">
        <v>8</v>
      </c>
    </row>
    <row r="241" spans="1:14">
      <c r="A241" t="s">
        <v>1201</v>
      </c>
      <c r="B241" t="s">
        <v>1201</v>
      </c>
      <c r="C241" s="8">
        <v>42738</v>
      </c>
      <c r="D241" t="s">
        <v>1237</v>
      </c>
      <c r="E241" t="s">
        <v>48</v>
      </c>
      <c r="F241" t="s">
        <v>49</v>
      </c>
      <c r="G241" t="s">
        <v>102</v>
      </c>
      <c r="H241" t="s">
        <v>1345</v>
      </c>
      <c r="J241">
        <v>3.2575099999999999</v>
      </c>
      <c r="K241">
        <v>1.3745000000000001</v>
      </c>
      <c r="L241">
        <v>0</v>
      </c>
      <c r="M241">
        <v>8</v>
      </c>
      <c r="N241">
        <v>8</v>
      </c>
    </row>
    <row r="242" spans="1:14">
      <c r="A242" t="s">
        <v>1201</v>
      </c>
      <c r="B242" t="s">
        <v>1201</v>
      </c>
      <c r="C242" s="8">
        <v>42738</v>
      </c>
      <c r="D242" t="s">
        <v>1223</v>
      </c>
      <c r="E242" t="s">
        <v>48</v>
      </c>
      <c r="F242" t="s">
        <v>49</v>
      </c>
      <c r="G242" t="s">
        <v>102</v>
      </c>
      <c r="H242" t="s">
        <v>1307</v>
      </c>
      <c r="J242">
        <v>3.0333299999999999</v>
      </c>
      <c r="K242">
        <v>0</v>
      </c>
      <c r="L242">
        <v>0</v>
      </c>
      <c r="M242">
        <v>8</v>
      </c>
      <c r="N242">
        <v>8</v>
      </c>
    </row>
    <row r="243" spans="1:14">
      <c r="A243" t="s">
        <v>1201</v>
      </c>
      <c r="B243" t="s">
        <v>1201</v>
      </c>
      <c r="C243" s="8">
        <v>42738</v>
      </c>
      <c r="D243" t="s">
        <v>1225</v>
      </c>
      <c r="E243" t="s">
        <v>48</v>
      </c>
      <c r="F243" t="s">
        <v>49</v>
      </c>
      <c r="G243" t="s">
        <v>102</v>
      </c>
      <c r="H243" t="s">
        <v>1292</v>
      </c>
      <c r="J243">
        <v>5.2227300000000003</v>
      </c>
      <c r="K243">
        <v>2.92E-2</v>
      </c>
      <c r="L243">
        <v>0</v>
      </c>
      <c r="M243">
        <v>8</v>
      </c>
      <c r="N243">
        <v>8</v>
      </c>
    </row>
    <row r="244" spans="1:14">
      <c r="A244" t="s">
        <v>1201</v>
      </c>
      <c r="B244" t="s">
        <v>1201</v>
      </c>
      <c r="C244" s="8">
        <v>42738</v>
      </c>
      <c r="D244" t="s">
        <v>1225</v>
      </c>
      <c r="E244" t="s">
        <v>48</v>
      </c>
      <c r="F244" t="s">
        <v>49</v>
      </c>
      <c r="G244" t="s">
        <v>102</v>
      </c>
      <c r="H244" t="s">
        <v>1293</v>
      </c>
      <c r="J244">
        <v>1.43</v>
      </c>
      <c r="K244">
        <v>0</v>
      </c>
      <c r="L244">
        <v>0</v>
      </c>
      <c r="M244">
        <v>2</v>
      </c>
      <c r="N244">
        <v>2</v>
      </c>
    </row>
    <row r="245" spans="1:14">
      <c r="A245" t="s">
        <v>1201</v>
      </c>
      <c r="B245" t="s">
        <v>1201</v>
      </c>
      <c r="C245" s="8">
        <v>42738</v>
      </c>
      <c r="D245" t="s">
        <v>1225</v>
      </c>
      <c r="E245" t="s">
        <v>48</v>
      </c>
      <c r="F245" t="s">
        <v>49</v>
      </c>
      <c r="G245" t="s">
        <v>102</v>
      </c>
      <c r="H245" t="s">
        <v>1294</v>
      </c>
      <c r="J245">
        <v>4.9393700000000003</v>
      </c>
      <c r="K245">
        <v>4.36E-2</v>
      </c>
      <c r="L245">
        <v>0</v>
      </c>
      <c r="M245">
        <v>8</v>
      </c>
      <c r="N245">
        <v>8</v>
      </c>
    </row>
    <row r="246" spans="1:14">
      <c r="A246" t="s">
        <v>1201</v>
      </c>
      <c r="B246" t="s">
        <v>1201</v>
      </c>
      <c r="C246" s="8">
        <v>42738</v>
      </c>
      <c r="D246" t="s">
        <v>1237</v>
      </c>
      <c r="E246" t="s">
        <v>48</v>
      </c>
      <c r="F246" t="s">
        <v>49</v>
      </c>
      <c r="G246" t="s">
        <v>102</v>
      </c>
      <c r="H246" t="s">
        <v>1305</v>
      </c>
      <c r="J246">
        <v>5.5779100000000001</v>
      </c>
      <c r="K246">
        <v>3.3500000000000002E-2</v>
      </c>
      <c r="L246">
        <v>0</v>
      </c>
      <c r="M246">
        <v>8</v>
      </c>
      <c r="N246">
        <v>8</v>
      </c>
    </row>
    <row r="247" spans="1:14">
      <c r="A247" t="s">
        <v>1201</v>
      </c>
      <c r="B247" t="s">
        <v>1201</v>
      </c>
      <c r="C247" s="8">
        <v>42738</v>
      </c>
      <c r="D247" t="s">
        <v>1225</v>
      </c>
      <c r="E247" t="s">
        <v>48</v>
      </c>
      <c r="F247" t="s">
        <v>49</v>
      </c>
      <c r="G247" t="s">
        <v>102</v>
      </c>
      <c r="H247" t="s">
        <v>1295</v>
      </c>
      <c r="J247">
        <v>6.2869599999999997</v>
      </c>
      <c r="K247">
        <v>0</v>
      </c>
      <c r="L247">
        <v>0</v>
      </c>
      <c r="M247">
        <v>8</v>
      </c>
      <c r="N247">
        <v>8</v>
      </c>
    </row>
    <row r="248" spans="1:14">
      <c r="A248" t="s">
        <v>1201</v>
      </c>
      <c r="B248" t="s">
        <v>1201</v>
      </c>
      <c r="C248" s="8">
        <v>42738</v>
      </c>
      <c r="D248" t="s">
        <v>1223</v>
      </c>
      <c r="E248" t="s">
        <v>48</v>
      </c>
      <c r="F248" t="s">
        <v>49</v>
      </c>
      <c r="G248" t="s">
        <v>102</v>
      </c>
      <c r="H248" t="s">
        <v>1296</v>
      </c>
      <c r="J248">
        <v>6.8217800000000004</v>
      </c>
      <c r="K248">
        <v>1.5E-3</v>
      </c>
      <c r="L248">
        <v>0</v>
      </c>
      <c r="M248">
        <v>8</v>
      </c>
      <c r="N248">
        <v>8</v>
      </c>
    </row>
    <row r="249" spans="1:14">
      <c r="A249" t="s">
        <v>1201</v>
      </c>
      <c r="B249" t="s">
        <v>1201</v>
      </c>
      <c r="C249" s="8">
        <v>42738</v>
      </c>
      <c r="D249" t="s">
        <v>1237</v>
      </c>
      <c r="E249" t="s">
        <v>48</v>
      </c>
      <c r="F249" t="s">
        <v>49</v>
      </c>
      <c r="G249" t="s">
        <v>102</v>
      </c>
      <c r="H249" t="s">
        <v>1304</v>
      </c>
      <c r="J249">
        <v>5.2631800000000002</v>
      </c>
      <c r="K249">
        <v>0</v>
      </c>
      <c r="L249">
        <v>0</v>
      </c>
      <c r="M249">
        <v>8</v>
      </c>
      <c r="N249">
        <v>8</v>
      </c>
    </row>
    <row r="250" spans="1:14">
      <c r="A250" t="s">
        <v>1201</v>
      </c>
      <c r="B250" t="s">
        <v>1201</v>
      </c>
      <c r="C250" s="8">
        <v>42738</v>
      </c>
      <c r="D250" t="s">
        <v>1237</v>
      </c>
      <c r="E250" t="s">
        <v>48</v>
      </c>
      <c r="F250" t="s">
        <v>49</v>
      </c>
      <c r="G250" t="s">
        <v>102</v>
      </c>
      <c r="H250" t="s">
        <v>1303</v>
      </c>
      <c r="J250">
        <v>5.5887799999999999</v>
      </c>
      <c r="K250">
        <v>0</v>
      </c>
      <c r="L250">
        <v>0</v>
      </c>
      <c r="M250">
        <v>8</v>
      </c>
      <c r="N250">
        <v>8</v>
      </c>
    </row>
    <row r="251" spans="1:14">
      <c r="A251" t="s">
        <v>1201</v>
      </c>
      <c r="B251" t="s">
        <v>1201</v>
      </c>
      <c r="C251" s="8">
        <v>42738</v>
      </c>
      <c r="D251" t="s">
        <v>1225</v>
      </c>
      <c r="E251" t="s">
        <v>48</v>
      </c>
      <c r="F251" t="s">
        <v>49</v>
      </c>
      <c r="G251" t="s">
        <v>102</v>
      </c>
      <c r="H251" t="s">
        <v>1297</v>
      </c>
      <c r="J251">
        <v>6.16364</v>
      </c>
      <c r="K251">
        <v>2.2100000000000002E-2</v>
      </c>
      <c r="L251">
        <v>0</v>
      </c>
      <c r="M251">
        <v>8</v>
      </c>
      <c r="N251">
        <v>8</v>
      </c>
    </row>
    <row r="252" spans="1:14">
      <c r="A252" t="s">
        <v>1201</v>
      </c>
      <c r="B252" t="s">
        <v>1201</v>
      </c>
      <c r="C252" s="8">
        <v>42738</v>
      </c>
      <c r="D252" t="s">
        <v>1237</v>
      </c>
      <c r="E252" t="s">
        <v>48</v>
      </c>
      <c r="F252" t="s">
        <v>49</v>
      </c>
      <c r="G252" t="s">
        <v>102</v>
      </c>
      <c r="H252" t="s">
        <v>1241</v>
      </c>
      <c r="J252">
        <v>5.6945499999999996</v>
      </c>
      <c r="K252">
        <v>0</v>
      </c>
      <c r="L252">
        <v>0</v>
      </c>
      <c r="M252">
        <v>8</v>
      </c>
      <c r="N252">
        <v>8</v>
      </c>
    </row>
    <row r="253" spans="1:14">
      <c r="A253" t="s">
        <v>1201</v>
      </c>
      <c r="B253" t="s">
        <v>1201</v>
      </c>
      <c r="C253" s="8">
        <v>42738</v>
      </c>
      <c r="D253" t="s">
        <v>1223</v>
      </c>
      <c r="E253" t="s">
        <v>48</v>
      </c>
      <c r="F253" t="s">
        <v>49</v>
      </c>
      <c r="G253" t="s">
        <v>102</v>
      </c>
      <c r="H253" t="s">
        <v>1240</v>
      </c>
      <c r="J253">
        <v>6.6310000000000002</v>
      </c>
      <c r="K253">
        <v>0.42659999999999998</v>
      </c>
      <c r="L253">
        <v>0</v>
      </c>
      <c r="M253">
        <v>8</v>
      </c>
      <c r="N253">
        <v>8</v>
      </c>
    </row>
    <row r="254" spans="1:14">
      <c r="A254" t="s">
        <v>1201</v>
      </c>
      <c r="B254" t="s">
        <v>1201</v>
      </c>
      <c r="C254" s="8">
        <v>42738</v>
      </c>
      <c r="D254" t="s">
        <v>1237</v>
      </c>
      <c r="E254" t="s">
        <v>48</v>
      </c>
      <c r="F254" t="s">
        <v>49</v>
      </c>
      <c r="G254" t="s">
        <v>102</v>
      </c>
      <c r="H254" t="s">
        <v>1239</v>
      </c>
      <c r="J254">
        <v>2.9773299999999998</v>
      </c>
      <c r="K254">
        <v>0</v>
      </c>
      <c r="L254">
        <v>0</v>
      </c>
      <c r="M254">
        <v>8</v>
      </c>
      <c r="N254">
        <v>8</v>
      </c>
    </row>
    <row r="255" spans="1:14">
      <c r="A255" t="s">
        <v>1201</v>
      </c>
      <c r="B255" t="s">
        <v>1201</v>
      </c>
      <c r="C255" s="8">
        <v>42738</v>
      </c>
      <c r="D255" t="s">
        <v>1237</v>
      </c>
      <c r="E255" t="s">
        <v>48</v>
      </c>
      <c r="F255" t="s">
        <v>49</v>
      </c>
      <c r="G255" t="s">
        <v>102</v>
      </c>
      <c r="H255" t="s">
        <v>1346</v>
      </c>
      <c r="J255">
        <v>4.3423299999999996</v>
      </c>
      <c r="K255">
        <v>0</v>
      </c>
      <c r="L255">
        <v>0</v>
      </c>
      <c r="M255">
        <v>8</v>
      </c>
      <c r="N255">
        <v>8</v>
      </c>
    </row>
    <row r="256" spans="1:14">
      <c r="A256" t="s">
        <v>1201</v>
      </c>
      <c r="B256" t="s">
        <v>1201</v>
      </c>
      <c r="C256" s="8">
        <v>42738</v>
      </c>
      <c r="D256" t="s">
        <v>1237</v>
      </c>
      <c r="E256" t="s">
        <v>48</v>
      </c>
      <c r="F256" t="s">
        <v>49</v>
      </c>
      <c r="G256" t="s">
        <v>102</v>
      </c>
      <c r="H256" t="s">
        <v>1238</v>
      </c>
      <c r="J256">
        <v>4.4633000000000003</v>
      </c>
      <c r="K256">
        <v>2.7199999999999998E-2</v>
      </c>
      <c r="L256">
        <v>0</v>
      </c>
      <c r="M256">
        <v>8</v>
      </c>
      <c r="N256">
        <v>8</v>
      </c>
    </row>
    <row r="257" spans="1:14">
      <c r="A257" t="s">
        <v>1201</v>
      </c>
      <c r="B257" t="s">
        <v>1201</v>
      </c>
      <c r="C257" s="8">
        <v>42738</v>
      </c>
      <c r="D257" t="s">
        <v>1223</v>
      </c>
      <c r="E257" t="s">
        <v>48</v>
      </c>
      <c r="F257" t="s">
        <v>49</v>
      </c>
      <c r="G257" t="s">
        <v>102</v>
      </c>
      <c r="H257" t="s">
        <v>1236</v>
      </c>
      <c r="J257">
        <v>6.3768599999999998</v>
      </c>
      <c r="K257">
        <v>2.5000000000000001E-3</v>
      </c>
      <c r="L257">
        <v>0</v>
      </c>
      <c r="M257">
        <v>8</v>
      </c>
      <c r="N257">
        <v>8</v>
      </c>
    </row>
    <row r="258" spans="1:14">
      <c r="A258" t="s">
        <v>1201</v>
      </c>
      <c r="B258" t="s">
        <v>1201</v>
      </c>
      <c r="C258" s="8">
        <v>42738</v>
      </c>
      <c r="D258" t="s">
        <v>1223</v>
      </c>
      <c r="E258" t="s">
        <v>48</v>
      </c>
      <c r="F258" t="s">
        <v>49</v>
      </c>
      <c r="G258" t="s">
        <v>102</v>
      </c>
      <c r="H258" t="s">
        <v>1235</v>
      </c>
      <c r="J258">
        <v>6.5225900000000001</v>
      </c>
      <c r="K258">
        <v>6.3299999999999995E-2</v>
      </c>
      <c r="L258">
        <v>0</v>
      </c>
      <c r="M258">
        <v>8</v>
      </c>
      <c r="N258">
        <v>8</v>
      </c>
    </row>
    <row r="259" spans="1:14">
      <c r="A259" t="s">
        <v>1201</v>
      </c>
      <c r="B259" t="s">
        <v>1201</v>
      </c>
      <c r="C259" s="8">
        <v>42738</v>
      </c>
      <c r="D259" t="s">
        <v>1223</v>
      </c>
      <c r="E259" t="s">
        <v>48</v>
      </c>
      <c r="F259" t="s">
        <v>49</v>
      </c>
      <c r="G259" t="s">
        <v>102</v>
      </c>
      <c r="H259" t="s">
        <v>1234</v>
      </c>
      <c r="J259">
        <v>4.6228600000000002</v>
      </c>
      <c r="K259">
        <v>0</v>
      </c>
      <c r="L259">
        <v>0</v>
      </c>
      <c r="M259">
        <v>8</v>
      </c>
      <c r="N259">
        <v>8</v>
      </c>
    </row>
    <row r="260" spans="1:14">
      <c r="A260" t="s">
        <v>1201</v>
      </c>
      <c r="B260" t="s">
        <v>1201</v>
      </c>
      <c r="C260" s="8">
        <v>42738</v>
      </c>
      <c r="D260" t="s">
        <v>1223</v>
      </c>
      <c r="E260" t="s">
        <v>48</v>
      </c>
      <c r="F260" t="s">
        <v>49</v>
      </c>
      <c r="G260" t="s">
        <v>102</v>
      </c>
      <c r="H260" t="s">
        <v>1298</v>
      </c>
      <c r="J260">
        <v>7.2154800000000003</v>
      </c>
      <c r="K260">
        <v>0</v>
      </c>
      <c r="L260">
        <v>0</v>
      </c>
      <c r="M260">
        <v>8</v>
      </c>
      <c r="N260">
        <v>8</v>
      </c>
    </row>
    <row r="261" spans="1:14">
      <c r="A261" t="s">
        <v>1201</v>
      </c>
      <c r="B261" t="s">
        <v>1201</v>
      </c>
      <c r="C261" s="8">
        <v>42738</v>
      </c>
      <c r="D261" t="s">
        <v>1225</v>
      </c>
      <c r="E261" t="s">
        <v>48</v>
      </c>
      <c r="F261" t="s">
        <v>49</v>
      </c>
      <c r="G261" t="s">
        <v>102</v>
      </c>
      <c r="H261" t="s">
        <v>1233</v>
      </c>
      <c r="J261">
        <v>6.9832900000000002</v>
      </c>
      <c r="K261">
        <v>3.3E-3</v>
      </c>
      <c r="L261">
        <v>0</v>
      </c>
      <c r="M261">
        <v>8</v>
      </c>
      <c r="N261">
        <v>8</v>
      </c>
    </row>
    <row r="262" spans="1:14">
      <c r="A262" t="s">
        <v>1201</v>
      </c>
      <c r="B262" t="s">
        <v>1201</v>
      </c>
      <c r="C262" s="8">
        <v>42738</v>
      </c>
      <c r="D262" t="s">
        <v>1223</v>
      </c>
      <c r="E262" t="s">
        <v>48</v>
      </c>
      <c r="F262" t="s">
        <v>49</v>
      </c>
      <c r="G262" t="s">
        <v>102</v>
      </c>
      <c r="H262" t="s">
        <v>1232</v>
      </c>
      <c r="J262">
        <v>6.0211199999999998</v>
      </c>
      <c r="K262">
        <v>2.92E-2</v>
      </c>
      <c r="L262">
        <v>0</v>
      </c>
      <c r="M262">
        <v>8</v>
      </c>
      <c r="N262">
        <v>8</v>
      </c>
    </row>
    <row r="263" spans="1:14">
      <c r="A263" t="s">
        <v>1201</v>
      </c>
      <c r="B263" t="s">
        <v>1201</v>
      </c>
      <c r="C263" s="8">
        <v>42738</v>
      </c>
      <c r="D263" t="s">
        <v>1225</v>
      </c>
      <c r="E263" t="s">
        <v>48</v>
      </c>
      <c r="F263" t="s">
        <v>49</v>
      </c>
      <c r="G263" t="s">
        <v>102</v>
      </c>
      <c r="H263" t="s">
        <v>1231</v>
      </c>
      <c r="J263">
        <v>6.0365700000000002</v>
      </c>
      <c r="K263">
        <v>3.7000000000000002E-3</v>
      </c>
      <c r="L263">
        <v>0</v>
      </c>
      <c r="M263">
        <v>8</v>
      </c>
      <c r="N263">
        <v>8</v>
      </c>
    </row>
    <row r="264" spans="1:14">
      <c r="A264" t="s">
        <v>1201</v>
      </c>
      <c r="B264" t="s">
        <v>1201</v>
      </c>
      <c r="C264" s="8">
        <v>42738</v>
      </c>
      <c r="D264" t="s">
        <v>1225</v>
      </c>
      <c r="E264" t="s">
        <v>48</v>
      </c>
      <c r="F264" t="s">
        <v>49</v>
      </c>
      <c r="G264" t="s">
        <v>102</v>
      </c>
      <c r="H264" t="s">
        <v>1230</v>
      </c>
      <c r="J264">
        <v>6.09213</v>
      </c>
      <c r="K264">
        <v>1.9599999999999999E-2</v>
      </c>
      <c r="L264">
        <v>0</v>
      </c>
      <c r="M264">
        <v>8</v>
      </c>
      <c r="N264">
        <v>8</v>
      </c>
    </row>
    <row r="265" spans="1:14">
      <c r="A265" t="s">
        <v>1201</v>
      </c>
      <c r="B265" t="s">
        <v>1201</v>
      </c>
      <c r="C265" s="8">
        <v>42738</v>
      </c>
      <c r="D265" t="s">
        <v>1225</v>
      </c>
      <c r="E265" t="s">
        <v>48</v>
      </c>
      <c r="F265" t="s">
        <v>49</v>
      </c>
      <c r="G265" t="s">
        <v>102</v>
      </c>
      <c r="H265" t="s">
        <v>1229</v>
      </c>
      <c r="J265">
        <v>5.3736199999999998</v>
      </c>
      <c r="K265">
        <v>0</v>
      </c>
      <c r="L265">
        <v>0</v>
      </c>
      <c r="M265">
        <v>8</v>
      </c>
      <c r="N265">
        <v>8</v>
      </c>
    </row>
    <row r="266" spans="1:14">
      <c r="A266" t="s">
        <v>1201</v>
      </c>
      <c r="B266" t="s">
        <v>1201</v>
      </c>
      <c r="C266" s="8">
        <v>42738</v>
      </c>
      <c r="D266" t="s">
        <v>1225</v>
      </c>
      <c r="E266" t="s">
        <v>48</v>
      </c>
      <c r="F266" t="s">
        <v>49</v>
      </c>
      <c r="G266" t="s">
        <v>102</v>
      </c>
      <c r="H266" t="s">
        <v>1228</v>
      </c>
      <c r="J266">
        <v>6.3358400000000001</v>
      </c>
      <c r="K266">
        <v>0</v>
      </c>
      <c r="L266">
        <v>0</v>
      </c>
      <c r="M266">
        <v>8</v>
      </c>
      <c r="N266">
        <v>8</v>
      </c>
    </row>
    <row r="267" spans="1:14">
      <c r="A267" t="s">
        <v>1201</v>
      </c>
      <c r="B267" t="s">
        <v>1201</v>
      </c>
      <c r="C267" s="8">
        <v>42738</v>
      </c>
      <c r="D267" t="s">
        <v>1225</v>
      </c>
      <c r="E267" t="s">
        <v>48</v>
      </c>
      <c r="F267" t="s">
        <v>49</v>
      </c>
      <c r="G267" t="s">
        <v>102</v>
      </c>
      <c r="H267" t="s">
        <v>1227</v>
      </c>
      <c r="J267">
        <v>0.71199999999999997</v>
      </c>
      <c r="K267">
        <v>0</v>
      </c>
      <c r="L267">
        <v>0</v>
      </c>
      <c r="M267">
        <v>1.5</v>
      </c>
      <c r="N267">
        <v>1.5</v>
      </c>
    </row>
    <row r="268" spans="1:14">
      <c r="A268" t="s">
        <v>1201</v>
      </c>
      <c r="B268" t="s">
        <v>1201</v>
      </c>
      <c r="C268" s="8">
        <v>42738</v>
      </c>
      <c r="D268" t="s">
        <v>1225</v>
      </c>
      <c r="E268" t="s">
        <v>48</v>
      </c>
      <c r="F268" t="s">
        <v>49</v>
      </c>
      <c r="G268" t="s">
        <v>102</v>
      </c>
      <c r="H268" t="s">
        <v>1299</v>
      </c>
      <c r="J268">
        <v>4.1626099999999999</v>
      </c>
      <c r="K268">
        <v>0</v>
      </c>
      <c r="L268">
        <v>0</v>
      </c>
      <c r="M268">
        <v>8</v>
      </c>
      <c r="N268">
        <v>8</v>
      </c>
    </row>
    <row r="269" spans="1:14">
      <c r="A269" t="s">
        <v>1201</v>
      </c>
      <c r="B269" t="s">
        <v>1201</v>
      </c>
      <c r="C269" s="8">
        <v>42738</v>
      </c>
      <c r="D269" t="s">
        <v>1225</v>
      </c>
      <c r="E269" t="s">
        <v>48</v>
      </c>
      <c r="F269" t="s">
        <v>49</v>
      </c>
      <c r="G269" t="s">
        <v>102</v>
      </c>
      <c r="H269" t="s">
        <v>1226</v>
      </c>
      <c r="J269">
        <v>3.0981399999999999</v>
      </c>
      <c r="K269">
        <v>0</v>
      </c>
      <c r="L269">
        <v>0</v>
      </c>
      <c r="M269">
        <v>8</v>
      </c>
      <c r="N269">
        <v>8</v>
      </c>
    </row>
    <row r="270" spans="1:14">
      <c r="A270" t="s">
        <v>1201</v>
      </c>
      <c r="B270" t="s">
        <v>1201</v>
      </c>
      <c r="C270" s="8">
        <v>42738</v>
      </c>
      <c r="D270" t="s">
        <v>1223</v>
      </c>
      <c r="E270" t="s">
        <v>48</v>
      </c>
      <c r="F270" t="s">
        <v>49</v>
      </c>
      <c r="G270" t="s">
        <v>102</v>
      </c>
      <c r="H270" t="s">
        <v>1224</v>
      </c>
      <c r="J270">
        <v>2.7868300000000001</v>
      </c>
      <c r="K270">
        <v>5.0000000000000001E-4</v>
      </c>
      <c r="L270">
        <v>0</v>
      </c>
      <c r="M270">
        <v>8</v>
      </c>
      <c r="N270">
        <v>8</v>
      </c>
    </row>
    <row r="271" spans="1:14">
      <c r="A271" t="s">
        <v>1201</v>
      </c>
      <c r="B271" t="s">
        <v>1201</v>
      </c>
      <c r="C271" s="8">
        <v>42738</v>
      </c>
      <c r="D271" t="s">
        <v>1223</v>
      </c>
      <c r="E271" t="s">
        <v>48</v>
      </c>
      <c r="F271" t="s">
        <v>49</v>
      </c>
      <c r="G271" t="s">
        <v>102</v>
      </c>
      <c r="H271" t="s">
        <v>1300</v>
      </c>
      <c r="J271">
        <v>5.58413</v>
      </c>
      <c r="K271">
        <v>5.7000000000000002E-2</v>
      </c>
      <c r="L271">
        <v>0</v>
      </c>
      <c r="M271">
        <v>8</v>
      </c>
      <c r="N271">
        <v>8</v>
      </c>
    </row>
    <row r="272" spans="1:14">
      <c r="A272" t="s">
        <v>1201</v>
      </c>
      <c r="B272" t="s">
        <v>1212</v>
      </c>
      <c r="C272" s="8">
        <v>42754</v>
      </c>
      <c r="D272" t="s">
        <v>1225</v>
      </c>
      <c r="E272" t="s">
        <v>48</v>
      </c>
      <c r="F272" t="s">
        <v>49</v>
      </c>
      <c r="G272" t="s">
        <v>102</v>
      </c>
      <c r="H272" t="s">
        <v>1253</v>
      </c>
      <c r="J272">
        <v>7.4579199999999997</v>
      </c>
      <c r="K272">
        <v>6.3E-3</v>
      </c>
      <c r="L272">
        <v>0</v>
      </c>
      <c r="M272">
        <v>8</v>
      </c>
      <c r="N272">
        <v>8</v>
      </c>
    </row>
    <row r="273" spans="1:14">
      <c r="A273" t="s">
        <v>1201</v>
      </c>
      <c r="B273" t="s">
        <v>1212</v>
      </c>
      <c r="C273" s="8">
        <v>42754</v>
      </c>
      <c r="D273" t="s">
        <v>1237</v>
      </c>
      <c r="E273" t="s">
        <v>48</v>
      </c>
      <c r="F273" t="s">
        <v>49</v>
      </c>
      <c r="G273" t="s">
        <v>102</v>
      </c>
      <c r="H273" t="s">
        <v>1339</v>
      </c>
      <c r="J273">
        <v>6.6135599999999997</v>
      </c>
      <c r="K273">
        <v>0</v>
      </c>
      <c r="L273">
        <v>0</v>
      </c>
      <c r="M273">
        <v>8</v>
      </c>
      <c r="N273">
        <v>8</v>
      </c>
    </row>
    <row r="274" spans="1:14">
      <c r="A274" t="s">
        <v>1201</v>
      </c>
      <c r="B274" t="s">
        <v>1212</v>
      </c>
      <c r="C274" s="8">
        <v>42754</v>
      </c>
      <c r="D274" t="s">
        <v>1223</v>
      </c>
      <c r="E274" t="s">
        <v>48</v>
      </c>
      <c r="F274" t="s">
        <v>49</v>
      </c>
      <c r="G274" t="s">
        <v>102</v>
      </c>
      <c r="H274" t="s">
        <v>1252</v>
      </c>
      <c r="J274">
        <v>6.4745200000000001</v>
      </c>
      <c r="K274">
        <v>4.1200000000000001E-2</v>
      </c>
      <c r="L274">
        <v>0</v>
      </c>
      <c r="M274">
        <v>8</v>
      </c>
      <c r="N274">
        <v>8</v>
      </c>
    </row>
    <row r="275" spans="1:14">
      <c r="A275" t="s">
        <v>1201</v>
      </c>
      <c r="B275" t="s">
        <v>1212</v>
      </c>
      <c r="C275" s="8">
        <v>42754</v>
      </c>
      <c r="D275" t="s">
        <v>1237</v>
      </c>
      <c r="E275" t="s">
        <v>48</v>
      </c>
      <c r="F275" t="s">
        <v>49</v>
      </c>
      <c r="G275" t="s">
        <v>102</v>
      </c>
      <c r="H275" t="s">
        <v>1338</v>
      </c>
      <c r="J275">
        <v>7.7497600000000002</v>
      </c>
      <c r="K275">
        <v>0</v>
      </c>
      <c r="L275">
        <v>0</v>
      </c>
      <c r="M275">
        <v>8</v>
      </c>
      <c r="N275">
        <v>8</v>
      </c>
    </row>
    <row r="276" spans="1:14">
      <c r="A276" t="s">
        <v>1201</v>
      </c>
      <c r="B276" t="s">
        <v>1212</v>
      </c>
      <c r="C276" s="8">
        <v>42754</v>
      </c>
      <c r="D276" t="s">
        <v>1237</v>
      </c>
      <c r="E276" t="s">
        <v>48</v>
      </c>
      <c r="F276" t="s">
        <v>49</v>
      </c>
      <c r="G276" t="s">
        <v>102</v>
      </c>
      <c r="H276" t="s">
        <v>1251</v>
      </c>
      <c r="J276">
        <v>4.9744900000000003</v>
      </c>
      <c r="K276">
        <v>0</v>
      </c>
      <c r="L276">
        <v>0</v>
      </c>
      <c r="M276">
        <v>7</v>
      </c>
      <c r="N276">
        <v>7</v>
      </c>
    </row>
    <row r="277" spans="1:14">
      <c r="A277" t="s">
        <v>1201</v>
      </c>
      <c r="B277" t="s">
        <v>1212</v>
      </c>
      <c r="C277" s="8">
        <v>42754</v>
      </c>
      <c r="D277" t="s">
        <v>1223</v>
      </c>
      <c r="E277" t="s">
        <v>48</v>
      </c>
      <c r="F277" t="s">
        <v>49</v>
      </c>
      <c r="G277" t="s">
        <v>102</v>
      </c>
      <c r="H277" t="s">
        <v>1249</v>
      </c>
      <c r="J277">
        <v>5.55105</v>
      </c>
      <c r="K277">
        <v>0</v>
      </c>
      <c r="L277">
        <v>0</v>
      </c>
      <c r="M277">
        <v>8</v>
      </c>
      <c r="N277">
        <v>8</v>
      </c>
    </row>
    <row r="278" spans="1:14">
      <c r="A278" t="s">
        <v>1201</v>
      </c>
      <c r="B278" t="s">
        <v>1212</v>
      </c>
      <c r="C278" s="8">
        <v>42754</v>
      </c>
      <c r="D278" t="s">
        <v>1225</v>
      </c>
      <c r="E278" t="s">
        <v>48</v>
      </c>
      <c r="F278" t="s">
        <v>49</v>
      </c>
      <c r="G278" t="s">
        <v>102</v>
      </c>
      <c r="H278" t="s">
        <v>1248</v>
      </c>
      <c r="J278">
        <v>4.51525</v>
      </c>
      <c r="K278">
        <v>0</v>
      </c>
      <c r="L278">
        <v>0</v>
      </c>
      <c r="M278">
        <v>8</v>
      </c>
      <c r="N278">
        <v>8</v>
      </c>
    </row>
    <row r="279" spans="1:14">
      <c r="A279" t="s">
        <v>1201</v>
      </c>
      <c r="B279" t="s">
        <v>1212</v>
      </c>
      <c r="C279" s="8">
        <v>42754</v>
      </c>
      <c r="D279" t="s">
        <v>1225</v>
      </c>
      <c r="E279" t="s">
        <v>48</v>
      </c>
      <c r="F279" t="s">
        <v>49</v>
      </c>
      <c r="G279" t="s">
        <v>102</v>
      </c>
      <c r="H279" t="s">
        <v>1247</v>
      </c>
      <c r="J279">
        <v>5.9866000000000001</v>
      </c>
      <c r="K279">
        <v>7.4999999999999997E-3</v>
      </c>
      <c r="L279">
        <v>0</v>
      </c>
      <c r="M279">
        <v>8</v>
      </c>
      <c r="N279">
        <v>8</v>
      </c>
    </row>
    <row r="280" spans="1:14">
      <c r="A280" t="s">
        <v>1201</v>
      </c>
      <c r="B280" t="s">
        <v>1212</v>
      </c>
      <c r="C280" s="8">
        <v>42754</v>
      </c>
      <c r="D280" t="s">
        <v>1225</v>
      </c>
      <c r="E280" t="s">
        <v>48</v>
      </c>
      <c r="F280" t="s">
        <v>49</v>
      </c>
      <c r="G280" t="s">
        <v>102</v>
      </c>
      <c r="H280" t="s">
        <v>1246</v>
      </c>
      <c r="J280">
        <v>6.6836599999999997</v>
      </c>
      <c r="K280">
        <v>7.7999999999999996E-3</v>
      </c>
      <c r="L280">
        <v>0</v>
      </c>
      <c r="M280">
        <v>8</v>
      </c>
      <c r="N280">
        <v>8</v>
      </c>
    </row>
    <row r="281" spans="1:14">
      <c r="A281" t="s">
        <v>1201</v>
      </c>
      <c r="B281" t="s">
        <v>1212</v>
      </c>
      <c r="C281" s="8">
        <v>42754</v>
      </c>
      <c r="D281" t="s">
        <v>1335</v>
      </c>
      <c r="E281" t="s">
        <v>48</v>
      </c>
      <c r="F281" t="s">
        <v>49</v>
      </c>
      <c r="G281" t="s">
        <v>102</v>
      </c>
      <c r="H281" t="s">
        <v>1336</v>
      </c>
      <c r="J281">
        <v>0.77346999999999999</v>
      </c>
      <c r="K281">
        <v>0</v>
      </c>
      <c r="L281">
        <v>0</v>
      </c>
      <c r="M281">
        <v>0.01</v>
      </c>
      <c r="N281">
        <v>0.01</v>
      </c>
    </row>
    <row r="282" spans="1:14">
      <c r="A282" t="s">
        <v>1201</v>
      </c>
      <c r="B282" t="s">
        <v>1212</v>
      </c>
      <c r="C282" s="8">
        <v>42754</v>
      </c>
      <c r="D282" t="s">
        <v>1225</v>
      </c>
      <c r="E282" t="s">
        <v>48</v>
      </c>
      <c r="F282" t="s">
        <v>50</v>
      </c>
      <c r="G282" t="s">
        <v>102</v>
      </c>
      <c r="H282" t="s">
        <v>1245</v>
      </c>
      <c r="J282">
        <v>20.386649999999999</v>
      </c>
      <c r="K282">
        <v>0</v>
      </c>
      <c r="L282">
        <v>0</v>
      </c>
      <c r="M282">
        <v>24</v>
      </c>
      <c r="N282">
        <v>24</v>
      </c>
    </row>
    <row r="283" spans="1:14">
      <c r="A283" t="s">
        <v>1201</v>
      </c>
      <c r="B283" t="s">
        <v>1212</v>
      </c>
      <c r="C283" s="8">
        <v>42754</v>
      </c>
      <c r="D283" t="s">
        <v>1237</v>
      </c>
      <c r="E283" t="s">
        <v>48</v>
      </c>
      <c r="F283" t="s">
        <v>50</v>
      </c>
      <c r="G283" t="s">
        <v>102</v>
      </c>
      <c r="H283" t="s">
        <v>1334</v>
      </c>
      <c r="J283">
        <v>27.599979999999999</v>
      </c>
      <c r="K283">
        <v>0</v>
      </c>
      <c r="L283">
        <v>0</v>
      </c>
      <c r="M283">
        <v>32</v>
      </c>
      <c r="N283">
        <v>32</v>
      </c>
    </row>
    <row r="284" spans="1:14">
      <c r="A284" t="s">
        <v>1201</v>
      </c>
      <c r="B284" t="s">
        <v>1212</v>
      </c>
      <c r="C284" s="8">
        <v>42754</v>
      </c>
      <c r="D284" t="s">
        <v>1223</v>
      </c>
      <c r="E284" t="s">
        <v>48</v>
      </c>
      <c r="F284" t="s">
        <v>50</v>
      </c>
      <c r="G284" t="s">
        <v>102</v>
      </c>
      <c r="H284" t="s">
        <v>1244</v>
      </c>
      <c r="J284">
        <v>35.333300000000001</v>
      </c>
      <c r="K284">
        <v>0</v>
      </c>
      <c r="L284">
        <v>0</v>
      </c>
      <c r="M284">
        <v>40</v>
      </c>
      <c r="N284">
        <v>40</v>
      </c>
    </row>
    <row r="285" spans="1:14">
      <c r="A285" t="s">
        <v>1201</v>
      </c>
      <c r="B285" t="s">
        <v>1212</v>
      </c>
      <c r="C285" s="8">
        <v>42754</v>
      </c>
      <c r="D285" t="s">
        <v>1225</v>
      </c>
      <c r="E285" t="s">
        <v>48</v>
      </c>
      <c r="F285" t="s">
        <v>50</v>
      </c>
      <c r="G285" t="s">
        <v>102</v>
      </c>
      <c r="H285" t="s">
        <v>1243</v>
      </c>
      <c r="J285">
        <v>26.013310000000001</v>
      </c>
      <c r="K285">
        <v>0</v>
      </c>
      <c r="L285">
        <v>0</v>
      </c>
      <c r="M285">
        <v>32</v>
      </c>
      <c r="N285">
        <v>32</v>
      </c>
    </row>
    <row r="286" spans="1:14">
      <c r="A286" t="s">
        <v>1201</v>
      </c>
      <c r="B286" t="s">
        <v>1212</v>
      </c>
      <c r="C286" s="8">
        <v>42754</v>
      </c>
      <c r="D286" t="s">
        <v>1237</v>
      </c>
      <c r="E286" t="s">
        <v>48</v>
      </c>
      <c r="F286" t="s">
        <v>50</v>
      </c>
      <c r="G286" t="s">
        <v>102</v>
      </c>
      <c r="H286" t="s">
        <v>1333</v>
      </c>
      <c r="J286">
        <v>21.375050000000002</v>
      </c>
      <c r="K286">
        <v>0</v>
      </c>
      <c r="L286">
        <v>0</v>
      </c>
      <c r="M286">
        <v>24</v>
      </c>
      <c r="N286">
        <v>24</v>
      </c>
    </row>
    <row r="287" spans="1:14">
      <c r="A287" t="s">
        <v>1201</v>
      </c>
      <c r="B287" t="s">
        <v>1212</v>
      </c>
      <c r="C287" s="8">
        <v>42754</v>
      </c>
      <c r="D287" t="s">
        <v>1223</v>
      </c>
      <c r="E287" t="s">
        <v>48</v>
      </c>
      <c r="F287" t="s">
        <v>50</v>
      </c>
      <c r="G287" t="s">
        <v>102</v>
      </c>
      <c r="H287" t="s">
        <v>1242</v>
      </c>
      <c r="J287">
        <v>31.74015</v>
      </c>
      <c r="K287">
        <v>0</v>
      </c>
      <c r="L287">
        <v>0</v>
      </c>
      <c r="M287">
        <v>32</v>
      </c>
      <c r="N287">
        <v>32</v>
      </c>
    </row>
    <row r="288" spans="1:14">
      <c r="A288" t="s">
        <v>1201</v>
      </c>
      <c r="B288" t="s">
        <v>1212</v>
      </c>
      <c r="C288" s="8">
        <v>42753</v>
      </c>
      <c r="D288" t="s">
        <v>1223</v>
      </c>
      <c r="E288" t="s">
        <v>48</v>
      </c>
      <c r="F288" t="s">
        <v>49</v>
      </c>
      <c r="G288" t="s">
        <v>102</v>
      </c>
      <c r="H288" t="s">
        <v>1300</v>
      </c>
      <c r="J288">
        <v>5.0348300000000004</v>
      </c>
      <c r="K288">
        <v>0.1283</v>
      </c>
      <c r="L288">
        <v>0</v>
      </c>
      <c r="M288">
        <v>8</v>
      </c>
      <c r="N288">
        <v>8</v>
      </c>
    </row>
    <row r="289" spans="1:14">
      <c r="A289" t="s">
        <v>1201</v>
      </c>
      <c r="B289" t="s">
        <v>1212</v>
      </c>
      <c r="C289" s="8">
        <v>42753</v>
      </c>
      <c r="D289" t="s">
        <v>1223</v>
      </c>
      <c r="E289" t="s">
        <v>48</v>
      </c>
      <c r="F289" t="s">
        <v>49</v>
      </c>
      <c r="G289" t="s">
        <v>102</v>
      </c>
      <c r="H289" t="s">
        <v>1224</v>
      </c>
      <c r="J289">
        <v>2.98455</v>
      </c>
      <c r="K289">
        <v>0</v>
      </c>
      <c r="L289">
        <v>0</v>
      </c>
      <c r="M289">
        <v>8</v>
      </c>
      <c r="N289">
        <v>8</v>
      </c>
    </row>
    <row r="290" spans="1:14">
      <c r="A290" t="s">
        <v>1201</v>
      </c>
      <c r="B290" t="s">
        <v>1212</v>
      </c>
      <c r="C290" s="8">
        <v>42753</v>
      </c>
      <c r="D290" t="s">
        <v>1225</v>
      </c>
      <c r="E290" t="s">
        <v>48</v>
      </c>
      <c r="F290" t="s">
        <v>49</v>
      </c>
      <c r="G290" t="s">
        <v>102</v>
      </c>
      <c r="H290" t="s">
        <v>1226</v>
      </c>
      <c r="J290">
        <v>4.1394299999999999</v>
      </c>
      <c r="K290">
        <v>0.16250000000000001</v>
      </c>
      <c r="L290">
        <v>0</v>
      </c>
      <c r="M290">
        <v>8</v>
      </c>
      <c r="N290">
        <v>8</v>
      </c>
    </row>
    <row r="291" spans="1:14">
      <c r="A291" t="s">
        <v>1201</v>
      </c>
      <c r="B291" t="s">
        <v>1212</v>
      </c>
      <c r="C291" s="8">
        <v>42753</v>
      </c>
      <c r="D291" t="s">
        <v>1225</v>
      </c>
      <c r="E291" t="s">
        <v>48</v>
      </c>
      <c r="F291" t="s">
        <v>49</v>
      </c>
      <c r="G291" t="s">
        <v>102</v>
      </c>
      <c r="H291" t="s">
        <v>1299</v>
      </c>
      <c r="J291">
        <v>4.6496300000000002</v>
      </c>
      <c r="K291">
        <v>0</v>
      </c>
      <c r="L291">
        <v>0</v>
      </c>
      <c r="M291">
        <v>8</v>
      </c>
      <c r="N291">
        <v>8</v>
      </c>
    </row>
    <row r="292" spans="1:14">
      <c r="A292" t="s">
        <v>1201</v>
      </c>
      <c r="B292" t="s">
        <v>1212</v>
      </c>
      <c r="C292" s="8">
        <v>42753</v>
      </c>
      <c r="D292" t="s">
        <v>1225</v>
      </c>
      <c r="E292" t="s">
        <v>48</v>
      </c>
      <c r="F292" t="s">
        <v>49</v>
      </c>
      <c r="G292" t="s">
        <v>102</v>
      </c>
      <c r="H292" t="s">
        <v>1228</v>
      </c>
      <c r="J292">
        <v>7.0697400000000004</v>
      </c>
      <c r="K292">
        <v>0.14749999999999999</v>
      </c>
      <c r="L292">
        <v>0</v>
      </c>
      <c r="M292">
        <v>8</v>
      </c>
      <c r="N292">
        <v>8</v>
      </c>
    </row>
    <row r="293" spans="1:14">
      <c r="A293" t="s">
        <v>1201</v>
      </c>
      <c r="B293" t="s">
        <v>1212</v>
      </c>
      <c r="C293" s="8">
        <v>42753</v>
      </c>
      <c r="D293" t="s">
        <v>1225</v>
      </c>
      <c r="E293" t="s">
        <v>48</v>
      </c>
      <c r="F293" t="s">
        <v>49</v>
      </c>
      <c r="G293" t="s">
        <v>102</v>
      </c>
      <c r="H293" t="s">
        <v>1229</v>
      </c>
      <c r="J293">
        <v>5.8796099999999996</v>
      </c>
      <c r="K293">
        <v>0</v>
      </c>
      <c r="L293">
        <v>0</v>
      </c>
      <c r="M293">
        <v>8</v>
      </c>
      <c r="N293">
        <v>8</v>
      </c>
    </row>
    <row r="294" spans="1:14">
      <c r="A294" t="s">
        <v>1201</v>
      </c>
      <c r="B294" t="s">
        <v>1212</v>
      </c>
      <c r="C294" s="8">
        <v>42753</v>
      </c>
      <c r="D294" t="s">
        <v>1225</v>
      </c>
      <c r="E294" t="s">
        <v>48</v>
      </c>
      <c r="F294" t="s">
        <v>49</v>
      </c>
      <c r="G294" t="s">
        <v>102</v>
      </c>
      <c r="H294" t="s">
        <v>1231</v>
      </c>
      <c r="J294">
        <v>6.8607199999999997</v>
      </c>
      <c r="K294">
        <v>0</v>
      </c>
      <c r="L294">
        <v>0</v>
      </c>
      <c r="M294">
        <v>8</v>
      </c>
      <c r="N294">
        <v>8</v>
      </c>
    </row>
    <row r="295" spans="1:14">
      <c r="A295" t="s">
        <v>1201</v>
      </c>
      <c r="B295" t="s">
        <v>1212</v>
      </c>
      <c r="C295" s="8">
        <v>42753</v>
      </c>
      <c r="D295" t="s">
        <v>1223</v>
      </c>
      <c r="E295" t="s">
        <v>48</v>
      </c>
      <c r="F295" t="s">
        <v>49</v>
      </c>
      <c r="G295" t="s">
        <v>102</v>
      </c>
      <c r="H295" t="s">
        <v>1232</v>
      </c>
      <c r="J295">
        <v>6.53925</v>
      </c>
      <c r="K295">
        <v>0</v>
      </c>
      <c r="L295">
        <v>0</v>
      </c>
      <c r="M295">
        <v>8</v>
      </c>
      <c r="N295">
        <v>8</v>
      </c>
    </row>
    <row r="296" spans="1:14">
      <c r="A296" t="s">
        <v>1201</v>
      </c>
      <c r="B296" t="s">
        <v>1212</v>
      </c>
      <c r="C296" s="8">
        <v>42753</v>
      </c>
      <c r="D296" t="s">
        <v>1225</v>
      </c>
      <c r="E296" t="s">
        <v>48</v>
      </c>
      <c r="F296" t="s">
        <v>49</v>
      </c>
      <c r="G296" t="s">
        <v>102</v>
      </c>
      <c r="H296" t="s">
        <v>1233</v>
      </c>
      <c r="J296">
        <v>6.4471030000000003</v>
      </c>
      <c r="K296">
        <v>0</v>
      </c>
      <c r="L296">
        <v>0</v>
      </c>
      <c r="M296">
        <v>8</v>
      </c>
      <c r="N296">
        <v>8</v>
      </c>
    </row>
    <row r="297" spans="1:14">
      <c r="A297" t="s">
        <v>1201</v>
      </c>
      <c r="B297" t="s">
        <v>1212</v>
      </c>
      <c r="C297" s="8">
        <v>42753</v>
      </c>
      <c r="D297" t="s">
        <v>1223</v>
      </c>
      <c r="E297" t="s">
        <v>48</v>
      </c>
      <c r="F297" t="s">
        <v>49</v>
      </c>
      <c r="G297" t="s">
        <v>102</v>
      </c>
      <c r="H297" t="s">
        <v>1298</v>
      </c>
      <c r="J297">
        <v>6.1539700000000002</v>
      </c>
      <c r="K297">
        <v>5.3400000000000003E-2</v>
      </c>
      <c r="L297">
        <v>0</v>
      </c>
      <c r="M297">
        <v>8</v>
      </c>
      <c r="N297">
        <v>8</v>
      </c>
    </row>
    <row r="298" spans="1:14">
      <c r="A298" t="s">
        <v>1201</v>
      </c>
      <c r="B298" t="s">
        <v>1212</v>
      </c>
      <c r="C298" s="8">
        <v>42753</v>
      </c>
      <c r="D298" t="s">
        <v>1223</v>
      </c>
      <c r="E298" t="s">
        <v>48</v>
      </c>
      <c r="F298" t="s">
        <v>49</v>
      </c>
      <c r="G298" t="s">
        <v>102</v>
      </c>
      <c r="H298" t="s">
        <v>1236</v>
      </c>
      <c r="J298">
        <v>5.3482799999999999</v>
      </c>
      <c r="K298">
        <v>1.2999999999999999E-3</v>
      </c>
      <c r="L298">
        <v>0</v>
      </c>
      <c r="M298">
        <v>8</v>
      </c>
      <c r="N298">
        <v>8</v>
      </c>
    </row>
    <row r="299" spans="1:14">
      <c r="A299" t="s">
        <v>1201</v>
      </c>
      <c r="B299" t="s">
        <v>1212</v>
      </c>
      <c r="C299" s="8">
        <v>42753</v>
      </c>
      <c r="D299" t="s">
        <v>1237</v>
      </c>
      <c r="E299" t="s">
        <v>48</v>
      </c>
      <c r="F299" t="s">
        <v>49</v>
      </c>
      <c r="G299" t="s">
        <v>102</v>
      </c>
      <c r="H299" t="s">
        <v>1238</v>
      </c>
      <c r="J299">
        <v>5.1918300000000004</v>
      </c>
      <c r="K299">
        <v>7.6300000000000007E-2</v>
      </c>
      <c r="L299">
        <v>0</v>
      </c>
      <c r="M299">
        <v>8</v>
      </c>
      <c r="N299">
        <v>8</v>
      </c>
    </row>
    <row r="300" spans="1:14">
      <c r="A300" t="s">
        <v>1201</v>
      </c>
      <c r="B300" t="s">
        <v>1212</v>
      </c>
      <c r="C300" s="8">
        <v>42753</v>
      </c>
      <c r="D300" t="s">
        <v>1237</v>
      </c>
      <c r="E300" t="s">
        <v>48</v>
      </c>
      <c r="F300" t="s">
        <v>49</v>
      </c>
      <c r="G300" t="s">
        <v>102</v>
      </c>
      <c r="H300" t="s">
        <v>1346</v>
      </c>
      <c r="J300">
        <v>3.56887</v>
      </c>
      <c r="K300">
        <v>0</v>
      </c>
      <c r="L300">
        <v>0</v>
      </c>
      <c r="M300">
        <v>8</v>
      </c>
      <c r="N300">
        <v>8</v>
      </c>
    </row>
    <row r="301" spans="1:14">
      <c r="A301" t="s">
        <v>1201</v>
      </c>
      <c r="B301" t="s">
        <v>1212</v>
      </c>
      <c r="C301" s="8">
        <v>42753</v>
      </c>
      <c r="D301" t="s">
        <v>1237</v>
      </c>
      <c r="E301" t="s">
        <v>48</v>
      </c>
      <c r="F301" t="s">
        <v>49</v>
      </c>
      <c r="G301" t="s">
        <v>102</v>
      </c>
      <c r="H301" t="s">
        <v>1239</v>
      </c>
      <c r="J301">
        <v>5.4963199999999999</v>
      </c>
      <c r="K301">
        <v>0</v>
      </c>
      <c r="L301">
        <v>0</v>
      </c>
      <c r="M301">
        <v>8</v>
      </c>
      <c r="N301">
        <v>8</v>
      </c>
    </row>
    <row r="302" spans="1:14">
      <c r="A302" t="s">
        <v>1201</v>
      </c>
      <c r="B302" t="s">
        <v>1212</v>
      </c>
      <c r="C302" s="8">
        <v>42753</v>
      </c>
      <c r="D302" t="s">
        <v>1223</v>
      </c>
      <c r="E302" t="s">
        <v>48</v>
      </c>
      <c r="F302" t="s">
        <v>49</v>
      </c>
      <c r="G302" t="s">
        <v>102</v>
      </c>
      <c r="H302" t="s">
        <v>1240</v>
      </c>
      <c r="J302">
        <v>5.7089299999999996</v>
      </c>
      <c r="K302">
        <v>0.35499999999999998</v>
      </c>
      <c r="L302">
        <v>0</v>
      </c>
      <c r="M302">
        <v>8</v>
      </c>
      <c r="N302">
        <v>8</v>
      </c>
    </row>
    <row r="303" spans="1:14">
      <c r="A303" t="s">
        <v>1201</v>
      </c>
      <c r="B303" t="s">
        <v>1212</v>
      </c>
      <c r="C303" s="8">
        <v>42753</v>
      </c>
      <c r="D303" t="s">
        <v>1237</v>
      </c>
      <c r="E303" t="s">
        <v>48</v>
      </c>
      <c r="F303" t="s">
        <v>49</v>
      </c>
      <c r="G303" t="s">
        <v>102</v>
      </c>
      <c r="H303" t="s">
        <v>1241</v>
      </c>
      <c r="J303">
        <v>5.0608199999999997</v>
      </c>
      <c r="K303">
        <v>0</v>
      </c>
      <c r="L303">
        <v>0</v>
      </c>
      <c r="M303">
        <v>8</v>
      </c>
      <c r="N303">
        <v>8</v>
      </c>
    </row>
    <row r="304" spans="1:14">
      <c r="A304" t="s">
        <v>1201</v>
      </c>
      <c r="B304" t="s">
        <v>1212</v>
      </c>
      <c r="C304" s="8">
        <v>42753</v>
      </c>
      <c r="D304" t="s">
        <v>1301</v>
      </c>
      <c r="E304" t="s">
        <v>48</v>
      </c>
      <c r="F304" t="s">
        <v>49</v>
      </c>
      <c r="G304" t="s">
        <v>102</v>
      </c>
      <c r="H304" t="s">
        <v>1302</v>
      </c>
      <c r="J304">
        <v>1.48529</v>
      </c>
      <c r="K304">
        <v>7.0000000000000001E-3</v>
      </c>
      <c r="L304">
        <v>0</v>
      </c>
      <c r="M304">
        <v>4</v>
      </c>
      <c r="N304">
        <v>4</v>
      </c>
    </row>
    <row r="305" spans="1:14">
      <c r="A305" t="s">
        <v>1201</v>
      </c>
      <c r="B305" t="s">
        <v>1212</v>
      </c>
      <c r="C305" s="8">
        <v>42753</v>
      </c>
      <c r="D305" t="s">
        <v>1237</v>
      </c>
      <c r="E305" t="s">
        <v>48</v>
      </c>
      <c r="F305" t="s">
        <v>49</v>
      </c>
      <c r="G305" t="s">
        <v>102</v>
      </c>
      <c r="H305" t="s">
        <v>1347</v>
      </c>
      <c r="J305">
        <v>4.6449800000000003</v>
      </c>
      <c r="K305">
        <v>0</v>
      </c>
      <c r="L305">
        <v>0</v>
      </c>
      <c r="M305">
        <v>8</v>
      </c>
      <c r="N305">
        <v>8</v>
      </c>
    </row>
    <row r="306" spans="1:14">
      <c r="A306" t="s">
        <v>1201</v>
      </c>
      <c r="B306" t="s">
        <v>1212</v>
      </c>
      <c r="C306" s="8">
        <v>42753</v>
      </c>
      <c r="D306" t="s">
        <v>1237</v>
      </c>
      <c r="E306" t="s">
        <v>48</v>
      </c>
      <c r="F306" t="s">
        <v>49</v>
      </c>
      <c r="G306" t="s">
        <v>102</v>
      </c>
      <c r="H306" t="s">
        <v>1303</v>
      </c>
      <c r="J306">
        <v>5.1477000000000004</v>
      </c>
      <c r="K306">
        <v>0</v>
      </c>
      <c r="L306">
        <v>0</v>
      </c>
      <c r="M306">
        <v>8</v>
      </c>
      <c r="N306">
        <v>8</v>
      </c>
    </row>
    <row r="307" spans="1:14">
      <c r="A307" t="s">
        <v>1201</v>
      </c>
      <c r="B307" t="s">
        <v>1212</v>
      </c>
      <c r="C307" s="8">
        <v>42753</v>
      </c>
      <c r="D307" t="s">
        <v>1237</v>
      </c>
      <c r="E307" t="s">
        <v>48</v>
      </c>
      <c r="F307" t="s">
        <v>49</v>
      </c>
      <c r="G307" t="s">
        <v>102</v>
      </c>
      <c r="H307" t="s">
        <v>1304</v>
      </c>
      <c r="J307">
        <v>6.0107699999999999</v>
      </c>
      <c r="K307">
        <v>0</v>
      </c>
      <c r="L307">
        <v>0</v>
      </c>
      <c r="M307">
        <v>8</v>
      </c>
      <c r="N307">
        <v>8</v>
      </c>
    </row>
    <row r="308" spans="1:14">
      <c r="A308" t="s">
        <v>1201</v>
      </c>
      <c r="B308" t="s">
        <v>1212</v>
      </c>
      <c r="C308" s="8">
        <v>42753</v>
      </c>
      <c r="D308" t="s">
        <v>1223</v>
      </c>
      <c r="E308" t="s">
        <v>48</v>
      </c>
      <c r="F308" t="s">
        <v>49</v>
      </c>
      <c r="G308" t="s">
        <v>102</v>
      </c>
      <c r="H308" t="s">
        <v>1296</v>
      </c>
      <c r="J308">
        <v>6.3963999999999999</v>
      </c>
      <c r="K308">
        <v>0</v>
      </c>
      <c r="L308">
        <v>0</v>
      </c>
      <c r="M308">
        <v>8</v>
      </c>
      <c r="N308">
        <v>8</v>
      </c>
    </row>
    <row r="309" spans="1:14">
      <c r="A309" t="s">
        <v>1201</v>
      </c>
      <c r="B309" t="s">
        <v>1212</v>
      </c>
      <c r="C309" s="8">
        <v>42753</v>
      </c>
      <c r="D309" t="s">
        <v>1225</v>
      </c>
      <c r="E309" t="s">
        <v>48</v>
      </c>
      <c r="F309" t="s">
        <v>49</v>
      </c>
      <c r="G309" t="s">
        <v>102</v>
      </c>
      <c r="H309" t="s">
        <v>1295</v>
      </c>
      <c r="J309">
        <v>6.1117600000000003</v>
      </c>
      <c r="K309">
        <v>0</v>
      </c>
      <c r="L309">
        <v>0</v>
      </c>
      <c r="M309">
        <v>8</v>
      </c>
      <c r="N309">
        <v>8</v>
      </c>
    </row>
    <row r="310" spans="1:14">
      <c r="A310" t="s">
        <v>1201</v>
      </c>
      <c r="B310" t="s">
        <v>1212</v>
      </c>
      <c r="C310" s="8">
        <v>42753</v>
      </c>
      <c r="D310" t="s">
        <v>1237</v>
      </c>
      <c r="E310" t="s">
        <v>48</v>
      </c>
      <c r="F310" t="s">
        <v>49</v>
      </c>
      <c r="G310" t="s">
        <v>102</v>
      </c>
      <c r="H310" t="s">
        <v>1305</v>
      </c>
      <c r="J310">
        <v>5.4766399999999997</v>
      </c>
      <c r="K310">
        <v>2.92E-2</v>
      </c>
      <c r="L310">
        <v>0</v>
      </c>
      <c r="M310">
        <v>8</v>
      </c>
      <c r="N310">
        <v>8</v>
      </c>
    </row>
    <row r="311" spans="1:14">
      <c r="A311" t="s">
        <v>1201</v>
      </c>
      <c r="B311" t="s">
        <v>1212</v>
      </c>
      <c r="C311" s="8">
        <v>42753</v>
      </c>
      <c r="D311" t="s">
        <v>1225</v>
      </c>
      <c r="E311" t="s">
        <v>48</v>
      </c>
      <c r="F311" t="s">
        <v>49</v>
      </c>
      <c r="G311" t="s">
        <v>102</v>
      </c>
      <c r="H311" t="s">
        <v>1294</v>
      </c>
      <c r="J311">
        <v>6.4397500000000001</v>
      </c>
      <c r="K311">
        <v>1.77E-2</v>
      </c>
      <c r="L311">
        <v>0</v>
      </c>
      <c r="M311">
        <v>8</v>
      </c>
      <c r="N311">
        <v>8</v>
      </c>
    </row>
    <row r="312" spans="1:14">
      <c r="A312" t="s">
        <v>1201</v>
      </c>
      <c r="B312" t="s">
        <v>1212</v>
      </c>
      <c r="C312" s="8">
        <v>42753</v>
      </c>
      <c r="D312" t="s">
        <v>1237</v>
      </c>
      <c r="E312" t="s">
        <v>48</v>
      </c>
      <c r="F312" t="s">
        <v>49</v>
      </c>
      <c r="G312" t="s">
        <v>102</v>
      </c>
      <c r="H312" t="s">
        <v>1306</v>
      </c>
      <c r="J312">
        <v>5.6792699999999998</v>
      </c>
      <c r="K312">
        <v>0</v>
      </c>
      <c r="L312">
        <v>0</v>
      </c>
      <c r="M312">
        <v>8</v>
      </c>
      <c r="N312">
        <v>8</v>
      </c>
    </row>
    <row r="313" spans="1:14">
      <c r="A313" t="s">
        <v>1201</v>
      </c>
      <c r="B313" t="s">
        <v>1212</v>
      </c>
      <c r="C313" s="8">
        <v>42753</v>
      </c>
      <c r="D313" t="s">
        <v>1225</v>
      </c>
      <c r="E313" t="s">
        <v>48</v>
      </c>
      <c r="F313" t="s">
        <v>49</v>
      </c>
      <c r="G313" t="s">
        <v>102</v>
      </c>
      <c r="H313" t="s">
        <v>1292</v>
      </c>
      <c r="J313">
        <v>6.05769</v>
      </c>
      <c r="K313">
        <v>0.1603</v>
      </c>
      <c r="L313">
        <v>0</v>
      </c>
      <c r="M313">
        <v>8</v>
      </c>
      <c r="N313">
        <v>8</v>
      </c>
    </row>
    <row r="314" spans="1:14">
      <c r="A314" t="s">
        <v>1201</v>
      </c>
      <c r="B314" t="s">
        <v>1212</v>
      </c>
      <c r="C314" s="8">
        <v>42753</v>
      </c>
      <c r="D314" t="s">
        <v>1237</v>
      </c>
      <c r="E314" t="s">
        <v>48</v>
      </c>
      <c r="F314" t="s">
        <v>49</v>
      </c>
      <c r="G314" t="s">
        <v>102</v>
      </c>
      <c r="H314" t="s">
        <v>1345</v>
      </c>
      <c r="J314">
        <v>6.2818399999999999</v>
      </c>
      <c r="K314">
        <v>0</v>
      </c>
      <c r="L314">
        <v>0</v>
      </c>
      <c r="M314">
        <v>8</v>
      </c>
      <c r="N314">
        <v>8</v>
      </c>
    </row>
    <row r="315" spans="1:14">
      <c r="A315" t="s">
        <v>1201</v>
      </c>
      <c r="B315" t="s">
        <v>1212</v>
      </c>
      <c r="C315" s="8">
        <v>42753</v>
      </c>
      <c r="D315" t="s">
        <v>1225</v>
      </c>
      <c r="E315" t="s">
        <v>48</v>
      </c>
      <c r="F315" t="s">
        <v>49</v>
      </c>
      <c r="G315" t="s">
        <v>102</v>
      </c>
      <c r="H315" t="s">
        <v>1308</v>
      </c>
      <c r="J315">
        <v>5.6754499999999997</v>
      </c>
      <c r="K315">
        <v>2.7000000000000001E-3</v>
      </c>
      <c r="L315">
        <v>0</v>
      </c>
      <c r="M315">
        <v>8</v>
      </c>
      <c r="N315">
        <v>8</v>
      </c>
    </row>
    <row r="316" spans="1:14">
      <c r="A316" t="s">
        <v>1201</v>
      </c>
      <c r="B316" t="s">
        <v>1212</v>
      </c>
      <c r="C316" s="8">
        <v>42753</v>
      </c>
      <c r="D316" t="s">
        <v>1237</v>
      </c>
      <c r="E316" t="s">
        <v>48</v>
      </c>
      <c r="F316" t="s">
        <v>49</v>
      </c>
      <c r="G316" t="s">
        <v>102</v>
      </c>
      <c r="H316" t="s">
        <v>1344</v>
      </c>
      <c r="J316">
        <v>6.3040700000000003</v>
      </c>
      <c r="K316">
        <v>0</v>
      </c>
      <c r="L316">
        <v>0</v>
      </c>
      <c r="M316">
        <v>8</v>
      </c>
      <c r="N316">
        <v>8</v>
      </c>
    </row>
    <row r="317" spans="1:14">
      <c r="A317" t="s">
        <v>1201</v>
      </c>
      <c r="B317" t="s">
        <v>1212</v>
      </c>
      <c r="C317" s="8">
        <v>42753</v>
      </c>
      <c r="D317" t="s">
        <v>1237</v>
      </c>
      <c r="E317" t="s">
        <v>48</v>
      </c>
      <c r="F317" t="s">
        <v>49</v>
      </c>
      <c r="G317" t="s">
        <v>102</v>
      </c>
      <c r="H317" t="s">
        <v>1343</v>
      </c>
      <c r="J317">
        <v>7.0608500000000003</v>
      </c>
      <c r="K317">
        <v>0.3493</v>
      </c>
      <c r="L317">
        <v>0</v>
      </c>
      <c r="M317">
        <v>8</v>
      </c>
      <c r="N317">
        <v>8</v>
      </c>
    </row>
    <row r="318" spans="1:14">
      <c r="A318" t="s">
        <v>1201</v>
      </c>
      <c r="B318" t="s">
        <v>1212</v>
      </c>
      <c r="C318" s="8">
        <v>42753</v>
      </c>
      <c r="D318" t="s">
        <v>1223</v>
      </c>
      <c r="E318" t="s">
        <v>48</v>
      </c>
      <c r="F318" t="s">
        <v>49</v>
      </c>
      <c r="G318" t="s">
        <v>102</v>
      </c>
      <c r="H318" t="s">
        <v>1291</v>
      </c>
      <c r="J318">
        <v>5.7467499999999996</v>
      </c>
      <c r="K318">
        <v>0.30509999999999998</v>
      </c>
      <c r="L318">
        <v>0</v>
      </c>
      <c r="M318">
        <v>8</v>
      </c>
      <c r="N318">
        <v>8</v>
      </c>
    </row>
    <row r="319" spans="1:14">
      <c r="A319" t="s">
        <v>1201</v>
      </c>
      <c r="B319" t="s">
        <v>1212</v>
      </c>
      <c r="C319" s="8">
        <v>42753</v>
      </c>
      <c r="D319" t="s">
        <v>1223</v>
      </c>
      <c r="E319" t="s">
        <v>48</v>
      </c>
      <c r="F319" t="s">
        <v>49</v>
      </c>
      <c r="G319" t="s">
        <v>102</v>
      </c>
      <c r="H319" t="s">
        <v>1290</v>
      </c>
      <c r="J319">
        <v>5.3853099999999996</v>
      </c>
      <c r="K319">
        <v>0</v>
      </c>
      <c r="L319">
        <v>0</v>
      </c>
      <c r="M319">
        <v>8</v>
      </c>
      <c r="N319">
        <v>8</v>
      </c>
    </row>
    <row r="320" spans="1:14">
      <c r="A320" t="s">
        <v>1201</v>
      </c>
      <c r="B320" t="s">
        <v>1212</v>
      </c>
      <c r="C320" s="8">
        <v>42753</v>
      </c>
      <c r="D320" t="s">
        <v>1225</v>
      </c>
      <c r="E320" t="s">
        <v>48</v>
      </c>
      <c r="F320" t="s">
        <v>49</v>
      </c>
      <c r="G320" t="s">
        <v>102</v>
      </c>
      <c r="H320" t="s">
        <v>1289</v>
      </c>
      <c r="J320">
        <v>5.6727699999999999</v>
      </c>
      <c r="K320">
        <v>8.2699999999999996E-2</v>
      </c>
      <c r="L320">
        <v>0</v>
      </c>
      <c r="M320">
        <v>8</v>
      </c>
      <c r="N320">
        <v>8</v>
      </c>
    </row>
    <row r="321" spans="1:14">
      <c r="A321" t="s">
        <v>1201</v>
      </c>
      <c r="B321" t="s">
        <v>1212</v>
      </c>
      <c r="C321" s="8">
        <v>42753</v>
      </c>
      <c r="D321" t="s">
        <v>1237</v>
      </c>
      <c r="E321" t="s">
        <v>48</v>
      </c>
      <c r="F321" t="s">
        <v>49</v>
      </c>
      <c r="G321" t="s">
        <v>102</v>
      </c>
      <c r="H321" t="s">
        <v>1309</v>
      </c>
      <c r="J321">
        <v>5.7799699999999996</v>
      </c>
      <c r="K321">
        <v>0</v>
      </c>
      <c r="L321">
        <v>0</v>
      </c>
      <c r="M321">
        <v>8</v>
      </c>
      <c r="N321">
        <v>8</v>
      </c>
    </row>
    <row r="322" spans="1:14">
      <c r="A322" t="s">
        <v>1201</v>
      </c>
      <c r="B322" t="s">
        <v>1212</v>
      </c>
      <c r="C322" s="8">
        <v>42753</v>
      </c>
      <c r="D322" t="s">
        <v>1223</v>
      </c>
      <c r="E322" t="s">
        <v>48</v>
      </c>
      <c r="F322" t="s">
        <v>49</v>
      </c>
      <c r="G322" t="s">
        <v>102</v>
      </c>
      <c r="H322" t="s">
        <v>1287</v>
      </c>
      <c r="J322">
        <v>5.7018899999999997</v>
      </c>
      <c r="K322">
        <v>0</v>
      </c>
      <c r="L322">
        <v>0</v>
      </c>
      <c r="M322">
        <v>8</v>
      </c>
      <c r="N322">
        <v>8</v>
      </c>
    </row>
    <row r="323" spans="1:14">
      <c r="A323" t="s">
        <v>1201</v>
      </c>
      <c r="B323" t="s">
        <v>1212</v>
      </c>
      <c r="C323" s="8">
        <v>42753</v>
      </c>
      <c r="D323" t="s">
        <v>1225</v>
      </c>
      <c r="E323" t="s">
        <v>48</v>
      </c>
      <c r="F323" t="s">
        <v>49</v>
      </c>
      <c r="G323" t="s">
        <v>102</v>
      </c>
      <c r="H323" t="s">
        <v>1286</v>
      </c>
      <c r="J323">
        <v>6.4681899999999999</v>
      </c>
      <c r="K323">
        <v>0</v>
      </c>
      <c r="L323">
        <v>0</v>
      </c>
      <c r="M323">
        <v>8</v>
      </c>
      <c r="N323">
        <v>8</v>
      </c>
    </row>
    <row r="324" spans="1:14">
      <c r="A324" t="s">
        <v>1201</v>
      </c>
      <c r="B324" t="s">
        <v>1212</v>
      </c>
      <c r="C324" s="8">
        <v>42753</v>
      </c>
      <c r="D324" t="s">
        <v>1225</v>
      </c>
      <c r="E324" t="s">
        <v>48</v>
      </c>
      <c r="F324" t="s">
        <v>49</v>
      </c>
      <c r="G324" t="s">
        <v>102</v>
      </c>
      <c r="H324" t="s">
        <v>1285</v>
      </c>
      <c r="J324">
        <v>7.6027399999999998</v>
      </c>
      <c r="K324">
        <v>2.2100000000000002E-2</v>
      </c>
      <c r="L324">
        <v>0</v>
      </c>
      <c r="M324">
        <v>8</v>
      </c>
      <c r="N324">
        <v>8</v>
      </c>
    </row>
    <row r="325" spans="1:14">
      <c r="A325" t="s">
        <v>1201</v>
      </c>
      <c r="B325" t="s">
        <v>1212</v>
      </c>
      <c r="C325" s="8">
        <v>42753</v>
      </c>
      <c r="D325" t="s">
        <v>1223</v>
      </c>
      <c r="E325" t="s">
        <v>48</v>
      </c>
      <c r="F325" t="s">
        <v>49</v>
      </c>
      <c r="G325" t="s">
        <v>102</v>
      </c>
      <c r="H325" t="s">
        <v>1342</v>
      </c>
      <c r="J325">
        <v>6.8911600000000002</v>
      </c>
      <c r="K325">
        <v>1.1999999999999999E-3</v>
      </c>
      <c r="L325">
        <v>0</v>
      </c>
      <c r="M325">
        <v>8</v>
      </c>
      <c r="N325">
        <v>8</v>
      </c>
    </row>
    <row r="326" spans="1:14">
      <c r="A326" t="s">
        <v>1201</v>
      </c>
      <c r="B326" t="s">
        <v>1212</v>
      </c>
      <c r="C326" s="8">
        <v>42753</v>
      </c>
      <c r="D326" t="s">
        <v>1237</v>
      </c>
      <c r="E326" t="s">
        <v>48</v>
      </c>
      <c r="F326" t="s">
        <v>49</v>
      </c>
      <c r="G326" t="s">
        <v>102</v>
      </c>
      <c r="H326" t="s">
        <v>1341</v>
      </c>
      <c r="J326">
        <v>5.4766599999999999</v>
      </c>
      <c r="K326">
        <v>0</v>
      </c>
      <c r="L326">
        <v>0</v>
      </c>
      <c r="M326">
        <v>8</v>
      </c>
      <c r="N326">
        <v>8</v>
      </c>
    </row>
    <row r="327" spans="1:14">
      <c r="A327" t="s">
        <v>1201</v>
      </c>
      <c r="B327" t="s">
        <v>1212</v>
      </c>
      <c r="C327" s="8">
        <v>42753</v>
      </c>
      <c r="D327" t="s">
        <v>1223</v>
      </c>
      <c r="E327" t="s">
        <v>48</v>
      </c>
      <c r="F327" t="s">
        <v>49</v>
      </c>
      <c r="G327" t="s">
        <v>102</v>
      </c>
      <c r="H327" t="s">
        <v>1284</v>
      </c>
      <c r="J327">
        <v>7.0096600000000002</v>
      </c>
      <c r="K327">
        <v>1.32E-2</v>
      </c>
      <c r="L327">
        <v>0</v>
      </c>
      <c r="M327">
        <v>8</v>
      </c>
      <c r="N327">
        <v>8</v>
      </c>
    </row>
    <row r="328" spans="1:14">
      <c r="A328" t="s">
        <v>1201</v>
      </c>
      <c r="B328" t="s">
        <v>1212</v>
      </c>
      <c r="C328" s="8">
        <v>42753</v>
      </c>
      <c r="D328" t="s">
        <v>1223</v>
      </c>
      <c r="E328" t="s">
        <v>48</v>
      </c>
      <c r="F328" t="s">
        <v>49</v>
      </c>
      <c r="G328" t="s">
        <v>102</v>
      </c>
      <c r="H328" t="s">
        <v>1283</v>
      </c>
      <c r="J328">
        <v>4.2455699999999998</v>
      </c>
      <c r="K328">
        <v>0</v>
      </c>
      <c r="L328">
        <v>0</v>
      </c>
      <c r="M328">
        <v>8</v>
      </c>
      <c r="N328">
        <v>8</v>
      </c>
    </row>
    <row r="329" spans="1:14">
      <c r="A329" t="s">
        <v>1201</v>
      </c>
      <c r="B329" t="s">
        <v>1212</v>
      </c>
      <c r="C329" s="8">
        <v>42753</v>
      </c>
      <c r="D329" t="s">
        <v>1225</v>
      </c>
      <c r="E329" t="s">
        <v>48</v>
      </c>
      <c r="F329" t="s">
        <v>49</v>
      </c>
      <c r="G329" t="s">
        <v>102</v>
      </c>
      <c r="H329" t="s">
        <v>1282</v>
      </c>
      <c r="J329">
        <v>5.1747500000000004</v>
      </c>
      <c r="K329">
        <v>0</v>
      </c>
      <c r="L329">
        <v>0</v>
      </c>
      <c r="M329">
        <v>8</v>
      </c>
      <c r="N329">
        <v>8</v>
      </c>
    </row>
    <row r="330" spans="1:14">
      <c r="A330" t="s">
        <v>1201</v>
      </c>
      <c r="B330" t="s">
        <v>1212</v>
      </c>
      <c r="C330" s="8">
        <v>42753</v>
      </c>
      <c r="D330" t="s">
        <v>1237</v>
      </c>
      <c r="E330" t="s">
        <v>48</v>
      </c>
      <c r="F330" t="s">
        <v>49</v>
      </c>
      <c r="G330" t="s">
        <v>102</v>
      </c>
      <c r="H330" t="s">
        <v>1310</v>
      </c>
      <c r="J330">
        <v>6.3083099999999996</v>
      </c>
      <c r="K330">
        <v>0</v>
      </c>
      <c r="L330">
        <v>0</v>
      </c>
      <c r="M330">
        <v>8</v>
      </c>
      <c r="N330">
        <v>8</v>
      </c>
    </row>
    <row r="331" spans="1:14">
      <c r="A331" t="s">
        <v>1201</v>
      </c>
      <c r="B331" t="s">
        <v>1212</v>
      </c>
      <c r="C331" s="8">
        <v>42753</v>
      </c>
      <c r="D331" t="s">
        <v>1225</v>
      </c>
      <c r="E331" t="s">
        <v>48</v>
      </c>
      <c r="F331" t="s">
        <v>49</v>
      </c>
      <c r="G331" t="s">
        <v>102</v>
      </c>
      <c r="H331" t="s">
        <v>1281</v>
      </c>
      <c r="J331">
        <v>6.0654399999999997</v>
      </c>
      <c r="K331">
        <v>0</v>
      </c>
      <c r="L331">
        <v>0</v>
      </c>
      <c r="M331">
        <v>8</v>
      </c>
      <c r="N331">
        <v>8</v>
      </c>
    </row>
    <row r="332" spans="1:14">
      <c r="A332" t="s">
        <v>1201</v>
      </c>
      <c r="B332" t="s">
        <v>1212</v>
      </c>
      <c r="C332" s="8">
        <v>42753</v>
      </c>
      <c r="D332" t="s">
        <v>1223</v>
      </c>
      <c r="E332" t="s">
        <v>48</v>
      </c>
      <c r="F332" t="s">
        <v>49</v>
      </c>
      <c r="G332" t="s">
        <v>102</v>
      </c>
      <c r="H332" t="s">
        <v>1311</v>
      </c>
      <c r="J332">
        <v>6.7441899999999997</v>
      </c>
      <c r="K332">
        <v>7.1300000000000002E-2</v>
      </c>
      <c r="L332">
        <v>0</v>
      </c>
      <c r="M332">
        <v>8</v>
      </c>
      <c r="N332">
        <v>8</v>
      </c>
    </row>
    <row r="333" spans="1:14">
      <c r="A333" t="s">
        <v>1201</v>
      </c>
      <c r="B333" t="s">
        <v>1212</v>
      </c>
      <c r="C333" s="8">
        <v>42753</v>
      </c>
      <c r="D333" t="s">
        <v>1225</v>
      </c>
      <c r="E333" t="s">
        <v>48</v>
      </c>
      <c r="F333" t="s">
        <v>49</v>
      </c>
      <c r="G333" t="s">
        <v>102</v>
      </c>
      <c r="H333" t="s">
        <v>1280</v>
      </c>
      <c r="J333">
        <v>5.5625900000000001</v>
      </c>
      <c r="K333">
        <v>2.5000000000000001E-3</v>
      </c>
      <c r="L333">
        <v>0</v>
      </c>
      <c r="M333">
        <v>8</v>
      </c>
      <c r="N333">
        <v>8</v>
      </c>
    </row>
    <row r="334" spans="1:14">
      <c r="A334" t="s">
        <v>1201</v>
      </c>
      <c r="B334" t="s">
        <v>1212</v>
      </c>
      <c r="C334" s="8">
        <v>42753</v>
      </c>
      <c r="D334" t="s">
        <v>1225</v>
      </c>
      <c r="E334" t="s">
        <v>48</v>
      </c>
      <c r="F334" t="s">
        <v>49</v>
      </c>
      <c r="G334" t="s">
        <v>102</v>
      </c>
      <c r="H334" t="s">
        <v>1279</v>
      </c>
      <c r="J334">
        <v>7.7542799999999996</v>
      </c>
      <c r="K334">
        <v>0</v>
      </c>
      <c r="L334">
        <v>0</v>
      </c>
      <c r="M334">
        <v>8</v>
      </c>
      <c r="N334">
        <v>8</v>
      </c>
    </row>
    <row r="335" spans="1:14">
      <c r="A335" t="s">
        <v>1201</v>
      </c>
      <c r="B335" t="s">
        <v>1212</v>
      </c>
      <c r="C335" s="8">
        <v>42753</v>
      </c>
      <c r="D335" t="s">
        <v>1237</v>
      </c>
      <c r="E335" t="s">
        <v>48</v>
      </c>
      <c r="F335" t="s">
        <v>49</v>
      </c>
      <c r="G335" t="s">
        <v>102</v>
      </c>
      <c r="H335" t="s">
        <v>1312</v>
      </c>
      <c r="J335">
        <v>5.0003900000000003</v>
      </c>
      <c r="K335">
        <v>0.20169999999999999</v>
      </c>
      <c r="L335">
        <v>0</v>
      </c>
      <c r="M335">
        <v>7</v>
      </c>
      <c r="N335">
        <v>7</v>
      </c>
    </row>
    <row r="336" spans="1:14">
      <c r="A336" t="s">
        <v>1201</v>
      </c>
      <c r="B336" t="s">
        <v>1212</v>
      </c>
      <c r="C336" s="8">
        <v>42753</v>
      </c>
      <c r="D336" t="s">
        <v>1225</v>
      </c>
      <c r="E336" t="s">
        <v>48</v>
      </c>
      <c r="F336" t="s">
        <v>49</v>
      </c>
      <c r="G336" t="s">
        <v>102</v>
      </c>
      <c r="H336" t="s">
        <v>1278</v>
      </c>
      <c r="J336">
        <v>6.5982900000000004</v>
      </c>
      <c r="K336">
        <v>0</v>
      </c>
      <c r="L336">
        <v>0</v>
      </c>
      <c r="M336">
        <v>8</v>
      </c>
      <c r="N336">
        <v>8</v>
      </c>
    </row>
    <row r="337" spans="1:14">
      <c r="A337" t="s">
        <v>1201</v>
      </c>
      <c r="B337" t="s">
        <v>1212</v>
      </c>
      <c r="C337" s="8">
        <v>42753</v>
      </c>
      <c r="D337" t="s">
        <v>1225</v>
      </c>
      <c r="E337" t="s">
        <v>48</v>
      </c>
      <c r="F337" t="s">
        <v>49</v>
      </c>
      <c r="G337" t="s">
        <v>102</v>
      </c>
      <c r="H337" t="s">
        <v>1313</v>
      </c>
      <c r="J337">
        <v>2.1995300000000002</v>
      </c>
      <c r="K337">
        <v>7.2800000000000004E-2</v>
      </c>
      <c r="L337">
        <v>0</v>
      </c>
      <c r="M337">
        <v>4</v>
      </c>
      <c r="N337">
        <v>4</v>
      </c>
    </row>
    <row r="338" spans="1:14">
      <c r="A338" t="s">
        <v>1201</v>
      </c>
      <c r="B338" t="s">
        <v>1212</v>
      </c>
      <c r="C338" s="8">
        <v>42753</v>
      </c>
      <c r="D338" t="s">
        <v>1223</v>
      </c>
      <c r="E338" t="s">
        <v>48</v>
      </c>
      <c r="F338" t="s">
        <v>49</v>
      </c>
      <c r="G338" t="s">
        <v>102</v>
      </c>
      <c r="H338" t="s">
        <v>1277</v>
      </c>
      <c r="J338">
        <v>7.9378099999999998</v>
      </c>
      <c r="K338">
        <v>1.6999999999999999E-3</v>
      </c>
      <c r="L338">
        <v>0</v>
      </c>
      <c r="M338">
        <v>8</v>
      </c>
      <c r="N338">
        <v>8</v>
      </c>
    </row>
    <row r="339" spans="1:14">
      <c r="A339" t="s">
        <v>1201</v>
      </c>
      <c r="B339" t="s">
        <v>1212</v>
      </c>
      <c r="C339" s="8">
        <v>42753</v>
      </c>
      <c r="D339" t="s">
        <v>1237</v>
      </c>
      <c r="E339" t="s">
        <v>48</v>
      </c>
      <c r="F339" t="s">
        <v>49</v>
      </c>
      <c r="G339" t="s">
        <v>102</v>
      </c>
      <c r="H339" t="s">
        <v>1314</v>
      </c>
      <c r="J339">
        <v>5.7035999999999998</v>
      </c>
      <c r="K339">
        <v>0</v>
      </c>
      <c r="L339">
        <v>0</v>
      </c>
      <c r="M339">
        <v>8</v>
      </c>
      <c r="N339">
        <v>8</v>
      </c>
    </row>
    <row r="340" spans="1:14">
      <c r="A340" t="s">
        <v>1201</v>
      </c>
      <c r="B340" t="s">
        <v>1212</v>
      </c>
      <c r="C340" s="8">
        <v>42753</v>
      </c>
      <c r="D340" t="s">
        <v>1237</v>
      </c>
      <c r="E340" t="s">
        <v>48</v>
      </c>
      <c r="F340" t="s">
        <v>49</v>
      </c>
      <c r="G340" t="s">
        <v>102</v>
      </c>
      <c r="H340" t="s">
        <v>1315</v>
      </c>
      <c r="J340">
        <v>6.3924300000000001</v>
      </c>
      <c r="K340">
        <v>0</v>
      </c>
      <c r="L340">
        <v>0</v>
      </c>
      <c r="M340">
        <v>8</v>
      </c>
      <c r="N340">
        <v>8</v>
      </c>
    </row>
    <row r="341" spans="1:14">
      <c r="A341" t="s">
        <v>1201</v>
      </c>
      <c r="B341" t="s">
        <v>1212</v>
      </c>
      <c r="C341" s="8">
        <v>42753</v>
      </c>
      <c r="D341" t="s">
        <v>1225</v>
      </c>
      <c r="E341" t="s">
        <v>48</v>
      </c>
      <c r="F341" t="s">
        <v>49</v>
      </c>
      <c r="G341" t="s">
        <v>102</v>
      </c>
      <c r="H341" t="s">
        <v>1276</v>
      </c>
      <c r="J341">
        <v>4.6958130000000002</v>
      </c>
      <c r="K341">
        <v>4.3E-3</v>
      </c>
      <c r="L341">
        <v>0</v>
      </c>
      <c r="M341">
        <v>7</v>
      </c>
      <c r="N341">
        <v>7</v>
      </c>
    </row>
    <row r="342" spans="1:14">
      <c r="A342" t="s">
        <v>1201</v>
      </c>
      <c r="B342" t="s">
        <v>1212</v>
      </c>
      <c r="C342" s="8">
        <v>42753</v>
      </c>
      <c r="D342" t="s">
        <v>1223</v>
      </c>
      <c r="E342" t="s">
        <v>48</v>
      </c>
      <c r="F342" t="s">
        <v>49</v>
      </c>
      <c r="G342" t="s">
        <v>102</v>
      </c>
      <c r="H342" t="s">
        <v>1275</v>
      </c>
      <c r="J342">
        <v>6.2053099999999999</v>
      </c>
      <c r="K342">
        <v>0</v>
      </c>
      <c r="L342">
        <v>0</v>
      </c>
      <c r="M342">
        <v>8</v>
      </c>
      <c r="N342">
        <v>8</v>
      </c>
    </row>
    <row r="343" spans="1:14">
      <c r="A343" t="s">
        <v>1201</v>
      </c>
      <c r="B343" t="s">
        <v>1212</v>
      </c>
      <c r="C343" s="8">
        <v>42753</v>
      </c>
      <c r="D343" t="s">
        <v>1223</v>
      </c>
      <c r="E343" t="s">
        <v>48</v>
      </c>
      <c r="F343" t="s">
        <v>49</v>
      </c>
      <c r="G343" t="s">
        <v>102</v>
      </c>
      <c r="H343" t="s">
        <v>1274</v>
      </c>
      <c r="J343">
        <v>7.6292299999999997</v>
      </c>
      <c r="K343">
        <v>1.2999999999999999E-3</v>
      </c>
      <c r="L343">
        <v>0</v>
      </c>
      <c r="M343">
        <v>8</v>
      </c>
      <c r="N343">
        <v>8</v>
      </c>
    </row>
    <row r="344" spans="1:14">
      <c r="A344" t="s">
        <v>1201</v>
      </c>
      <c r="B344" t="s">
        <v>1212</v>
      </c>
      <c r="C344" s="8">
        <v>42753</v>
      </c>
      <c r="D344" t="s">
        <v>1225</v>
      </c>
      <c r="E344" t="s">
        <v>48</v>
      </c>
      <c r="F344" t="s">
        <v>49</v>
      </c>
      <c r="G344" t="s">
        <v>102</v>
      </c>
      <c r="H344" t="s">
        <v>1273</v>
      </c>
      <c r="J344">
        <v>7.1048099999999996</v>
      </c>
      <c r="K344">
        <v>0</v>
      </c>
      <c r="L344">
        <v>0</v>
      </c>
      <c r="M344">
        <v>8</v>
      </c>
      <c r="N344">
        <v>8</v>
      </c>
    </row>
    <row r="345" spans="1:14">
      <c r="A345" t="s">
        <v>1201</v>
      </c>
      <c r="B345" t="s">
        <v>1212</v>
      </c>
      <c r="C345" s="8">
        <v>42753</v>
      </c>
      <c r="D345" t="s">
        <v>1223</v>
      </c>
      <c r="E345" t="s">
        <v>48</v>
      </c>
      <c r="F345" t="s">
        <v>49</v>
      </c>
      <c r="G345" t="s">
        <v>102</v>
      </c>
      <c r="H345" t="s">
        <v>1272</v>
      </c>
      <c r="J345">
        <v>8.4462100000000007</v>
      </c>
      <c r="K345">
        <v>0.27710000000000001</v>
      </c>
      <c r="L345">
        <v>0</v>
      </c>
      <c r="M345">
        <v>8</v>
      </c>
      <c r="N345">
        <v>8</v>
      </c>
    </row>
    <row r="346" spans="1:14">
      <c r="A346" t="s">
        <v>1201</v>
      </c>
      <c r="B346" t="s">
        <v>1212</v>
      </c>
      <c r="C346" s="8">
        <v>42753</v>
      </c>
      <c r="D346" t="s">
        <v>1237</v>
      </c>
      <c r="E346" t="s">
        <v>48</v>
      </c>
      <c r="F346" t="s">
        <v>49</v>
      </c>
      <c r="G346" t="s">
        <v>102</v>
      </c>
      <c r="H346" t="s">
        <v>1316</v>
      </c>
      <c r="J346">
        <v>6.73719</v>
      </c>
      <c r="K346">
        <v>2.3E-3</v>
      </c>
      <c r="L346">
        <v>0</v>
      </c>
      <c r="M346">
        <v>8</v>
      </c>
      <c r="N346">
        <v>8</v>
      </c>
    </row>
    <row r="347" spans="1:14">
      <c r="A347" t="s">
        <v>1201</v>
      </c>
      <c r="B347" t="s">
        <v>1212</v>
      </c>
      <c r="C347" s="8">
        <v>42753</v>
      </c>
      <c r="D347" t="s">
        <v>1223</v>
      </c>
      <c r="E347" t="s">
        <v>48</v>
      </c>
      <c r="F347" t="s">
        <v>49</v>
      </c>
      <c r="G347" t="s">
        <v>102</v>
      </c>
      <c r="H347" t="s">
        <v>1271</v>
      </c>
      <c r="J347">
        <v>4.8583299999999996</v>
      </c>
      <c r="K347">
        <v>0.6633</v>
      </c>
      <c r="L347">
        <v>0</v>
      </c>
      <c r="M347">
        <v>8</v>
      </c>
      <c r="N347">
        <v>8</v>
      </c>
    </row>
    <row r="348" spans="1:14">
      <c r="A348" t="s">
        <v>1201</v>
      </c>
      <c r="B348" t="s">
        <v>1212</v>
      </c>
      <c r="C348" s="8">
        <v>42753</v>
      </c>
      <c r="D348" t="s">
        <v>1225</v>
      </c>
      <c r="E348" t="s">
        <v>48</v>
      </c>
      <c r="F348" t="s">
        <v>49</v>
      </c>
      <c r="G348" t="s">
        <v>102</v>
      </c>
      <c r="H348" t="s">
        <v>1270</v>
      </c>
      <c r="J348">
        <v>4.7562800000000003</v>
      </c>
      <c r="K348">
        <v>0</v>
      </c>
      <c r="L348">
        <v>0</v>
      </c>
      <c r="M348">
        <v>8</v>
      </c>
      <c r="N348">
        <v>8</v>
      </c>
    </row>
    <row r="349" spans="1:14">
      <c r="A349" t="s">
        <v>1201</v>
      </c>
      <c r="B349" t="s">
        <v>1212</v>
      </c>
      <c r="C349" s="8">
        <v>42753</v>
      </c>
      <c r="D349" t="s">
        <v>1225</v>
      </c>
      <c r="E349" t="s">
        <v>48</v>
      </c>
      <c r="F349" t="s">
        <v>49</v>
      </c>
      <c r="G349" t="s">
        <v>102</v>
      </c>
      <c r="H349" t="s">
        <v>1269</v>
      </c>
      <c r="J349">
        <v>6.7352299999999996</v>
      </c>
      <c r="K349">
        <v>0</v>
      </c>
      <c r="L349">
        <v>0</v>
      </c>
      <c r="M349">
        <v>8</v>
      </c>
      <c r="N349">
        <v>8</v>
      </c>
    </row>
    <row r="350" spans="1:14">
      <c r="A350" t="s">
        <v>1201</v>
      </c>
      <c r="B350" t="s">
        <v>1212</v>
      </c>
      <c r="C350" s="8">
        <v>42753</v>
      </c>
      <c r="D350" t="s">
        <v>1237</v>
      </c>
      <c r="E350" t="s">
        <v>48</v>
      </c>
      <c r="F350" t="s">
        <v>49</v>
      </c>
      <c r="G350" t="s">
        <v>102</v>
      </c>
      <c r="H350" t="s">
        <v>1317</v>
      </c>
      <c r="J350">
        <v>6.4588400000000004</v>
      </c>
      <c r="K350">
        <v>0</v>
      </c>
      <c r="L350">
        <v>0</v>
      </c>
      <c r="M350">
        <v>8</v>
      </c>
      <c r="N350">
        <v>8</v>
      </c>
    </row>
    <row r="351" spans="1:14">
      <c r="A351" t="s">
        <v>1201</v>
      </c>
      <c r="B351" t="s">
        <v>1212</v>
      </c>
      <c r="C351" s="8">
        <v>42753</v>
      </c>
      <c r="D351" t="s">
        <v>1237</v>
      </c>
      <c r="E351" t="s">
        <v>48</v>
      </c>
      <c r="F351" t="s">
        <v>49</v>
      </c>
      <c r="G351" t="s">
        <v>102</v>
      </c>
      <c r="H351" t="s">
        <v>1318</v>
      </c>
      <c r="J351">
        <v>5.7598399999999996</v>
      </c>
      <c r="K351">
        <v>0</v>
      </c>
      <c r="L351">
        <v>0</v>
      </c>
      <c r="M351">
        <v>8</v>
      </c>
      <c r="N351">
        <v>8</v>
      </c>
    </row>
    <row r="352" spans="1:14">
      <c r="A352" t="s">
        <v>1201</v>
      </c>
      <c r="B352" t="s">
        <v>1212</v>
      </c>
      <c r="C352" s="8">
        <v>42753</v>
      </c>
      <c r="D352" t="s">
        <v>1225</v>
      </c>
      <c r="E352" t="s">
        <v>48</v>
      </c>
      <c r="F352" t="s">
        <v>49</v>
      </c>
      <c r="G352" t="s">
        <v>102</v>
      </c>
      <c r="H352" t="s">
        <v>1268</v>
      </c>
      <c r="J352">
        <v>4.1344399999999997</v>
      </c>
      <c r="K352">
        <v>0</v>
      </c>
      <c r="L352">
        <v>0</v>
      </c>
      <c r="M352">
        <v>8</v>
      </c>
      <c r="N352">
        <v>8</v>
      </c>
    </row>
    <row r="353" spans="1:14">
      <c r="A353" t="s">
        <v>1201</v>
      </c>
      <c r="B353" t="s">
        <v>1212</v>
      </c>
      <c r="C353" s="8">
        <v>42753</v>
      </c>
      <c r="D353" t="s">
        <v>1223</v>
      </c>
      <c r="E353" t="s">
        <v>48</v>
      </c>
      <c r="F353" t="s">
        <v>49</v>
      </c>
      <c r="G353" t="s">
        <v>102</v>
      </c>
      <c r="H353" t="s">
        <v>1267</v>
      </c>
      <c r="J353">
        <v>5.3054500000000004</v>
      </c>
      <c r="K353">
        <v>2.0500000000000001E-2</v>
      </c>
      <c r="L353">
        <v>0</v>
      </c>
      <c r="M353">
        <v>8</v>
      </c>
      <c r="N353">
        <v>8</v>
      </c>
    </row>
    <row r="354" spans="1:14">
      <c r="A354" t="s">
        <v>1201</v>
      </c>
      <c r="B354" t="s">
        <v>1212</v>
      </c>
      <c r="C354" s="8">
        <v>42753</v>
      </c>
      <c r="D354" t="s">
        <v>1237</v>
      </c>
      <c r="E354" t="s">
        <v>48</v>
      </c>
      <c r="F354" t="s">
        <v>49</v>
      </c>
      <c r="G354" t="s">
        <v>102</v>
      </c>
      <c r="H354" t="s">
        <v>1319</v>
      </c>
      <c r="J354">
        <v>6.5865200000000002</v>
      </c>
      <c r="K354">
        <v>0</v>
      </c>
      <c r="L354">
        <v>0</v>
      </c>
      <c r="M354">
        <v>8</v>
      </c>
      <c r="N354">
        <v>8</v>
      </c>
    </row>
    <row r="355" spans="1:14">
      <c r="A355" t="s">
        <v>1201</v>
      </c>
      <c r="B355" t="s">
        <v>1212</v>
      </c>
      <c r="C355" s="8">
        <v>42753</v>
      </c>
      <c r="D355" t="s">
        <v>1237</v>
      </c>
      <c r="E355" t="s">
        <v>48</v>
      </c>
      <c r="F355" t="s">
        <v>49</v>
      </c>
      <c r="G355" t="s">
        <v>102</v>
      </c>
      <c r="H355" t="s">
        <v>1320</v>
      </c>
      <c r="J355">
        <v>6.5603699999999998</v>
      </c>
      <c r="K355">
        <v>0</v>
      </c>
      <c r="L355">
        <v>0</v>
      </c>
      <c r="M355">
        <v>8</v>
      </c>
      <c r="N355">
        <v>8</v>
      </c>
    </row>
    <row r="356" spans="1:14">
      <c r="A356" t="s">
        <v>1201</v>
      </c>
      <c r="B356" t="s">
        <v>1212</v>
      </c>
      <c r="C356" s="8">
        <v>42753</v>
      </c>
      <c r="D356" t="s">
        <v>1225</v>
      </c>
      <c r="E356" t="s">
        <v>48</v>
      </c>
      <c r="F356" t="s">
        <v>49</v>
      </c>
      <c r="G356" t="s">
        <v>102</v>
      </c>
      <c r="H356" t="s">
        <v>1265</v>
      </c>
      <c r="J356">
        <v>5.6518899999999999</v>
      </c>
      <c r="K356">
        <v>0.16969999999999999</v>
      </c>
      <c r="L356">
        <v>0</v>
      </c>
      <c r="M356">
        <v>8</v>
      </c>
      <c r="N356">
        <v>8</v>
      </c>
    </row>
    <row r="357" spans="1:14">
      <c r="A357" t="s">
        <v>1201</v>
      </c>
      <c r="B357" t="s">
        <v>1212</v>
      </c>
      <c r="C357" s="8">
        <v>42753</v>
      </c>
      <c r="D357" t="s">
        <v>1225</v>
      </c>
      <c r="E357" t="s">
        <v>48</v>
      </c>
      <c r="F357" t="s">
        <v>49</v>
      </c>
      <c r="G357" t="s">
        <v>102</v>
      </c>
      <c r="H357" t="s">
        <v>1264</v>
      </c>
      <c r="J357">
        <v>6.0079000000000002</v>
      </c>
      <c r="K357">
        <v>0</v>
      </c>
      <c r="L357">
        <v>0</v>
      </c>
      <c r="M357">
        <v>8</v>
      </c>
      <c r="N357">
        <v>8</v>
      </c>
    </row>
    <row r="358" spans="1:14">
      <c r="A358" t="s">
        <v>1201</v>
      </c>
      <c r="B358" t="s">
        <v>1212</v>
      </c>
      <c r="C358" s="8">
        <v>42753</v>
      </c>
      <c r="D358" t="s">
        <v>1237</v>
      </c>
      <c r="E358" t="s">
        <v>48</v>
      </c>
      <c r="F358" t="s">
        <v>49</v>
      </c>
      <c r="G358" t="s">
        <v>102</v>
      </c>
      <c r="H358" t="s">
        <v>1321</v>
      </c>
      <c r="J358">
        <v>6.1334499999999998</v>
      </c>
      <c r="K358">
        <v>0</v>
      </c>
      <c r="L358">
        <v>0</v>
      </c>
      <c r="M358">
        <v>8</v>
      </c>
      <c r="N358">
        <v>8</v>
      </c>
    </row>
    <row r="359" spans="1:14">
      <c r="A359" t="s">
        <v>1201</v>
      </c>
      <c r="B359" t="s">
        <v>1212</v>
      </c>
      <c r="C359" s="8">
        <v>42753</v>
      </c>
      <c r="D359" t="s">
        <v>1237</v>
      </c>
      <c r="E359" t="s">
        <v>48</v>
      </c>
      <c r="F359" t="s">
        <v>49</v>
      </c>
      <c r="G359" t="s">
        <v>102</v>
      </c>
      <c r="H359" t="s">
        <v>1322</v>
      </c>
      <c r="J359">
        <v>6.3187800000000003</v>
      </c>
      <c r="K359">
        <v>0</v>
      </c>
      <c r="L359">
        <v>0</v>
      </c>
      <c r="M359">
        <v>8</v>
      </c>
      <c r="N359">
        <v>8</v>
      </c>
    </row>
    <row r="360" spans="1:14">
      <c r="A360" t="s">
        <v>1201</v>
      </c>
      <c r="B360" t="s">
        <v>1212</v>
      </c>
      <c r="C360" s="8">
        <v>42753</v>
      </c>
      <c r="D360" t="s">
        <v>1237</v>
      </c>
      <c r="E360" t="s">
        <v>48</v>
      </c>
      <c r="F360" t="s">
        <v>49</v>
      </c>
      <c r="G360" t="s">
        <v>102</v>
      </c>
      <c r="H360" t="s">
        <v>1323</v>
      </c>
      <c r="J360">
        <v>5.1936</v>
      </c>
      <c r="K360">
        <v>0</v>
      </c>
      <c r="L360">
        <v>0</v>
      </c>
      <c r="M360">
        <v>8</v>
      </c>
      <c r="N360">
        <v>8</v>
      </c>
    </row>
    <row r="361" spans="1:14">
      <c r="A361" t="s">
        <v>1201</v>
      </c>
      <c r="B361" t="s">
        <v>1212</v>
      </c>
      <c r="C361" s="8">
        <v>42753</v>
      </c>
      <c r="D361" t="s">
        <v>1237</v>
      </c>
      <c r="E361" t="s">
        <v>48</v>
      </c>
      <c r="F361" t="s">
        <v>49</v>
      </c>
      <c r="G361" t="s">
        <v>102</v>
      </c>
      <c r="H361" t="s">
        <v>1324</v>
      </c>
      <c r="J361">
        <v>7.19651</v>
      </c>
      <c r="K361">
        <v>0</v>
      </c>
      <c r="L361">
        <v>0</v>
      </c>
      <c r="M361">
        <v>8</v>
      </c>
      <c r="N361">
        <v>8</v>
      </c>
    </row>
    <row r="362" spans="1:14">
      <c r="A362" t="s">
        <v>1201</v>
      </c>
      <c r="B362" t="s">
        <v>1212</v>
      </c>
      <c r="C362" s="8">
        <v>42753</v>
      </c>
      <c r="D362" t="s">
        <v>1225</v>
      </c>
      <c r="E362" t="s">
        <v>48</v>
      </c>
      <c r="F362" t="s">
        <v>49</v>
      </c>
      <c r="G362" t="s">
        <v>102</v>
      </c>
      <c r="H362" t="s">
        <v>1263</v>
      </c>
      <c r="J362">
        <v>5.9770599999999998</v>
      </c>
      <c r="K362">
        <v>0</v>
      </c>
      <c r="L362">
        <v>0</v>
      </c>
      <c r="M362">
        <v>8</v>
      </c>
      <c r="N362">
        <v>8</v>
      </c>
    </row>
    <row r="363" spans="1:14">
      <c r="A363" t="s">
        <v>1201</v>
      </c>
      <c r="B363" t="s">
        <v>1212</v>
      </c>
      <c r="C363" s="8">
        <v>42753</v>
      </c>
      <c r="D363" t="s">
        <v>1237</v>
      </c>
      <c r="E363" t="s">
        <v>48</v>
      </c>
      <c r="F363" t="s">
        <v>49</v>
      </c>
      <c r="G363" t="s">
        <v>102</v>
      </c>
      <c r="H363" t="s">
        <v>1325</v>
      </c>
      <c r="J363">
        <v>6.2314699999999998</v>
      </c>
      <c r="K363">
        <v>0</v>
      </c>
      <c r="L363">
        <v>0</v>
      </c>
      <c r="M363">
        <v>8</v>
      </c>
      <c r="N363">
        <v>8</v>
      </c>
    </row>
    <row r="364" spans="1:14">
      <c r="A364" t="s">
        <v>1201</v>
      </c>
      <c r="B364" t="s">
        <v>1212</v>
      </c>
      <c r="C364" s="8">
        <v>42753</v>
      </c>
      <c r="D364" t="s">
        <v>1223</v>
      </c>
      <c r="E364" t="s">
        <v>48</v>
      </c>
      <c r="F364" t="s">
        <v>49</v>
      </c>
      <c r="G364" t="s">
        <v>102</v>
      </c>
      <c r="H364" t="s">
        <v>1262</v>
      </c>
      <c r="J364">
        <v>5.9111099999999999</v>
      </c>
      <c r="K364">
        <v>0</v>
      </c>
      <c r="L364">
        <v>0</v>
      </c>
      <c r="M364">
        <v>8</v>
      </c>
      <c r="N364">
        <v>8</v>
      </c>
    </row>
    <row r="365" spans="1:14">
      <c r="A365" t="s">
        <v>1201</v>
      </c>
      <c r="B365" t="s">
        <v>1212</v>
      </c>
      <c r="C365" s="8">
        <v>42753</v>
      </c>
      <c r="D365" t="s">
        <v>1237</v>
      </c>
      <c r="E365" t="s">
        <v>48</v>
      </c>
      <c r="F365" t="s">
        <v>49</v>
      </c>
      <c r="G365" t="s">
        <v>102</v>
      </c>
      <c r="H365" t="s">
        <v>1340</v>
      </c>
      <c r="J365">
        <v>5.6077399999999997</v>
      </c>
      <c r="K365">
        <v>0</v>
      </c>
      <c r="L365">
        <v>0</v>
      </c>
      <c r="M365">
        <v>8</v>
      </c>
      <c r="N365">
        <v>8</v>
      </c>
    </row>
    <row r="366" spans="1:14">
      <c r="A366" t="s">
        <v>1201</v>
      </c>
      <c r="B366" t="s">
        <v>1212</v>
      </c>
      <c r="C366" s="8">
        <v>42753</v>
      </c>
      <c r="D366" t="s">
        <v>1237</v>
      </c>
      <c r="E366" t="s">
        <v>48</v>
      </c>
      <c r="F366" t="s">
        <v>49</v>
      </c>
      <c r="G366" t="s">
        <v>102</v>
      </c>
      <c r="H366" t="s">
        <v>1326</v>
      </c>
      <c r="J366">
        <v>7.87554</v>
      </c>
      <c r="K366">
        <v>0</v>
      </c>
      <c r="L366">
        <v>0</v>
      </c>
      <c r="M366">
        <v>8</v>
      </c>
      <c r="N366">
        <v>8</v>
      </c>
    </row>
    <row r="367" spans="1:14">
      <c r="A367" t="s">
        <v>1201</v>
      </c>
      <c r="B367" t="s">
        <v>1212</v>
      </c>
      <c r="C367" s="8">
        <v>42753</v>
      </c>
      <c r="D367" t="s">
        <v>1223</v>
      </c>
      <c r="E367" t="s">
        <v>48</v>
      </c>
      <c r="F367" t="s">
        <v>49</v>
      </c>
      <c r="G367" t="s">
        <v>102</v>
      </c>
      <c r="H367" t="s">
        <v>1261</v>
      </c>
      <c r="J367">
        <v>5.2892999999999999</v>
      </c>
      <c r="K367">
        <v>0</v>
      </c>
      <c r="L367">
        <v>0</v>
      </c>
      <c r="M367">
        <v>8</v>
      </c>
      <c r="N367">
        <v>8</v>
      </c>
    </row>
    <row r="368" spans="1:14">
      <c r="A368" t="s">
        <v>1201</v>
      </c>
      <c r="B368" t="s">
        <v>1212</v>
      </c>
      <c r="C368" s="8">
        <v>42753</v>
      </c>
      <c r="D368" t="s">
        <v>1237</v>
      </c>
      <c r="E368" t="s">
        <v>48</v>
      </c>
      <c r="F368" t="s">
        <v>49</v>
      </c>
      <c r="G368" t="s">
        <v>102</v>
      </c>
      <c r="H368" t="s">
        <v>1327</v>
      </c>
      <c r="J368">
        <v>5.6284599999999996</v>
      </c>
      <c r="K368">
        <v>0.74750000000000005</v>
      </c>
      <c r="L368">
        <v>0</v>
      </c>
      <c r="M368">
        <v>8</v>
      </c>
      <c r="N368">
        <v>8</v>
      </c>
    </row>
    <row r="369" spans="1:14">
      <c r="A369" t="s">
        <v>1201</v>
      </c>
      <c r="B369" t="s">
        <v>1212</v>
      </c>
      <c r="C369" s="8">
        <v>42753</v>
      </c>
      <c r="D369" t="s">
        <v>1223</v>
      </c>
      <c r="E369" t="s">
        <v>48</v>
      </c>
      <c r="F369" t="s">
        <v>49</v>
      </c>
      <c r="G369" t="s">
        <v>102</v>
      </c>
      <c r="H369" t="s">
        <v>1328</v>
      </c>
      <c r="J369">
        <v>6.1919700000000004</v>
      </c>
      <c r="K369">
        <v>2.6100000000000002E-2</v>
      </c>
      <c r="L369">
        <v>0</v>
      </c>
      <c r="M369">
        <v>8</v>
      </c>
      <c r="N369">
        <v>8</v>
      </c>
    </row>
    <row r="370" spans="1:14">
      <c r="A370" t="s">
        <v>1201</v>
      </c>
      <c r="B370" t="s">
        <v>1212</v>
      </c>
      <c r="C370" s="8">
        <v>42753</v>
      </c>
      <c r="D370" t="s">
        <v>1223</v>
      </c>
      <c r="E370" t="s">
        <v>48</v>
      </c>
      <c r="F370" t="s">
        <v>49</v>
      </c>
      <c r="G370" t="s">
        <v>102</v>
      </c>
      <c r="H370" t="s">
        <v>1260</v>
      </c>
      <c r="J370">
        <v>6.81053</v>
      </c>
      <c r="K370">
        <v>0</v>
      </c>
      <c r="L370">
        <v>0</v>
      </c>
      <c r="M370">
        <v>8</v>
      </c>
      <c r="N370">
        <v>8</v>
      </c>
    </row>
    <row r="371" spans="1:14">
      <c r="A371" t="s">
        <v>1201</v>
      </c>
      <c r="B371" t="s">
        <v>1212</v>
      </c>
      <c r="C371" s="8">
        <v>42753</v>
      </c>
      <c r="D371" t="s">
        <v>1223</v>
      </c>
      <c r="E371" t="s">
        <v>48</v>
      </c>
      <c r="F371" t="s">
        <v>49</v>
      </c>
      <c r="G371" t="s">
        <v>102</v>
      </c>
      <c r="H371" t="s">
        <v>1329</v>
      </c>
      <c r="J371">
        <v>5.2167500000000002</v>
      </c>
      <c r="K371">
        <v>2.7400000000000001E-2</v>
      </c>
      <c r="L371">
        <v>0</v>
      </c>
      <c r="M371">
        <v>8</v>
      </c>
      <c r="N371">
        <v>8</v>
      </c>
    </row>
    <row r="372" spans="1:14">
      <c r="A372" t="s">
        <v>1201</v>
      </c>
      <c r="B372" t="s">
        <v>1212</v>
      </c>
      <c r="C372" s="8">
        <v>42753</v>
      </c>
      <c r="D372" t="s">
        <v>1223</v>
      </c>
      <c r="E372" t="s">
        <v>48</v>
      </c>
      <c r="F372" t="s">
        <v>49</v>
      </c>
      <c r="G372" t="s">
        <v>102</v>
      </c>
      <c r="H372" t="s">
        <v>1259</v>
      </c>
      <c r="J372">
        <v>5.8618600000000001</v>
      </c>
      <c r="K372">
        <v>0.2586</v>
      </c>
      <c r="L372">
        <v>0</v>
      </c>
      <c r="M372">
        <v>6</v>
      </c>
      <c r="N372">
        <v>6</v>
      </c>
    </row>
    <row r="373" spans="1:14">
      <c r="A373" t="s">
        <v>1201</v>
      </c>
      <c r="B373" t="s">
        <v>1212</v>
      </c>
      <c r="C373" s="8">
        <v>42753</v>
      </c>
      <c r="D373" t="s">
        <v>1225</v>
      </c>
      <c r="E373" t="s">
        <v>48</v>
      </c>
      <c r="F373" t="s">
        <v>49</v>
      </c>
      <c r="G373" t="s">
        <v>102</v>
      </c>
      <c r="H373" t="s">
        <v>1258</v>
      </c>
      <c r="J373">
        <v>6.3040799999999999</v>
      </c>
      <c r="K373">
        <v>5.0000000000000001E-4</v>
      </c>
      <c r="L373">
        <v>0</v>
      </c>
      <c r="M373">
        <v>8</v>
      </c>
      <c r="N373">
        <v>8</v>
      </c>
    </row>
    <row r="374" spans="1:14">
      <c r="A374" t="s">
        <v>1201</v>
      </c>
      <c r="B374" t="s">
        <v>1212</v>
      </c>
      <c r="C374" s="8">
        <v>42753</v>
      </c>
      <c r="D374" t="s">
        <v>1225</v>
      </c>
      <c r="E374" t="s">
        <v>48</v>
      </c>
      <c r="F374" t="s">
        <v>49</v>
      </c>
      <c r="G374" t="s">
        <v>102</v>
      </c>
      <c r="H374" t="s">
        <v>1257</v>
      </c>
      <c r="J374">
        <v>5.8116700000000003</v>
      </c>
      <c r="K374">
        <v>4.7999999999999996E-3</v>
      </c>
      <c r="L374">
        <v>0</v>
      </c>
      <c r="M374">
        <v>8</v>
      </c>
      <c r="N374">
        <v>8</v>
      </c>
    </row>
    <row r="375" spans="1:14">
      <c r="A375" t="s">
        <v>1201</v>
      </c>
      <c r="B375" t="s">
        <v>1212</v>
      </c>
      <c r="C375" s="8">
        <v>42753</v>
      </c>
      <c r="D375" t="s">
        <v>1223</v>
      </c>
      <c r="E375" t="s">
        <v>48</v>
      </c>
      <c r="F375" t="s">
        <v>49</v>
      </c>
      <c r="G375" t="s">
        <v>102</v>
      </c>
      <c r="H375" t="s">
        <v>1256</v>
      </c>
      <c r="J375">
        <v>2.9860899999999999</v>
      </c>
      <c r="K375">
        <v>0</v>
      </c>
      <c r="L375">
        <v>0</v>
      </c>
      <c r="M375">
        <v>5</v>
      </c>
      <c r="N375">
        <v>5</v>
      </c>
    </row>
    <row r="376" spans="1:14">
      <c r="A376" t="s">
        <v>1201</v>
      </c>
      <c r="B376" t="s">
        <v>1212</v>
      </c>
      <c r="C376" s="8">
        <v>42753</v>
      </c>
      <c r="D376" t="s">
        <v>1237</v>
      </c>
      <c r="E376" t="s">
        <v>48</v>
      </c>
      <c r="F376" t="s">
        <v>49</v>
      </c>
      <c r="G376" t="s">
        <v>102</v>
      </c>
      <c r="H376" t="s">
        <v>1330</v>
      </c>
      <c r="J376">
        <v>6.0991900000000001</v>
      </c>
      <c r="K376">
        <v>0.73160000000000003</v>
      </c>
      <c r="L376">
        <v>0</v>
      </c>
      <c r="M376">
        <v>8</v>
      </c>
      <c r="N376">
        <v>8</v>
      </c>
    </row>
    <row r="377" spans="1:14">
      <c r="A377" t="s">
        <v>1201</v>
      </c>
      <c r="B377" t="s">
        <v>1212</v>
      </c>
      <c r="C377" s="8">
        <v>42753</v>
      </c>
      <c r="D377" t="s">
        <v>1225</v>
      </c>
      <c r="E377" t="s">
        <v>48</v>
      </c>
      <c r="F377" t="s">
        <v>49</v>
      </c>
      <c r="G377" t="s">
        <v>102</v>
      </c>
      <c r="H377" t="s">
        <v>1255</v>
      </c>
      <c r="J377">
        <v>5.5644900000000002</v>
      </c>
      <c r="K377">
        <v>0</v>
      </c>
      <c r="L377">
        <v>0</v>
      </c>
      <c r="M377">
        <v>7</v>
      </c>
      <c r="N377">
        <v>7</v>
      </c>
    </row>
    <row r="378" spans="1:14">
      <c r="A378" t="s">
        <v>1201</v>
      </c>
      <c r="B378" t="s">
        <v>1212</v>
      </c>
      <c r="C378" s="8">
        <v>42753</v>
      </c>
      <c r="D378" t="s">
        <v>1237</v>
      </c>
      <c r="E378" t="s">
        <v>48</v>
      </c>
      <c r="F378" t="s">
        <v>49</v>
      </c>
      <c r="G378" t="s">
        <v>102</v>
      </c>
      <c r="H378" t="s">
        <v>1331</v>
      </c>
      <c r="J378">
        <v>5.2293700000000003</v>
      </c>
      <c r="K378">
        <v>0</v>
      </c>
      <c r="L378">
        <v>0</v>
      </c>
      <c r="M378">
        <v>8</v>
      </c>
      <c r="N378">
        <v>8</v>
      </c>
    </row>
    <row r="379" spans="1:14">
      <c r="A379" t="s">
        <v>1201</v>
      </c>
      <c r="B379" t="s">
        <v>1212</v>
      </c>
      <c r="C379" s="8">
        <v>42753</v>
      </c>
      <c r="D379" t="s">
        <v>1225</v>
      </c>
      <c r="E379" t="s">
        <v>48</v>
      </c>
      <c r="F379" t="s">
        <v>49</v>
      </c>
      <c r="G379" t="s">
        <v>102</v>
      </c>
      <c r="H379" t="s">
        <v>1254</v>
      </c>
      <c r="J379">
        <v>6.0353700000000003</v>
      </c>
      <c r="K379">
        <v>8.2500000000000004E-2</v>
      </c>
      <c r="L379">
        <v>0</v>
      </c>
      <c r="M379">
        <v>8</v>
      </c>
      <c r="N379">
        <v>8</v>
      </c>
    </row>
    <row r="380" spans="1:14">
      <c r="A380" t="s">
        <v>1201</v>
      </c>
      <c r="B380" t="s">
        <v>1212</v>
      </c>
      <c r="C380" s="8">
        <v>42753</v>
      </c>
      <c r="D380" t="s">
        <v>1225</v>
      </c>
      <c r="E380" t="s">
        <v>48</v>
      </c>
      <c r="F380" t="s">
        <v>49</v>
      </c>
      <c r="G380" t="s">
        <v>102</v>
      </c>
      <c r="H380" t="s">
        <v>1253</v>
      </c>
      <c r="J380">
        <v>6.9560599999999999</v>
      </c>
      <c r="K380">
        <v>3.7000000000000002E-3</v>
      </c>
      <c r="L380">
        <v>0</v>
      </c>
      <c r="M380">
        <v>8</v>
      </c>
      <c r="N380">
        <v>8</v>
      </c>
    </row>
    <row r="381" spans="1:14">
      <c r="A381" t="s">
        <v>1201</v>
      </c>
      <c r="B381" t="s">
        <v>1212</v>
      </c>
      <c r="C381" s="8">
        <v>42753</v>
      </c>
      <c r="D381" t="s">
        <v>1237</v>
      </c>
      <c r="E381" t="s">
        <v>48</v>
      </c>
      <c r="F381" t="s">
        <v>49</v>
      </c>
      <c r="G381" t="s">
        <v>102</v>
      </c>
      <c r="H381" t="s">
        <v>1339</v>
      </c>
      <c r="J381">
        <v>6.8363699999999996</v>
      </c>
      <c r="K381">
        <v>0</v>
      </c>
      <c r="L381">
        <v>0</v>
      </c>
      <c r="M381">
        <v>8</v>
      </c>
      <c r="N381">
        <v>8</v>
      </c>
    </row>
    <row r="382" spans="1:14">
      <c r="A382" t="s">
        <v>1201</v>
      </c>
      <c r="B382" t="s">
        <v>1212</v>
      </c>
      <c r="C382" s="8">
        <v>42753</v>
      </c>
      <c r="D382" t="s">
        <v>1223</v>
      </c>
      <c r="E382" t="s">
        <v>48</v>
      </c>
      <c r="F382" t="s">
        <v>49</v>
      </c>
      <c r="G382" t="s">
        <v>102</v>
      </c>
      <c r="H382" t="s">
        <v>1252</v>
      </c>
      <c r="J382">
        <v>4.2979099999999999</v>
      </c>
      <c r="K382">
        <v>0</v>
      </c>
      <c r="L382">
        <v>0</v>
      </c>
      <c r="M382">
        <v>8</v>
      </c>
      <c r="N382">
        <v>8</v>
      </c>
    </row>
    <row r="383" spans="1:14">
      <c r="A383" t="s">
        <v>1201</v>
      </c>
      <c r="B383" t="s">
        <v>1201</v>
      </c>
      <c r="C383" s="8">
        <v>42739</v>
      </c>
      <c r="D383" t="s">
        <v>1223</v>
      </c>
      <c r="E383" t="s">
        <v>48</v>
      </c>
      <c r="F383" t="s">
        <v>50</v>
      </c>
      <c r="G383" t="s">
        <v>102</v>
      </c>
      <c r="H383" t="s">
        <v>1242</v>
      </c>
      <c r="J383">
        <v>18.003319999999999</v>
      </c>
      <c r="K383">
        <v>0</v>
      </c>
      <c r="L383">
        <v>0</v>
      </c>
      <c r="M383">
        <v>24</v>
      </c>
      <c r="N383">
        <v>24</v>
      </c>
    </row>
    <row r="384" spans="1:14">
      <c r="A384" t="s">
        <v>1201</v>
      </c>
      <c r="B384" t="s">
        <v>1201</v>
      </c>
      <c r="C384" s="8">
        <v>42739</v>
      </c>
      <c r="D384" t="s">
        <v>1237</v>
      </c>
      <c r="E384" t="s">
        <v>48</v>
      </c>
      <c r="F384" t="s">
        <v>50</v>
      </c>
      <c r="G384" t="s">
        <v>102</v>
      </c>
      <c r="H384" t="s">
        <v>1333</v>
      </c>
      <c r="J384">
        <v>23.375810000000001</v>
      </c>
      <c r="K384">
        <v>0</v>
      </c>
      <c r="L384">
        <v>0</v>
      </c>
      <c r="M384">
        <v>24</v>
      </c>
      <c r="N384">
        <v>24</v>
      </c>
    </row>
    <row r="385" spans="1:14">
      <c r="A385" t="s">
        <v>1201</v>
      </c>
      <c r="B385" t="s">
        <v>1201</v>
      </c>
      <c r="C385" s="8">
        <v>42739</v>
      </c>
      <c r="D385" t="s">
        <v>1225</v>
      </c>
      <c r="E385" t="s">
        <v>48</v>
      </c>
      <c r="F385" t="s">
        <v>50</v>
      </c>
      <c r="G385" t="s">
        <v>102</v>
      </c>
      <c r="H385" t="s">
        <v>1243</v>
      </c>
      <c r="J385">
        <v>24.712990000000001</v>
      </c>
      <c r="K385">
        <v>0</v>
      </c>
      <c r="L385">
        <v>0</v>
      </c>
      <c r="M385">
        <v>32</v>
      </c>
      <c r="N385">
        <v>32</v>
      </c>
    </row>
    <row r="386" spans="1:14">
      <c r="A386" t="s">
        <v>1201</v>
      </c>
      <c r="B386" t="s">
        <v>1201</v>
      </c>
      <c r="C386" s="8">
        <v>42739</v>
      </c>
      <c r="D386" t="s">
        <v>1223</v>
      </c>
      <c r="E386" t="s">
        <v>48</v>
      </c>
      <c r="F386" t="s">
        <v>50</v>
      </c>
      <c r="G386" t="s">
        <v>102</v>
      </c>
      <c r="H386" t="s">
        <v>1244</v>
      </c>
      <c r="J386">
        <v>49.466619999999999</v>
      </c>
      <c r="K386">
        <v>0</v>
      </c>
      <c r="L386">
        <v>0</v>
      </c>
      <c r="M386">
        <v>56</v>
      </c>
      <c r="N386">
        <v>56</v>
      </c>
    </row>
    <row r="387" spans="1:14">
      <c r="A387" t="s">
        <v>1201</v>
      </c>
      <c r="B387" t="s">
        <v>1201</v>
      </c>
      <c r="C387" s="8">
        <v>42739</v>
      </c>
      <c r="D387" t="s">
        <v>1237</v>
      </c>
      <c r="E387" t="s">
        <v>48</v>
      </c>
      <c r="F387" t="s">
        <v>50</v>
      </c>
      <c r="G387" t="s">
        <v>102</v>
      </c>
      <c r="H387" t="s">
        <v>1334</v>
      </c>
      <c r="J387">
        <v>21.19998</v>
      </c>
      <c r="K387">
        <v>0</v>
      </c>
      <c r="L387">
        <v>0</v>
      </c>
      <c r="M387">
        <v>24</v>
      </c>
      <c r="N387">
        <v>24</v>
      </c>
    </row>
    <row r="388" spans="1:14">
      <c r="A388" t="s">
        <v>1201</v>
      </c>
      <c r="B388" t="s">
        <v>1201</v>
      </c>
      <c r="C388" s="8">
        <v>42739</v>
      </c>
      <c r="D388" t="s">
        <v>1225</v>
      </c>
      <c r="E388" t="s">
        <v>48</v>
      </c>
      <c r="F388" t="s">
        <v>50</v>
      </c>
      <c r="G388" t="s">
        <v>102</v>
      </c>
      <c r="H388" t="s">
        <v>1245</v>
      </c>
      <c r="J388">
        <v>21.19998</v>
      </c>
      <c r="K388">
        <v>0</v>
      </c>
      <c r="L388">
        <v>0</v>
      </c>
      <c r="M388">
        <v>24</v>
      </c>
      <c r="N388">
        <v>24</v>
      </c>
    </row>
    <row r="389" spans="1:14">
      <c r="A389" t="s">
        <v>1201</v>
      </c>
      <c r="B389" t="s">
        <v>1201</v>
      </c>
      <c r="C389" s="8">
        <v>42739</v>
      </c>
      <c r="D389" t="s">
        <v>1335</v>
      </c>
      <c r="E389" t="s">
        <v>48</v>
      </c>
      <c r="F389" t="s">
        <v>49</v>
      </c>
      <c r="G389" t="s">
        <v>102</v>
      </c>
      <c r="H389" t="s">
        <v>1336</v>
      </c>
      <c r="J389">
        <v>3.6635800000000001</v>
      </c>
      <c r="K389">
        <v>0</v>
      </c>
      <c r="L389">
        <v>0</v>
      </c>
      <c r="M389">
        <v>0.01</v>
      </c>
      <c r="N389">
        <v>0.01</v>
      </c>
    </row>
    <row r="390" spans="1:14">
      <c r="A390" t="s">
        <v>1201</v>
      </c>
      <c r="B390" t="s">
        <v>1201</v>
      </c>
      <c r="C390" s="8">
        <v>42739</v>
      </c>
      <c r="D390" t="s">
        <v>1223</v>
      </c>
      <c r="E390" t="s">
        <v>48</v>
      </c>
      <c r="F390" t="s">
        <v>49</v>
      </c>
      <c r="G390" t="s">
        <v>102</v>
      </c>
      <c r="H390" t="s">
        <v>1337</v>
      </c>
      <c r="J390">
        <v>5.1335899999999999</v>
      </c>
      <c r="K390">
        <v>0.20669999999999999</v>
      </c>
      <c r="L390">
        <v>0</v>
      </c>
      <c r="M390">
        <v>8</v>
      </c>
      <c r="N390">
        <v>8</v>
      </c>
    </row>
    <row r="391" spans="1:14">
      <c r="A391" t="s">
        <v>1201</v>
      </c>
      <c r="B391" t="s">
        <v>1201</v>
      </c>
      <c r="C391" s="8">
        <v>42739</v>
      </c>
      <c r="D391" t="s">
        <v>1225</v>
      </c>
      <c r="E391" t="s">
        <v>48</v>
      </c>
      <c r="F391" t="s">
        <v>49</v>
      </c>
      <c r="G391" t="s">
        <v>102</v>
      </c>
      <c r="H391" t="s">
        <v>1246</v>
      </c>
      <c r="J391">
        <v>6.1091300000000004</v>
      </c>
      <c r="K391">
        <v>0</v>
      </c>
      <c r="L391">
        <v>0</v>
      </c>
      <c r="M391">
        <v>8</v>
      </c>
      <c r="N391">
        <v>8</v>
      </c>
    </row>
    <row r="392" spans="1:14">
      <c r="A392" t="s">
        <v>1201</v>
      </c>
      <c r="B392" t="s">
        <v>1201</v>
      </c>
      <c r="C392" s="8">
        <v>42739</v>
      </c>
      <c r="D392" t="s">
        <v>1225</v>
      </c>
      <c r="E392" t="s">
        <v>48</v>
      </c>
      <c r="F392" t="s">
        <v>49</v>
      </c>
      <c r="G392" t="s">
        <v>102</v>
      </c>
      <c r="H392" t="s">
        <v>1247</v>
      </c>
      <c r="J392">
        <v>6.8081399999999999</v>
      </c>
      <c r="K392">
        <v>0</v>
      </c>
      <c r="L392">
        <v>0</v>
      </c>
      <c r="M392">
        <v>8</v>
      </c>
      <c r="N392">
        <v>8</v>
      </c>
    </row>
    <row r="393" spans="1:14">
      <c r="A393" t="s">
        <v>1201</v>
      </c>
      <c r="B393" t="s">
        <v>1201</v>
      </c>
      <c r="C393" s="8">
        <v>42739</v>
      </c>
      <c r="D393" t="s">
        <v>1225</v>
      </c>
      <c r="E393" t="s">
        <v>48</v>
      </c>
      <c r="F393" t="s">
        <v>49</v>
      </c>
      <c r="G393" t="s">
        <v>102</v>
      </c>
      <c r="H393" t="s">
        <v>1248</v>
      </c>
      <c r="J393">
        <v>5.8017399999999997</v>
      </c>
      <c r="K393">
        <v>0</v>
      </c>
      <c r="L393">
        <v>0</v>
      </c>
      <c r="M393">
        <v>8</v>
      </c>
      <c r="N393">
        <v>8</v>
      </c>
    </row>
    <row r="394" spans="1:14">
      <c r="A394" t="s">
        <v>1201</v>
      </c>
      <c r="B394" t="s">
        <v>1201</v>
      </c>
      <c r="C394" s="8">
        <v>42739</v>
      </c>
      <c r="D394" t="s">
        <v>1223</v>
      </c>
      <c r="E394" t="s">
        <v>48</v>
      </c>
      <c r="F394" t="s">
        <v>49</v>
      </c>
      <c r="G394" t="s">
        <v>102</v>
      </c>
      <c r="H394" t="s">
        <v>1249</v>
      </c>
      <c r="J394">
        <v>4.9007969999999998</v>
      </c>
      <c r="K394">
        <v>0.92659999999999998</v>
      </c>
      <c r="L394">
        <v>0</v>
      </c>
      <c r="M394">
        <v>8</v>
      </c>
      <c r="N394">
        <v>8</v>
      </c>
    </row>
    <row r="395" spans="1:14">
      <c r="A395" t="s">
        <v>1201</v>
      </c>
      <c r="B395" t="s">
        <v>1201</v>
      </c>
      <c r="C395" s="8">
        <v>42739</v>
      </c>
      <c r="D395" t="s">
        <v>1223</v>
      </c>
      <c r="E395" t="s">
        <v>48</v>
      </c>
      <c r="F395" t="s">
        <v>49</v>
      </c>
      <c r="G395" t="s">
        <v>102</v>
      </c>
      <c r="H395" t="s">
        <v>1250</v>
      </c>
      <c r="J395">
        <v>2.6139800000000002</v>
      </c>
      <c r="K395">
        <v>0.27660000000000001</v>
      </c>
      <c r="L395">
        <v>0</v>
      </c>
      <c r="M395">
        <v>8</v>
      </c>
      <c r="N395">
        <v>8</v>
      </c>
    </row>
    <row r="396" spans="1:14">
      <c r="A396" t="s">
        <v>1201</v>
      </c>
      <c r="B396" t="s">
        <v>1201</v>
      </c>
      <c r="C396" s="8">
        <v>42739</v>
      </c>
      <c r="D396" t="s">
        <v>1237</v>
      </c>
      <c r="E396" t="s">
        <v>48</v>
      </c>
      <c r="F396" t="s">
        <v>49</v>
      </c>
      <c r="G396" t="s">
        <v>102</v>
      </c>
      <c r="H396" t="s">
        <v>1251</v>
      </c>
      <c r="J396">
        <v>4.1323400000000001</v>
      </c>
      <c r="K396">
        <v>0.41120000000000001</v>
      </c>
      <c r="L396">
        <v>0</v>
      </c>
      <c r="M396">
        <v>7</v>
      </c>
      <c r="N396">
        <v>7</v>
      </c>
    </row>
    <row r="397" spans="1:14">
      <c r="A397" t="s">
        <v>1201</v>
      </c>
      <c r="B397" t="s">
        <v>1201</v>
      </c>
      <c r="C397" s="8">
        <v>42739</v>
      </c>
      <c r="D397" t="s">
        <v>1237</v>
      </c>
      <c r="E397" t="s">
        <v>48</v>
      </c>
      <c r="F397" t="s">
        <v>49</v>
      </c>
      <c r="G397" t="s">
        <v>102</v>
      </c>
      <c r="H397" t="s">
        <v>1338</v>
      </c>
      <c r="J397">
        <v>5.1624999999999996</v>
      </c>
      <c r="K397">
        <v>0</v>
      </c>
      <c r="L397">
        <v>0</v>
      </c>
      <c r="M397">
        <v>8</v>
      </c>
      <c r="N397">
        <v>8</v>
      </c>
    </row>
    <row r="398" spans="1:14">
      <c r="A398" t="s">
        <v>1201</v>
      </c>
      <c r="B398" t="s">
        <v>1201</v>
      </c>
      <c r="C398" s="8">
        <v>42739</v>
      </c>
      <c r="D398" t="s">
        <v>1223</v>
      </c>
      <c r="E398" t="s">
        <v>48</v>
      </c>
      <c r="F398" t="s">
        <v>49</v>
      </c>
      <c r="G398" t="s">
        <v>102</v>
      </c>
      <c r="H398" t="s">
        <v>1252</v>
      </c>
      <c r="J398">
        <v>4.3634899999999996</v>
      </c>
      <c r="K398">
        <v>2.5000000000000001E-3</v>
      </c>
      <c r="L398">
        <v>0</v>
      </c>
      <c r="M398">
        <v>8</v>
      </c>
      <c r="N398">
        <v>8</v>
      </c>
    </row>
    <row r="399" spans="1:14">
      <c r="A399" t="s">
        <v>1201</v>
      </c>
      <c r="B399" t="s">
        <v>1201</v>
      </c>
      <c r="C399" s="8">
        <v>42739</v>
      </c>
      <c r="D399" t="s">
        <v>1237</v>
      </c>
      <c r="E399" t="s">
        <v>48</v>
      </c>
      <c r="F399" t="s">
        <v>49</v>
      </c>
      <c r="G399" t="s">
        <v>102</v>
      </c>
      <c r="H399" t="s">
        <v>1339</v>
      </c>
      <c r="J399">
        <v>7.4386999999999999</v>
      </c>
      <c r="K399">
        <v>0</v>
      </c>
      <c r="L399">
        <v>0</v>
      </c>
      <c r="M399">
        <v>8</v>
      </c>
      <c r="N399">
        <v>8</v>
      </c>
    </row>
    <row r="400" spans="1:14">
      <c r="A400" t="s">
        <v>1201</v>
      </c>
      <c r="B400" t="s">
        <v>1201</v>
      </c>
      <c r="C400" s="8">
        <v>42739</v>
      </c>
      <c r="D400" t="s">
        <v>1225</v>
      </c>
      <c r="E400" t="s">
        <v>48</v>
      </c>
      <c r="F400" t="s">
        <v>49</v>
      </c>
      <c r="G400" t="s">
        <v>102</v>
      </c>
      <c r="H400" t="s">
        <v>1253</v>
      </c>
      <c r="J400">
        <v>6.4466999999999999</v>
      </c>
      <c r="K400">
        <v>0.19139999999999999</v>
      </c>
      <c r="L400">
        <v>0</v>
      </c>
      <c r="M400">
        <v>8</v>
      </c>
      <c r="N400">
        <v>8</v>
      </c>
    </row>
    <row r="401" spans="1:14">
      <c r="A401" t="s">
        <v>1201</v>
      </c>
      <c r="B401" t="s">
        <v>1201</v>
      </c>
      <c r="C401" s="8">
        <v>42739</v>
      </c>
      <c r="D401" t="s">
        <v>1225</v>
      </c>
      <c r="E401" t="s">
        <v>48</v>
      </c>
      <c r="F401" t="s">
        <v>49</v>
      </c>
      <c r="G401" t="s">
        <v>102</v>
      </c>
      <c r="H401" t="s">
        <v>1254</v>
      </c>
      <c r="J401">
        <v>6.7801799999999997</v>
      </c>
      <c r="K401">
        <v>5.1999999999999998E-3</v>
      </c>
      <c r="L401">
        <v>0</v>
      </c>
      <c r="M401">
        <v>8</v>
      </c>
      <c r="N401">
        <v>8</v>
      </c>
    </row>
    <row r="402" spans="1:14">
      <c r="A402" t="s">
        <v>1201</v>
      </c>
      <c r="B402" t="s">
        <v>1201</v>
      </c>
      <c r="C402" s="8">
        <v>42739</v>
      </c>
      <c r="D402" t="s">
        <v>1237</v>
      </c>
      <c r="E402" t="s">
        <v>48</v>
      </c>
      <c r="F402" t="s">
        <v>49</v>
      </c>
      <c r="G402" t="s">
        <v>102</v>
      </c>
      <c r="H402" t="s">
        <v>1332</v>
      </c>
      <c r="J402">
        <v>3.6439499999999998</v>
      </c>
      <c r="K402">
        <v>0</v>
      </c>
      <c r="L402">
        <v>0</v>
      </c>
      <c r="M402">
        <v>8</v>
      </c>
      <c r="N402">
        <v>8</v>
      </c>
    </row>
    <row r="403" spans="1:14">
      <c r="A403" t="s">
        <v>1201</v>
      </c>
      <c r="B403" t="s">
        <v>1201</v>
      </c>
      <c r="C403" s="8">
        <v>42739</v>
      </c>
      <c r="D403" t="s">
        <v>1237</v>
      </c>
      <c r="E403" t="s">
        <v>48</v>
      </c>
      <c r="F403" t="s">
        <v>49</v>
      </c>
      <c r="G403" t="s">
        <v>102</v>
      </c>
      <c r="H403" t="s">
        <v>1331</v>
      </c>
      <c r="J403">
        <v>4.0928300000000002</v>
      </c>
      <c r="K403">
        <v>0</v>
      </c>
      <c r="L403">
        <v>0</v>
      </c>
      <c r="M403">
        <v>8</v>
      </c>
      <c r="N403">
        <v>8</v>
      </c>
    </row>
    <row r="404" spans="1:14">
      <c r="A404" t="s">
        <v>1201</v>
      </c>
      <c r="B404" t="s">
        <v>1201</v>
      </c>
      <c r="C404" s="8">
        <v>42739</v>
      </c>
      <c r="D404" t="s">
        <v>1225</v>
      </c>
      <c r="E404" t="s">
        <v>48</v>
      </c>
      <c r="F404" t="s">
        <v>49</v>
      </c>
      <c r="G404" t="s">
        <v>102</v>
      </c>
      <c r="H404" t="s">
        <v>1255</v>
      </c>
      <c r="J404">
        <v>5.4914699999999996</v>
      </c>
      <c r="K404">
        <v>4.8300000000000003E-2</v>
      </c>
      <c r="L404">
        <v>0</v>
      </c>
      <c r="M404">
        <v>7</v>
      </c>
      <c r="N404">
        <v>7</v>
      </c>
    </row>
    <row r="405" spans="1:14">
      <c r="A405" t="s">
        <v>1201</v>
      </c>
      <c r="B405" t="s">
        <v>1201</v>
      </c>
      <c r="C405" s="8">
        <v>42739</v>
      </c>
      <c r="D405" t="s">
        <v>1237</v>
      </c>
      <c r="E405" t="s">
        <v>48</v>
      </c>
      <c r="F405" t="s">
        <v>49</v>
      </c>
      <c r="G405" t="s">
        <v>102</v>
      </c>
      <c r="H405" t="s">
        <v>1330</v>
      </c>
      <c r="J405">
        <v>4.9304399999999999</v>
      </c>
      <c r="K405">
        <v>0</v>
      </c>
      <c r="L405">
        <v>0</v>
      </c>
      <c r="M405">
        <v>8</v>
      </c>
      <c r="N405">
        <v>8</v>
      </c>
    </row>
    <row r="406" spans="1:14">
      <c r="A406" t="s">
        <v>1201</v>
      </c>
      <c r="B406" t="s">
        <v>1201</v>
      </c>
      <c r="C406" s="8">
        <v>42739</v>
      </c>
      <c r="D406" t="s">
        <v>1223</v>
      </c>
      <c r="E406" t="s">
        <v>48</v>
      </c>
      <c r="F406" t="s">
        <v>49</v>
      </c>
      <c r="G406" t="s">
        <v>102</v>
      </c>
      <c r="H406" t="s">
        <v>1256</v>
      </c>
      <c r="J406">
        <v>3.3656999999999999</v>
      </c>
      <c r="K406">
        <v>0</v>
      </c>
      <c r="L406">
        <v>0</v>
      </c>
      <c r="M406">
        <v>4.5</v>
      </c>
      <c r="N406">
        <v>4.5</v>
      </c>
    </row>
    <row r="407" spans="1:14">
      <c r="A407" t="s">
        <v>1201</v>
      </c>
      <c r="B407" t="s">
        <v>1201</v>
      </c>
      <c r="C407" s="8">
        <v>42739</v>
      </c>
      <c r="D407" t="s">
        <v>1225</v>
      </c>
      <c r="E407" t="s">
        <v>48</v>
      </c>
      <c r="F407" t="s">
        <v>49</v>
      </c>
      <c r="G407" t="s">
        <v>102</v>
      </c>
      <c r="H407" t="s">
        <v>1257</v>
      </c>
      <c r="J407">
        <v>6.2751700000000001</v>
      </c>
      <c r="K407">
        <v>0</v>
      </c>
      <c r="L407">
        <v>0</v>
      </c>
      <c r="M407">
        <v>8</v>
      </c>
      <c r="N407">
        <v>8</v>
      </c>
    </row>
    <row r="408" spans="1:14">
      <c r="A408" t="s">
        <v>1201</v>
      </c>
      <c r="B408" t="s">
        <v>1201</v>
      </c>
      <c r="C408" s="8">
        <v>42739</v>
      </c>
      <c r="D408" t="s">
        <v>1223</v>
      </c>
      <c r="E408" t="s">
        <v>48</v>
      </c>
      <c r="F408" t="s">
        <v>49</v>
      </c>
      <c r="G408" t="s">
        <v>102</v>
      </c>
      <c r="H408" t="s">
        <v>1259</v>
      </c>
      <c r="J408">
        <v>3.4074399999999998</v>
      </c>
      <c r="K408">
        <v>0.42909999999999998</v>
      </c>
      <c r="L408">
        <v>0</v>
      </c>
      <c r="M408">
        <v>6</v>
      </c>
      <c r="N408">
        <v>6</v>
      </c>
    </row>
    <row r="409" spans="1:14">
      <c r="A409" t="s">
        <v>1201</v>
      </c>
      <c r="B409" t="s">
        <v>1201</v>
      </c>
      <c r="C409" s="8">
        <v>42739</v>
      </c>
      <c r="D409" t="s">
        <v>1223</v>
      </c>
      <c r="E409" t="s">
        <v>48</v>
      </c>
      <c r="F409" t="s">
        <v>49</v>
      </c>
      <c r="G409" t="s">
        <v>102</v>
      </c>
      <c r="H409" t="s">
        <v>1260</v>
      </c>
      <c r="J409">
        <v>5.8750299999999998</v>
      </c>
      <c r="K409">
        <v>8.0000000000000004E-4</v>
      </c>
      <c r="L409">
        <v>0</v>
      </c>
      <c r="M409">
        <v>8</v>
      </c>
      <c r="N409">
        <v>8</v>
      </c>
    </row>
    <row r="410" spans="1:14">
      <c r="A410" t="s">
        <v>1201</v>
      </c>
      <c r="B410" t="s">
        <v>1201</v>
      </c>
      <c r="C410" s="8">
        <v>42739</v>
      </c>
      <c r="D410" t="s">
        <v>1237</v>
      </c>
      <c r="E410" t="s">
        <v>48</v>
      </c>
      <c r="F410" t="s">
        <v>49</v>
      </c>
      <c r="G410" t="s">
        <v>102</v>
      </c>
      <c r="H410" t="s">
        <v>1327</v>
      </c>
      <c r="J410">
        <v>4.69231</v>
      </c>
      <c r="K410">
        <v>0</v>
      </c>
      <c r="L410">
        <v>0</v>
      </c>
      <c r="M410">
        <v>8</v>
      </c>
      <c r="N410">
        <v>8</v>
      </c>
    </row>
    <row r="411" spans="1:14">
      <c r="A411" t="s">
        <v>1201</v>
      </c>
      <c r="B411" t="s">
        <v>1201</v>
      </c>
      <c r="C411" s="8">
        <v>42739</v>
      </c>
      <c r="D411" t="s">
        <v>1223</v>
      </c>
      <c r="E411" t="s">
        <v>48</v>
      </c>
      <c r="F411" t="s">
        <v>49</v>
      </c>
      <c r="G411" t="s">
        <v>102</v>
      </c>
      <c r="H411" t="s">
        <v>1261</v>
      </c>
      <c r="J411">
        <v>5.6523700000000003</v>
      </c>
      <c r="K411">
        <v>0</v>
      </c>
      <c r="L411">
        <v>0</v>
      </c>
      <c r="M411">
        <v>8</v>
      </c>
      <c r="N411">
        <v>8</v>
      </c>
    </row>
    <row r="412" spans="1:14">
      <c r="A412" t="s">
        <v>1201</v>
      </c>
      <c r="B412" t="s">
        <v>1201</v>
      </c>
      <c r="C412" s="8">
        <v>42739</v>
      </c>
      <c r="D412" t="s">
        <v>1237</v>
      </c>
      <c r="E412" t="s">
        <v>48</v>
      </c>
      <c r="F412" t="s">
        <v>49</v>
      </c>
      <c r="G412" t="s">
        <v>102</v>
      </c>
      <c r="H412" t="s">
        <v>1326</v>
      </c>
      <c r="J412">
        <v>6.7752299999999996</v>
      </c>
      <c r="K412">
        <v>0</v>
      </c>
      <c r="L412">
        <v>0</v>
      </c>
      <c r="M412">
        <v>8</v>
      </c>
      <c r="N412">
        <v>8</v>
      </c>
    </row>
    <row r="413" spans="1:14">
      <c r="A413" t="s">
        <v>1201</v>
      </c>
      <c r="B413" t="s">
        <v>1201</v>
      </c>
      <c r="C413" s="8">
        <v>42739</v>
      </c>
      <c r="D413" t="s">
        <v>1237</v>
      </c>
      <c r="E413" t="s">
        <v>48</v>
      </c>
      <c r="F413" t="s">
        <v>49</v>
      </c>
      <c r="G413" t="s">
        <v>102</v>
      </c>
      <c r="H413" t="s">
        <v>1340</v>
      </c>
      <c r="J413">
        <v>3.44231</v>
      </c>
      <c r="K413">
        <v>0</v>
      </c>
      <c r="L413">
        <v>0</v>
      </c>
      <c r="M413">
        <v>8</v>
      </c>
      <c r="N413">
        <v>8</v>
      </c>
    </row>
    <row r="414" spans="1:14">
      <c r="A414" t="s">
        <v>1201</v>
      </c>
      <c r="B414" t="s">
        <v>1201</v>
      </c>
      <c r="C414" s="8">
        <v>42739</v>
      </c>
      <c r="D414" t="s">
        <v>1223</v>
      </c>
      <c r="E414" t="s">
        <v>48</v>
      </c>
      <c r="F414" t="s">
        <v>49</v>
      </c>
      <c r="G414" t="s">
        <v>102</v>
      </c>
      <c r="H414" t="s">
        <v>1262</v>
      </c>
      <c r="J414">
        <v>4.8742299999999998</v>
      </c>
      <c r="K414">
        <v>0.2399</v>
      </c>
      <c r="L414">
        <v>0</v>
      </c>
      <c r="M414">
        <v>8</v>
      </c>
      <c r="N414">
        <v>8</v>
      </c>
    </row>
    <row r="415" spans="1:14">
      <c r="A415" t="s">
        <v>1201</v>
      </c>
      <c r="B415" t="s">
        <v>1201</v>
      </c>
      <c r="C415" s="8">
        <v>42739</v>
      </c>
      <c r="D415" t="s">
        <v>1237</v>
      </c>
      <c r="E415" t="s">
        <v>48</v>
      </c>
      <c r="F415" t="s">
        <v>49</v>
      </c>
      <c r="G415" t="s">
        <v>102</v>
      </c>
      <c r="H415" t="s">
        <v>1325</v>
      </c>
      <c r="J415">
        <v>5.1384699999999999</v>
      </c>
      <c r="K415">
        <v>0</v>
      </c>
      <c r="L415">
        <v>0</v>
      </c>
      <c r="M415">
        <v>8</v>
      </c>
      <c r="N415">
        <v>8</v>
      </c>
    </row>
    <row r="416" spans="1:14">
      <c r="A416" t="s">
        <v>1201</v>
      </c>
      <c r="B416" t="s">
        <v>1201</v>
      </c>
      <c r="C416" s="8">
        <v>42739</v>
      </c>
      <c r="D416" t="s">
        <v>1225</v>
      </c>
      <c r="E416" t="s">
        <v>48</v>
      </c>
      <c r="F416" t="s">
        <v>49</v>
      </c>
      <c r="G416" t="s">
        <v>102</v>
      </c>
      <c r="H416" t="s">
        <v>1263</v>
      </c>
      <c r="J416">
        <v>6.4419500000000003</v>
      </c>
      <c r="K416">
        <v>0</v>
      </c>
      <c r="L416">
        <v>0</v>
      </c>
      <c r="M416">
        <v>8</v>
      </c>
      <c r="N416">
        <v>8</v>
      </c>
    </row>
    <row r="417" spans="1:14">
      <c r="A417" t="s">
        <v>1201</v>
      </c>
      <c r="B417" t="s">
        <v>1201</v>
      </c>
      <c r="C417" s="8">
        <v>42739</v>
      </c>
      <c r="D417" t="s">
        <v>1237</v>
      </c>
      <c r="E417" t="s">
        <v>48</v>
      </c>
      <c r="F417" t="s">
        <v>49</v>
      </c>
      <c r="G417" t="s">
        <v>102</v>
      </c>
      <c r="H417" t="s">
        <v>1324</v>
      </c>
      <c r="J417">
        <v>6.6479999999999997</v>
      </c>
      <c r="K417">
        <v>0</v>
      </c>
      <c r="L417">
        <v>0</v>
      </c>
      <c r="M417">
        <v>8</v>
      </c>
      <c r="N417">
        <v>8</v>
      </c>
    </row>
    <row r="418" spans="1:14">
      <c r="A418" t="s">
        <v>1201</v>
      </c>
      <c r="B418" t="s">
        <v>1201</v>
      </c>
      <c r="C418" s="8">
        <v>42739</v>
      </c>
      <c r="D418" t="s">
        <v>1237</v>
      </c>
      <c r="E418" t="s">
        <v>48</v>
      </c>
      <c r="F418" t="s">
        <v>49</v>
      </c>
      <c r="G418" t="s">
        <v>102</v>
      </c>
      <c r="H418" t="s">
        <v>1323</v>
      </c>
      <c r="J418">
        <v>7.1778000000000004</v>
      </c>
      <c r="K418">
        <v>0</v>
      </c>
      <c r="L418">
        <v>0</v>
      </c>
      <c r="M418">
        <v>8</v>
      </c>
      <c r="N418">
        <v>8</v>
      </c>
    </row>
    <row r="419" spans="1:14">
      <c r="A419" t="s">
        <v>1201</v>
      </c>
      <c r="B419" t="s">
        <v>1201</v>
      </c>
      <c r="C419" s="8">
        <v>42739</v>
      </c>
      <c r="D419" t="s">
        <v>1237</v>
      </c>
      <c r="E419" t="s">
        <v>48</v>
      </c>
      <c r="F419" t="s">
        <v>49</v>
      </c>
      <c r="G419" t="s">
        <v>102</v>
      </c>
      <c r="H419" t="s">
        <v>1322</v>
      </c>
      <c r="J419">
        <v>5.8734299999999999</v>
      </c>
      <c r="K419">
        <v>0</v>
      </c>
      <c r="L419">
        <v>0</v>
      </c>
      <c r="M419">
        <v>8</v>
      </c>
      <c r="N419">
        <v>8</v>
      </c>
    </row>
    <row r="420" spans="1:14">
      <c r="A420" t="s">
        <v>1201</v>
      </c>
      <c r="B420" t="s">
        <v>1201</v>
      </c>
      <c r="C420" s="8">
        <v>42739</v>
      </c>
      <c r="D420" t="s">
        <v>1225</v>
      </c>
      <c r="E420" t="s">
        <v>48</v>
      </c>
      <c r="F420" t="s">
        <v>49</v>
      </c>
      <c r="G420" t="s">
        <v>102</v>
      </c>
      <c r="H420" t="s">
        <v>1264</v>
      </c>
      <c r="J420">
        <v>5.9747500000000002</v>
      </c>
      <c r="K420">
        <v>0</v>
      </c>
      <c r="L420">
        <v>0</v>
      </c>
      <c r="M420">
        <v>8</v>
      </c>
      <c r="N420">
        <v>8</v>
      </c>
    </row>
    <row r="421" spans="1:14">
      <c r="A421" t="s">
        <v>1201</v>
      </c>
      <c r="B421" t="s">
        <v>1201</v>
      </c>
      <c r="C421" s="8">
        <v>42739</v>
      </c>
      <c r="D421" t="s">
        <v>1237</v>
      </c>
      <c r="E421" t="s">
        <v>48</v>
      </c>
      <c r="F421" t="s">
        <v>49</v>
      </c>
      <c r="G421" t="s">
        <v>102</v>
      </c>
      <c r="H421" t="s">
        <v>1320</v>
      </c>
      <c r="J421">
        <v>5.3986299999999998</v>
      </c>
      <c r="K421">
        <v>0</v>
      </c>
      <c r="L421">
        <v>0</v>
      </c>
      <c r="M421">
        <v>8</v>
      </c>
      <c r="N421">
        <v>8</v>
      </c>
    </row>
    <row r="422" spans="1:14">
      <c r="A422" t="s">
        <v>1201</v>
      </c>
      <c r="B422" t="s">
        <v>1201</v>
      </c>
      <c r="C422" s="8">
        <v>42739</v>
      </c>
      <c r="D422" t="s">
        <v>1225</v>
      </c>
      <c r="E422" t="s">
        <v>48</v>
      </c>
      <c r="F422" t="s">
        <v>49</v>
      </c>
      <c r="G422" t="s">
        <v>102</v>
      </c>
      <c r="H422" t="s">
        <v>1266</v>
      </c>
      <c r="J422">
        <v>6.5146699999999997</v>
      </c>
      <c r="K422">
        <v>0.47820000000000001</v>
      </c>
      <c r="L422">
        <v>0</v>
      </c>
      <c r="M422">
        <v>8</v>
      </c>
      <c r="N422">
        <v>8</v>
      </c>
    </row>
    <row r="423" spans="1:14">
      <c r="A423" t="s">
        <v>1201</v>
      </c>
      <c r="B423" t="s">
        <v>1201</v>
      </c>
      <c r="C423" s="8">
        <v>42739</v>
      </c>
      <c r="D423" t="s">
        <v>1237</v>
      </c>
      <c r="E423" t="s">
        <v>48</v>
      </c>
      <c r="F423" t="s">
        <v>49</v>
      </c>
      <c r="G423" t="s">
        <v>102</v>
      </c>
      <c r="H423" t="s">
        <v>1319</v>
      </c>
      <c r="J423">
        <v>6.4461599999999999</v>
      </c>
      <c r="K423">
        <v>0</v>
      </c>
      <c r="L423">
        <v>0</v>
      </c>
      <c r="M423">
        <v>8</v>
      </c>
      <c r="N423">
        <v>8</v>
      </c>
    </row>
    <row r="424" spans="1:14">
      <c r="A424" t="s">
        <v>1201</v>
      </c>
      <c r="B424" t="s">
        <v>1201</v>
      </c>
      <c r="C424" s="8">
        <v>42739</v>
      </c>
      <c r="D424" t="s">
        <v>1223</v>
      </c>
      <c r="E424" t="s">
        <v>48</v>
      </c>
      <c r="F424" t="s">
        <v>49</v>
      </c>
      <c r="G424" t="s">
        <v>102</v>
      </c>
      <c r="H424" t="s">
        <v>1267</v>
      </c>
      <c r="J424">
        <v>5.3070599999999999</v>
      </c>
      <c r="K424">
        <v>1.0500000000000001E-2</v>
      </c>
      <c r="L424">
        <v>0</v>
      </c>
      <c r="M424">
        <v>8</v>
      </c>
      <c r="N424">
        <v>8</v>
      </c>
    </row>
    <row r="425" spans="1:14">
      <c r="A425" t="s">
        <v>1201</v>
      </c>
      <c r="B425" t="s">
        <v>1201</v>
      </c>
      <c r="C425" s="8">
        <v>42739</v>
      </c>
      <c r="D425" t="s">
        <v>1225</v>
      </c>
      <c r="E425" t="s">
        <v>48</v>
      </c>
      <c r="F425" t="s">
        <v>49</v>
      </c>
      <c r="G425" t="s">
        <v>102</v>
      </c>
      <c r="H425" t="s">
        <v>1268</v>
      </c>
      <c r="J425">
        <v>5.2291699999999999</v>
      </c>
      <c r="K425">
        <v>4.1000000000000003E-3</v>
      </c>
      <c r="L425">
        <v>0</v>
      </c>
      <c r="M425">
        <v>8</v>
      </c>
      <c r="N425">
        <v>8</v>
      </c>
    </row>
    <row r="426" spans="1:14">
      <c r="A426" t="s">
        <v>1201</v>
      </c>
      <c r="B426" t="s">
        <v>1201</v>
      </c>
      <c r="C426" s="8">
        <v>42739</v>
      </c>
      <c r="D426" t="s">
        <v>1237</v>
      </c>
      <c r="E426" t="s">
        <v>48</v>
      </c>
      <c r="F426" t="s">
        <v>49</v>
      </c>
      <c r="G426" t="s">
        <v>102</v>
      </c>
      <c r="H426" t="s">
        <v>1318</v>
      </c>
      <c r="J426">
        <v>6.0355499999999997</v>
      </c>
      <c r="K426">
        <v>0</v>
      </c>
      <c r="L426">
        <v>0</v>
      </c>
      <c r="M426">
        <v>8</v>
      </c>
      <c r="N426">
        <v>8</v>
      </c>
    </row>
    <row r="427" spans="1:14">
      <c r="A427" t="s">
        <v>1201</v>
      </c>
      <c r="B427" t="s">
        <v>1201</v>
      </c>
      <c r="C427" s="8">
        <v>42739</v>
      </c>
      <c r="D427" t="s">
        <v>1237</v>
      </c>
      <c r="E427" t="s">
        <v>48</v>
      </c>
      <c r="F427" t="s">
        <v>49</v>
      </c>
      <c r="G427" t="s">
        <v>102</v>
      </c>
      <c r="H427" t="s">
        <v>1317</v>
      </c>
      <c r="J427">
        <v>5.6630500000000001</v>
      </c>
      <c r="K427">
        <v>0</v>
      </c>
      <c r="L427">
        <v>0</v>
      </c>
      <c r="M427">
        <v>8</v>
      </c>
      <c r="N427">
        <v>8</v>
      </c>
    </row>
    <row r="428" spans="1:14">
      <c r="A428" t="s">
        <v>1201</v>
      </c>
      <c r="B428" t="s">
        <v>1201</v>
      </c>
      <c r="C428" s="8">
        <v>42739</v>
      </c>
      <c r="D428" t="s">
        <v>1225</v>
      </c>
      <c r="E428" t="s">
        <v>48</v>
      </c>
      <c r="F428" t="s">
        <v>49</v>
      </c>
      <c r="G428" t="s">
        <v>102</v>
      </c>
      <c r="H428" t="s">
        <v>1269</v>
      </c>
      <c r="J428">
        <v>6.3792600000000004</v>
      </c>
      <c r="K428">
        <v>0</v>
      </c>
      <c r="L428">
        <v>0</v>
      </c>
      <c r="M428">
        <v>8</v>
      </c>
      <c r="N428">
        <v>8</v>
      </c>
    </row>
    <row r="429" spans="1:14">
      <c r="A429" t="s">
        <v>1201</v>
      </c>
      <c r="B429" t="s">
        <v>1201</v>
      </c>
      <c r="C429" s="8">
        <v>42739</v>
      </c>
      <c r="D429" t="s">
        <v>1237</v>
      </c>
      <c r="E429" t="s">
        <v>48</v>
      </c>
      <c r="F429" t="s">
        <v>49</v>
      </c>
      <c r="G429" t="s">
        <v>102</v>
      </c>
      <c r="H429" t="s">
        <v>1316</v>
      </c>
      <c r="J429">
        <v>0.56000000000000005</v>
      </c>
      <c r="K429">
        <v>1.7888999999999999</v>
      </c>
      <c r="L429">
        <v>0</v>
      </c>
      <c r="M429">
        <v>8</v>
      </c>
      <c r="N429">
        <v>8</v>
      </c>
    </row>
    <row r="430" spans="1:14">
      <c r="A430" t="s">
        <v>1201</v>
      </c>
      <c r="B430" t="s">
        <v>1201</v>
      </c>
      <c r="C430" s="8">
        <v>42739</v>
      </c>
      <c r="D430" t="s">
        <v>1223</v>
      </c>
      <c r="E430" t="s">
        <v>48</v>
      </c>
      <c r="F430" t="s">
        <v>49</v>
      </c>
      <c r="G430" t="s">
        <v>102</v>
      </c>
      <c r="H430" t="s">
        <v>1272</v>
      </c>
      <c r="J430">
        <v>3.7402199999999999</v>
      </c>
      <c r="K430">
        <v>1.3599999999999999E-2</v>
      </c>
      <c r="L430">
        <v>0</v>
      </c>
      <c r="M430">
        <v>4.5</v>
      </c>
      <c r="N430">
        <v>4.5</v>
      </c>
    </row>
    <row r="431" spans="1:14">
      <c r="A431" t="s">
        <v>1201</v>
      </c>
      <c r="B431" t="s">
        <v>1201</v>
      </c>
      <c r="C431" s="8">
        <v>42739</v>
      </c>
      <c r="D431" t="s">
        <v>1225</v>
      </c>
      <c r="E431" t="s">
        <v>48</v>
      </c>
      <c r="F431" t="s">
        <v>49</v>
      </c>
      <c r="G431" t="s">
        <v>102</v>
      </c>
      <c r="H431" t="s">
        <v>1273</v>
      </c>
      <c r="J431">
        <v>6.7673500000000004</v>
      </c>
      <c r="K431">
        <v>0</v>
      </c>
      <c r="L431">
        <v>0</v>
      </c>
      <c r="M431">
        <v>8</v>
      </c>
      <c r="N431">
        <v>8</v>
      </c>
    </row>
    <row r="432" spans="1:14">
      <c r="A432" t="s">
        <v>1201</v>
      </c>
      <c r="B432" t="s">
        <v>1201</v>
      </c>
      <c r="C432" s="8">
        <v>42739</v>
      </c>
      <c r="D432" t="s">
        <v>1223</v>
      </c>
      <c r="E432" t="s">
        <v>48</v>
      </c>
      <c r="F432" t="s">
        <v>49</v>
      </c>
      <c r="G432" t="s">
        <v>102</v>
      </c>
      <c r="H432" t="s">
        <v>1274</v>
      </c>
      <c r="J432">
        <v>5.6912900000000004</v>
      </c>
      <c r="K432">
        <v>0.10920000000000001</v>
      </c>
      <c r="L432">
        <v>0</v>
      </c>
      <c r="M432">
        <v>8</v>
      </c>
      <c r="N432">
        <v>8</v>
      </c>
    </row>
    <row r="433" spans="1:14">
      <c r="A433" t="s">
        <v>1201</v>
      </c>
      <c r="B433" t="s">
        <v>1201</v>
      </c>
      <c r="C433" s="8">
        <v>42739</v>
      </c>
      <c r="D433" t="s">
        <v>1223</v>
      </c>
      <c r="E433" t="s">
        <v>48</v>
      </c>
      <c r="F433" t="s">
        <v>49</v>
      </c>
      <c r="G433" t="s">
        <v>102</v>
      </c>
      <c r="H433" t="s">
        <v>1275</v>
      </c>
      <c r="J433">
        <v>5.3421700000000003</v>
      </c>
      <c r="K433">
        <v>0.56699999999999995</v>
      </c>
      <c r="L433">
        <v>0</v>
      </c>
      <c r="M433">
        <v>8</v>
      </c>
      <c r="N433">
        <v>8</v>
      </c>
    </row>
    <row r="434" spans="1:14">
      <c r="A434" t="s">
        <v>1201</v>
      </c>
      <c r="B434" t="s">
        <v>1201</v>
      </c>
      <c r="C434" s="8">
        <v>42739</v>
      </c>
      <c r="D434" t="s">
        <v>1225</v>
      </c>
      <c r="E434" t="s">
        <v>48</v>
      </c>
      <c r="F434" t="s">
        <v>49</v>
      </c>
      <c r="G434" t="s">
        <v>102</v>
      </c>
      <c r="H434" t="s">
        <v>1276</v>
      </c>
      <c r="J434">
        <v>3.3241100000000001</v>
      </c>
      <c r="K434">
        <v>1.44E-2</v>
      </c>
      <c r="L434">
        <v>0</v>
      </c>
      <c r="M434">
        <v>7</v>
      </c>
      <c r="N434">
        <v>7</v>
      </c>
    </row>
    <row r="435" spans="1:14">
      <c r="A435" t="s">
        <v>1201</v>
      </c>
      <c r="B435" t="s">
        <v>1201</v>
      </c>
      <c r="C435" s="8">
        <v>42739</v>
      </c>
      <c r="D435" t="s">
        <v>1237</v>
      </c>
      <c r="E435" t="s">
        <v>48</v>
      </c>
      <c r="F435" t="s">
        <v>49</v>
      </c>
      <c r="G435" t="s">
        <v>102</v>
      </c>
      <c r="H435" t="s">
        <v>1315</v>
      </c>
      <c r="J435">
        <v>3.3345699999999998</v>
      </c>
      <c r="K435">
        <v>0.80420000000000003</v>
      </c>
      <c r="L435">
        <v>0</v>
      </c>
      <c r="M435">
        <v>8</v>
      </c>
      <c r="N435">
        <v>8</v>
      </c>
    </row>
    <row r="436" spans="1:14">
      <c r="A436" t="s">
        <v>1201</v>
      </c>
      <c r="B436" t="s">
        <v>1201</v>
      </c>
      <c r="C436" s="8">
        <v>42739</v>
      </c>
      <c r="D436" t="s">
        <v>1237</v>
      </c>
      <c r="E436" t="s">
        <v>48</v>
      </c>
      <c r="F436" t="s">
        <v>49</v>
      </c>
      <c r="G436" t="s">
        <v>102</v>
      </c>
      <c r="H436" t="s">
        <v>1314</v>
      </c>
      <c r="J436">
        <v>5.2349199999999998</v>
      </c>
      <c r="K436">
        <v>0</v>
      </c>
      <c r="L436">
        <v>0</v>
      </c>
      <c r="M436">
        <v>8</v>
      </c>
      <c r="N436">
        <v>8</v>
      </c>
    </row>
    <row r="437" spans="1:14">
      <c r="A437" t="s">
        <v>1201</v>
      </c>
      <c r="B437" t="s">
        <v>1201</v>
      </c>
      <c r="C437" s="8">
        <v>42739</v>
      </c>
      <c r="D437" t="s">
        <v>1223</v>
      </c>
      <c r="E437" t="s">
        <v>48</v>
      </c>
      <c r="F437" t="s">
        <v>49</v>
      </c>
      <c r="G437" t="s">
        <v>102</v>
      </c>
      <c r="H437" t="s">
        <v>1277</v>
      </c>
      <c r="J437">
        <v>4.6119700000000003</v>
      </c>
      <c r="K437">
        <v>1.2999999999999999E-3</v>
      </c>
      <c r="L437">
        <v>0</v>
      </c>
      <c r="M437">
        <v>4.5</v>
      </c>
      <c r="N437">
        <v>4.5</v>
      </c>
    </row>
    <row r="438" spans="1:14">
      <c r="A438" t="s">
        <v>1201</v>
      </c>
      <c r="B438" t="s">
        <v>1201</v>
      </c>
      <c r="C438" s="8">
        <v>42739</v>
      </c>
      <c r="D438" t="s">
        <v>1225</v>
      </c>
      <c r="E438" t="s">
        <v>48</v>
      </c>
      <c r="F438" t="s">
        <v>49</v>
      </c>
      <c r="G438" t="s">
        <v>102</v>
      </c>
      <c r="H438" t="s">
        <v>1278</v>
      </c>
      <c r="J438">
        <v>6.4838800000000001</v>
      </c>
      <c r="K438">
        <v>0</v>
      </c>
      <c r="L438">
        <v>0</v>
      </c>
      <c r="M438">
        <v>8</v>
      </c>
      <c r="N438">
        <v>8</v>
      </c>
    </row>
    <row r="439" spans="1:14">
      <c r="A439" t="s">
        <v>1201</v>
      </c>
      <c r="B439" t="s">
        <v>1201</v>
      </c>
      <c r="C439" s="8">
        <v>42739</v>
      </c>
      <c r="D439" t="s">
        <v>1237</v>
      </c>
      <c r="E439" t="s">
        <v>48</v>
      </c>
      <c r="F439" t="s">
        <v>49</v>
      </c>
      <c r="G439" t="s">
        <v>102</v>
      </c>
      <c r="H439" t="s">
        <v>1312</v>
      </c>
      <c r="J439">
        <v>4.0948099999999998</v>
      </c>
      <c r="K439">
        <v>5.57E-2</v>
      </c>
      <c r="L439">
        <v>0</v>
      </c>
      <c r="M439">
        <v>7.5</v>
      </c>
      <c r="N439">
        <v>7.5</v>
      </c>
    </row>
    <row r="440" spans="1:14">
      <c r="A440" t="s">
        <v>1201</v>
      </c>
      <c r="B440" t="s">
        <v>1201</v>
      </c>
      <c r="C440" s="8">
        <v>42739</v>
      </c>
      <c r="D440" t="s">
        <v>1225</v>
      </c>
      <c r="E440" t="s">
        <v>48</v>
      </c>
      <c r="F440" t="s">
        <v>49</v>
      </c>
      <c r="G440" t="s">
        <v>102</v>
      </c>
      <c r="H440" t="s">
        <v>1279</v>
      </c>
      <c r="J440">
        <v>6.9676799999999997</v>
      </c>
      <c r="K440">
        <v>0</v>
      </c>
      <c r="L440">
        <v>0</v>
      </c>
      <c r="M440">
        <v>8</v>
      </c>
      <c r="N440">
        <v>8</v>
      </c>
    </row>
    <row r="441" spans="1:14">
      <c r="A441" t="s">
        <v>1201</v>
      </c>
      <c r="B441" t="s">
        <v>1201</v>
      </c>
      <c r="C441" s="8">
        <v>42739</v>
      </c>
      <c r="D441" t="s">
        <v>1225</v>
      </c>
      <c r="E441" t="s">
        <v>48</v>
      </c>
      <c r="F441" t="s">
        <v>49</v>
      </c>
      <c r="G441" t="s">
        <v>102</v>
      </c>
      <c r="H441" t="s">
        <v>1280</v>
      </c>
      <c r="J441">
        <v>5.3803200000000002</v>
      </c>
      <c r="K441">
        <v>0</v>
      </c>
      <c r="L441">
        <v>0</v>
      </c>
      <c r="M441">
        <v>8</v>
      </c>
      <c r="N441">
        <v>8</v>
      </c>
    </row>
    <row r="442" spans="1:14">
      <c r="A442" t="s">
        <v>1201</v>
      </c>
      <c r="B442" t="s">
        <v>1201</v>
      </c>
      <c r="C442" s="8">
        <v>42739</v>
      </c>
      <c r="D442" t="s">
        <v>1223</v>
      </c>
      <c r="E442" t="s">
        <v>48</v>
      </c>
      <c r="F442" t="s">
        <v>49</v>
      </c>
      <c r="G442" t="s">
        <v>102</v>
      </c>
      <c r="H442" t="s">
        <v>1311</v>
      </c>
      <c r="J442">
        <v>4.70939</v>
      </c>
      <c r="K442">
        <v>0.28749999999999998</v>
      </c>
      <c r="L442">
        <v>0</v>
      </c>
      <c r="M442">
        <v>8</v>
      </c>
      <c r="N442">
        <v>8</v>
      </c>
    </row>
    <row r="443" spans="1:14">
      <c r="A443" t="s">
        <v>1201</v>
      </c>
      <c r="B443" t="s">
        <v>1201</v>
      </c>
      <c r="C443" s="8">
        <v>42739</v>
      </c>
      <c r="D443" t="s">
        <v>1225</v>
      </c>
      <c r="E443" t="s">
        <v>48</v>
      </c>
      <c r="F443" t="s">
        <v>49</v>
      </c>
      <c r="G443" t="s">
        <v>102</v>
      </c>
      <c r="H443" t="s">
        <v>1281</v>
      </c>
      <c r="J443">
        <v>5.7779499999999997</v>
      </c>
      <c r="K443">
        <v>5.3E-3</v>
      </c>
      <c r="L443">
        <v>0</v>
      </c>
      <c r="M443">
        <v>8</v>
      </c>
      <c r="N443">
        <v>8</v>
      </c>
    </row>
    <row r="444" spans="1:14">
      <c r="A444" t="s">
        <v>1201</v>
      </c>
      <c r="B444" t="s">
        <v>1201</v>
      </c>
      <c r="C444" s="8">
        <v>42739</v>
      </c>
      <c r="D444" t="s">
        <v>1237</v>
      </c>
      <c r="E444" t="s">
        <v>48</v>
      </c>
      <c r="F444" t="s">
        <v>49</v>
      </c>
      <c r="G444" t="s">
        <v>102</v>
      </c>
      <c r="H444" t="s">
        <v>1310</v>
      </c>
      <c r="J444">
        <v>6.6501200000000003</v>
      </c>
      <c r="K444">
        <v>0</v>
      </c>
      <c r="L444">
        <v>0</v>
      </c>
      <c r="M444">
        <v>8</v>
      </c>
      <c r="N444">
        <v>8</v>
      </c>
    </row>
    <row r="445" spans="1:14">
      <c r="A445" t="s">
        <v>1201</v>
      </c>
      <c r="B445" t="s">
        <v>1201</v>
      </c>
      <c r="C445" s="8">
        <v>42739</v>
      </c>
      <c r="D445" t="s">
        <v>1225</v>
      </c>
      <c r="E445" t="s">
        <v>48</v>
      </c>
      <c r="F445" t="s">
        <v>49</v>
      </c>
      <c r="G445" t="s">
        <v>102</v>
      </c>
      <c r="H445" t="s">
        <v>1282</v>
      </c>
      <c r="J445">
        <v>5.1375500000000001</v>
      </c>
      <c r="K445">
        <v>0.15740000000000001</v>
      </c>
      <c r="L445">
        <v>0</v>
      </c>
      <c r="M445">
        <v>8</v>
      </c>
      <c r="N445">
        <v>8</v>
      </c>
    </row>
    <row r="446" spans="1:14">
      <c r="A446" t="s">
        <v>1201</v>
      </c>
      <c r="B446" t="s">
        <v>1201</v>
      </c>
      <c r="C446" s="8">
        <v>42739</v>
      </c>
      <c r="D446" t="s">
        <v>1223</v>
      </c>
      <c r="E446" t="s">
        <v>48</v>
      </c>
      <c r="F446" t="s">
        <v>49</v>
      </c>
      <c r="G446" t="s">
        <v>102</v>
      </c>
      <c r="H446" t="s">
        <v>1283</v>
      </c>
      <c r="J446">
        <v>2.5489999999999999</v>
      </c>
      <c r="K446">
        <v>0</v>
      </c>
      <c r="L446">
        <v>0</v>
      </c>
      <c r="M446">
        <v>8</v>
      </c>
      <c r="N446">
        <v>8</v>
      </c>
    </row>
    <row r="447" spans="1:14">
      <c r="A447" t="s">
        <v>1201</v>
      </c>
      <c r="B447" t="s">
        <v>1201</v>
      </c>
      <c r="C447" s="8">
        <v>42739</v>
      </c>
      <c r="D447" t="s">
        <v>1223</v>
      </c>
      <c r="E447" t="s">
        <v>48</v>
      </c>
      <c r="F447" t="s">
        <v>49</v>
      </c>
      <c r="G447" t="s">
        <v>102</v>
      </c>
      <c r="H447" t="s">
        <v>1284</v>
      </c>
      <c r="J447">
        <v>5.0844899999999997</v>
      </c>
      <c r="K447">
        <v>5.6899999999999999E-2</v>
      </c>
      <c r="L447">
        <v>0</v>
      </c>
      <c r="M447">
        <v>8</v>
      </c>
      <c r="N447">
        <v>8</v>
      </c>
    </row>
    <row r="448" spans="1:14">
      <c r="A448" t="s">
        <v>1201</v>
      </c>
      <c r="B448" t="s">
        <v>1201</v>
      </c>
      <c r="C448" s="8">
        <v>42739</v>
      </c>
      <c r="D448" t="s">
        <v>1237</v>
      </c>
      <c r="E448" t="s">
        <v>48</v>
      </c>
      <c r="F448" t="s">
        <v>49</v>
      </c>
      <c r="G448" t="s">
        <v>102</v>
      </c>
      <c r="H448" t="s">
        <v>1341</v>
      </c>
      <c r="J448">
        <v>6.2488099999999998</v>
      </c>
      <c r="K448">
        <v>0</v>
      </c>
      <c r="L448">
        <v>0</v>
      </c>
      <c r="M448">
        <v>8</v>
      </c>
      <c r="N448">
        <v>8</v>
      </c>
    </row>
    <row r="449" spans="1:14">
      <c r="A449" t="s">
        <v>1201</v>
      </c>
      <c r="B449" t="s">
        <v>1201</v>
      </c>
      <c r="C449" s="8">
        <v>42739</v>
      </c>
      <c r="D449" t="s">
        <v>1223</v>
      </c>
      <c r="E449" t="s">
        <v>48</v>
      </c>
      <c r="F449" t="s">
        <v>49</v>
      </c>
      <c r="G449" t="s">
        <v>102</v>
      </c>
      <c r="H449" t="s">
        <v>1342</v>
      </c>
      <c r="J449">
        <v>4.5457299999999998</v>
      </c>
      <c r="K449">
        <v>3.0000000000000001E-3</v>
      </c>
      <c r="L449">
        <v>0</v>
      </c>
      <c r="M449">
        <v>8</v>
      </c>
      <c r="N449">
        <v>8</v>
      </c>
    </row>
    <row r="450" spans="1:14">
      <c r="A450" t="s">
        <v>1201</v>
      </c>
      <c r="B450" t="s">
        <v>1201</v>
      </c>
      <c r="C450" s="8">
        <v>42739</v>
      </c>
      <c r="D450" t="s">
        <v>1225</v>
      </c>
      <c r="E450" t="s">
        <v>48</v>
      </c>
      <c r="F450" t="s">
        <v>49</v>
      </c>
      <c r="G450" t="s">
        <v>102</v>
      </c>
      <c r="H450" t="s">
        <v>1285</v>
      </c>
      <c r="J450">
        <v>6.9011899999999997</v>
      </c>
      <c r="K450">
        <v>0</v>
      </c>
      <c r="L450">
        <v>0</v>
      </c>
      <c r="M450">
        <v>8</v>
      </c>
      <c r="N450">
        <v>8</v>
      </c>
    </row>
    <row r="451" spans="1:14">
      <c r="A451" t="s">
        <v>1201</v>
      </c>
      <c r="B451" t="s">
        <v>1201</v>
      </c>
      <c r="C451" s="8">
        <v>42739</v>
      </c>
      <c r="D451" t="s">
        <v>1223</v>
      </c>
      <c r="E451" t="s">
        <v>48</v>
      </c>
      <c r="F451" t="s">
        <v>49</v>
      </c>
      <c r="G451" t="s">
        <v>102</v>
      </c>
      <c r="H451" t="s">
        <v>1287</v>
      </c>
      <c r="J451">
        <v>6.2794999999999996</v>
      </c>
      <c r="K451">
        <v>0</v>
      </c>
      <c r="L451">
        <v>0</v>
      </c>
      <c r="M451">
        <v>8</v>
      </c>
      <c r="N451">
        <v>8</v>
      </c>
    </row>
    <row r="452" spans="1:14">
      <c r="A452" t="s">
        <v>1201</v>
      </c>
      <c r="B452" t="s">
        <v>1201</v>
      </c>
      <c r="C452" s="8">
        <v>42739</v>
      </c>
      <c r="D452" t="s">
        <v>1223</v>
      </c>
      <c r="E452" t="s">
        <v>48</v>
      </c>
      <c r="F452" t="s">
        <v>49</v>
      </c>
      <c r="G452" t="s">
        <v>102</v>
      </c>
      <c r="H452" t="s">
        <v>1288</v>
      </c>
      <c r="J452">
        <v>5.5796599999999996</v>
      </c>
      <c r="K452">
        <v>0</v>
      </c>
      <c r="L452">
        <v>0</v>
      </c>
      <c r="M452">
        <v>8</v>
      </c>
      <c r="N452">
        <v>8</v>
      </c>
    </row>
    <row r="453" spans="1:14">
      <c r="A453" t="s">
        <v>1201</v>
      </c>
      <c r="B453" t="s">
        <v>1201</v>
      </c>
      <c r="C453" s="8">
        <v>42739</v>
      </c>
      <c r="D453" t="s">
        <v>1237</v>
      </c>
      <c r="E453" t="s">
        <v>48</v>
      </c>
      <c r="F453" t="s">
        <v>49</v>
      </c>
      <c r="G453" t="s">
        <v>102</v>
      </c>
      <c r="H453" t="s">
        <v>1309</v>
      </c>
      <c r="J453">
        <v>5.5088699999999999</v>
      </c>
      <c r="K453">
        <v>0</v>
      </c>
      <c r="L453">
        <v>0</v>
      </c>
      <c r="M453">
        <v>8</v>
      </c>
      <c r="N453">
        <v>8</v>
      </c>
    </row>
    <row r="454" spans="1:14">
      <c r="A454" t="s">
        <v>1201</v>
      </c>
      <c r="B454" t="s">
        <v>1201</v>
      </c>
      <c r="C454" s="8">
        <v>42739</v>
      </c>
      <c r="D454" t="s">
        <v>1225</v>
      </c>
      <c r="E454" t="s">
        <v>48</v>
      </c>
      <c r="F454" t="s">
        <v>49</v>
      </c>
      <c r="G454" t="s">
        <v>102</v>
      </c>
      <c r="H454" t="s">
        <v>1289</v>
      </c>
      <c r="J454">
        <v>7.28</v>
      </c>
      <c r="K454">
        <v>0</v>
      </c>
      <c r="L454">
        <v>0</v>
      </c>
      <c r="M454">
        <v>8</v>
      </c>
      <c r="N454">
        <v>8</v>
      </c>
    </row>
    <row r="455" spans="1:14">
      <c r="A455" t="s">
        <v>1201</v>
      </c>
      <c r="B455" t="s">
        <v>1201</v>
      </c>
      <c r="C455" s="8">
        <v>42739</v>
      </c>
      <c r="D455" t="s">
        <v>1223</v>
      </c>
      <c r="E455" t="s">
        <v>48</v>
      </c>
      <c r="F455" t="s">
        <v>49</v>
      </c>
      <c r="G455" t="s">
        <v>102</v>
      </c>
      <c r="H455" t="s">
        <v>1290</v>
      </c>
      <c r="J455">
        <v>5.2625000000000002</v>
      </c>
      <c r="K455">
        <v>0</v>
      </c>
      <c r="L455">
        <v>0</v>
      </c>
      <c r="M455">
        <v>8</v>
      </c>
      <c r="N455">
        <v>8</v>
      </c>
    </row>
    <row r="456" spans="1:14">
      <c r="A456" t="s">
        <v>1201</v>
      </c>
      <c r="B456" t="s">
        <v>1201</v>
      </c>
      <c r="C456" s="8">
        <v>42739</v>
      </c>
      <c r="D456" t="s">
        <v>1223</v>
      </c>
      <c r="E456" t="s">
        <v>48</v>
      </c>
      <c r="F456" t="s">
        <v>49</v>
      </c>
      <c r="G456" t="s">
        <v>102</v>
      </c>
      <c r="H456" t="s">
        <v>1291</v>
      </c>
      <c r="J456">
        <v>5.0995799999999996</v>
      </c>
      <c r="K456">
        <v>1.2999999999999999E-3</v>
      </c>
      <c r="L456">
        <v>0</v>
      </c>
      <c r="M456">
        <v>8</v>
      </c>
      <c r="N456">
        <v>8</v>
      </c>
    </row>
    <row r="457" spans="1:14">
      <c r="A457" t="s">
        <v>1201</v>
      </c>
      <c r="B457" t="s">
        <v>1201</v>
      </c>
      <c r="C457" s="8">
        <v>42739</v>
      </c>
      <c r="D457" t="s">
        <v>1237</v>
      </c>
      <c r="E457" t="s">
        <v>48</v>
      </c>
      <c r="F457" t="s">
        <v>49</v>
      </c>
      <c r="G457" t="s">
        <v>102</v>
      </c>
      <c r="H457" t="s">
        <v>1343</v>
      </c>
      <c r="J457">
        <v>5.2869000000000002</v>
      </c>
      <c r="K457">
        <v>2.8E-3</v>
      </c>
      <c r="L457">
        <v>0</v>
      </c>
      <c r="M457">
        <v>8</v>
      </c>
      <c r="N457">
        <v>8</v>
      </c>
    </row>
    <row r="458" spans="1:14">
      <c r="A458" t="s">
        <v>1201</v>
      </c>
      <c r="B458" t="s">
        <v>1201</v>
      </c>
      <c r="C458" s="8">
        <v>42739</v>
      </c>
      <c r="D458" t="s">
        <v>1237</v>
      </c>
      <c r="E458" t="s">
        <v>48</v>
      </c>
      <c r="F458" t="s">
        <v>49</v>
      </c>
      <c r="G458" t="s">
        <v>102</v>
      </c>
      <c r="H458" t="s">
        <v>1344</v>
      </c>
      <c r="J458">
        <v>6.7680899999999999</v>
      </c>
      <c r="K458">
        <v>5.0000000000000001E-3</v>
      </c>
      <c r="L458">
        <v>0</v>
      </c>
      <c r="M458">
        <v>8</v>
      </c>
      <c r="N458">
        <v>8</v>
      </c>
    </row>
    <row r="459" spans="1:14">
      <c r="A459" t="s">
        <v>1201</v>
      </c>
      <c r="B459" t="s">
        <v>1201</v>
      </c>
      <c r="C459" s="8">
        <v>42739</v>
      </c>
      <c r="D459" t="s">
        <v>1225</v>
      </c>
      <c r="E459" t="s">
        <v>48</v>
      </c>
      <c r="F459" t="s">
        <v>49</v>
      </c>
      <c r="G459" t="s">
        <v>102</v>
      </c>
      <c r="H459" t="s">
        <v>1308</v>
      </c>
      <c r="J459">
        <v>4.1048799999999996</v>
      </c>
      <c r="K459">
        <v>9.4999999999999998E-3</v>
      </c>
      <c r="L459">
        <v>0</v>
      </c>
      <c r="M459">
        <v>8</v>
      </c>
      <c r="N459">
        <v>8</v>
      </c>
    </row>
    <row r="460" spans="1:14">
      <c r="A460" t="s">
        <v>1201</v>
      </c>
      <c r="B460" t="s">
        <v>1201</v>
      </c>
      <c r="C460" s="8">
        <v>42739</v>
      </c>
      <c r="D460" t="s">
        <v>1237</v>
      </c>
      <c r="E460" t="s">
        <v>48</v>
      </c>
      <c r="F460" t="s">
        <v>49</v>
      </c>
      <c r="G460" t="s">
        <v>102</v>
      </c>
      <c r="H460" t="s">
        <v>1345</v>
      </c>
      <c r="J460">
        <v>4.9944199999999999</v>
      </c>
      <c r="K460">
        <v>0</v>
      </c>
      <c r="L460">
        <v>0</v>
      </c>
      <c r="M460">
        <v>8</v>
      </c>
      <c r="N460">
        <v>8</v>
      </c>
    </row>
    <row r="461" spans="1:14">
      <c r="A461" t="s">
        <v>1201</v>
      </c>
      <c r="B461" t="s">
        <v>1201</v>
      </c>
      <c r="C461" s="8">
        <v>42739</v>
      </c>
      <c r="D461" t="s">
        <v>1223</v>
      </c>
      <c r="E461" t="s">
        <v>48</v>
      </c>
      <c r="F461" t="s">
        <v>49</v>
      </c>
      <c r="G461" t="s">
        <v>102</v>
      </c>
      <c r="H461" t="s">
        <v>1307</v>
      </c>
      <c r="J461">
        <v>2.39493</v>
      </c>
      <c r="K461">
        <v>0</v>
      </c>
      <c r="L461">
        <v>0</v>
      </c>
      <c r="M461">
        <v>8</v>
      </c>
      <c r="N461">
        <v>8</v>
      </c>
    </row>
    <row r="462" spans="1:14">
      <c r="A462" t="s">
        <v>1201</v>
      </c>
      <c r="B462" t="s">
        <v>1201</v>
      </c>
      <c r="C462" s="8">
        <v>42739</v>
      </c>
      <c r="D462" t="s">
        <v>1225</v>
      </c>
      <c r="E462" t="s">
        <v>48</v>
      </c>
      <c r="F462" t="s">
        <v>49</v>
      </c>
      <c r="G462" t="s">
        <v>102</v>
      </c>
      <c r="H462" t="s">
        <v>1293</v>
      </c>
      <c r="J462">
        <v>0.87333000000000005</v>
      </c>
      <c r="K462">
        <v>0</v>
      </c>
      <c r="L462">
        <v>0</v>
      </c>
      <c r="M462">
        <v>1</v>
      </c>
      <c r="N462">
        <v>1</v>
      </c>
    </row>
    <row r="463" spans="1:14">
      <c r="A463" t="s">
        <v>1201</v>
      </c>
      <c r="B463" t="s">
        <v>1201</v>
      </c>
      <c r="C463" s="8">
        <v>42739</v>
      </c>
      <c r="D463" t="s">
        <v>1237</v>
      </c>
      <c r="E463" t="s">
        <v>48</v>
      </c>
      <c r="F463" t="s">
        <v>49</v>
      </c>
      <c r="G463" t="s">
        <v>102</v>
      </c>
      <c r="H463" t="s">
        <v>1305</v>
      </c>
      <c r="J463">
        <v>6.13286</v>
      </c>
      <c r="K463">
        <v>0</v>
      </c>
      <c r="L463">
        <v>0</v>
      </c>
      <c r="M463">
        <v>8</v>
      </c>
      <c r="N463">
        <v>8</v>
      </c>
    </row>
    <row r="464" spans="1:14">
      <c r="A464" t="s">
        <v>1201</v>
      </c>
      <c r="B464" t="s">
        <v>1201</v>
      </c>
      <c r="C464" s="8">
        <v>42739</v>
      </c>
      <c r="D464" t="s">
        <v>1225</v>
      </c>
      <c r="E464" t="s">
        <v>48</v>
      </c>
      <c r="F464" t="s">
        <v>49</v>
      </c>
      <c r="G464" t="s">
        <v>102</v>
      </c>
      <c r="H464" t="s">
        <v>1295</v>
      </c>
      <c r="J464">
        <v>6.52745</v>
      </c>
      <c r="K464">
        <v>0</v>
      </c>
      <c r="L464">
        <v>0</v>
      </c>
      <c r="M464">
        <v>8</v>
      </c>
      <c r="N464">
        <v>8</v>
      </c>
    </row>
    <row r="465" spans="1:14">
      <c r="A465" t="s">
        <v>1201</v>
      </c>
      <c r="B465" t="s">
        <v>1201</v>
      </c>
      <c r="C465" s="8">
        <v>42739</v>
      </c>
      <c r="D465" t="s">
        <v>1223</v>
      </c>
      <c r="E465" t="s">
        <v>48</v>
      </c>
      <c r="F465" t="s">
        <v>49</v>
      </c>
      <c r="G465" t="s">
        <v>102</v>
      </c>
      <c r="H465" t="s">
        <v>1296</v>
      </c>
      <c r="J465">
        <v>3.7254999999999998</v>
      </c>
      <c r="K465">
        <v>0</v>
      </c>
      <c r="L465">
        <v>0</v>
      </c>
      <c r="M465">
        <v>8</v>
      </c>
      <c r="N465">
        <v>8</v>
      </c>
    </row>
    <row r="466" spans="1:14">
      <c r="A466" t="s">
        <v>1201</v>
      </c>
      <c r="B466" t="s">
        <v>1201</v>
      </c>
      <c r="C466" s="8">
        <v>42739</v>
      </c>
      <c r="D466" t="s">
        <v>1237</v>
      </c>
      <c r="E466" t="s">
        <v>48</v>
      </c>
      <c r="F466" t="s">
        <v>49</v>
      </c>
      <c r="G466" t="s">
        <v>102</v>
      </c>
      <c r="H466" t="s">
        <v>1304</v>
      </c>
      <c r="J466">
        <v>6.2483199999999997</v>
      </c>
      <c r="K466">
        <v>0</v>
      </c>
      <c r="L466">
        <v>0</v>
      </c>
      <c r="M466">
        <v>8</v>
      </c>
      <c r="N466">
        <v>8</v>
      </c>
    </row>
    <row r="467" spans="1:14">
      <c r="A467" t="s">
        <v>1201</v>
      </c>
      <c r="B467" t="s">
        <v>1201</v>
      </c>
      <c r="C467" s="8">
        <v>42739</v>
      </c>
      <c r="D467" t="s">
        <v>1237</v>
      </c>
      <c r="E467" t="s">
        <v>48</v>
      </c>
      <c r="F467" t="s">
        <v>49</v>
      </c>
      <c r="G467" t="s">
        <v>102</v>
      </c>
      <c r="H467" t="s">
        <v>1303</v>
      </c>
      <c r="J467">
        <v>5.2512600000000003</v>
      </c>
      <c r="K467">
        <v>0</v>
      </c>
      <c r="L467">
        <v>0</v>
      </c>
      <c r="M467">
        <v>8</v>
      </c>
      <c r="N467">
        <v>8</v>
      </c>
    </row>
    <row r="468" spans="1:14">
      <c r="A468" t="s">
        <v>1201</v>
      </c>
      <c r="B468" t="s">
        <v>1201</v>
      </c>
      <c r="C468" s="8">
        <v>42739</v>
      </c>
      <c r="D468" t="s">
        <v>1225</v>
      </c>
      <c r="E468" t="s">
        <v>48</v>
      </c>
      <c r="F468" t="s">
        <v>49</v>
      </c>
      <c r="G468" t="s">
        <v>102</v>
      </c>
      <c r="H468" t="s">
        <v>1297</v>
      </c>
      <c r="J468">
        <v>6.9665900000000001</v>
      </c>
      <c r="K468">
        <v>0</v>
      </c>
      <c r="L468">
        <v>0</v>
      </c>
      <c r="M468">
        <v>8</v>
      </c>
      <c r="N468">
        <v>8</v>
      </c>
    </row>
    <row r="469" spans="1:14">
      <c r="A469" t="s">
        <v>1201</v>
      </c>
      <c r="B469" t="s">
        <v>1201</v>
      </c>
      <c r="C469" s="8">
        <v>42739</v>
      </c>
      <c r="D469" t="s">
        <v>1237</v>
      </c>
      <c r="E469" t="s">
        <v>48</v>
      </c>
      <c r="F469" t="s">
        <v>49</v>
      </c>
      <c r="G469" t="s">
        <v>102</v>
      </c>
      <c r="H469" t="s">
        <v>1241</v>
      </c>
      <c r="J469">
        <v>5.6880899999999999</v>
      </c>
      <c r="K469">
        <v>0</v>
      </c>
      <c r="L469">
        <v>0</v>
      </c>
      <c r="M469">
        <v>8</v>
      </c>
      <c r="N469">
        <v>8</v>
      </c>
    </row>
    <row r="470" spans="1:14">
      <c r="A470" t="s">
        <v>1201</v>
      </c>
      <c r="B470" t="s">
        <v>1201</v>
      </c>
      <c r="C470" s="8">
        <v>42739</v>
      </c>
      <c r="D470" t="s">
        <v>1223</v>
      </c>
      <c r="E470" t="s">
        <v>48</v>
      </c>
      <c r="F470" t="s">
        <v>49</v>
      </c>
      <c r="G470" t="s">
        <v>102</v>
      </c>
      <c r="H470" t="s">
        <v>1240</v>
      </c>
      <c r="J470">
        <v>6.2690999999999999</v>
      </c>
      <c r="K470">
        <v>7.1999999999999995E-2</v>
      </c>
      <c r="L470">
        <v>0</v>
      </c>
      <c r="M470">
        <v>8</v>
      </c>
      <c r="N470">
        <v>8</v>
      </c>
    </row>
    <row r="471" spans="1:14">
      <c r="A471" t="s">
        <v>1201</v>
      </c>
      <c r="B471" t="s">
        <v>1201</v>
      </c>
      <c r="C471" s="8">
        <v>42739</v>
      </c>
      <c r="D471" t="s">
        <v>1223</v>
      </c>
      <c r="E471" t="s">
        <v>48</v>
      </c>
      <c r="F471" t="s">
        <v>49</v>
      </c>
      <c r="G471" t="s">
        <v>102</v>
      </c>
      <c r="H471" t="s">
        <v>1348</v>
      </c>
      <c r="J471">
        <v>4.5539500000000004</v>
      </c>
      <c r="K471">
        <v>6.8699999999999997E-2</v>
      </c>
      <c r="L471">
        <v>0</v>
      </c>
      <c r="M471">
        <v>8</v>
      </c>
      <c r="N471">
        <v>8</v>
      </c>
    </row>
    <row r="472" spans="1:14">
      <c r="A472" t="s">
        <v>1201</v>
      </c>
      <c r="B472" t="s">
        <v>1201</v>
      </c>
      <c r="C472" s="8">
        <v>42739</v>
      </c>
      <c r="D472" t="s">
        <v>1237</v>
      </c>
      <c r="E472" t="s">
        <v>48</v>
      </c>
      <c r="F472" t="s">
        <v>49</v>
      </c>
      <c r="G472" t="s">
        <v>102</v>
      </c>
      <c r="H472" t="s">
        <v>1239</v>
      </c>
      <c r="J472">
        <v>2.8186599999999999</v>
      </c>
      <c r="K472">
        <v>0</v>
      </c>
      <c r="L472">
        <v>0</v>
      </c>
      <c r="M472">
        <v>8</v>
      </c>
      <c r="N472">
        <v>8</v>
      </c>
    </row>
    <row r="473" spans="1:14">
      <c r="A473" t="s">
        <v>1201</v>
      </c>
      <c r="B473" t="s">
        <v>1201</v>
      </c>
      <c r="C473" s="8">
        <v>42739</v>
      </c>
      <c r="D473" t="s">
        <v>1237</v>
      </c>
      <c r="E473" t="s">
        <v>48</v>
      </c>
      <c r="F473" t="s">
        <v>49</v>
      </c>
      <c r="G473" t="s">
        <v>102</v>
      </c>
      <c r="H473" t="s">
        <v>1346</v>
      </c>
      <c r="J473">
        <v>4.8986000000000001</v>
      </c>
      <c r="K473">
        <v>0</v>
      </c>
      <c r="L473">
        <v>0</v>
      </c>
      <c r="M473">
        <v>8</v>
      </c>
      <c r="N473">
        <v>8</v>
      </c>
    </row>
    <row r="474" spans="1:14">
      <c r="A474" t="s">
        <v>1201</v>
      </c>
      <c r="B474" t="s">
        <v>1201</v>
      </c>
      <c r="C474" s="8">
        <v>42739</v>
      </c>
      <c r="D474" t="s">
        <v>1237</v>
      </c>
      <c r="E474" t="s">
        <v>48</v>
      </c>
      <c r="F474" t="s">
        <v>49</v>
      </c>
      <c r="G474" t="s">
        <v>102</v>
      </c>
      <c r="H474" t="s">
        <v>1238</v>
      </c>
      <c r="J474">
        <v>4.90327</v>
      </c>
      <c r="K474">
        <v>0</v>
      </c>
      <c r="L474">
        <v>0</v>
      </c>
      <c r="M474">
        <v>8</v>
      </c>
      <c r="N474">
        <v>8</v>
      </c>
    </row>
    <row r="475" spans="1:14">
      <c r="A475" t="s">
        <v>1201</v>
      </c>
      <c r="B475" t="s">
        <v>1201</v>
      </c>
      <c r="C475" s="8">
        <v>42739</v>
      </c>
      <c r="D475" t="s">
        <v>1223</v>
      </c>
      <c r="E475" t="s">
        <v>48</v>
      </c>
      <c r="F475" t="s">
        <v>49</v>
      </c>
      <c r="G475" t="s">
        <v>102</v>
      </c>
      <c r="H475" t="s">
        <v>1236</v>
      </c>
      <c r="J475">
        <v>4.78477</v>
      </c>
      <c r="K475">
        <v>3.7000000000000002E-3</v>
      </c>
      <c r="L475">
        <v>0</v>
      </c>
      <c r="M475">
        <v>8</v>
      </c>
      <c r="N475">
        <v>8</v>
      </c>
    </row>
    <row r="476" spans="1:14">
      <c r="A476" t="s">
        <v>1201</v>
      </c>
      <c r="B476" t="s">
        <v>1201</v>
      </c>
      <c r="C476" s="8">
        <v>42739</v>
      </c>
      <c r="D476" t="s">
        <v>1223</v>
      </c>
      <c r="E476" t="s">
        <v>48</v>
      </c>
      <c r="F476" t="s">
        <v>49</v>
      </c>
      <c r="G476" t="s">
        <v>102</v>
      </c>
      <c r="H476" t="s">
        <v>1235</v>
      </c>
      <c r="J476">
        <v>2.9362200000000001</v>
      </c>
      <c r="K476">
        <v>0</v>
      </c>
      <c r="L476">
        <v>0</v>
      </c>
      <c r="M476">
        <v>8</v>
      </c>
      <c r="N476">
        <v>8</v>
      </c>
    </row>
    <row r="477" spans="1:14">
      <c r="A477" t="s">
        <v>1201</v>
      </c>
      <c r="B477" t="s">
        <v>1201</v>
      </c>
      <c r="C477" s="8">
        <v>42739</v>
      </c>
      <c r="D477" t="s">
        <v>1223</v>
      </c>
      <c r="E477" t="s">
        <v>48</v>
      </c>
      <c r="F477" t="s">
        <v>49</v>
      </c>
      <c r="G477" t="s">
        <v>102</v>
      </c>
      <c r="H477" t="s">
        <v>1234</v>
      </c>
      <c r="J477">
        <v>3.2680500000000001</v>
      </c>
      <c r="K477">
        <v>0</v>
      </c>
      <c r="L477">
        <v>0</v>
      </c>
      <c r="M477">
        <v>8</v>
      </c>
      <c r="N477">
        <v>8</v>
      </c>
    </row>
    <row r="478" spans="1:14">
      <c r="A478" t="s">
        <v>1201</v>
      </c>
      <c r="B478" t="s">
        <v>1201</v>
      </c>
      <c r="C478" s="8">
        <v>42739</v>
      </c>
      <c r="D478" t="s">
        <v>1223</v>
      </c>
      <c r="E478" t="s">
        <v>48</v>
      </c>
      <c r="F478" t="s">
        <v>49</v>
      </c>
      <c r="G478" t="s">
        <v>102</v>
      </c>
      <c r="H478" t="s">
        <v>1298</v>
      </c>
      <c r="J478">
        <v>4.27379</v>
      </c>
      <c r="K478">
        <v>0</v>
      </c>
      <c r="L478">
        <v>0</v>
      </c>
      <c r="M478">
        <v>4.5</v>
      </c>
      <c r="N478">
        <v>4.5</v>
      </c>
    </row>
    <row r="479" spans="1:14">
      <c r="A479" t="s">
        <v>1201</v>
      </c>
      <c r="B479" t="s">
        <v>1201</v>
      </c>
      <c r="C479" s="8">
        <v>42739</v>
      </c>
      <c r="D479" t="s">
        <v>1225</v>
      </c>
      <c r="E479" t="s">
        <v>48</v>
      </c>
      <c r="F479" t="s">
        <v>49</v>
      </c>
      <c r="G479" t="s">
        <v>102</v>
      </c>
      <c r="H479" t="s">
        <v>1233</v>
      </c>
      <c r="J479">
        <v>5.91221</v>
      </c>
      <c r="K479">
        <v>0.1195</v>
      </c>
      <c r="L479">
        <v>0</v>
      </c>
      <c r="M479">
        <v>8</v>
      </c>
      <c r="N479">
        <v>8</v>
      </c>
    </row>
    <row r="480" spans="1:14">
      <c r="A480" t="s">
        <v>1201</v>
      </c>
      <c r="B480" t="s">
        <v>1201</v>
      </c>
      <c r="C480" s="8">
        <v>42739</v>
      </c>
      <c r="D480" t="s">
        <v>1223</v>
      </c>
      <c r="E480" t="s">
        <v>48</v>
      </c>
      <c r="F480" t="s">
        <v>49</v>
      </c>
      <c r="G480" t="s">
        <v>102</v>
      </c>
      <c r="H480" t="s">
        <v>1232</v>
      </c>
      <c r="J480">
        <v>5.9421499999999998</v>
      </c>
      <c r="K480">
        <v>2E-3</v>
      </c>
      <c r="L480">
        <v>0</v>
      </c>
      <c r="M480">
        <v>8</v>
      </c>
      <c r="N480">
        <v>8</v>
      </c>
    </row>
    <row r="481" spans="1:14">
      <c r="A481" t="s">
        <v>1201</v>
      </c>
      <c r="B481" t="s">
        <v>1201</v>
      </c>
      <c r="C481" s="8">
        <v>42739</v>
      </c>
      <c r="D481" t="s">
        <v>1225</v>
      </c>
      <c r="E481" t="s">
        <v>48</v>
      </c>
      <c r="F481" t="s">
        <v>49</v>
      </c>
      <c r="G481" t="s">
        <v>102</v>
      </c>
      <c r="H481" t="s">
        <v>1231</v>
      </c>
      <c r="J481">
        <v>4.6501299999999999</v>
      </c>
      <c r="K481">
        <v>0.30220000000000002</v>
      </c>
      <c r="L481">
        <v>0</v>
      </c>
      <c r="M481">
        <v>8</v>
      </c>
      <c r="N481">
        <v>8</v>
      </c>
    </row>
    <row r="482" spans="1:14">
      <c r="A482" t="s">
        <v>1201</v>
      </c>
      <c r="B482" t="s">
        <v>1201</v>
      </c>
      <c r="C482" s="8">
        <v>42739</v>
      </c>
      <c r="D482" t="s">
        <v>1225</v>
      </c>
      <c r="E482" t="s">
        <v>48</v>
      </c>
      <c r="F482" t="s">
        <v>49</v>
      </c>
      <c r="G482" t="s">
        <v>102</v>
      </c>
      <c r="H482" t="s">
        <v>1230</v>
      </c>
      <c r="J482">
        <v>5.0283499999999997</v>
      </c>
      <c r="K482">
        <v>0.90480000000000005</v>
      </c>
      <c r="L482">
        <v>0</v>
      </c>
      <c r="M482">
        <v>8</v>
      </c>
      <c r="N482">
        <v>8</v>
      </c>
    </row>
    <row r="483" spans="1:14">
      <c r="A483" t="s">
        <v>1201</v>
      </c>
      <c r="B483" t="s">
        <v>1201</v>
      </c>
      <c r="C483" s="8">
        <v>42739</v>
      </c>
      <c r="D483" t="s">
        <v>1225</v>
      </c>
      <c r="E483" t="s">
        <v>48</v>
      </c>
      <c r="F483" t="s">
        <v>49</v>
      </c>
      <c r="G483" t="s">
        <v>102</v>
      </c>
      <c r="H483" t="s">
        <v>1229</v>
      </c>
      <c r="J483">
        <v>7.27623</v>
      </c>
      <c r="K483">
        <v>0</v>
      </c>
      <c r="L483">
        <v>0</v>
      </c>
      <c r="M483">
        <v>8</v>
      </c>
      <c r="N483">
        <v>8</v>
      </c>
    </row>
    <row r="484" spans="1:14">
      <c r="A484" t="s">
        <v>1201</v>
      </c>
      <c r="B484" t="s">
        <v>1201</v>
      </c>
      <c r="C484" s="8">
        <v>42739</v>
      </c>
      <c r="D484" t="s">
        <v>1225</v>
      </c>
      <c r="E484" t="s">
        <v>48</v>
      </c>
      <c r="F484" t="s">
        <v>49</v>
      </c>
      <c r="G484" t="s">
        <v>102</v>
      </c>
      <c r="H484" t="s">
        <v>1228</v>
      </c>
      <c r="J484">
        <v>6.0922499999999999</v>
      </c>
      <c r="K484">
        <v>4.4999999999999997E-3</v>
      </c>
      <c r="L484">
        <v>0</v>
      </c>
      <c r="M484">
        <v>8</v>
      </c>
      <c r="N484">
        <v>8</v>
      </c>
    </row>
    <row r="485" spans="1:14">
      <c r="A485" t="s">
        <v>1201</v>
      </c>
      <c r="B485" t="s">
        <v>1201</v>
      </c>
      <c r="C485" s="8">
        <v>42739</v>
      </c>
      <c r="D485" t="s">
        <v>1225</v>
      </c>
      <c r="E485" t="s">
        <v>48</v>
      </c>
      <c r="F485" t="s">
        <v>49</v>
      </c>
      <c r="G485" t="s">
        <v>102</v>
      </c>
      <c r="H485" t="s">
        <v>1227</v>
      </c>
      <c r="J485">
        <v>3.5901700000000001</v>
      </c>
      <c r="K485">
        <v>0</v>
      </c>
      <c r="L485">
        <v>0</v>
      </c>
      <c r="M485">
        <v>8</v>
      </c>
      <c r="N485">
        <v>8</v>
      </c>
    </row>
    <row r="486" spans="1:14">
      <c r="A486" t="s">
        <v>1201</v>
      </c>
      <c r="B486" t="s">
        <v>1201</v>
      </c>
      <c r="C486" s="8">
        <v>42739</v>
      </c>
      <c r="D486" t="s">
        <v>1225</v>
      </c>
      <c r="E486" t="s">
        <v>48</v>
      </c>
      <c r="F486" t="s">
        <v>49</v>
      </c>
      <c r="G486" t="s">
        <v>102</v>
      </c>
      <c r="H486" t="s">
        <v>1299</v>
      </c>
      <c r="J486">
        <v>3.72472</v>
      </c>
      <c r="K486">
        <v>0</v>
      </c>
      <c r="L486">
        <v>0</v>
      </c>
      <c r="M486">
        <v>8</v>
      </c>
      <c r="N486">
        <v>8</v>
      </c>
    </row>
    <row r="487" spans="1:14">
      <c r="A487" t="s">
        <v>1201</v>
      </c>
      <c r="B487" t="s">
        <v>1201</v>
      </c>
      <c r="C487" s="8">
        <v>42739</v>
      </c>
      <c r="D487" t="s">
        <v>1225</v>
      </c>
      <c r="E487" t="s">
        <v>48</v>
      </c>
      <c r="F487" t="s">
        <v>49</v>
      </c>
      <c r="G487" t="s">
        <v>102</v>
      </c>
      <c r="H487" t="s">
        <v>1226</v>
      </c>
      <c r="J487">
        <v>4.5413100000000002</v>
      </c>
      <c r="K487">
        <v>0</v>
      </c>
      <c r="L487">
        <v>0</v>
      </c>
      <c r="M487">
        <v>8</v>
      </c>
      <c r="N487">
        <v>8</v>
      </c>
    </row>
    <row r="488" spans="1:14">
      <c r="A488" t="s">
        <v>1201</v>
      </c>
      <c r="B488" t="s">
        <v>1201</v>
      </c>
      <c r="C488" s="8">
        <v>42739</v>
      </c>
      <c r="D488" t="s">
        <v>1223</v>
      </c>
      <c r="E488" t="s">
        <v>48</v>
      </c>
      <c r="F488" t="s">
        <v>49</v>
      </c>
      <c r="G488" t="s">
        <v>102</v>
      </c>
      <c r="H488" t="s">
        <v>1224</v>
      </c>
      <c r="J488">
        <v>3.51267</v>
      </c>
      <c r="K488">
        <v>1.1942999999999999</v>
      </c>
      <c r="L488">
        <v>0</v>
      </c>
      <c r="M488">
        <v>8</v>
      </c>
      <c r="N488">
        <v>8</v>
      </c>
    </row>
    <row r="489" spans="1:14">
      <c r="A489" t="s">
        <v>1201</v>
      </c>
      <c r="B489" t="s">
        <v>1201</v>
      </c>
      <c r="C489" s="8">
        <v>42739</v>
      </c>
      <c r="D489" t="s">
        <v>1223</v>
      </c>
      <c r="E489" t="s">
        <v>48</v>
      </c>
      <c r="F489" t="s">
        <v>49</v>
      </c>
      <c r="G489" t="s">
        <v>102</v>
      </c>
      <c r="H489" t="s">
        <v>1300</v>
      </c>
      <c r="J489">
        <v>4.9846500000000002</v>
      </c>
      <c r="K489">
        <v>0</v>
      </c>
      <c r="L489">
        <v>0</v>
      </c>
      <c r="M489">
        <v>8</v>
      </c>
      <c r="N489">
        <v>8</v>
      </c>
    </row>
    <row r="490" spans="1:14">
      <c r="A490" t="s">
        <v>1201</v>
      </c>
      <c r="B490" t="s">
        <v>1212</v>
      </c>
      <c r="C490" s="8">
        <v>42753</v>
      </c>
      <c r="D490" t="s">
        <v>1237</v>
      </c>
      <c r="E490" t="s">
        <v>48</v>
      </c>
      <c r="F490" t="s">
        <v>49</v>
      </c>
      <c r="G490" t="s">
        <v>102</v>
      </c>
      <c r="H490" t="s">
        <v>1338</v>
      </c>
      <c r="J490">
        <v>5.6623159999999997</v>
      </c>
      <c r="K490">
        <v>0</v>
      </c>
      <c r="L490">
        <v>0</v>
      </c>
      <c r="M490">
        <v>8</v>
      </c>
      <c r="N490">
        <v>8</v>
      </c>
    </row>
    <row r="491" spans="1:14">
      <c r="A491" t="s">
        <v>1201</v>
      </c>
      <c r="B491" t="s">
        <v>1212</v>
      </c>
      <c r="C491" s="8">
        <v>42753</v>
      </c>
      <c r="D491" t="s">
        <v>1237</v>
      </c>
      <c r="E491" t="s">
        <v>48</v>
      </c>
      <c r="F491" t="s">
        <v>49</v>
      </c>
      <c r="G491" t="s">
        <v>102</v>
      </c>
      <c r="H491" t="s">
        <v>1251</v>
      </c>
      <c r="J491">
        <v>4.4119999999999999</v>
      </c>
      <c r="K491">
        <v>0</v>
      </c>
      <c r="L491">
        <v>0</v>
      </c>
      <c r="M491">
        <v>7</v>
      </c>
      <c r="N491">
        <v>7</v>
      </c>
    </row>
    <row r="492" spans="1:14">
      <c r="A492" t="s">
        <v>1201</v>
      </c>
      <c r="B492" t="s">
        <v>1212</v>
      </c>
      <c r="C492" s="8">
        <v>42753</v>
      </c>
      <c r="D492" t="s">
        <v>1223</v>
      </c>
      <c r="E492" t="s">
        <v>48</v>
      </c>
      <c r="F492" t="s">
        <v>49</v>
      </c>
      <c r="G492" t="s">
        <v>102</v>
      </c>
      <c r="H492" t="s">
        <v>1250</v>
      </c>
      <c r="J492">
        <v>6.0012299999999996</v>
      </c>
      <c r="K492">
        <v>3.0999999999999999E-3</v>
      </c>
      <c r="L492">
        <v>0</v>
      </c>
      <c r="M492">
        <v>8</v>
      </c>
      <c r="N492">
        <v>8</v>
      </c>
    </row>
    <row r="493" spans="1:14">
      <c r="A493" t="s">
        <v>1201</v>
      </c>
      <c r="B493" t="s">
        <v>1212</v>
      </c>
      <c r="C493" s="8">
        <v>42753</v>
      </c>
      <c r="D493" t="s">
        <v>1223</v>
      </c>
      <c r="E493" t="s">
        <v>48</v>
      </c>
      <c r="F493" t="s">
        <v>49</v>
      </c>
      <c r="G493" t="s">
        <v>102</v>
      </c>
      <c r="H493" t="s">
        <v>1249</v>
      </c>
      <c r="J493">
        <v>5.7731199999999996</v>
      </c>
      <c r="K493">
        <v>1.2999999999999999E-3</v>
      </c>
      <c r="L493">
        <v>0</v>
      </c>
      <c r="M493">
        <v>8</v>
      </c>
      <c r="N493">
        <v>8</v>
      </c>
    </row>
    <row r="494" spans="1:14">
      <c r="A494" t="s">
        <v>1201</v>
      </c>
      <c r="B494" t="s">
        <v>1212</v>
      </c>
      <c r="C494" s="8">
        <v>42753</v>
      </c>
      <c r="D494" t="s">
        <v>1225</v>
      </c>
      <c r="E494" t="s">
        <v>48</v>
      </c>
      <c r="F494" t="s">
        <v>49</v>
      </c>
      <c r="G494" t="s">
        <v>102</v>
      </c>
      <c r="H494" t="s">
        <v>1248</v>
      </c>
      <c r="J494">
        <v>5.9984099999999998</v>
      </c>
      <c r="K494">
        <v>0</v>
      </c>
      <c r="L494">
        <v>0</v>
      </c>
      <c r="M494">
        <v>8</v>
      </c>
      <c r="N494">
        <v>8</v>
      </c>
    </row>
    <row r="495" spans="1:14">
      <c r="A495" t="s">
        <v>1201</v>
      </c>
      <c r="B495" t="s">
        <v>1212</v>
      </c>
      <c r="C495" s="8">
        <v>42753</v>
      </c>
      <c r="D495" t="s">
        <v>1225</v>
      </c>
      <c r="E495" t="s">
        <v>48</v>
      </c>
      <c r="F495" t="s">
        <v>49</v>
      </c>
      <c r="G495" t="s">
        <v>102</v>
      </c>
      <c r="H495" t="s">
        <v>1247</v>
      </c>
      <c r="J495">
        <v>6.4809599999999996</v>
      </c>
      <c r="K495">
        <v>0</v>
      </c>
      <c r="L495">
        <v>0</v>
      </c>
      <c r="M495">
        <v>8</v>
      </c>
      <c r="N495">
        <v>8</v>
      </c>
    </row>
    <row r="496" spans="1:14">
      <c r="A496" t="s">
        <v>1201</v>
      </c>
      <c r="B496" t="s">
        <v>1212</v>
      </c>
      <c r="C496" s="8">
        <v>42753</v>
      </c>
      <c r="D496" t="s">
        <v>1225</v>
      </c>
      <c r="E496" t="s">
        <v>48</v>
      </c>
      <c r="F496" t="s">
        <v>49</v>
      </c>
      <c r="G496" t="s">
        <v>102</v>
      </c>
      <c r="H496" t="s">
        <v>1246</v>
      </c>
      <c r="J496">
        <v>4.9702400000000004</v>
      </c>
      <c r="K496">
        <v>5.4999999999999997E-3</v>
      </c>
      <c r="L496">
        <v>0</v>
      </c>
      <c r="M496">
        <v>8</v>
      </c>
      <c r="N496">
        <v>8</v>
      </c>
    </row>
    <row r="497" spans="1:14">
      <c r="A497" t="s">
        <v>1201</v>
      </c>
      <c r="B497" t="s">
        <v>1212</v>
      </c>
      <c r="C497" s="8">
        <v>42753</v>
      </c>
      <c r="D497" t="s">
        <v>1335</v>
      </c>
      <c r="E497" t="s">
        <v>48</v>
      </c>
      <c r="F497" t="s">
        <v>49</v>
      </c>
      <c r="G497" t="s">
        <v>102</v>
      </c>
      <c r="H497" t="s">
        <v>1336</v>
      </c>
      <c r="J497">
        <v>3.2626499999999998</v>
      </c>
      <c r="K497">
        <v>0.60250000000000004</v>
      </c>
      <c r="L497">
        <v>0</v>
      </c>
      <c r="M497">
        <v>0.01</v>
      </c>
      <c r="N497">
        <v>0.01</v>
      </c>
    </row>
    <row r="498" spans="1:14">
      <c r="A498" t="s">
        <v>1201</v>
      </c>
      <c r="B498" t="s">
        <v>1212</v>
      </c>
      <c r="C498" s="8">
        <v>42753</v>
      </c>
      <c r="D498" t="s">
        <v>1225</v>
      </c>
      <c r="E498" t="s">
        <v>48</v>
      </c>
      <c r="F498" t="s">
        <v>50</v>
      </c>
      <c r="G498" t="s">
        <v>102</v>
      </c>
      <c r="H498" t="s">
        <v>1245</v>
      </c>
      <c r="J498">
        <v>20.386649999999999</v>
      </c>
      <c r="K498">
        <v>0</v>
      </c>
      <c r="L498">
        <v>0</v>
      </c>
      <c r="M498">
        <v>24</v>
      </c>
      <c r="N498">
        <v>24</v>
      </c>
    </row>
    <row r="499" spans="1:14">
      <c r="A499" t="s">
        <v>1201</v>
      </c>
      <c r="B499" t="s">
        <v>1212</v>
      </c>
      <c r="C499" s="8">
        <v>42753</v>
      </c>
      <c r="D499" t="s">
        <v>1237</v>
      </c>
      <c r="E499" t="s">
        <v>48</v>
      </c>
      <c r="F499" t="s">
        <v>50</v>
      </c>
      <c r="G499" t="s">
        <v>102</v>
      </c>
      <c r="H499" t="s">
        <v>1334</v>
      </c>
      <c r="J499">
        <v>28.266639999999999</v>
      </c>
      <c r="K499">
        <v>0</v>
      </c>
      <c r="L499">
        <v>0</v>
      </c>
      <c r="M499">
        <v>32</v>
      </c>
      <c r="N499">
        <v>32</v>
      </c>
    </row>
    <row r="500" spans="1:14">
      <c r="A500" t="s">
        <v>1201</v>
      </c>
      <c r="B500" t="s">
        <v>1212</v>
      </c>
      <c r="C500" s="8">
        <v>42753</v>
      </c>
      <c r="D500" t="s">
        <v>1223</v>
      </c>
      <c r="E500" t="s">
        <v>48</v>
      </c>
      <c r="F500" t="s">
        <v>50</v>
      </c>
      <c r="G500" t="s">
        <v>102</v>
      </c>
      <c r="H500" t="s">
        <v>1244</v>
      </c>
      <c r="J500">
        <v>35.333300000000001</v>
      </c>
      <c r="K500">
        <v>0</v>
      </c>
      <c r="L500">
        <v>0</v>
      </c>
      <c r="M500">
        <v>40</v>
      </c>
      <c r="N500">
        <v>40</v>
      </c>
    </row>
    <row r="501" spans="1:14">
      <c r="A501" t="s">
        <v>1201</v>
      </c>
      <c r="B501" t="s">
        <v>1212</v>
      </c>
      <c r="C501" s="8">
        <v>42753</v>
      </c>
      <c r="D501" t="s">
        <v>1225</v>
      </c>
      <c r="E501" t="s">
        <v>48</v>
      </c>
      <c r="F501" t="s">
        <v>50</v>
      </c>
      <c r="G501" t="s">
        <v>102</v>
      </c>
      <c r="H501" t="s">
        <v>1243</v>
      </c>
      <c r="J501">
        <v>27.781320000000001</v>
      </c>
      <c r="K501">
        <v>0</v>
      </c>
      <c r="L501">
        <v>0</v>
      </c>
      <c r="M501">
        <v>32</v>
      </c>
      <c r="N501">
        <v>32</v>
      </c>
    </row>
    <row r="502" spans="1:14">
      <c r="A502" t="s">
        <v>1201</v>
      </c>
      <c r="B502" t="s">
        <v>1212</v>
      </c>
      <c r="C502" s="8">
        <v>42753</v>
      </c>
      <c r="D502" t="s">
        <v>1237</v>
      </c>
      <c r="E502" t="s">
        <v>48</v>
      </c>
      <c r="F502" t="s">
        <v>50</v>
      </c>
      <c r="G502" t="s">
        <v>102</v>
      </c>
      <c r="H502" t="s">
        <v>1333</v>
      </c>
      <c r="J502">
        <v>20.728480000000001</v>
      </c>
      <c r="K502">
        <v>0</v>
      </c>
      <c r="L502">
        <v>0</v>
      </c>
      <c r="M502">
        <v>24</v>
      </c>
      <c r="N502">
        <v>24</v>
      </c>
    </row>
    <row r="503" spans="1:14">
      <c r="A503" t="s">
        <v>1201</v>
      </c>
      <c r="B503" t="s">
        <v>1212</v>
      </c>
      <c r="C503" s="8">
        <v>42753</v>
      </c>
      <c r="D503" t="s">
        <v>1223</v>
      </c>
      <c r="E503" t="s">
        <v>48</v>
      </c>
      <c r="F503" t="s">
        <v>50</v>
      </c>
      <c r="G503" t="s">
        <v>102</v>
      </c>
      <c r="H503" t="s">
        <v>1242</v>
      </c>
      <c r="J503">
        <v>29.140065</v>
      </c>
      <c r="K503">
        <v>0</v>
      </c>
      <c r="L503">
        <v>0</v>
      </c>
      <c r="M503">
        <v>32</v>
      </c>
      <c r="N503">
        <v>32</v>
      </c>
    </row>
    <row r="504" spans="1:14">
      <c r="A504" t="s">
        <v>1201</v>
      </c>
      <c r="B504" t="s">
        <v>1212</v>
      </c>
      <c r="C504" s="8">
        <v>42752</v>
      </c>
      <c r="D504" t="s">
        <v>1223</v>
      </c>
      <c r="E504" t="s">
        <v>48</v>
      </c>
      <c r="F504" t="s">
        <v>49</v>
      </c>
      <c r="G504" t="s">
        <v>102</v>
      </c>
      <c r="H504" t="s">
        <v>1300</v>
      </c>
      <c r="J504">
        <v>6.4501499999999998</v>
      </c>
      <c r="K504">
        <v>2E-3</v>
      </c>
      <c r="L504">
        <v>0</v>
      </c>
      <c r="M504">
        <v>8</v>
      </c>
      <c r="N504">
        <v>8</v>
      </c>
    </row>
    <row r="505" spans="1:14">
      <c r="A505" t="s">
        <v>1201</v>
      </c>
      <c r="B505" t="s">
        <v>1212</v>
      </c>
      <c r="C505" s="8">
        <v>42752</v>
      </c>
      <c r="D505" t="s">
        <v>1223</v>
      </c>
      <c r="E505" t="s">
        <v>48</v>
      </c>
      <c r="F505" t="s">
        <v>49</v>
      </c>
      <c r="G505" t="s">
        <v>102</v>
      </c>
      <c r="H505" t="s">
        <v>1224</v>
      </c>
      <c r="J505">
        <v>2.7815099999999999</v>
      </c>
      <c r="K505">
        <v>5.0000000000000001E-4</v>
      </c>
      <c r="L505">
        <v>0</v>
      </c>
      <c r="M505">
        <v>8</v>
      </c>
      <c r="N505">
        <v>8</v>
      </c>
    </row>
    <row r="506" spans="1:14">
      <c r="A506" t="s">
        <v>1201</v>
      </c>
      <c r="B506" t="s">
        <v>1212</v>
      </c>
      <c r="C506" s="8">
        <v>42752</v>
      </c>
      <c r="D506" t="s">
        <v>1225</v>
      </c>
      <c r="E506" t="s">
        <v>48</v>
      </c>
      <c r="F506" t="s">
        <v>49</v>
      </c>
      <c r="G506" t="s">
        <v>102</v>
      </c>
      <c r="H506" t="s">
        <v>1226</v>
      </c>
      <c r="J506">
        <v>4.9118300000000001</v>
      </c>
      <c r="K506">
        <v>0</v>
      </c>
      <c r="L506">
        <v>0</v>
      </c>
      <c r="M506">
        <v>8</v>
      </c>
      <c r="N506">
        <v>8</v>
      </c>
    </row>
    <row r="507" spans="1:14">
      <c r="A507" t="s">
        <v>1201</v>
      </c>
      <c r="B507" t="s">
        <v>1212</v>
      </c>
      <c r="C507" s="8">
        <v>42752</v>
      </c>
      <c r="D507" t="s">
        <v>1225</v>
      </c>
      <c r="E507" t="s">
        <v>48</v>
      </c>
      <c r="F507" t="s">
        <v>49</v>
      </c>
      <c r="G507" t="s">
        <v>102</v>
      </c>
      <c r="H507" t="s">
        <v>1299</v>
      </c>
      <c r="J507">
        <v>3.8035700000000001</v>
      </c>
      <c r="K507">
        <v>0</v>
      </c>
      <c r="L507">
        <v>0</v>
      </c>
      <c r="M507">
        <v>8</v>
      </c>
      <c r="N507">
        <v>8</v>
      </c>
    </row>
    <row r="508" spans="1:14">
      <c r="A508" t="s">
        <v>1201</v>
      </c>
      <c r="B508" t="s">
        <v>1212</v>
      </c>
      <c r="C508" s="8">
        <v>42752</v>
      </c>
      <c r="D508" t="s">
        <v>1225</v>
      </c>
      <c r="E508" t="s">
        <v>48</v>
      </c>
      <c r="F508" t="s">
        <v>49</v>
      </c>
      <c r="G508" t="s">
        <v>102</v>
      </c>
      <c r="H508" t="s">
        <v>1227</v>
      </c>
      <c r="J508">
        <v>4.2574500000000004</v>
      </c>
      <c r="K508">
        <v>0</v>
      </c>
      <c r="L508">
        <v>0</v>
      </c>
      <c r="M508">
        <v>8</v>
      </c>
      <c r="N508">
        <v>8</v>
      </c>
    </row>
    <row r="509" spans="1:14">
      <c r="A509" t="s">
        <v>1201</v>
      </c>
      <c r="B509" t="s">
        <v>1212</v>
      </c>
      <c r="C509" s="8">
        <v>42752</v>
      </c>
      <c r="D509" t="s">
        <v>1225</v>
      </c>
      <c r="E509" t="s">
        <v>48</v>
      </c>
      <c r="F509" t="s">
        <v>49</v>
      </c>
      <c r="G509" t="s">
        <v>102</v>
      </c>
      <c r="H509" t="s">
        <v>1228</v>
      </c>
      <c r="J509">
        <v>6.4215299999999997</v>
      </c>
      <c r="K509">
        <v>0</v>
      </c>
      <c r="L509">
        <v>0</v>
      </c>
      <c r="M509">
        <v>8</v>
      </c>
      <c r="N509">
        <v>8</v>
      </c>
    </row>
    <row r="510" spans="1:14">
      <c r="A510" t="s">
        <v>1201</v>
      </c>
      <c r="B510" t="s">
        <v>1212</v>
      </c>
      <c r="C510" s="8">
        <v>42752</v>
      </c>
      <c r="D510" t="s">
        <v>1225</v>
      </c>
      <c r="E510" t="s">
        <v>48</v>
      </c>
      <c r="F510" t="s">
        <v>49</v>
      </c>
      <c r="G510" t="s">
        <v>102</v>
      </c>
      <c r="H510" t="s">
        <v>1229</v>
      </c>
      <c r="J510">
        <v>5.5364500000000003</v>
      </c>
      <c r="K510">
        <v>3.9100000000000003E-2</v>
      </c>
      <c r="L510">
        <v>0</v>
      </c>
      <c r="M510">
        <v>8</v>
      </c>
      <c r="N510">
        <v>8</v>
      </c>
    </row>
    <row r="511" spans="1:14">
      <c r="A511" t="s">
        <v>1201</v>
      </c>
      <c r="B511" t="s">
        <v>1212</v>
      </c>
      <c r="C511" s="8">
        <v>42752</v>
      </c>
      <c r="D511" t="s">
        <v>1225</v>
      </c>
      <c r="E511" t="s">
        <v>48</v>
      </c>
      <c r="F511" t="s">
        <v>49</v>
      </c>
      <c r="G511" t="s">
        <v>102</v>
      </c>
      <c r="H511" t="s">
        <v>1230</v>
      </c>
      <c r="J511">
        <v>6.1539799999999998</v>
      </c>
      <c r="K511">
        <v>3.4200000000000001E-2</v>
      </c>
      <c r="L511">
        <v>0</v>
      </c>
      <c r="M511">
        <v>8</v>
      </c>
      <c r="N511">
        <v>8</v>
      </c>
    </row>
    <row r="512" spans="1:14">
      <c r="A512" t="s">
        <v>1201</v>
      </c>
      <c r="B512" t="s">
        <v>1212</v>
      </c>
      <c r="C512" s="8">
        <v>42752</v>
      </c>
      <c r="D512" t="s">
        <v>1225</v>
      </c>
      <c r="E512" t="s">
        <v>48</v>
      </c>
      <c r="F512" t="s">
        <v>49</v>
      </c>
      <c r="G512" t="s">
        <v>102</v>
      </c>
      <c r="H512" t="s">
        <v>1231</v>
      </c>
      <c r="J512">
        <v>6.60792</v>
      </c>
      <c r="K512">
        <v>0</v>
      </c>
      <c r="L512">
        <v>0</v>
      </c>
      <c r="M512">
        <v>8</v>
      </c>
      <c r="N512">
        <v>8</v>
      </c>
    </row>
    <row r="513" spans="1:14">
      <c r="A513" t="s">
        <v>1201</v>
      </c>
      <c r="B513" t="s">
        <v>1212</v>
      </c>
      <c r="C513" s="8">
        <v>42752</v>
      </c>
      <c r="D513" t="s">
        <v>1223</v>
      </c>
      <c r="E513" t="s">
        <v>48</v>
      </c>
      <c r="F513" t="s">
        <v>49</v>
      </c>
      <c r="G513" t="s">
        <v>102</v>
      </c>
      <c r="H513" t="s">
        <v>1232</v>
      </c>
      <c r="J513">
        <v>4.968871</v>
      </c>
      <c r="K513">
        <v>0.25590000000000002</v>
      </c>
      <c r="L513">
        <v>0</v>
      </c>
      <c r="M513">
        <v>8</v>
      </c>
      <c r="N513">
        <v>8</v>
      </c>
    </row>
    <row r="514" spans="1:14">
      <c r="A514" t="s">
        <v>1201</v>
      </c>
      <c r="B514" t="s">
        <v>1212</v>
      </c>
      <c r="C514" s="8">
        <v>42752</v>
      </c>
      <c r="D514" t="s">
        <v>1225</v>
      </c>
      <c r="E514" t="s">
        <v>48</v>
      </c>
      <c r="F514" t="s">
        <v>49</v>
      </c>
      <c r="G514" t="s">
        <v>102</v>
      </c>
      <c r="H514" t="s">
        <v>1233</v>
      </c>
      <c r="J514">
        <v>6.3354299999999997</v>
      </c>
      <c r="K514">
        <v>0</v>
      </c>
      <c r="L514">
        <v>0</v>
      </c>
      <c r="M514">
        <v>8</v>
      </c>
      <c r="N514">
        <v>8</v>
      </c>
    </row>
    <row r="515" spans="1:14">
      <c r="A515" t="s">
        <v>1201</v>
      </c>
      <c r="B515" t="s">
        <v>1212</v>
      </c>
      <c r="C515" s="8">
        <v>42752</v>
      </c>
      <c r="D515" t="s">
        <v>1223</v>
      </c>
      <c r="E515" t="s">
        <v>48</v>
      </c>
      <c r="F515" t="s">
        <v>49</v>
      </c>
      <c r="G515" t="s">
        <v>102</v>
      </c>
      <c r="H515" t="s">
        <v>1298</v>
      </c>
      <c r="J515">
        <v>5.3533099999999996</v>
      </c>
      <c r="K515">
        <v>0</v>
      </c>
      <c r="L515">
        <v>0</v>
      </c>
      <c r="M515">
        <v>8</v>
      </c>
      <c r="N515">
        <v>8</v>
      </c>
    </row>
    <row r="516" spans="1:14">
      <c r="A516" t="s">
        <v>1201</v>
      </c>
      <c r="B516" t="s">
        <v>1212</v>
      </c>
      <c r="C516" s="8">
        <v>42752</v>
      </c>
      <c r="D516" t="s">
        <v>1223</v>
      </c>
      <c r="E516" t="s">
        <v>48</v>
      </c>
      <c r="F516" t="s">
        <v>49</v>
      </c>
      <c r="G516" t="s">
        <v>102</v>
      </c>
      <c r="H516" t="s">
        <v>1234</v>
      </c>
      <c r="J516">
        <v>3.96224</v>
      </c>
      <c r="K516">
        <v>2.3300000000000001E-2</v>
      </c>
      <c r="L516">
        <v>0</v>
      </c>
      <c r="M516">
        <v>8</v>
      </c>
      <c r="N516">
        <v>8</v>
      </c>
    </row>
    <row r="517" spans="1:14">
      <c r="A517" t="s">
        <v>1201</v>
      </c>
      <c r="B517" t="s">
        <v>1212</v>
      </c>
      <c r="C517" s="8">
        <v>42752</v>
      </c>
      <c r="D517" t="s">
        <v>1223</v>
      </c>
      <c r="E517" t="s">
        <v>48</v>
      </c>
      <c r="F517" t="s">
        <v>49</v>
      </c>
      <c r="G517" t="s">
        <v>102</v>
      </c>
      <c r="H517" t="s">
        <v>1235</v>
      </c>
      <c r="J517">
        <v>5.2438599999999997</v>
      </c>
      <c r="K517">
        <v>0</v>
      </c>
      <c r="L517">
        <v>0</v>
      </c>
      <c r="M517">
        <v>8</v>
      </c>
      <c r="N517">
        <v>8</v>
      </c>
    </row>
    <row r="518" spans="1:14">
      <c r="A518" t="s">
        <v>1201</v>
      </c>
      <c r="B518" t="s">
        <v>1212</v>
      </c>
      <c r="C518" s="8">
        <v>42752</v>
      </c>
      <c r="D518" t="s">
        <v>1223</v>
      </c>
      <c r="E518" t="s">
        <v>48</v>
      </c>
      <c r="F518" t="s">
        <v>49</v>
      </c>
      <c r="G518" t="s">
        <v>102</v>
      </c>
      <c r="H518" t="s">
        <v>1236</v>
      </c>
      <c r="J518">
        <v>6.9467699999999999</v>
      </c>
      <c r="K518">
        <v>0</v>
      </c>
      <c r="L518">
        <v>0</v>
      </c>
      <c r="M518">
        <v>8</v>
      </c>
      <c r="N518">
        <v>8</v>
      </c>
    </row>
    <row r="519" spans="1:14">
      <c r="A519" t="s">
        <v>1201</v>
      </c>
      <c r="B519" t="s">
        <v>1212</v>
      </c>
      <c r="C519" s="8">
        <v>42752</v>
      </c>
      <c r="D519" t="s">
        <v>1237</v>
      </c>
      <c r="E519" t="s">
        <v>48</v>
      </c>
      <c r="F519" t="s">
        <v>49</v>
      </c>
      <c r="G519" t="s">
        <v>102</v>
      </c>
      <c r="H519" t="s">
        <v>1238</v>
      </c>
      <c r="J519">
        <v>0.16200000000000001</v>
      </c>
      <c r="K519">
        <v>0</v>
      </c>
      <c r="L519">
        <v>0</v>
      </c>
      <c r="M519">
        <v>8</v>
      </c>
      <c r="N519">
        <v>8</v>
      </c>
    </row>
    <row r="520" spans="1:14">
      <c r="A520" t="s">
        <v>1201</v>
      </c>
      <c r="B520" t="s">
        <v>1212</v>
      </c>
      <c r="C520" s="8">
        <v>42752</v>
      </c>
      <c r="D520" t="s">
        <v>1237</v>
      </c>
      <c r="E520" t="s">
        <v>48</v>
      </c>
      <c r="F520" t="s">
        <v>49</v>
      </c>
      <c r="G520" t="s">
        <v>102</v>
      </c>
      <c r="H520" t="s">
        <v>1346</v>
      </c>
      <c r="J520">
        <v>5.0097100000000001</v>
      </c>
      <c r="K520">
        <v>0</v>
      </c>
      <c r="L520">
        <v>0</v>
      </c>
      <c r="M520">
        <v>8</v>
      </c>
      <c r="N520">
        <v>8</v>
      </c>
    </row>
    <row r="521" spans="1:14">
      <c r="A521" t="s">
        <v>1201</v>
      </c>
      <c r="B521" t="s">
        <v>1212</v>
      </c>
      <c r="C521" s="8">
        <v>42752</v>
      </c>
      <c r="D521" t="s">
        <v>1223</v>
      </c>
      <c r="E521" t="s">
        <v>48</v>
      </c>
      <c r="F521" t="s">
        <v>49</v>
      </c>
      <c r="G521" t="s">
        <v>102</v>
      </c>
      <c r="H521" t="s">
        <v>1240</v>
      </c>
      <c r="J521">
        <v>6.9042399999999997</v>
      </c>
      <c r="K521">
        <v>5.2299999999999999E-2</v>
      </c>
      <c r="L521">
        <v>0</v>
      </c>
      <c r="M521">
        <v>8</v>
      </c>
      <c r="N521">
        <v>8</v>
      </c>
    </row>
    <row r="522" spans="1:14">
      <c r="A522" t="s">
        <v>1201</v>
      </c>
      <c r="B522" t="s">
        <v>1212</v>
      </c>
      <c r="C522" s="8">
        <v>42752</v>
      </c>
      <c r="D522" t="s">
        <v>1225</v>
      </c>
      <c r="E522" t="s">
        <v>48</v>
      </c>
      <c r="F522" t="s">
        <v>49</v>
      </c>
      <c r="G522" t="s">
        <v>102</v>
      </c>
      <c r="H522" t="s">
        <v>1297</v>
      </c>
      <c r="J522">
        <v>7.0071399999999997</v>
      </c>
      <c r="K522">
        <v>0</v>
      </c>
      <c r="L522">
        <v>0</v>
      </c>
      <c r="M522">
        <v>8</v>
      </c>
      <c r="N522">
        <v>8</v>
      </c>
    </row>
    <row r="523" spans="1:14">
      <c r="A523" t="s">
        <v>1201</v>
      </c>
      <c r="B523" t="s">
        <v>1212</v>
      </c>
      <c r="C523" s="8">
        <v>42752</v>
      </c>
      <c r="D523" t="s">
        <v>1301</v>
      </c>
      <c r="E523" t="s">
        <v>48</v>
      </c>
      <c r="F523" t="s">
        <v>49</v>
      </c>
      <c r="G523" t="s">
        <v>102</v>
      </c>
      <c r="H523" t="s">
        <v>1302</v>
      </c>
      <c r="J523">
        <v>0.40350000000000003</v>
      </c>
      <c r="K523">
        <v>3.0872000000000002</v>
      </c>
      <c r="L523">
        <v>0</v>
      </c>
      <c r="M523">
        <v>4</v>
      </c>
      <c r="N523">
        <v>4</v>
      </c>
    </row>
    <row r="524" spans="1:14">
      <c r="A524" t="s">
        <v>1201</v>
      </c>
      <c r="B524" t="s">
        <v>1212</v>
      </c>
      <c r="C524" s="8">
        <v>42752</v>
      </c>
      <c r="D524" t="s">
        <v>1237</v>
      </c>
      <c r="E524" t="s">
        <v>48</v>
      </c>
      <c r="F524" t="s">
        <v>49</v>
      </c>
      <c r="G524" t="s">
        <v>102</v>
      </c>
      <c r="H524" t="s">
        <v>1303</v>
      </c>
      <c r="J524">
        <v>1.9872700000000001</v>
      </c>
      <c r="K524">
        <v>0</v>
      </c>
      <c r="L524">
        <v>0</v>
      </c>
      <c r="M524">
        <v>2</v>
      </c>
      <c r="N524">
        <v>2</v>
      </c>
    </row>
    <row r="525" spans="1:14">
      <c r="A525" t="s">
        <v>1201</v>
      </c>
      <c r="B525" t="s">
        <v>1212</v>
      </c>
      <c r="C525" s="8">
        <v>42752</v>
      </c>
      <c r="D525" t="s">
        <v>1237</v>
      </c>
      <c r="E525" t="s">
        <v>48</v>
      </c>
      <c r="F525" t="s">
        <v>49</v>
      </c>
      <c r="G525" t="s">
        <v>102</v>
      </c>
      <c r="H525" t="s">
        <v>1304</v>
      </c>
      <c r="J525">
        <v>5.8826000000000001</v>
      </c>
      <c r="K525">
        <v>0</v>
      </c>
      <c r="L525">
        <v>0</v>
      </c>
      <c r="M525">
        <v>8</v>
      </c>
      <c r="N525">
        <v>8</v>
      </c>
    </row>
    <row r="526" spans="1:14">
      <c r="A526" t="s">
        <v>1201</v>
      </c>
      <c r="B526" t="s">
        <v>1212</v>
      </c>
      <c r="C526" s="8">
        <v>42752</v>
      </c>
      <c r="D526" t="s">
        <v>1223</v>
      </c>
      <c r="E526" t="s">
        <v>48</v>
      </c>
      <c r="F526" t="s">
        <v>49</v>
      </c>
      <c r="G526" t="s">
        <v>102</v>
      </c>
      <c r="H526" t="s">
        <v>1296</v>
      </c>
      <c r="J526">
        <v>7.25556</v>
      </c>
      <c r="K526">
        <v>4.4999999999999997E-3</v>
      </c>
      <c r="L526">
        <v>0</v>
      </c>
      <c r="M526">
        <v>8</v>
      </c>
      <c r="N526">
        <v>8</v>
      </c>
    </row>
    <row r="527" spans="1:14">
      <c r="A527" t="s">
        <v>1201</v>
      </c>
      <c r="B527" t="s">
        <v>1212</v>
      </c>
      <c r="C527" s="8">
        <v>42752</v>
      </c>
      <c r="D527" t="s">
        <v>1225</v>
      </c>
      <c r="E527" t="s">
        <v>48</v>
      </c>
      <c r="F527" t="s">
        <v>49</v>
      </c>
      <c r="G527" t="s">
        <v>102</v>
      </c>
      <c r="H527" t="s">
        <v>1295</v>
      </c>
      <c r="J527">
        <v>6.7003000000000004</v>
      </c>
      <c r="K527">
        <v>5.2999999999999999E-2</v>
      </c>
      <c r="L527">
        <v>0</v>
      </c>
      <c r="M527">
        <v>8</v>
      </c>
      <c r="N527">
        <v>8</v>
      </c>
    </row>
    <row r="528" spans="1:14">
      <c r="A528" t="s">
        <v>1201</v>
      </c>
      <c r="B528" t="s">
        <v>1212</v>
      </c>
      <c r="C528" s="8">
        <v>42752</v>
      </c>
      <c r="D528" t="s">
        <v>1237</v>
      </c>
      <c r="E528" t="s">
        <v>48</v>
      </c>
      <c r="F528" t="s">
        <v>49</v>
      </c>
      <c r="G528" t="s">
        <v>102</v>
      </c>
      <c r="H528" t="s">
        <v>1305</v>
      </c>
      <c r="J528">
        <v>6.6527500000000002</v>
      </c>
      <c r="K528">
        <v>0.13070000000000001</v>
      </c>
      <c r="L528">
        <v>0</v>
      </c>
      <c r="M528">
        <v>8</v>
      </c>
      <c r="N528">
        <v>8</v>
      </c>
    </row>
    <row r="529" spans="1:14">
      <c r="A529" t="s">
        <v>1201</v>
      </c>
      <c r="B529" t="s">
        <v>1212</v>
      </c>
      <c r="C529" s="8">
        <v>42752</v>
      </c>
      <c r="D529" t="s">
        <v>1225</v>
      </c>
      <c r="E529" t="s">
        <v>48</v>
      </c>
      <c r="F529" t="s">
        <v>49</v>
      </c>
      <c r="G529" t="s">
        <v>102</v>
      </c>
      <c r="H529" t="s">
        <v>1294</v>
      </c>
      <c r="J529">
        <v>5.041169</v>
      </c>
      <c r="K529">
        <v>0.79769999999999996</v>
      </c>
      <c r="L529">
        <v>0</v>
      </c>
      <c r="M529">
        <v>8</v>
      </c>
      <c r="N529">
        <v>8</v>
      </c>
    </row>
    <row r="530" spans="1:14">
      <c r="A530" t="s">
        <v>1201</v>
      </c>
      <c r="B530" t="s">
        <v>1212</v>
      </c>
      <c r="C530" s="8">
        <v>42752</v>
      </c>
      <c r="D530" t="s">
        <v>1237</v>
      </c>
      <c r="E530" t="s">
        <v>48</v>
      </c>
      <c r="F530" t="s">
        <v>49</v>
      </c>
      <c r="G530" t="s">
        <v>102</v>
      </c>
      <c r="H530" t="s">
        <v>1306</v>
      </c>
      <c r="J530">
        <v>1.5716699999999999</v>
      </c>
      <c r="K530">
        <v>0</v>
      </c>
      <c r="L530">
        <v>0</v>
      </c>
      <c r="M530">
        <v>2</v>
      </c>
      <c r="N530">
        <v>2</v>
      </c>
    </row>
    <row r="531" spans="1:14">
      <c r="A531" t="s">
        <v>1201</v>
      </c>
      <c r="B531" t="s">
        <v>1212</v>
      </c>
      <c r="C531" s="8">
        <v>42752</v>
      </c>
      <c r="D531" t="s">
        <v>1225</v>
      </c>
      <c r="E531" t="s">
        <v>48</v>
      </c>
      <c r="F531" t="s">
        <v>49</v>
      </c>
      <c r="G531" t="s">
        <v>102</v>
      </c>
      <c r="H531" t="s">
        <v>1292</v>
      </c>
      <c r="J531">
        <v>4.3749700000000002</v>
      </c>
      <c r="K531">
        <v>0</v>
      </c>
      <c r="L531">
        <v>0</v>
      </c>
      <c r="M531">
        <v>8</v>
      </c>
      <c r="N531">
        <v>8</v>
      </c>
    </row>
    <row r="532" spans="1:14">
      <c r="A532" t="s">
        <v>1201</v>
      </c>
      <c r="B532" t="s">
        <v>1212</v>
      </c>
      <c r="C532" s="8">
        <v>42752</v>
      </c>
      <c r="D532" t="s">
        <v>1225</v>
      </c>
      <c r="E532" t="s">
        <v>48</v>
      </c>
      <c r="F532" t="s">
        <v>49</v>
      </c>
      <c r="G532" t="s">
        <v>102</v>
      </c>
      <c r="H532" t="s">
        <v>1308</v>
      </c>
      <c r="J532">
        <v>5.9989299999999997</v>
      </c>
      <c r="K532">
        <v>0.14990000000000001</v>
      </c>
      <c r="L532">
        <v>0</v>
      </c>
      <c r="M532">
        <v>8</v>
      </c>
      <c r="N532">
        <v>8</v>
      </c>
    </row>
    <row r="533" spans="1:14">
      <c r="A533" t="s">
        <v>1201</v>
      </c>
      <c r="B533" t="s">
        <v>1212</v>
      </c>
      <c r="C533" s="8">
        <v>42752</v>
      </c>
      <c r="D533" t="s">
        <v>1237</v>
      </c>
      <c r="E533" t="s">
        <v>48</v>
      </c>
      <c r="F533" t="s">
        <v>49</v>
      </c>
      <c r="G533" t="s">
        <v>102</v>
      </c>
      <c r="H533" t="s">
        <v>1344</v>
      </c>
      <c r="J533">
        <v>7.10154</v>
      </c>
      <c r="K533">
        <v>0</v>
      </c>
      <c r="L533">
        <v>0</v>
      </c>
      <c r="M533">
        <v>8</v>
      </c>
      <c r="N533">
        <v>8</v>
      </c>
    </row>
    <row r="534" spans="1:14">
      <c r="A534" t="s">
        <v>1201</v>
      </c>
      <c r="B534" t="s">
        <v>1212</v>
      </c>
      <c r="C534" s="8">
        <v>42752</v>
      </c>
      <c r="D534" t="s">
        <v>1237</v>
      </c>
      <c r="E534" t="s">
        <v>48</v>
      </c>
      <c r="F534" t="s">
        <v>49</v>
      </c>
      <c r="G534" t="s">
        <v>102</v>
      </c>
      <c r="H534" t="s">
        <v>1343</v>
      </c>
      <c r="J534">
        <v>7.0231899999999996</v>
      </c>
      <c r="K534">
        <v>0.51049999999999995</v>
      </c>
      <c r="L534">
        <v>0</v>
      </c>
      <c r="M534">
        <v>8</v>
      </c>
      <c r="N534">
        <v>8</v>
      </c>
    </row>
    <row r="535" spans="1:14">
      <c r="A535" t="s">
        <v>1201</v>
      </c>
      <c r="B535" t="s">
        <v>1212</v>
      </c>
      <c r="C535" s="8">
        <v>42752</v>
      </c>
      <c r="D535" t="s">
        <v>1223</v>
      </c>
      <c r="E535" t="s">
        <v>48</v>
      </c>
      <c r="F535" t="s">
        <v>49</v>
      </c>
      <c r="G535" t="s">
        <v>102</v>
      </c>
      <c r="H535" t="s">
        <v>1290</v>
      </c>
      <c r="J535">
        <v>5.8540099999999997</v>
      </c>
      <c r="K535">
        <v>0</v>
      </c>
      <c r="L535">
        <v>0</v>
      </c>
      <c r="M535">
        <v>8</v>
      </c>
      <c r="N535">
        <v>8</v>
      </c>
    </row>
    <row r="536" spans="1:14">
      <c r="A536" t="s">
        <v>1201</v>
      </c>
      <c r="B536" t="s">
        <v>1212</v>
      </c>
      <c r="C536" s="8">
        <v>42752</v>
      </c>
      <c r="D536" t="s">
        <v>1225</v>
      </c>
      <c r="E536" t="s">
        <v>48</v>
      </c>
      <c r="F536" t="s">
        <v>49</v>
      </c>
      <c r="G536" t="s">
        <v>102</v>
      </c>
      <c r="H536" t="s">
        <v>1289</v>
      </c>
      <c r="J536">
        <v>7.1730099999999997</v>
      </c>
      <c r="K536">
        <v>0</v>
      </c>
      <c r="L536">
        <v>0</v>
      </c>
      <c r="M536">
        <v>8</v>
      </c>
      <c r="N536">
        <v>8</v>
      </c>
    </row>
    <row r="537" spans="1:14">
      <c r="A537" t="s">
        <v>1201</v>
      </c>
      <c r="B537" t="s">
        <v>1212</v>
      </c>
      <c r="C537" s="8">
        <v>42752</v>
      </c>
      <c r="D537" t="s">
        <v>1237</v>
      </c>
      <c r="E537" t="s">
        <v>48</v>
      </c>
      <c r="F537" t="s">
        <v>49</v>
      </c>
      <c r="G537" t="s">
        <v>102</v>
      </c>
      <c r="H537" t="s">
        <v>1309</v>
      </c>
      <c r="J537">
        <v>5.9743399999999998</v>
      </c>
      <c r="K537">
        <v>0</v>
      </c>
      <c r="L537">
        <v>0</v>
      </c>
      <c r="M537">
        <v>8</v>
      </c>
      <c r="N537">
        <v>8</v>
      </c>
    </row>
    <row r="538" spans="1:14">
      <c r="A538" t="s">
        <v>1201</v>
      </c>
      <c r="B538" t="s">
        <v>1212</v>
      </c>
      <c r="C538" s="8">
        <v>42752</v>
      </c>
      <c r="D538" t="s">
        <v>1223</v>
      </c>
      <c r="E538" t="s">
        <v>48</v>
      </c>
      <c r="F538" t="s">
        <v>49</v>
      </c>
      <c r="G538" t="s">
        <v>102</v>
      </c>
      <c r="H538" t="s">
        <v>1288</v>
      </c>
      <c r="J538">
        <v>4.6039399999999997</v>
      </c>
      <c r="K538">
        <v>1.6999999999999999E-3</v>
      </c>
      <c r="L538">
        <v>0</v>
      </c>
      <c r="M538">
        <v>8</v>
      </c>
      <c r="N538">
        <v>8</v>
      </c>
    </row>
    <row r="539" spans="1:14">
      <c r="A539" t="s">
        <v>1201</v>
      </c>
      <c r="B539" t="s">
        <v>1212</v>
      </c>
      <c r="C539" s="8">
        <v>42752</v>
      </c>
      <c r="D539" t="s">
        <v>1223</v>
      </c>
      <c r="E539" t="s">
        <v>48</v>
      </c>
      <c r="F539" t="s">
        <v>49</v>
      </c>
      <c r="G539" t="s">
        <v>102</v>
      </c>
      <c r="H539" t="s">
        <v>1287</v>
      </c>
      <c r="J539">
        <v>5.4674500000000004</v>
      </c>
      <c r="K539">
        <v>0.14749999999999999</v>
      </c>
      <c r="L539">
        <v>0</v>
      </c>
      <c r="M539">
        <v>8</v>
      </c>
      <c r="N539">
        <v>8</v>
      </c>
    </row>
    <row r="540" spans="1:14">
      <c r="A540" t="s">
        <v>1201</v>
      </c>
      <c r="B540" t="s">
        <v>1212</v>
      </c>
      <c r="C540" s="8">
        <v>42752</v>
      </c>
      <c r="D540" t="s">
        <v>1225</v>
      </c>
      <c r="E540" t="s">
        <v>48</v>
      </c>
      <c r="F540" t="s">
        <v>49</v>
      </c>
      <c r="G540" t="s">
        <v>102</v>
      </c>
      <c r="H540" t="s">
        <v>1286</v>
      </c>
      <c r="J540">
        <v>5.9440330000000001</v>
      </c>
      <c r="K540">
        <v>5.0000000000000001E-4</v>
      </c>
      <c r="L540">
        <v>0</v>
      </c>
      <c r="M540">
        <v>8</v>
      </c>
      <c r="N540">
        <v>8</v>
      </c>
    </row>
    <row r="541" spans="1:14">
      <c r="A541" t="s">
        <v>1201</v>
      </c>
      <c r="B541" t="s">
        <v>1212</v>
      </c>
      <c r="C541" s="8">
        <v>42752</v>
      </c>
      <c r="D541" t="s">
        <v>1225</v>
      </c>
      <c r="E541" t="s">
        <v>48</v>
      </c>
      <c r="F541" t="s">
        <v>49</v>
      </c>
      <c r="G541" t="s">
        <v>102</v>
      </c>
      <c r="H541" t="s">
        <v>1285</v>
      </c>
      <c r="J541">
        <v>6.5185899999999997</v>
      </c>
      <c r="K541">
        <v>0</v>
      </c>
      <c r="L541">
        <v>0</v>
      </c>
      <c r="M541">
        <v>8</v>
      </c>
      <c r="N541">
        <v>8</v>
      </c>
    </row>
    <row r="542" spans="1:14">
      <c r="A542" t="s">
        <v>1201</v>
      </c>
      <c r="B542" t="s">
        <v>1212</v>
      </c>
      <c r="C542" s="8">
        <v>42752</v>
      </c>
      <c r="D542" t="s">
        <v>1223</v>
      </c>
      <c r="E542" t="s">
        <v>48</v>
      </c>
      <c r="F542" t="s">
        <v>49</v>
      </c>
      <c r="G542" t="s">
        <v>102</v>
      </c>
      <c r="H542" t="s">
        <v>1342</v>
      </c>
      <c r="J542">
        <v>4.89567</v>
      </c>
      <c r="K542">
        <v>2.2000000000000001E-3</v>
      </c>
      <c r="L542">
        <v>0</v>
      </c>
      <c r="M542">
        <v>8</v>
      </c>
      <c r="N542">
        <v>8</v>
      </c>
    </row>
    <row r="543" spans="1:14">
      <c r="A543" t="s">
        <v>1201</v>
      </c>
      <c r="B543" t="s">
        <v>1212</v>
      </c>
      <c r="C543" s="8">
        <v>42752</v>
      </c>
      <c r="D543" t="s">
        <v>1237</v>
      </c>
      <c r="E543" t="s">
        <v>48</v>
      </c>
      <c r="F543" t="s">
        <v>49</v>
      </c>
      <c r="G543" t="s">
        <v>102</v>
      </c>
      <c r="H543" t="s">
        <v>1341</v>
      </c>
      <c r="J543">
        <v>6.1466029999999998</v>
      </c>
      <c r="K543">
        <v>0</v>
      </c>
      <c r="L543">
        <v>0</v>
      </c>
      <c r="M543">
        <v>8</v>
      </c>
      <c r="N543">
        <v>8</v>
      </c>
    </row>
    <row r="544" spans="1:14">
      <c r="A544" t="s">
        <v>1201</v>
      </c>
      <c r="B544" t="s">
        <v>1212</v>
      </c>
      <c r="C544" s="8">
        <v>42752</v>
      </c>
      <c r="D544" t="s">
        <v>1223</v>
      </c>
      <c r="E544" t="s">
        <v>48</v>
      </c>
      <c r="F544" t="s">
        <v>49</v>
      </c>
      <c r="G544" t="s">
        <v>102</v>
      </c>
      <c r="H544" t="s">
        <v>1284</v>
      </c>
      <c r="J544">
        <v>6.63089</v>
      </c>
      <c r="K544">
        <v>0</v>
      </c>
      <c r="L544">
        <v>0</v>
      </c>
      <c r="M544">
        <v>8</v>
      </c>
      <c r="N544">
        <v>8</v>
      </c>
    </row>
    <row r="545" spans="1:14">
      <c r="A545" t="s">
        <v>1201</v>
      </c>
      <c r="B545" t="s">
        <v>1212</v>
      </c>
      <c r="C545" s="8">
        <v>42752</v>
      </c>
      <c r="D545" t="s">
        <v>1223</v>
      </c>
      <c r="E545" t="s">
        <v>48</v>
      </c>
      <c r="F545" t="s">
        <v>49</v>
      </c>
      <c r="G545" t="s">
        <v>102</v>
      </c>
      <c r="H545" t="s">
        <v>1283</v>
      </c>
      <c r="J545">
        <v>4.1201100000000004</v>
      </c>
      <c r="K545">
        <v>0</v>
      </c>
      <c r="L545">
        <v>0</v>
      </c>
      <c r="M545">
        <v>8</v>
      </c>
      <c r="N545">
        <v>8</v>
      </c>
    </row>
    <row r="546" spans="1:14">
      <c r="A546" t="s">
        <v>1201</v>
      </c>
      <c r="B546" t="s">
        <v>1212</v>
      </c>
      <c r="C546" s="8">
        <v>42752</v>
      </c>
      <c r="D546" t="s">
        <v>1225</v>
      </c>
      <c r="E546" t="s">
        <v>48</v>
      </c>
      <c r="F546" t="s">
        <v>49</v>
      </c>
      <c r="G546" t="s">
        <v>102</v>
      </c>
      <c r="H546" t="s">
        <v>1282</v>
      </c>
      <c r="J546">
        <v>4.2573540000000003</v>
      </c>
      <c r="K546">
        <v>0.30559999999999998</v>
      </c>
      <c r="L546">
        <v>0</v>
      </c>
      <c r="M546">
        <v>8</v>
      </c>
      <c r="N546">
        <v>8</v>
      </c>
    </row>
    <row r="547" spans="1:14">
      <c r="A547" t="s">
        <v>1201</v>
      </c>
      <c r="B547" t="s">
        <v>1212</v>
      </c>
      <c r="C547" s="8">
        <v>42752</v>
      </c>
      <c r="D547" t="s">
        <v>1237</v>
      </c>
      <c r="E547" t="s">
        <v>48</v>
      </c>
      <c r="F547" t="s">
        <v>49</v>
      </c>
      <c r="G547" t="s">
        <v>102</v>
      </c>
      <c r="H547" t="s">
        <v>1310</v>
      </c>
      <c r="J547">
        <v>6.1081200000000004</v>
      </c>
      <c r="K547">
        <v>0</v>
      </c>
      <c r="L547">
        <v>0</v>
      </c>
      <c r="M547">
        <v>8</v>
      </c>
      <c r="N547">
        <v>8</v>
      </c>
    </row>
    <row r="548" spans="1:14">
      <c r="A548" t="s">
        <v>1201</v>
      </c>
      <c r="B548" t="s">
        <v>1212</v>
      </c>
      <c r="C548" s="8">
        <v>42752</v>
      </c>
      <c r="D548" t="s">
        <v>1225</v>
      </c>
      <c r="E548" t="s">
        <v>48</v>
      </c>
      <c r="F548" t="s">
        <v>49</v>
      </c>
      <c r="G548" t="s">
        <v>102</v>
      </c>
      <c r="H548" t="s">
        <v>1281</v>
      </c>
      <c r="J548">
        <v>6.80905</v>
      </c>
      <c r="K548">
        <v>0</v>
      </c>
      <c r="L548">
        <v>0</v>
      </c>
      <c r="M548">
        <v>8</v>
      </c>
      <c r="N548">
        <v>8</v>
      </c>
    </row>
    <row r="549" spans="1:14">
      <c r="A549" t="s">
        <v>1201</v>
      </c>
      <c r="B549" t="s">
        <v>1212</v>
      </c>
      <c r="C549" s="8">
        <v>42752</v>
      </c>
      <c r="D549" t="s">
        <v>1223</v>
      </c>
      <c r="E549" t="s">
        <v>48</v>
      </c>
      <c r="F549" t="s">
        <v>49</v>
      </c>
      <c r="G549" t="s">
        <v>102</v>
      </c>
      <c r="H549" t="s">
        <v>1311</v>
      </c>
      <c r="J549">
        <v>7.6575199999999999</v>
      </c>
      <c r="K549">
        <v>0</v>
      </c>
      <c r="L549">
        <v>0</v>
      </c>
      <c r="M549">
        <v>8</v>
      </c>
      <c r="N549">
        <v>8</v>
      </c>
    </row>
    <row r="550" spans="1:14">
      <c r="A550" t="s">
        <v>1201</v>
      </c>
      <c r="B550" t="s">
        <v>1212</v>
      </c>
      <c r="C550" s="8">
        <v>42752</v>
      </c>
      <c r="D550" t="s">
        <v>1225</v>
      </c>
      <c r="E550" t="s">
        <v>48</v>
      </c>
      <c r="F550" t="s">
        <v>49</v>
      </c>
      <c r="G550" t="s">
        <v>102</v>
      </c>
      <c r="H550" t="s">
        <v>1280</v>
      </c>
      <c r="J550">
        <v>6.5392000000000001</v>
      </c>
      <c r="K550">
        <v>0</v>
      </c>
      <c r="L550">
        <v>0</v>
      </c>
      <c r="M550">
        <v>8</v>
      </c>
      <c r="N550">
        <v>8</v>
      </c>
    </row>
    <row r="551" spans="1:14">
      <c r="A551" t="s">
        <v>1201</v>
      </c>
      <c r="B551" t="s">
        <v>1212</v>
      </c>
      <c r="C551" s="8">
        <v>42752</v>
      </c>
      <c r="D551" t="s">
        <v>1225</v>
      </c>
      <c r="E551" t="s">
        <v>48</v>
      </c>
      <c r="F551" t="s">
        <v>49</v>
      </c>
      <c r="G551" t="s">
        <v>102</v>
      </c>
      <c r="H551" t="s">
        <v>1279</v>
      </c>
      <c r="J551">
        <v>5.7795199999999998</v>
      </c>
      <c r="K551">
        <v>0</v>
      </c>
      <c r="L551">
        <v>0</v>
      </c>
      <c r="M551">
        <v>8</v>
      </c>
      <c r="N551">
        <v>8</v>
      </c>
    </row>
    <row r="552" spans="1:14">
      <c r="A552" t="s">
        <v>1201</v>
      </c>
      <c r="B552" t="s">
        <v>1212</v>
      </c>
      <c r="C552" s="8">
        <v>42752</v>
      </c>
      <c r="D552" t="s">
        <v>1237</v>
      </c>
      <c r="E552" t="s">
        <v>48</v>
      </c>
      <c r="F552" t="s">
        <v>49</v>
      </c>
      <c r="G552" t="s">
        <v>102</v>
      </c>
      <c r="H552" t="s">
        <v>1312</v>
      </c>
      <c r="J552">
        <v>4.3615399999999998</v>
      </c>
      <c r="K552">
        <v>9.7600000000000006E-2</v>
      </c>
      <c r="L552">
        <v>0</v>
      </c>
      <c r="M552">
        <v>7.5</v>
      </c>
      <c r="N552">
        <v>7.5</v>
      </c>
    </row>
    <row r="553" spans="1:14">
      <c r="A553" t="s">
        <v>1201</v>
      </c>
      <c r="B553" t="s">
        <v>1212</v>
      </c>
      <c r="C553" s="8">
        <v>42752</v>
      </c>
      <c r="D553" t="s">
        <v>1225</v>
      </c>
      <c r="E553" t="s">
        <v>48</v>
      </c>
      <c r="F553" t="s">
        <v>49</v>
      </c>
      <c r="G553" t="s">
        <v>102</v>
      </c>
      <c r="H553" t="s">
        <v>1278</v>
      </c>
      <c r="J553">
        <v>6.2422199999999997</v>
      </c>
      <c r="K553">
        <v>0</v>
      </c>
      <c r="L553">
        <v>0</v>
      </c>
      <c r="M553">
        <v>8</v>
      </c>
      <c r="N553">
        <v>8</v>
      </c>
    </row>
    <row r="554" spans="1:14">
      <c r="A554" t="s">
        <v>1201</v>
      </c>
      <c r="B554" t="s">
        <v>1212</v>
      </c>
      <c r="C554" s="8">
        <v>42752</v>
      </c>
      <c r="D554" t="s">
        <v>1225</v>
      </c>
      <c r="E554" t="s">
        <v>48</v>
      </c>
      <c r="F554" t="s">
        <v>49</v>
      </c>
      <c r="G554" t="s">
        <v>102</v>
      </c>
      <c r="H554" t="s">
        <v>1313</v>
      </c>
      <c r="J554">
        <v>2.83114</v>
      </c>
      <c r="K554">
        <v>0</v>
      </c>
      <c r="L554">
        <v>0</v>
      </c>
      <c r="M554">
        <v>4</v>
      </c>
      <c r="N554">
        <v>4</v>
      </c>
    </row>
    <row r="555" spans="1:14">
      <c r="A555" t="s">
        <v>1201</v>
      </c>
      <c r="B555" t="s">
        <v>1212</v>
      </c>
      <c r="C555" s="8">
        <v>42752</v>
      </c>
      <c r="D555" t="s">
        <v>1223</v>
      </c>
      <c r="E555" t="s">
        <v>48</v>
      </c>
      <c r="F555" t="s">
        <v>49</v>
      </c>
      <c r="G555" t="s">
        <v>102</v>
      </c>
      <c r="H555" t="s">
        <v>1277</v>
      </c>
      <c r="J555">
        <v>5.0582599999999998</v>
      </c>
      <c r="K555">
        <v>0</v>
      </c>
      <c r="L555">
        <v>0</v>
      </c>
      <c r="M555">
        <v>5</v>
      </c>
      <c r="N555">
        <v>5</v>
      </c>
    </row>
    <row r="556" spans="1:14">
      <c r="A556" t="s">
        <v>1201</v>
      </c>
      <c r="B556" t="s">
        <v>1212</v>
      </c>
      <c r="C556" s="8">
        <v>42752</v>
      </c>
      <c r="D556" t="s">
        <v>1237</v>
      </c>
      <c r="E556" t="s">
        <v>48</v>
      </c>
      <c r="F556" t="s">
        <v>49</v>
      </c>
      <c r="G556" t="s">
        <v>102</v>
      </c>
      <c r="H556" t="s">
        <v>1314</v>
      </c>
      <c r="J556">
        <v>5.3980600000000001</v>
      </c>
      <c r="K556">
        <v>0</v>
      </c>
      <c r="L556">
        <v>0</v>
      </c>
      <c r="M556">
        <v>5.5</v>
      </c>
      <c r="N556">
        <v>5.5</v>
      </c>
    </row>
    <row r="557" spans="1:14">
      <c r="A557" t="s">
        <v>1201</v>
      </c>
      <c r="B557" t="s">
        <v>1212</v>
      </c>
      <c r="C557" s="8">
        <v>42752</v>
      </c>
      <c r="D557" t="s">
        <v>1237</v>
      </c>
      <c r="E557" t="s">
        <v>48</v>
      </c>
      <c r="F557" t="s">
        <v>49</v>
      </c>
      <c r="G557" t="s">
        <v>102</v>
      </c>
      <c r="H557" t="s">
        <v>1315</v>
      </c>
      <c r="J557">
        <v>6.2274799999999999</v>
      </c>
      <c r="K557">
        <v>1.6299999999999999E-2</v>
      </c>
      <c r="L557">
        <v>0</v>
      </c>
      <c r="M557">
        <v>8</v>
      </c>
      <c r="N557">
        <v>8</v>
      </c>
    </row>
    <row r="558" spans="1:14">
      <c r="A558" t="s">
        <v>1201</v>
      </c>
      <c r="B558" t="s">
        <v>1212</v>
      </c>
      <c r="C558" s="8">
        <v>42752</v>
      </c>
      <c r="D558" t="s">
        <v>1225</v>
      </c>
      <c r="E558" t="s">
        <v>48</v>
      </c>
      <c r="F558" t="s">
        <v>49</v>
      </c>
      <c r="G558" t="s">
        <v>102</v>
      </c>
      <c r="H558" t="s">
        <v>1276</v>
      </c>
      <c r="J558">
        <v>5.7898930000000002</v>
      </c>
      <c r="K558">
        <v>1.34E-2</v>
      </c>
      <c r="L558">
        <v>0</v>
      </c>
      <c r="M558">
        <v>7.5</v>
      </c>
      <c r="N558">
        <v>7.5</v>
      </c>
    </row>
    <row r="559" spans="1:14">
      <c r="A559" t="s">
        <v>1201</v>
      </c>
      <c r="B559" t="s">
        <v>1212</v>
      </c>
      <c r="C559" s="8">
        <v>42752</v>
      </c>
      <c r="D559" t="s">
        <v>1223</v>
      </c>
      <c r="E559" t="s">
        <v>48</v>
      </c>
      <c r="F559" t="s">
        <v>49</v>
      </c>
      <c r="G559" t="s">
        <v>102</v>
      </c>
      <c r="H559" t="s">
        <v>1274</v>
      </c>
      <c r="J559">
        <v>7.3483799999999997</v>
      </c>
      <c r="K559">
        <v>2.4400000000000002E-2</v>
      </c>
      <c r="L559">
        <v>0</v>
      </c>
      <c r="M559">
        <v>8</v>
      </c>
      <c r="N559">
        <v>8</v>
      </c>
    </row>
    <row r="560" spans="1:14">
      <c r="A560" t="s">
        <v>1201</v>
      </c>
      <c r="B560" t="s">
        <v>1212</v>
      </c>
      <c r="C560" s="8">
        <v>42752</v>
      </c>
      <c r="D560" t="s">
        <v>1225</v>
      </c>
      <c r="E560" t="s">
        <v>48</v>
      </c>
      <c r="F560" t="s">
        <v>49</v>
      </c>
      <c r="G560" t="s">
        <v>102</v>
      </c>
      <c r="H560" t="s">
        <v>1273</v>
      </c>
      <c r="J560">
        <v>8.71218</v>
      </c>
      <c r="K560">
        <v>0</v>
      </c>
      <c r="L560">
        <v>0</v>
      </c>
      <c r="M560">
        <v>8</v>
      </c>
      <c r="N560">
        <v>8</v>
      </c>
    </row>
    <row r="561" spans="1:14">
      <c r="A561" t="s">
        <v>1201</v>
      </c>
      <c r="B561" t="s">
        <v>1212</v>
      </c>
      <c r="C561" s="8">
        <v>42752</v>
      </c>
      <c r="D561" t="s">
        <v>1223</v>
      </c>
      <c r="E561" t="s">
        <v>48</v>
      </c>
      <c r="F561" t="s">
        <v>49</v>
      </c>
      <c r="G561" t="s">
        <v>102</v>
      </c>
      <c r="H561" t="s">
        <v>1272</v>
      </c>
      <c r="J561">
        <v>4.7538400000000003</v>
      </c>
      <c r="K561">
        <v>0</v>
      </c>
      <c r="L561">
        <v>0</v>
      </c>
      <c r="M561">
        <v>5</v>
      </c>
      <c r="N561">
        <v>5</v>
      </c>
    </row>
    <row r="562" spans="1:14">
      <c r="A562" t="s">
        <v>1201</v>
      </c>
      <c r="B562" t="s">
        <v>1212</v>
      </c>
      <c r="C562" s="8">
        <v>42752</v>
      </c>
      <c r="D562" t="s">
        <v>1223</v>
      </c>
      <c r="E562" t="s">
        <v>48</v>
      </c>
      <c r="F562" t="s">
        <v>49</v>
      </c>
      <c r="G562" t="s">
        <v>102</v>
      </c>
      <c r="H562" t="s">
        <v>1271</v>
      </c>
      <c r="J562">
        <v>5.1480199999999998</v>
      </c>
      <c r="K562">
        <v>0.28970000000000001</v>
      </c>
      <c r="L562">
        <v>0</v>
      </c>
      <c r="M562">
        <v>8</v>
      </c>
      <c r="N562">
        <v>8</v>
      </c>
    </row>
    <row r="563" spans="1:14">
      <c r="A563" t="s">
        <v>1201</v>
      </c>
      <c r="B563" t="s">
        <v>1212</v>
      </c>
      <c r="C563" s="8">
        <v>42752</v>
      </c>
      <c r="D563" t="s">
        <v>1225</v>
      </c>
      <c r="E563" t="s">
        <v>48</v>
      </c>
      <c r="F563" t="s">
        <v>49</v>
      </c>
      <c r="G563" t="s">
        <v>102</v>
      </c>
      <c r="H563" t="s">
        <v>1269</v>
      </c>
      <c r="J563">
        <v>8.1150599999999997</v>
      </c>
      <c r="K563">
        <v>0</v>
      </c>
      <c r="L563">
        <v>0</v>
      </c>
      <c r="M563">
        <v>8</v>
      </c>
      <c r="N563">
        <v>8</v>
      </c>
    </row>
    <row r="564" spans="1:14">
      <c r="A564" t="s">
        <v>1201</v>
      </c>
      <c r="B564" t="s">
        <v>1212</v>
      </c>
      <c r="C564" s="8">
        <v>42752</v>
      </c>
      <c r="D564" t="s">
        <v>1237</v>
      </c>
      <c r="E564" t="s">
        <v>48</v>
      </c>
      <c r="F564" t="s">
        <v>49</v>
      </c>
      <c r="G564" t="s">
        <v>102</v>
      </c>
      <c r="H564" t="s">
        <v>1317</v>
      </c>
      <c r="J564">
        <v>2.4385699999999999</v>
      </c>
      <c r="K564">
        <v>0</v>
      </c>
      <c r="L564">
        <v>0</v>
      </c>
      <c r="M564">
        <v>8</v>
      </c>
      <c r="N564">
        <v>8</v>
      </c>
    </row>
    <row r="565" spans="1:14">
      <c r="A565" t="s">
        <v>1201</v>
      </c>
      <c r="B565" t="s">
        <v>1212</v>
      </c>
      <c r="C565" s="8">
        <v>42752</v>
      </c>
      <c r="D565" t="s">
        <v>1237</v>
      </c>
      <c r="E565" t="s">
        <v>48</v>
      </c>
      <c r="F565" t="s">
        <v>49</v>
      </c>
      <c r="G565" t="s">
        <v>102</v>
      </c>
      <c r="H565" t="s">
        <v>1318</v>
      </c>
      <c r="J565">
        <v>5.8765099999999997</v>
      </c>
      <c r="K565">
        <v>0</v>
      </c>
      <c r="L565">
        <v>0</v>
      </c>
      <c r="M565">
        <v>8</v>
      </c>
      <c r="N565">
        <v>8</v>
      </c>
    </row>
    <row r="566" spans="1:14">
      <c r="A566" t="s">
        <v>1201</v>
      </c>
      <c r="B566" t="s">
        <v>1212</v>
      </c>
      <c r="C566" s="8">
        <v>42752</v>
      </c>
      <c r="D566" t="s">
        <v>1225</v>
      </c>
      <c r="E566" t="s">
        <v>48</v>
      </c>
      <c r="F566" t="s">
        <v>49</v>
      </c>
      <c r="G566" t="s">
        <v>102</v>
      </c>
      <c r="H566" t="s">
        <v>1268</v>
      </c>
      <c r="J566">
        <v>5.2934099999999997</v>
      </c>
      <c r="K566">
        <v>0</v>
      </c>
      <c r="L566">
        <v>0</v>
      </c>
      <c r="M566">
        <v>8</v>
      </c>
      <c r="N566">
        <v>8</v>
      </c>
    </row>
    <row r="567" spans="1:14">
      <c r="A567" t="s">
        <v>1201</v>
      </c>
      <c r="B567" t="s">
        <v>1212</v>
      </c>
      <c r="C567" s="8">
        <v>42752</v>
      </c>
      <c r="D567" t="s">
        <v>1223</v>
      </c>
      <c r="E567" t="s">
        <v>48</v>
      </c>
      <c r="F567" t="s">
        <v>49</v>
      </c>
      <c r="G567" t="s">
        <v>102</v>
      </c>
      <c r="H567" t="s">
        <v>1267</v>
      </c>
      <c r="J567">
        <v>5.7669100000000002</v>
      </c>
      <c r="K567">
        <v>0</v>
      </c>
      <c r="L567">
        <v>0</v>
      </c>
      <c r="M567">
        <v>8</v>
      </c>
      <c r="N567">
        <v>8</v>
      </c>
    </row>
    <row r="568" spans="1:14">
      <c r="A568" t="s">
        <v>1201</v>
      </c>
      <c r="B568" t="s">
        <v>1212</v>
      </c>
      <c r="C568" s="8">
        <v>42752</v>
      </c>
      <c r="D568" t="s">
        <v>1237</v>
      </c>
      <c r="E568" t="s">
        <v>48</v>
      </c>
      <c r="F568" t="s">
        <v>49</v>
      </c>
      <c r="G568" t="s">
        <v>102</v>
      </c>
      <c r="H568" t="s">
        <v>1319</v>
      </c>
      <c r="J568">
        <v>5.3777400000000002</v>
      </c>
      <c r="K568">
        <v>0</v>
      </c>
      <c r="L568">
        <v>0</v>
      </c>
      <c r="M568">
        <v>8</v>
      </c>
      <c r="N568">
        <v>8</v>
      </c>
    </row>
    <row r="569" spans="1:14">
      <c r="A569" t="s">
        <v>1201</v>
      </c>
      <c r="B569" t="s">
        <v>1212</v>
      </c>
      <c r="C569" s="8">
        <v>42752</v>
      </c>
      <c r="D569" t="s">
        <v>1225</v>
      </c>
      <c r="E569" t="s">
        <v>48</v>
      </c>
      <c r="F569" t="s">
        <v>49</v>
      </c>
      <c r="G569" t="s">
        <v>102</v>
      </c>
      <c r="H569" t="s">
        <v>1266</v>
      </c>
      <c r="J569">
        <v>5.8887600000000004</v>
      </c>
      <c r="K569">
        <v>0</v>
      </c>
      <c r="L569">
        <v>0</v>
      </c>
      <c r="M569">
        <v>8</v>
      </c>
      <c r="N569">
        <v>8</v>
      </c>
    </row>
    <row r="570" spans="1:14">
      <c r="A570" t="s">
        <v>1201</v>
      </c>
      <c r="B570" t="s">
        <v>1212</v>
      </c>
      <c r="C570" s="8">
        <v>42752</v>
      </c>
      <c r="D570" t="s">
        <v>1237</v>
      </c>
      <c r="E570" t="s">
        <v>48</v>
      </c>
      <c r="F570" t="s">
        <v>49</v>
      </c>
      <c r="G570" t="s">
        <v>102</v>
      </c>
      <c r="H570" t="s">
        <v>1320</v>
      </c>
      <c r="J570">
        <v>6.2918399999999997</v>
      </c>
      <c r="K570">
        <v>0</v>
      </c>
      <c r="L570">
        <v>0</v>
      </c>
      <c r="M570">
        <v>8</v>
      </c>
      <c r="N570">
        <v>8</v>
      </c>
    </row>
    <row r="571" spans="1:14">
      <c r="A571" t="s">
        <v>1201</v>
      </c>
      <c r="B571" t="s">
        <v>1212</v>
      </c>
      <c r="C571" s="8">
        <v>42752</v>
      </c>
      <c r="D571" t="s">
        <v>1225</v>
      </c>
      <c r="E571" t="s">
        <v>48</v>
      </c>
      <c r="F571" t="s">
        <v>49</v>
      </c>
      <c r="G571" t="s">
        <v>102</v>
      </c>
      <c r="H571" t="s">
        <v>1265</v>
      </c>
      <c r="J571">
        <v>6.0640099999999997</v>
      </c>
      <c r="K571">
        <v>0.1825</v>
      </c>
      <c r="L571">
        <v>0</v>
      </c>
      <c r="M571">
        <v>8</v>
      </c>
      <c r="N571">
        <v>8</v>
      </c>
    </row>
    <row r="572" spans="1:14">
      <c r="A572" t="s">
        <v>1201</v>
      </c>
      <c r="B572" t="s">
        <v>1212</v>
      </c>
      <c r="C572" s="8">
        <v>42752</v>
      </c>
      <c r="D572" t="s">
        <v>1225</v>
      </c>
      <c r="E572" t="s">
        <v>48</v>
      </c>
      <c r="F572" t="s">
        <v>49</v>
      </c>
      <c r="G572" t="s">
        <v>102</v>
      </c>
      <c r="H572" t="s">
        <v>1264</v>
      </c>
      <c r="J572">
        <v>5.67333</v>
      </c>
      <c r="K572">
        <v>0</v>
      </c>
      <c r="L572">
        <v>0</v>
      </c>
      <c r="M572">
        <v>8</v>
      </c>
      <c r="N572">
        <v>8</v>
      </c>
    </row>
    <row r="573" spans="1:14">
      <c r="A573" t="s">
        <v>1201</v>
      </c>
      <c r="B573" t="s">
        <v>1212</v>
      </c>
      <c r="C573" s="8">
        <v>42752</v>
      </c>
      <c r="D573" t="s">
        <v>1237</v>
      </c>
      <c r="E573" t="s">
        <v>48</v>
      </c>
      <c r="F573" t="s">
        <v>49</v>
      </c>
      <c r="G573" t="s">
        <v>102</v>
      </c>
      <c r="H573" t="s">
        <v>1321</v>
      </c>
      <c r="J573">
        <v>3.7544599999999999</v>
      </c>
      <c r="K573">
        <v>0</v>
      </c>
      <c r="L573">
        <v>0</v>
      </c>
      <c r="M573">
        <v>6.5</v>
      </c>
      <c r="N573">
        <v>6.5</v>
      </c>
    </row>
    <row r="574" spans="1:14">
      <c r="A574" t="s">
        <v>1201</v>
      </c>
      <c r="B574" t="s">
        <v>1212</v>
      </c>
      <c r="C574" s="8">
        <v>42752</v>
      </c>
      <c r="D574" t="s">
        <v>1237</v>
      </c>
      <c r="E574" t="s">
        <v>48</v>
      </c>
      <c r="F574" t="s">
        <v>49</v>
      </c>
      <c r="G574" t="s">
        <v>102</v>
      </c>
      <c r="H574" t="s">
        <v>1322</v>
      </c>
      <c r="J574">
        <v>4.83901</v>
      </c>
      <c r="K574">
        <v>0</v>
      </c>
      <c r="L574">
        <v>0</v>
      </c>
      <c r="M574">
        <v>5</v>
      </c>
      <c r="N574">
        <v>5</v>
      </c>
    </row>
    <row r="575" spans="1:14">
      <c r="A575" t="s">
        <v>1201</v>
      </c>
      <c r="B575" t="s">
        <v>1212</v>
      </c>
      <c r="C575" s="8">
        <v>42752</v>
      </c>
      <c r="D575" t="s">
        <v>1237</v>
      </c>
      <c r="E575" t="s">
        <v>48</v>
      </c>
      <c r="F575" t="s">
        <v>49</v>
      </c>
      <c r="G575" t="s">
        <v>102</v>
      </c>
      <c r="H575" t="s">
        <v>1323</v>
      </c>
      <c r="J575">
        <v>5.7529399999999997</v>
      </c>
      <c r="K575">
        <v>0</v>
      </c>
      <c r="L575">
        <v>0</v>
      </c>
      <c r="M575">
        <v>7</v>
      </c>
      <c r="N575">
        <v>7</v>
      </c>
    </row>
    <row r="576" spans="1:14">
      <c r="A576" t="s">
        <v>1201</v>
      </c>
      <c r="B576" t="s">
        <v>1212</v>
      </c>
      <c r="C576" s="8">
        <v>42752</v>
      </c>
      <c r="D576" t="s">
        <v>1237</v>
      </c>
      <c r="E576" t="s">
        <v>48</v>
      </c>
      <c r="F576" t="s">
        <v>49</v>
      </c>
      <c r="G576" t="s">
        <v>102</v>
      </c>
      <c r="H576" t="s">
        <v>1349</v>
      </c>
      <c r="J576">
        <v>0.4032</v>
      </c>
      <c r="K576">
        <v>0</v>
      </c>
      <c r="L576">
        <v>0</v>
      </c>
      <c r="M576">
        <v>0.5</v>
      </c>
      <c r="N576">
        <v>0.5</v>
      </c>
    </row>
    <row r="577" spans="1:14">
      <c r="A577" t="s">
        <v>1201</v>
      </c>
      <c r="B577" t="s">
        <v>1212</v>
      </c>
      <c r="C577" s="8">
        <v>42752</v>
      </c>
      <c r="D577" t="s">
        <v>1225</v>
      </c>
      <c r="E577" t="s">
        <v>48</v>
      </c>
      <c r="F577" t="s">
        <v>49</v>
      </c>
      <c r="G577" t="s">
        <v>102</v>
      </c>
      <c r="H577" t="s">
        <v>1263</v>
      </c>
      <c r="J577">
        <v>6.6516999999999999</v>
      </c>
      <c r="K577">
        <v>0</v>
      </c>
      <c r="L577">
        <v>0</v>
      </c>
      <c r="M577">
        <v>8</v>
      </c>
      <c r="N577">
        <v>8</v>
      </c>
    </row>
    <row r="578" spans="1:14">
      <c r="A578" t="s">
        <v>1201</v>
      </c>
      <c r="B578" t="s">
        <v>1212</v>
      </c>
      <c r="C578" s="8">
        <v>42752</v>
      </c>
      <c r="D578" t="s">
        <v>1237</v>
      </c>
      <c r="E578" t="s">
        <v>48</v>
      </c>
      <c r="F578" t="s">
        <v>49</v>
      </c>
      <c r="G578" t="s">
        <v>102</v>
      </c>
      <c r="H578" t="s">
        <v>1325</v>
      </c>
      <c r="J578">
        <v>5.84903</v>
      </c>
      <c r="K578">
        <v>0</v>
      </c>
      <c r="L578">
        <v>0</v>
      </c>
      <c r="M578">
        <v>8</v>
      </c>
      <c r="N578">
        <v>8</v>
      </c>
    </row>
    <row r="579" spans="1:14">
      <c r="A579" t="s">
        <v>1201</v>
      </c>
      <c r="B579" t="s">
        <v>1212</v>
      </c>
      <c r="C579" s="8">
        <v>42752</v>
      </c>
      <c r="D579" t="s">
        <v>1223</v>
      </c>
      <c r="E579" t="s">
        <v>48</v>
      </c>
      <c r="F579" t="s">
        <v>49</v>
      </c>
      <c r="G579" t="s">
        <v>102</v>
      </c>
      <c r="H579" t="s">
        <v>1262</v>
      </c>
      <c r="J579">
        <v>5.85372</v>
      </c>
      <c r="K579">
        <v>0.33660000000000001</v>
      </c>
      <c r="L579">
        <v>0</v>
      </c>
      <c r="M579">
        <v>8</v>
      </c>
      <c r="N579">
        <v>8</v>
      </c>
    </row>
    <row r="580" spans="1:14">
      <c r="A580" t="s">
        <v>1201</v>
      </c>
      <c r="B580" t="s">
        <v>1212</v>
      </c>
      <c r="C580" s="8">
        <v>42752</v>
      </c>
      <c r="D580" t="s">
        <v>1237</v>
      </c>
      <c r="E580" t="s">
        <v>48</v>
      </c>
      <c r="F580" t="s">
        <v>49</v>
      </c>
      <c r="G580" t="s">
        <v>102</v>
      </c>
      <c r="H580" t="s">
        <v>1340</v>
      </c>
      <c r="J580">
        <v>4.9745799999999996</v>
      </c>
      <c r="K580">
        <v>0</v>
      </c>
      <c r="L580">
        <v>0</v>
      </c>
      <c r="M580">
        <v>8</v>
      </c>
      <c r="N580">
        <v>8</v>
      </c>
    </row>
    <row r="581" spans="1:14">
      <c r="A581" t="s">
        <v>1201</v>
      </c>
      <c r="B581" t="s">
        <v>1212</v>
      </c>
      <c r="C581" s="8">
        <v>42752</v>
      </c>
      <c r="D581" t="s">
        <v>1237</v>
      </c>
      <c r="E581" t="s">
        <v>48</v>
      </c>
      <c r="F581" t="s">
        <v>49</v>
      </c>
      <c r="G581" t="s">
        <v>102</v>
      </c>
      <c r="H581" t="s">
        <v>1326</v>
      </c>
      <c r="J581">
        <v>8.1833899999999993</v>
      </c>
      <c r="K581">
        <v>0</v>
      </c>
      <c r="L581">
        <v>0</v>
      </c>
      <c r="M581">
        <v>8</v>
      </c>
      <c r="N581">
        <v>8</v>
      </c>
    </row>
    <row r="582" spans="1:14">
      <c r="A582" t="s">
        <v>1201</v>
      </c>
      <c r="B582" t="s">
        <v>1212</v>
      </c>
      <c r="C582" s="8">
        <v>42752</v>
      </c>
      <c r="D582" t="s">
        <v>1223</v>
      </c>
      <c r="E582" t="s">
        <v>48</v>
      </c>
      <c r="F582" t="s">
        <v>49</v>
      </c>
      <c r="G582" t="s">
        <v>102</v>
      </c>
      <c r="H582" t="s">
        <v>1261</v>
      </c>
      <c r="J582">
        <v>7.2104600000000003</v>
      </c>
      <c r="K582">
        <v>0.49130000000000001</v>
      </c>
      <c r="L582">
        <v>0</v>
      </c>
      <c r="M582">
        <v>8</v>
      </c>
      <c r="N582">
        <v>8</v>
      </c>
    </row>
    <row r="583" spans="1:14">
      <c r="A583" t="s">
        <v>1201</v>
      </c>
      <c r="B583" t="s">
        <v>1212</v>
      </c>
      <c r="C583" s="8">
        <v>42752</v>
      </c>
      <c r="D583" t="s">
        <v>1237</v>
      </c>
      <c r="E583" t="s">
        <v>48</v>
      </c>
      <c r="F583" t="s">
        <v>49</v>
      </c>
      <c r="G583" t="s">
        <v>102</v>
      </c>
      <c r="H583" t="s">
        <v>1327</v>
      </c>
      <c r="J583">
        <v>5.5227599999999999</v>
      </c>
      <c r="K583">
        <v>0</v>
      </c>
      <c r="L583">
        <v>0</v>
      </c>
      <c r="M583">
        <v>8</v>
      </c>
      <c r="N583">
        <v>8</v>
      </c>
    </row>
    <row r="584" spans="1:14">
      <c r="A584" t="s">
        <v>1201</v>
      </c>
      <c r="B584" t="s">
        <v>1212</v>
      </c>
      <c r="C584" s="8">
        <v>42752</v>
      </c>
      <c r="D584" t="s">
        <v>1223</v>
      </c>
      <c r="E584" t="s">
        <v>48</v>
      </c>
      <c r="F584" t="s">
        <v>49</v>
      </c>
      <c r="G584" t="s">
        <v>102</v>
      </c>
      <c r="H584" t="s">
        <v>1328</v>
      </c>
      <c r="J584">
        <v>7.1325900000000004</v>
      </c>
      <c r="K584">
        <v>2E-3</v>
      </c>
      <c r="L584">
        <v>0</v>
      </c>
      <c r="M584">
        <v>8</v>
      </c>
      <c r="N584">
        <v>8</v>
      </c>
    </row>
    <row r="585" spans="1:14">
      <c r="A585" t="s">
        <v>1201</v>
      </c>
      <c r="B585" t="s">
        <v>1212</v>
      </c>
      <c r="C585" s="8">
        <v>42752</v>
      </c>
      <c r="D585" t="s">
        <v>1223</v>
      </c>
      <c r="E585" t="s">
        <v>48</v>
      </c>
      <c r="F585" t="s">
        <v>49</v>
      </c>
      <c r="G585" t="s">
        <v>102</v>
      </c>
      <c r="H585" t="s">
        <v>1260</v>
      </c>
      <c r="J585">
        <v>6.0019200000000001</v>
      </c>
      <c r="K585">
        <v>6.7000000000000002E-3</v>
      </c>
      <c r="L585">
        <v>0</v>
      </c>
      <c r="M585">
        <v>8</v>
      </c>
      <c r="N585">
        <v>8</v>
      </c>
    </row>
    <row r="586" spans="1:14">
      <c r="A586" t="s">
        <v>1201</v>
      </c>
      <c r="B586" t="s">
        <v>1212</v>
      </c>
      <c r="C586" s="8">
        <v>42752</v>
      </c>
      <c r="D586" t="s">
        <v>1223</v>
      </c>
      <c r="E586" t="s">
        <v>48</v>
      </c>
      <c r="F586" t="s">
        <v>49</v>
      </c>
      <c r="G586" t="s">
        <v>102</v>
      </c>
      <c r="H586" t="s">
        <v>1329</v>
      </c>
      <c r="J586">
        <v>5.2453099999999999</v>
      </c>
      <c r="K586">
        <v>8.0000000000000002E-3</v>
      </c>
      <c r="L586">
        <v>0</v>
      </c>
      <c r="M586">
        <v>8</v>
      </c>
      <c r="N586">
        <v>8</v>
      </c>
    </row>
    <row r="587" spans="1:14">
      <c r="A587" t="s">
        <v>1201</v>
      </c>
      <c r="B587" t="s">
        <v>1212</v>
      </c>
      <c r="C587" s="8">
        <v>42752</v>
      </c>
      <c r="D587" t="s">
        <v>1223</v>
      </c>
      <c r="E587" t="s">
        <v>48</v>
      </c>
      <c r="F587" t="s">
        <v>49</v>
      </c>
      <c r="G587" t="s">
        <v>102</v>
      </c>
      <c r="H587" t="s">
        <v>1259</v>
      </c>
      <c r="J587">
        <v>5.8246529999999996</v>
      </c>
      <c r="K587">
        <v>0.25109999999999999</v>
      </c>
      <c r="L587">
        <v>0</v>
      </c>
      <c r="M587">
        <v>6.5</v>
      </c>
      <c r="N587">
        <v>6.5</v>
      </c>
    </row>
    <row r="588" spans="1:14">
      <c r="A588" t="s">
        <v>1201</v>
      </c>
      <c r="B588" t="s">
        <v>1212</v>
      </c>
      <c r="C588" s="8">
        <v>42752</v>
      </c>
      <c r="D588" t="s">
        <v>1225</v>
      </c>
      <c r="E588" t="s">
        <v>48</v>
      </c>
      <c r="F588" t="s">
        <v>49</v>
      </c>
      <c r="G588" t="s">
        <v>102</v>
      </c>
      <c r="H588" t="s">
        <v>1258</v>
      </c>
      <c r="J588">
        <v>7.14499</v>
      </c>
      <c r="K588">
        <v>0</v>
      </c>
      <c r="L588">
        <v>0</v>
      </c>
      <c r="M588">
        <v>8</v>
      </c>
      <c r="N588">
        <v>8</v>
      </c>
    </row>
    <row r="589" spans="1:14">
      <c r="A589" t="s">
        <v>1201</v>
      </c>
      <c r="B589" t="s">
        <v>1212</v>
      </c>
      <c r="C589" s="8">
        <v>42752</v>
      </c>
      <c r="D589" t="s">
        <v>1225</v>
      </c>
      <c r="E589" t="s">
        <v>48</v>
      </c>
      <c r="F589" t="s">
        <v>49</v>
      </c>
      <c r="G589" t="s">
        <v>102</v>
      </c>
      <c r="H589" t="s">
        <v>1257</v>
      </c>
      <c r="J589">
        <v>5.3681200000000002</v>
      </c>
      <c r="K589">
        <v>0</v>
      </c>
      <c r="L589">
        <v>0</v>
      </c>
      <c r="M589">
        <v>8</v>
      </c>
      <c r="N589">
        <v>8</v>
      </c>
    </row>
    <row r="590" spans="1:14">
      <c r="A590" t="s">
        <v>1201</v>
      </c>
      <c r="B590" t="s">
        <v>1212</v>
      </c>
      <c r="C590" s="8">
        <v>42752</v>
      </c>
      <c r="D590" t="s">
        <v>1237</v>
      </c>
      <c r="E590" t="s">
        <v>48</v>
      </c>
      <c r="F590" t="s">
        <v>49</v>
      </c>
      <c r="G590" t="s">
        <v>102</v>
      </c>
      <c r="H590" t="s">
        <v>1330</v>
      </c>
      <c r="J590">
        <v>7.7726800000000003</v>
      </c>
      <c r="K590">
        <v>0</v>
      </c>
      <c r="L590">
        <v>0</v>
      </c>
      <c r="M590">
        <v>8</v>
      </c>
      <c r="N590">
        <v>8</v>
      </c>
    </row>
    <row r="591" spans="1:14">
      <c r="A591" t="s">
        <v>1201</v>
      </c>
      <c r="B591" t="s">
        <v>1212</v>
      </c>
      <c r="C591" s="8">
        <v>42752</v>
      </c>
      <c r="D591" t="s">
        <v>1225</v>
      </c>
      <c r="E591" t="s">
        <v>48</v>
      </c>
      <c r="F591" t="s">
        <v>49</v>
      </c>
      <c r="G591" t="s">
        <v>102</v>
      </c>
      <c r="H591" t="s">
        <v>1255</v>
      </c>
      <c r="J591">
        <v>2.0751599999999999</v>
      </c>
      <c r="K591">
        <v>0</v>
      </c>
      <c r="L591">
        <v>0</v>
      </c>
      <c r="M591">
        <v>3.5</v>
      </c>
      <c r="N591">
        <v>3.5</v>
      </c>
    </row>
    <row r="592" spans="1:14">
      <c r="A592" t="s">
        <v>1201</v>
      </c>
      <c r="B592" t="s">
        <v>1212</v>
      </c>
      <c r="C592" s="8">
        <v>42752</v>
      </c>
      <c r="D592" t="s">
        <v>1237</v>
      </c>
      <c r="E592" t="s">
        <v>48</v>
      </c>
      <c r="F592" t="s">
        <v>49</v>
      </c>
      <c r="G592" t="s">
        <v>102</v>
      </c>
      <c r="H592" t="s">
        <v>1331</v>
      </c>
      <c r="J592">
        <v>3.4864700000000002</v>
      </c>
      <c r="K592">
        <v>0</v>
      </c>
      <c r="L592">
        <v>0</v>
      </c>
      <c r="M592">
        <v>5.5</v>
      </c>
      <c r="N592">
        <v>5.5</v>
      </c>
    </row>
    <row r="593" spans="1:14">
      <c r="A593" t="s">
        <v>1201</v>
      </c>
      <c r="B593" t="s">
        <v>1212</v>
      </c>
      <c r="C593" s="8">
        <v>42752</v>
      </c>
      <c r="D593" t="s">
        <v>1237</v>
      </c>
      <c r="E593" t="s">
        <v>48</v>
      </c>
      <c r="F593" t="s">
        <v>49</v>
      </c>
      <c r="G593" t="s">
        <v>102</v>
      </c>
      <c r="H593" t="s">
        <v>1332</v>
      </c>
      <c r="J593">
        <v>1.04634</v>
      </c>
      <c r="K593">
        <v>0</v>
      </c>
      <c r="L593">
        <v>0</v>
      </c>
      <c r="M593">
        <v>2.5</v>
      </c>
      <c r="N593">
        <v>2.5</v>
      </c>
    </row>
    <row r="594" spans="1:14">
      <c r="A594" t="s">
        <v>1201</v>
      </c>
      <c r="B594" t="s">
        <v>1212</v>
      </c>
      <c r="C594" s="8">
        <v>42752</v>
      </c>
      <c r="D594" t="s">
        <v>1225</v>
      </c>
      <c r="E594" t="s">
        <v>48</v>
      </c>
      <c r="F594" t="s">
        <v>49</v>
      </c>
      <c r="G594" t="s">
        <v>102</v>
      </c>
      <c r="H594" t="s">
        <v>1254</v>
      </c>
      <c r="J594">
        <v>6.7603799999999996</v>
      </c>
      <c r="K594">
        <v>0.21629999999999999</v>
      </c>
      <c r="L594">
        <v>0</v>
      </c>
      <c r="M594">
        <v>8</v>
      </c>
      <c r="N594">
        <v>8</v>
      </c>
    </row>
    <row r="595" spans="1:14">
      <c r="A595" t="s">
        <v>1201</v>
      </c>
      <c r="B595" t="s">
        <v>1212</v>
      </c>
      <c r="C595" s="8">
        <v>42752</v>
      </c>
      <c r="D595" t="s">
        <v>1225</v>
      </c>
      <c r="E595" t="s">
        <v>48</v>
      </c>
      <c r="F595" t="s">
        <v>49</v>
      </c>
      <c r="G595" t="s">
        <v>102</v>
      </c>
      <c r="H595" t="s">
        <v>1253</v>
      </c>
      <c r="J595">
        <v>7.9040299999999997</v>
      </c>
      <c r="K595">
        <v>4.2000000000000003E-2</v>
      </c>
      <c r="L595">
        <v>0</v>
      </c>
      <c r="M595">
        <v>8</v>
      </c>
      <c r="N595">
        <v>8</v>
      </c>
    </row>
    <row r="596" spans="1:14">
      <c r="A596" t="s">
        <v>1201</v>
      </c>
      <c r="B596" t="s">
        <v>1212</v>
      </c>
      <c r="C596" s="8">
        <v>42752</v>
      </c>
      <c r="D596" t="s">
        <v>1237</v>
      </c>
      <c r="E596" t="s">
        <v>48</v>
      </c>
      <c r="F596" t="s">
        <v>49</v>
      </c>
      <c r="G596" t="s">
        <v>102</v>
      </c>
      <c r="H596" t="s">
        <v>1339</v>
      </c>
      <c r="J596">
        <v>4.2626900000000001</v>
      </c>
      <c r="K596">
        <v>2.6162999999999998</v>
      </c>
      <c r="L596">
        <v>0</v>
      </c>
      <c r="M596">
        <v>8</v>
      </c>
      <c r="N596">
        <v>8</v>
      </c>
    </row>
    <row r="597" spans="1:14">
      <c r="A597" t="s">
        <v>1201</v>
      </c>
      <c r="B597" t="s">
        <v>1212</v>
      </c>
      <c r="C597" s="8">
        <v>42752</v>
      </c>
      <c r="D597" t="s">
        <v>1223</v>
      </c>
      <c r="E597" t="s">
        <v>48</v>
      </c>
      <c r="F597" t="s">
        <v>49</v>
      </c>
      <c r="G597" t="s">
        <v>102</v>
      </c>
      <c r="H597" t="s">
        <v>1252</v>
      </c>
      <c r="J597">
        <v>5.1430999999999996</v>
      </c>
      <c r="K597">
        <v>0.14449999999999999</v>
      </c>
      <c r="L597">
        <v>0</v>
      </c>
      <c r="M597">
        <v>8</v>
      </c>
      <c r="N597">
        <v>8</v>
      </c>
    </row>
    <row r="598" spans="1:14">
      <c r="A598" t="s">
        <v>1201</v>
      </c>
      <c r="B598" t="s">
        <v>1212</v>
      </c>
      <c r="C598" s="8">
        <v>42752</v>
      </c>
      <c r="D598" t="s">
        <v>1237</v>
      </c>
      <c r="E598" t="s">
        <v>48</v>
      </c>
      <c r="F598" t="s">
        <v>49</v>
      </c>
      <c r="G598" t="s">
        <v>102</v>
      </c>
      <c r="H598" t="s">
        <v>1338</v>
      </c>
      <c r="J598">
        <v>1.3806799999999999</v>
      </c>
      <c r="K598">
        <v>0</v>
      </c>
      <c r="L598">
        <v>0</v>
      </c>
      <c r="M598">
        <v>2</v>
      </c>
      <c r="N598">
        <v>2</v>
      </c>
    </row>
    <row r="599" spans="1:14">
      <c r="A599" t="s">
        <v>1201</v>
      </c>
      <c r="B599" t="s">
        <v>1212</v>
      </c>
      <c r="C599" s="8">
        <v>42752</v>
      </c>
      <c r="D599" t="s">
        <v>1237</v>
      </c>
      <c r="E599" t="s">
        <v>48</v>
      </c>
      <c r="F599" t="s">
        <v>49</v>
      </c>
      <c r="G599" t="s">
        <v>102</v>
      </c>
      <c r="H599" t="s">
        <v>1251</v>
      </c>
      <c r="J599">
        <v>1.8406199999999999</v>
      </c>
      <c r="K599">
        <v>0</v>
      </c>
      <c r="L599">
        <v>0</v>
      </c>
      <c r="M599">
        <v>3.5</v>
      </c>
      <c r="N599">
        <v>3.5</v>
      </c>
    </row>
    <row r="600" spans="1:14">
      <c r="A600" t="s">
        <v>1201</v>
      </c>
      <c r="B600" t="s">
        <v>1212</v>
      </c>
      <c r="C600" s="8">
        <v>42752</v>
      </c>
      <c r="D600" t="s">
        <v>1223</v>
      </c>
      <c r="E600" t="s">
        <v>48</v>
      </c>
      <c r="F600" t="s">
        <v>49</v>
      </c>
      <c r="G600" t="s">
        <v>102</v>
      </c>
      <c r="H600" t="s">
        <v>1250</v>
      </c>
      <c r="J600">
        <v>6.0319799999999999</v>
      </c>
      <c r="K600">
        <v>1.66E-2</v>
      </c>
      <c r="L600">
        <v>0</v>
      </c>
      <c r="M600">
        <v>8</v>
      </c>
      <c r="N600">
        <v>8</v>
      </c>
    </row>
    <row r="601" spans="1:14">
      <c r="A601" t="s">
        <v>1201</v>
      </c>
      <c r="B601" t="s">
        <v>1212</v>
      </c>
      <c r="C601" s="8">
        <v>42752</v>
      </c>
      <c r="D601" t="s">
        <v>1223</v>
      </c>
      <c r="E601" t="s">
        <v>48</v>
      </c>
      <c r="F601" t="s">
        <v>49</v>
      </c>
      <c r="G601" t="s">
        <v>102</v>
      </c>
      <c r="H601" t="s">
        <v>1249</v>
      </c>
      <c r="J601">
        <v>7.4633900000000004</v>
      </c>
      <c r="K601">
        <v>5.0000000000000001E-3</v>
      </c>
      <c r="L601">
        <v>0</v>
      </c>
      <c r="M601">
        <v>8</v>
      </c>
      <c r="N601">
        <v>8</v>
      </c>
    </row>
    <row r="602" spans="1:14">
      <c r="A602" t="s">
        <v>1201</v>
      </c>
      <c r="B602" t="s">
        <v>1201</v>
      </c>
      <c r="C602" s="8">
        <v>42740</v>
      </c>
      <c r="D602" t="s">
        <v>1223</v>
      </c>
      <c r="E602" t="s">
        <v>48</v>
      </c>
      <c r="F602" t="s">
        <v>50</v>
      </c>
      <c r="G602" t="s">
        <v>102</v>
      </c>
      <c r="H602" t="s">
        <v>1242</v>
      </c>
      <c r="J602">
        <v>15.361594</v>
      </c>
      <c r="K602">
        <v>0</v>
      </c>
      <c r="L602">
        <v>0</v>
      </c>
      <c r="M602">
        <v>16</v>
      </c>
      <c r="N602">
        <v>16</v>
      </c>
    </row>
    <row r="603" spans="1:14">
      <c r="A603" t="s">
        <v>1201</v>
      </c>
      <c r="B603" t="s">
        <v>1201</v>
      </c>
      <c r="C603" s="8">
        <v>42740</v>
      </c>
      <c r="D603" t="s">
        <v>1237</v>
      </c>
      <c r="E603" t="s">
        <v>48</v>
      </c>
      <c r="F603" t="s">
        <v>50</v>
      </c>
      <c r="G603" t="s">
        <v>102</v>
      </c>
      <c r="H603" t="s">
        <v>1333</v>
      </c>
      <c r="J603">
        <v>21.19998</v>
      </c>
      <c r="K603">
        <v>0</v>
      </c>
      <c r="L603">
        <v>0</v>
      </c>
      <c r="M603">
        <v>24</v>
      </c>
      <c r="N603">
        <v>24</v>
      </c>
    </row>
    <row r="604" spans="1:14">
      <c r="A604" t="s">
        <v>1201</v>
      </c>
      <c r="B604" t="s">
        <v>1201</v>
      </c>
      <c r="C604" s="8">
        <v>42740</v>
      </c>
      <c r="D604" t="s">
        <v>1225</v>
      </c>
      <c r="E604" t="s">
        <v>48</v>
      </c>
      <c r="F604" t="s">
        <v>50</v>
      </c>
      <c r="G604" t="s">
        <v>102</v>
      </c>
      <c r="H604" t="s">
        <v>1243</v>
      </c>
      <c r="J604">
        <v>28.819980000000001</v>
      </c>
      <c r="K604">
        <v>0</v>
      </c>
      <c r="L604">
        <v>0</v>
      </c>
      <c r="M604">
        <v>32</v>
      </c>
      <c r="N604">
        <v>32</v>
      </c>
    </row>
    <row r="605" spans="1:14">
      <c r="A605" t="s">
        <v>1201</v>
      </c>
      <c r="B605" t="s">
        <v>1201</v>
      </c>
      <c r="C605" s="8">
        <v>42740</v>
      </c>
      <c r="D605" t="s">
        <v>1223</v>
      </c>
      <c r="E605" t="s">
        <v>48</v>
      </c>
      <c r="F605" t="s">
        <v>50</v>
      </c>
      <c r="G605" t="s">
        <v>102</v>
      </c>
      <c r="H605" t="s">
        <v>1244</v>
      </c>
      <c r="J605">
        <v>40.283299999999997</v>
      </c>
      <c r="K605">
        <v>0</v>
      </c>
      <c r="L605">
        <v>0</v>
      </c>
      <c r="M605">
        <v>48</v>
      </c>
      <c r="N605">
        <v>48</v>
      </c>
    </row>
    <row r="606" spans="1:14">
      <c r="A606" t="s">
        <v>1201</v>
      </c>
      <c r="B606" t="s">
        <v>1201</v>
      </c>
      <c r="C606" s="8">
        <v>42740</v>
      </c>
      <c r="D606" t="s">
        <v>1237</v>
      </c>
      <c r="E606" t="s">
        <v>48</v>
      </c>
      <c r="F606" t="s">
        <v>50</v>
      </c>
      <c r="G606" t="s">
        <v>102</v>
      </c>
      <c r="H606" t="s">
        <v>1334</v>
      </c>
      <c r="J606">
        <v>21.19998</v>
      </c>
      <c r="K606">
        <v>0</v>
      </c>
      <c r="L606">
        <v>0</v>
      </c>
      <c r="M606">
        <v>24</v>
      </c>
      <c r="N606">
        <v>24</v>
      </c>
    </row>
    <row r="607" spans="1:14">
      <c r="A607" t="s">
        <v>1201</v>
      </c>
      <c r="B607" t="s">
        <v>1201</v>
      </c>
      <c r="C607" s="8">
        <v>42740</v>
      </c>
      <c r="D607" t="s">
        <v>1225</v>
      </c>
      <c r="E607" t="s">
        <v>48</v>
      </c>
      <c r="F607" t="s">
        <v>50</v>
      </c>
      <c r="G607" t="s">
        <v>102</v>
      </c>
      <c r="H607" t="s">
        <v>1245</v>
      </c>
      <c r="J607">
        <v>21.999980000000001</v>
      </c>
      <c r="K607">
        <v>0</v>
      </c>
      <c r="L607">
        <v>0</v>
      </c>
      <c r="M607">
        <v>24</v>
      </c>
      <c r="N607">
        <v>24</v>
      </c>
    </row>
    <row r="608" spans="1:14">
      <c r="A608" t="s">
        <v>1201</v>
      </c>
      <c r="B608" t="s">
        <v>1201</v>
      </c>
      <c r="C608" s="8">
        <v>42740</v>
      </c>
      <c r="D608" t="s">
        <v>1335</v>
      </c>
      <c r="E608" t="s">
        <v>48</v>
      </c>
      <c r="F608" t="s">
        <v>49</v>
      </c>
      <c r="G608" t="s">
        <v>102</v>
      </c>
      <c r="H608" t="s">
        <v>1336</v>
      </c>
      <c r="J608">
        <v>4.5870800000000003</v>
      </c>
      <c r="K608">
        <v>0</v>
      </c>
      <c r="L608">
        <v>0</v>
      </c>
      <c r="M608">
        <v>0.01</v>
      </c>
      <c r="N608">
        <v>0.01</v>
      </c>
    </row>
    <row r="609" spans="1:14">
      <c r="A609" t="s">
        <v>1201</v>
      </c>
      <c r="B609" t="s">
        <v>1201</v>
      </c>
      <c r="C609" s="8">
        <v>42740</v>
      </c>
      <c r="D609" t="s">
        <v>1223</v>
      </c>
      <c r="E609" t="s">
        <v>48</v>
      </c>
      <c r="F609" t="s">
        <v>49</v>
      </c>
      <c r="G609" t="s">
        <v>102</v>
      </c>
      <c r="H609" t="s">
        <v>1337</v>
      </c>
      <c r="J609">
        <v>7.7885</v>
      </c>
      <c r="K609">
        <v>0</v>
      </c>
      <c r="L609">
        <v>0</v>
      </c>
      <c r="M609">
        <v>8</v>
      </c>
      <c r="N609">
        <v>8</v>
      </c>
    </row>
    <row r="610" spans="1:14">
      <c r="A610" t="s">
        <v>1201</v>
      </c>
      <c r="B610" t="s">
        <v>1201</v>
      </c>
      <c r="C610" s="8">
        <v>42740</v>
      </c>
      <c r="D610" t="s">
        <v>1225</v>
      </c>
      <c r="E610" t="s">
        <v>48</v>
      </c>
      <c r="F610" t="s">
        <v>49</v>
      </c>
      <c r="G610" t="s">
        <v>102</v>
      </c>
      <c r="H610" t="s">
        <v>1246</v>
      </c>
      <c r="J610">
        <v>6.0545499999999999</v>
      </c>
      <c r="K610">
        <v>3.5000000000000003E-2</v>
      </c>
      <c r="L610">
        <v>0</v>
      </c>
      <c r="M610">
        <v>8</v>
      </c>
      <c r="N610">
        <v>8</v>
      </c>
    </row>
    <row r="611" spans="1:14">
      <c r="A611" t="s">
        <v>1201</v>
      </c>
      <c r="B611" t="s">
        <v>1201</v>
      </c>
      <c r="C611" s="8">
        <v>42740</v>
      </c>
      <c r="D611" t="s">
        <v>1225</v>
      </c>
      <c r="E611" t="s">
        <v>48</v>
      </c>
      <c r="F611" t="s">
        <v>49</v>
      </c>
      <c r="G611" t="s">
        <v>102</v>
      </c>
      <c r="H611" t="s">
        <v>1247</v>
      </c>
      <c r="J611">
        <v>5.7599400000000003</v>
      </c>
      <c r="K611">
        <v>0</v>
      </c>
      <c r="L611">
        <v>0</v>
      </c>
      <c r="M611">
        <v>8</v>
      </c>
      <c r="N611">
        <v>8</v>
      </c>
    </row>
    <row r="612" spans="1:14">
      <c r="A612" t="s">
        <v>1201</v>
      </c>
      <c r="B612" t="s">
        <v>1201</v>
      </c>
      <c r="C612" s="8">
        <v>42740</v>
      </c>
      <c r="D612" t="s">
        <v>1225</v>
      </c>
      <c r="E612" t="s">
        <v>48</v>
      </c>
      <c r="F612" t="s">
        <v>49</v>
      </c>
      <c r="G612" t="s">
        <v>102</v>
      </c>
      <c r="H612" t="s">
        <v>1248</v>
      </c>
      <c r="J612">
        <v>4.8771599999999999</v>
      </c>
      <c r="K612">
        <v>0</v>
      </c>
      <c r="L612">
        <v>0</v>
      </c>
      <c r="M612">
        <v>8</v>
      </c>
      <c r="N612">
        <v>8</v>
      </c>
    </row>
    <row r="613" spans="1:14">
      <c r="A613" t="s">
        <v>1201</v>
      </c>
      <c r="B613" t="s">
        <v>1201</v>
      </c>
      <c r="C613" s="8">
        <v>42740</v>
      </c>
      <c r="D613" t="s">
        <v>1223</v>
      </c>
      <c r="E613" t="s">
        <v>48</v>
      </c>
      <c r="F613" t="s">
        <v>49</v>
      </c>
      <c r="G613" t="s">
        <v>102</v>
      </c>
      <c r="H613" t="s">
        <v>1249</v>
      </c>
      <c r="J613">
        <v>5.4568399999999997</v>
      </c>
      <c r="K613">
        <v>8.6300000000000002E-2</v>
      </c>
      <c r="L613">
        <v>0</v>
      </c>
      <c r="M613">
        <v>8</v>
      </c>
      <c r="N613">
        <v>8</v>
      </c>
    </row>
    <row r="614" spans="1:14">
      <c r="A614" t="s">
        <v>1201</v>
      </c>
      <c r="B614" t="s">
        <v>1201</v>
      </c>
      <c r="C614" s="8">
        <v>42740</v>
      </c>
      <c r="D614" t="s">
        <v>1223</v>
      </c>
      <c r="E614" t="s">
        <v>48</v>
      </c>
      <c r="F614" t="s">
        <v>49</v>
      </c>
      <c r="G614" t="s">
        <v>102</v>
      </c>
      <c r="H614" t="s">
        <v>1250</v>
      </c>
      <c r="J614">
        <v>3.42164</v>
      </c>
      <c r="K614">
        <v>4.3E-3</v>
      </c>
      <c r="L614">
        <v>0</v>
      </c>
      <c r="M614">
        <v>8</v>
      </c>
      <c r="N614">
        <v>8</v>
      </c>
    </row>
    <row r="615" spans="1:14">
      <c r="A615" t="s">
        <v>1201</v>
      </c>
      <c r="B615" t="s">
        <v>1201</v>
      </c>
      <c r="C615" s="8">
        <v>42740</v>
      </c>
      <c r="D615" t="s">
        <v>1237</v>
      </c>
      <c r="E615" t="s">
        <v>48</v>
      </c>
      <c r="F615" t="s">
        <v>49</v>
      </c>
      <c r="G615" t="s">
        <v>102</v>
      </c>
      <c r="H615" t="s">
        <v>1251</v>
      </c>
      <c r="J615">
        <v>3.97214</v>
      </c>
      <c r="K615">
        <v>4.4999999999999998E-2</v>
      </c>
      <c r="L615">
        <v>0</v>
      </c>
      <c r="M615">
        <v>7</v>
      </c>
      <c r="N615">
        <v>7</v>
      </c>
    </row>
    <row r="616" spans="1:14">
      <c r="A616" t="s">
        <v>1201</v>
      </c>
      <c r="B616" t="s">
        <v>1201</v>
      </c>
      <c r="C616" s="8">
        <v>42740</v>
      </c>
      <c r="D616" t="s">
        <v>1237</v>
      </c>
      <c r="E616" t="s">
        <v>48</v>
      </c>
      <c r="F616" t="s">
        <v>49</v>
      </c>
      <c r="G616" t="s">
        <v>102</v>
      </c>
      <c r="H616" t="s">
        <v>1338</v>
      </c>
      <c r="J616">
        <v>5.69902</v>
      </c>
      <c r="K616">
        <v>0</v>
      </c>
      <c r="L616">
        <v>0</v>
      </c>
      <c r="M616">
        <v>8</v>
      </c>
      <c r="N616">
        <v>8</v>
      </c>
    </row>
    <row r="617" spans="1:14">
      <c r="A617" t="s">
        <v>1201</v>
      </c>
      <c r="B617" t="s">
        <v>1201</v>
      </c>
      <c r="C617" s="8">
        <v>42740</v>
      </c>
      <c r="D617" t="s">
        <v>1223</v>
      </c>
      <c r="E617" t="s">
        <v>48</v>
      </c>
      <c r="F617" t="s">
        <v>49</v>
      </c>
      <c r="G617" t="s">
        <v>102</v>
      </c>
      <c r="H617" t="s">
        <v>1252</v>
      </c>
      <c r="J617">
        <v>5.8712099999999996</v>
      </c>
      <c r="K617">
        <v>0</v>
      </c>
      <c r="L617">
        <v>0</v>
      </c>
      <c r="M617">
        <v>8</v>
      </c>
      <c r="N617">
        <v>8</v>
      </c>
    </row>
    <row r="618" spans="1:14">
      <c r="A618" t="s">
        <v>1201</v>
      </c>
      <c r="B618" t="s">
        <v>1201</v>
      </c>
      <c r="C618" s="8">
        <v>42740</v>
      </c>
      <c r="D618" t="s">
        <v>1237</v>
      </c>
      <c r="E618" t="s">
        <v>48</v>
      </c>
      <c r="F618" t="s">
        <v>49</v>
      </c>
      <c r="G618" t="s">
        <v>102</v>
      </c>
      <c r="H618" t="s">
        <v>1339</v>
      </c>
      <c r="J618">
        <v>6.3944900000000002</v>
      </c>
      <c r="K618">
        <v>0</v>
      </c>
      <c r="L618">
        <v>0</v>
      </c>
      <c r="M618">
        <v>8</v>
      </c>
      <c r="N618">
        <v>8</v>
      </c>
    </row>
    <row r="619" spans="1:14">
      <c r="A619" t="s">
        <v>1201</v>
      </c>
      <c r="B619" t="s">
        <v>1201</v>
      </c>
      <c r="C619" s="8">
        <v>42740</v>
      </c>
      <c r="D619" t="s">
        <v>1225</v>
      </c>
      <c r="E619" t="s">
        <v>48</v>
      </c>
      <c r="F619" t="s">
        <v>49</v>
      </c>
      <c r="G619" t="s">
        <v>102</v>
      </c>
      <c r="H619" t="s">
        <v>1253</v>
      </c>
      <c r="J619">
        <v>6.4204299999999996</v>
      </c>
      <c r="K619">
        <v>8.1199999999999994E-2</v>
      </c>
      <c r="L619">
        <v>0</v>
      </c>
      <c r="M619">
        <v>8</v>
      </c>
      <c r="N619">
        <v>8</v>
      </c>
    </row>
    <row r="620" spans="1:14">
      <c r="A620" t="s">
        <v>1201</v>
      </c>
      <c r="B620" t="s">
        <v>1201</v>
      </c>
      <c r="C620" s="8">
        <v>42740</v>
      </c>
      <c r="D620" t="s">
        <v>1225</v>
      </c>
      <c r="E620" t="s">
        <v>48</v>
      </c>
      <c r="F620" t="s">
        <v>49</v>
      </c>
      <c r="G620" t="s">
        <v>102</v>
      </c>
      <c r="H620" t="s">
        <v>1254</v>
      </c>
      <c r="J620">
        <v>5.9862900000000003</v>
      </c>
      <c r="K620">
        <v>1.4200000000000001E-2</v>
      </c>
      <c r="L620">
        <v>0</v>
      </c>
      <c r="M620">
        <v>8</v>
      </c>
      <c r="N620">
        <v>8</v>
      </c>
    </row>
    <row r="621" spans="1:14">
      <c r="A621" t="s">
        <v>1201</v>
      </c>
      <c r="B621" t="s">
        <v>1201</v>
      </c>
      <c r="C621" s="8">
        <v>42740</v>
      </c>
      <c r="D621" t="s">
        <v>1237</v>
      </c>
      <c r="E621" t="s">
        <v>48</v>
      </c>
      <c r="F621" t="s">
        <v>49</v>
      </c>
      <c r="G621" t="s">
        <v>102</v>
      </c>
      <c r="H621" t="s">
        <v>1332</v>
      </c>
      <c r="J621">
        <v>3.5497999999999998</v>
      </c>
      <c r="K621">
        <v>0</v>
      </c>
      <c r="L621">
        <v>0</v>
      </c>
      <c r="M621">
        <v>8</v>
      </c>
      <c r="N621">
        <v>8</v>
      </c>
    </row>
    <row r="622" spans="1:14">
      <c r="A622" t="s">
        <v>1201</v>
      </c>
      <c r="B622" t="s">
        <v>1201</v>
      </c>
      <c r="C622" s="8">
        <v>42740</v>
      </c>
      <c r="D622" t="s">
        <v>1237</v>
      </c>
      <c r="E622" t="s">
        <v>48</v>
      </c>
      <c r="F622" t="s">
        <v>49</v>
      </c>
      <c r="G622" t="s">
        <v>102</v>
      </c>
      <c r="H622" t="s">
        <v>1331</v>
      </c>
      <c r="J622">
        <v>3.7356199999999999</v>
      </c>
      <c r="K622">
        <v>0</v>
      </c>
      <c r="L622">
        <v>0</v>
      </c>
      <c r="M622">
        <v>8</v>
      </c>
      <c r="N622">
        <v>8</v>
      </c>
    </row>
    <row r="623" spans="1:14">
      <c r="A623" t="s">
        <v>1201</v>
      </c>
      <c r="B623" t="s">
        <v>1201</v>
      </c>
      <c r="C623" s="8">
        <v>42740</v>
      </c>
      <c r="D623" t="s">
        <v>1225</v>
      </c>
      <c r="E623" t="s">
        <v>48</v>
      </c>
      <c r="F623" t="s">
        <v>49</v>
      </c>
      <c r="G623" t="s">
        <v>102</v>
      </c>
      <c r="H623" t="s">
        <v>1255</v>
      </c>
      <c r="J623">
        <v>5.81534</v>
      </c>
      <c r="K623">
        <v>0</v>
      </c>
      <c r="L623">
        <v>0</v>
      </c>
      <c r="M623">
        <v>7</v>
      </c>
      <c r="N623">
        <v>7</v>
      </c>
    </row>
    <row r="624" spans="1:14">
      <c r="A624" t="s">
        <v>1201</v>
      </c>
      <c r="B624" t="s">
        <v>1201</v>
      </c>
      <c r="C624" s="8">
        <v>42740</v>
      </c>
      <c r="D624" t="s">
        <v>1237</v>
      </c>
      <c r="E624" t="s">
        <v>48</v>
      </c>
      <c r="F624" t="s">
        <v>49</v>
      </c>
      <c r="G624" t="s">
        <v>102</v>
      </c>
      <c r="H624" t="s">
        <v>1330</v>
      </c>
      <c r="J624">
        <v>7.8648499999999997</v>
      </c>
      <c r="K624">
        <v>0</v>
      </c>
      <c r="L624">
        <v>0</v>
      </c>
      <c r="M624">
        <v>8</v>
      </c>
      <c r="N624">
        <v>8</v>
      </c>
    </row>
    <row r="625" spans="1:14">
      <c r="A625" t="s">
        <v>1201</v>
      </c>
      <c r="B625" t="s">
        <v>1201</v>
      </c>
      <c r="C625" s="8">
        <v>42740</v>
      </c>
      <c r="D625" t="s">
        <v>1223</v>
      </c>
      <c r="E625" t="s">
        <v>48</v>
      </c>
      <c r="F625" t="s">
        <v>49</v>
      </c>
      <c r="G625" t="s">
        <v>102</v>
      </c>
      <c r="H625" t="s">
        <v>1256</v>
      </c>
      <c r="J625">
        <v>4.5006899999999996</v>
      </c>
      <c r="K625">
        <v>0.2467</v>
      </c>
      <c r="L625">
        <v>0</v>
      </c>
      <c r="M625">
        <v>8</v>
      </c>
      <c r="N625">
        <v>8</v>
      </c>
    </row>
    <row r="626" spans="1:14">
      <c r="A626" t="s">
        <v>1201</v>
      </c>
      <c r="B626" t="s">
        <v>1201</v>
      </c>
      <c r="C626" s="8">
        <v>42740</v>
      </c>
      <c r="D626" t="s">
        <v>1225</v>
      </c>
      <c r="E626" t="s">
        <v>48</v>
      </c>
      <c r="F626" t="s">
        <v>49</v>
      </c>
      <c r="G626" t="s">
        <v>102</v>
      </c>
      <c r="H626" t="s">
        <v>1257</v>
      </c>
      <c r="J626">
        <v>7.0417300000000003</v>
      </c>
      <c r="K626">
        <v>3.0200000000000001E-2</v>
      </c>
      <c r="L626">
        <v>0</v>
      </c>
      <c r="M626">
        <v>8</v>
      </c>
      <c r="N626">
        <v>8</v>
      </c>
    </row>
    <row r="627" spans="1:14">
      <c r="A627" t="s">
        <v>1201</v>
      </c>
      <c r="B627" t="s">
        <v>1201</v>
      </c>
      <c r="C627" s="8">
        <v>42740</v>
      </c>
      <c r="D627" t="s">
        <v>1223</v>
      </c>
      <c r="E627" t="s">
        <v>48</v>
      </c>
      <c r="F627" t="s">
        <v>49</v>
      </c>
      <c r="G627" t="s">
        <v>102</v>
      </c>
      <c r="H627" t="s">
        <v>1259</v>
      </c>
      <c r="J627">
        <v>4.3495629999999998</v>
      </c>
      <c r="K627">
        <v>0.30659999999999998</v>
      </c>
      <c r="L627">
        <v>0</v>
      </c>
      <c r="M627">
        <v>6</v>
      </c>
      <c r="N627">
        <v>6</v>
      </c>
    </row>
    <row r="628" spans="1:14">
      <c r="A628" t="s">
        <v>1201</v>
      </c>
      <c r="B628" t="s">
        <v>1201</v>
      </c>
      <c r="C628" s="8">
        <v>42740</v>
      </c>
      <c r="D628" t="s">
        <v>1223</v>
      </c>
      <c r="E628" t="s">
        <v>48</v>
      </c>
      <c r="F628" t="s">
        <v>49</v>
      </c>
      <c r="G628" t="s">
        <v>102</v>
      </c>
      <c r="H628" t="s">
        <v>1329</v>
      </c>
      <c r="J628">
        <v>5.4885400000000004</v>
      </c>
      <c r="K628">
        <v>0</v>
      </c>
      <c r="L628">
        <v>0</v>
      </c>
      <c r="M628">
        <v>8</v>
      </c>
      <c r="N628">
        <v>8</v>
      </c>
    </row>
    <row r="629" spans="1:14">
      <c r="A629" t="s">
        <v>1201</v>
      </c>
      <c r="B629" t="s">
        <v>1201</v>
      </c>
      <c r="C629" s="8">
        <v>42740</v>
      </c>
      <c r="D629" t="s">
        <v>1223</v>
      </c>
      <c r="E629" t="s">
        <v>48</v>
      </c>
      <c r="F629" t="s">
        <v>49</v>
      </c>
      <c r="G629" t="s">
        <v>102</v>
      </c>
      <c r="H629" t="s">
        <v>1260</v>
      </c>
      <c r="J629">
        <v>6.4726900000000001</v>
      </c>
      <c r="K629">
        <v>3.8E-3</v>
      </c>
      <c r="L629">
        <v>0</v>
      </c>
      <c r="M629">
        <v>8</v>
      </c>
      <c r="N629">
        <v>8</v>
      </c>
    </row>
    <row r="630" spans="1:14">
      <c r="A630" t="s">
        <v>1201</v>
      </c>
      <c r="B630" t="s">
        <v>1201</v>
      </c>
      <c r="C630" s="8">
        <v>42740</v>
      </c>
      <c r="D630" t="s">
        <v>1237</v>
      </c>
      <c r="E630" t="s">
        <v>48</v>
      </c>
      <c r="F630" t="s">
        <v>49</v>
      </c>
      <c r="G630" t="s">
        <v>102</v>
      </c>
      <c r="H630" t="s">
        <v>1327</v>
      </c>
      <c r="J630">
        <v>6.1903899999999998</v>
      </c>
      <c r="K630">
        <v>0</v>
      </c>
      <c r="L630">
        <v>0</v>
      </c>
      <c r="M630">
        <v>8</v>
      </c>
      <c r="N630">
        <v>8</v>
      </c>
    </row>
    <row r="631" spans="1:14">
      <c r="A631" t="s">
        <v>1201</v>
      </c>
      <c r="B631" t="s">
        <v>1201</v>
      </c>
      <c r="C631" s="8">
        <v>42740</v>
      </c>
      <c r="D631" t="s">
        <v>1223</v>
      </c>
      <c r="E631" t="s">
        <v>48</v>
      </c>
      <c r="F631" t="s">
        <v>49</v>
      </c>
      <c r="G631" t="s">
        <v>102</v>
      </c>
      <c r="H631" t="s">
        <v>1261</v>
      </c>
      <c r="J631">
        <v>7.8714550000000001</v>
      </c>
      <c r="K631">
        <v>1.1363000000000001</v>
      </c>
      <c r="L631">
        <v>0</v>
      </c>
      <c r="M631">
        <v>8</v>
      </c>
      <c r="N631">
        <v>8</v>
      </c>
    </row>
    <row r="632" spans="1:14">
      <c r="A632" t="s">
        <v>1201</v>
      </c>
      <c r="B632" t="s">
        <v>1201</v>
      </c>
      <c r="C632" s="8">
        <v>42740</v>
      </c>
      <c r="D632" t="s">
        <v>1237</v>
      </c>
      <c r="E632" t="s">
        <v>48</v>
      </c>
      <c r="F632" t="s">
        <v>49</v>
      </c>
      <c r="G632" t="s">
        <v>102</v>
      </c>
      <c r="H632" t="s">
        <v>1326</v>
      </c>
      <c r="J632">
        <v>7.69536</v>
      </c>
      <c r="K632">
        <v>0</v>
      </c>
      <c r="L632">
        <v>0</v>
      </c>
      <c r="M632">
        <v>8</v>
      </c>
      <c r="N632">
        <v>8</v>
      </c>
    </row>
    <row r="633" spans="1:14">
      <c r="A633" t="s">
        <v>1201</v>
      </c>
      <c r="B633" t="s">
        <v>1201</v>
      </c>
      <c r="C633" s="8">
        <v>42740</v>
      </c>
      <c r="D633" t="s">
        <v>1237</v>
      </c>
      <c r="E633" t="s">
        <v>48</v>
      </c>
      <c r="F633" t="s">
        <v>49</v>
      </c>
      <c r="G633" t="s">
        <v>102</v>
      </c>
      <c r="H633" t="s">
        <v>1340</v>
      </c>
      <c r="J633">
        <v>5.0615300000000003</v>
      </c>
      <c r="K633">
        <v>0</v>
      </c>
      <c r="L633">
        <v>0</v>
      </c>
      <c r="M633">
        <v>8</v>
      </c>
      <c r="N633">
        <v>8</v>
      </c>
    </row>
    <row r="634" spans="1:14">
      <c r="A634" t="s">
        <v>1201</v>
      </c>
      <c r="B634" t="s">
        <v>1201</v>
      </c>
      <c r="C634" s="8">
        <v>42740</v>
      </c>
      <c r="D634" t="s">
        <v>1223</v>
      </c>
      <c r="E634" t="s">
        <v>48</v>
      </c>
      <c r="F634" t="s">
        <v>49</v>
      </c>
      <c r="G634" t="s">
        <v>102</v>
      </c>
      <c r="H634" t="s">
        <v>1262</v>
      </c>
      <c r="J634">
        <v>6.11571</v>
      </c>
      <c r="K634">
        <v>0.27300000000000002</v>
      </c>
      <c r="L634">
        <v>0</v>
      </c>
      <c r="M634">
        <v>8</v>
      </c>
      <c r="N634">
        <v>8</v>
      </c>
    </row>
    <row r="635" spans="1:14">
      <c r="A635" t="s">
        <v>1201</v>
      </c>
      <c r="B635" t="s">
        <v>1201</v>
      </c>
      <c r="C635" s="8">
        <v>42740</v>
      </c>
      <c r="D635" t="s">
        <v>1225</v>
      </c>
      <c r="E635" t="s">
        <v>48</v>
      </c>
      <c r="F635" t="s">
        <v>49</v>
      </c>
      <c r="G635" t="s">
        <v>102</v>
      </c>
      <c r="H635" t="s">
        <v>1263</v>
      </c>
      <c r="J635">
        <v>6.1028399999999996</v>
      </c>
      <c r="K635">
        <v>0</v>
      </c>
      <c r="L635">
        <v>0</v>
      </c>
      <c r="M635">
        <v>8</v>
      </c>
      <c r="N635">
        <v>8</v>
      </c>
    </row>
    <row r="636" spans="1:14">
      <c r="A636" t="s">
        <v>1201</v>
      </c>
      <c r="B636" t="s">
        <v>1201</v>
      </c>
      <c r="C636" s="8">
        <v>42740</v>
      </c>
      <c r="D636" t="s">
        <v>1237</v>
      </c>
      <c r="E636" t="s">
        <v>48</v>
      </c>
      <c r="F636" t="s">
        <v>49</v>
      </c>
      <c r="G636" t="s">
        <v>102</v>
      </c>
      <c r="H636" t="s">
        <v>1324</v>
      </c>
      <c r="J636">
        <v>4.8918200000000001</v>
      </c>
      <c r="K636">
        <v>0</v>
      </c>
      <c r="L636">
        <v>0</v>
      </c>
      <c r="M636">
        <v>8</v>
      </c>
      <c r="N636">
        <v>8</v>
      </c>
    </row>
    <row r="637" spans="1:14">
      <c r="A637" t="s">
        <v>1201</v>
      </c>
      <c r="B637" t="s">
        <v>1201</v>
      </c>
      <c r="C637" s="8">
        <v>42740</v>
      </c>
      <c r="D637" t="s">
        <v>1237</v>
      </c>
      <c r="E637" t="s">
        <v>48</v>
      </c>
      <c r="F637" t="s">
        <v>49</v>
      </c>
      <c r="G637" t="s">
        <v>102</v>
      </c>
      <c r="H637" t="s">
        <v>1323</v>
      </c>
      <c r="J637">
        <v>7.1124799999999997</v>
      </c>
      <c r="K637">
        <v>0</v>
      </c>
      <c r="L637">
        <v>0</v>
      </c>
      <c r="M637">
        <v>8</v>
      </c>
      <c r="N637">
        <v>8</v>
      </c>
    </row>
    <row r="638" spans="1:14">
      <c r="A638" t="s">
        <v>1201</v>
      </c>
      <c r="B638" t="s">
        <v>1201</v>
      </c>
      <c r="C638" s="8">
        <v>42740</v>
      </c>
      <c r="D638" t="s">
        <v>1237</v>
      </c>
      <c r="E638" t="s">
        <v>48</v>
      </c>
      <c r="F638" t="s">
        <v>49</v>
      </c>
      <c r="G638" t="s">
        <v>102</v>
      </c>
      <c r="H638" t="s">
        <v>1322</v>
      </c>
      <c r="J638">
        <v>6.3118999999999996</v>
      </c>
      <c r="K638">
        <v>0</v>
      </c>
      <c r="L638">
        <v>0</v>
      </c>
      <c r="M638">
        <v>8</v>
      </c>
      <c r="N638">
        <v>8</v>
      </c>
    </row>
    <row r="639" spans="1:14">
      <c r="A639" t="s">
        <v>1201</v>
      </c>
      <c r="B639" t="s">
        <v>1201</v>
      </c>
      <c r="C639" s="8">
        <v>42740</v>
      </c>
      <c r="D639" t="s">
        <v>1225</v>
      </c>
      <c r="E639" t="s">
        <v>48</v>
      </c>
      <c r="F639" t="s">
        <v>49</v>
      </c>
      <c r="G639" t="s">
        <v>102</v>
      </c>
      <c r="H639" t="s">
        <v>1264</v>
      </c>
      <c r="J639">
        <v>6.6933999999999996</v>
      </c>
      <c r="K639">
        <v>0</v>
      </c>
      <c r="L639">
        <v>0</v>
      </c>
      <c r="M639">
        <v>8</v>
      </c>
      <c r="N639">
        <v>8</v>
      </c>
    </row>
    <row r="640" spans="1:14">
      <c r="A640" t="s">
        <v>1201</v>
      </c>
      <c r="B640" t="s">
        <v>1201</v>
      </c>
      <c r="C640" s="8">
        <v>42740</v>
      </c>
      <c r="D640" t="s">
        <v>1237</v>
      </c>
      <c r="E640" t="s">
        <v>48</v>
      </c>
      <c r="F640" t="s">
        <v>49</v>
      </c>
      <c r="G640" t="s">
        <v>102</v>
      </c>
      <c r="H640" t="s">
        <v>1320</v>
      </c>
      <c r="J640">
        <v>6.6932099999999997</v>
      </c>
      <c r="K640">
        <v>0</v>
      </c>
      <c r="L640">
        <v>0</v>
      </c>
      <c r="M640">
        <v>8</v>
      </c>
      <c r="N640">
        <v>8</v>
      </c>
    </row>
    <row r="641" spans="1:14">
      <c r="A641" t="s">
        <v>1201</v>
      </c>
      <c r="B641" t="s">
        <v>1201</v>
      </c>
      <c r="C641" s="8">
        <v>42740</v>
      </c>
      <c r="D641" t="s">
        <v>1225</v>
      </c>
      <c r="E641" t="s">
        <v>48</v>
      </c>
      <c r="F641" t="s">
        <v>49</v>
      </c>
      <c r="G641" t="s">
        <v>102</v>
      </c>
      <c r="H641" t="s">
        <v>1266</v>
      </c>
      <c r="J641">
        <v>5.9638999999999998</v>
      </c>
      <c r="K641">
        <v>0.1173</v>
      </c>
      <c r="L641">
        <v>0</v>
      </c>
      <c r="M641">
        <v>8</v>
      </c>
      <c r="N641">
        <v>8</v>
      </c>
    </row>
    <row r="642" spans="1:14">
      <c r="A642" t="s">
        <v>1201</v>
      </c>
      <c r="B642" t="s">
        <v>1201</v>
      </c>
      <c r="C642" s="8">
        <v>42740</v>
      </c>
      <c r="D642" t="s">
        <v>1237</v>
      </c>
      <c r="E642" t="s">
        <v>48</v>
      </c>
      <c r="F642" t="s">
        <v>49</v>
      </c>
      <c r="G642" t="s">
        <v>102</v>
      </c>
      <c r="H642" t="s">
        <v>1319</v>
      </c>
      <c r="J642">
        <v>5.4145099999999999</v>
      </c>
      <c r="K642">
        <v>0</v>
      </c>
      <c r="L642">
        <v>0</v>
      </c>
      <c r="M642">
        <v>8</v>
      </c>
      <c r="N642">
        <v>8</v>
      </c>
    </row>
    <row r="643" spans="1:14">
      <c r="A643" t="s">
        <v>1201</v>
      </c>
      <c r="B643" t="s">
        <v>1201</v>
      </c>
      <c r="C643" s="8">
        <v>42740</v>
      </c>
      <c r="D643" t="s">
        <v>1237</v>
      </c>
      <c r="E643" t="s">
        <v>48</v>
      </c>
      <c r="F643" t="s">
        <v>49</v>
      </c>
      <c r="G643" t="s">
        <v>102</v>
      </c>
      <c r="H643" t="s">
        <v>1318</v>
      </c>
      <c r="J643">
        <v>6.4188200000000002</v>
      </c>
      <c r="K643">
        <v>0</v>
      </c>
      <c r="L643">
        <v>0</v>
      </c>
      <c r="M643">
        <v>8</v>
      </c>
      <c r="N643">
        <v>8</v>
      </c>
    </row>
    <row r="644" spans="1:14">
      <c r="A644" t="s">
        <v>1201</v>
      </c>
      <c r="B644" t="s">
        <v>1201</v>
      </c>
      <c r="C644" s="8">
        <v>42740</v>
      </c>
      <c r="D644" t="s">
        <v>1237</v>
      </c>
      <c r="E644" t="s">
        <v>48</v>
      </c>
      <c r="F644" t="s">
        <v>49</v>
      </c>
      <c r="G644" t="s">
        <v>102</v>
      </c>
      <c r="H644" t="s">
        <v>1317</v>
      </c>
      <c r="J644">
        <v>4.0584100000000003</v>
      </c>
      <c r="K644">
        <v>0</v>
      </c>
      <c r="L644">
        <v>0</v>
      </c>
      <c r="M644">
        <v>8</v>
      </c>
      <c r="N644">
        <v>8</v>
      </c>
    </row>
    <row r="645" spans="1:14">
      <c r="A645" t="s">
        <v>1201</v>
      </c>
      <c r="B645" t="s">
        <v>1201</v>
      </c>
      <c r="C645" s="8">
        <v>42740</v>
      </c>
      <c r="D645" t="s">
        <v>1225</v>
      </c>
      <c r="E645" t="s">
        <v>48</v>
      </c>
      <c r="F645" t="s">
        <v>49</v>
      </c>
      <c r="G645" t="s">
        <v>102</v>
      </c>
      <c r="H645" t="s">
        <v>1269</v>
      </c>
      <c r="J645">
        <v>6.7246199999999998</v>
      </c>
      <c r="K645">
        <v>0</v>
      </c>
      <c r="L645">
        <v>0</v>
      </c>
      <c r="M645">
        <v>8</v>
      </c>
      <c r="N645">
        <v>8</v>
      </c>
    </row>
    <row r="646" spans="1:14">
      <c r="A646" t="s">
        <v>1201</v>
      </c>
      <c r="B646" t="s">
        <v>1201</v>
      </c>
      <c r="C646" s="8">
        <v>42740</v>
      </c>
      <c r="D646" t="s">
        <v>1223</v>
      </c>
      <c r="E646" t="s">
        <v>48</v>
      </c>
      <c r="F646" t="s">
        <v>49</v>
      </c>
      <c r="G646" t="s">
        <v>102</v>
      </c>
      <c r="H646" t="s">
        <v>1271</v>
      </c>
      <c r="J646">
        <v>3.63544</v>
      </c>
      <c r="K646">
        <v>0.54300000000000004</v>
      </c>
      <c r="L646">
        <v>0</v>
      </c>
      <c r="M646">
        <v>8</v>
      </c>
      <c r="N646">
        <v>8</v>
      </c>
    </row>
    <row r="647" spans="1:14">
      <c r="A647" t="s">
        <v>1201</v>
      </c>
      <c r="B647" t="s">
        <v>1201</v>
      </c>
      <c r="C647" s="8">
        <v>42740</v>
      </c>
      <c r="D647" t="s">
        <v>1237</v>
      </c>
      <c r="E647" t="s">
        <v>48</v>
      </c>
      <c r="F647" t="s">
        <v>49</v>
      </c>
      <c r="G647" t="s">
        <v>102</v>
      </c>
      <c r="H647" t="s">
        <v>1316</v>
      </c>
      <c r="J647">
        <v>5.2623800000000003</v>
      </c>
      <c r="K647">
        <v>0</v>
      </c>
      <c r="L647">
        <v>0</v>
      </c>
      <c r="M647">
        <v>8</v>
      </c>
      <c r="N647">
        <v>8</v>
      </c>
    </row>
    <row r="648" spans="1:14">
      <c r="A648" t="s">
        <v>1201</v>
      </c>
      <c r="B648" t="s">
        <v>1201</v>
      </c>
      <c r="C648" s="8">
        <v>42740</v>
      </c>
      <c r="D648" t="s">
        <v>1223</v>
      </c>
      <c r="E648" t="s">
        <v>48</v>
      </c>
      <c r="F648" t="s">
        <v>49</v>
      </c>
      <c r="G648" t="s">
        <v>102</v>
      </c>
      <c r="H648" t="s">
        <v>1272</v>
      </c>
      <c r="J648">
        <v>7.23569</v>
      </c>
      <c r="K648">
        <v>0</v>
      </c>
      <c r="L648">
        <v>0</v>
      </c>
      <c r="M648">
        <v>8</v>
      </c>
      <c r="N648">
        <v>8</v>
      </c>
    </row>
    <row r="649" spans="1:14">
      <c r="A649" t="s">
        <v>1201</v>
      </c>
      <c r="B649" t="s">
        <v>1201</v>
      </c>
      <c r="C649" s="8">
        <v>42740</v>
      </c>
      <c r="D649" t="s">
        <v>1225</v>
      </c>
      <c r="E649" t="s">
        <v>48</v>
      </c>
      <c r="F649" t="s">
        <v>49</v>
      </c>
      <c r="G649" t="s">
        <v>102</v>
      </c>
      <c r="H649" t="s">
        <v>1273</v>
      </c>
      <c r="J649">
        <v>8.9341000000000008</v>
      </c>
      <c r="K649">
        <v>0</v>
      </c>
      <c r="L649">
        <v>0</v>
      </c>
      <c r="M649">
        <v>8</v>
      </c>
      <c r="N649">
        <v>8</v>
      </c>
    </row>
    <row r="650" spans="1:14">
      <c r="A650" t="s">
        <v>1201</v>
      </c>
      <c r="B650" t="s">
        <v>1201</v>
      </c>
      <c r="C650" s="8">
        <v>42740</v>
      </c>
      <c r="D650" t="s">
        <v>1223</v>
      </c>
      <c r="E650" t="s">
        <v>48</v>
      </c>
      <c r="F650" t="s">
        <v>49</v>
      </c>
      <c r="G650" t="s">
        <v>102</v>
      </c>
      <c r="H650" t="s">
        <v>1274</v>
      </c>
      <c r="J650">
        <v>6.3948</v>
      </c>
      <c r="K650">
        <v>0</v>
      </c>
      <c r="L650">
        <v>0</v>
      </c>
      <c r="M650">
        <v>8</v>
      </c>
      <c r="N650">
        <v>8</v>
      </c>
    </row>
    <row r="651" spans="1:14">
      <c r="A651" t="s">
        <v>1201</v>
      </c>
      <c r="B651" t="s">
        <v>1201</v>
      </c>
      <c r="C651" s="8">
        <v>42740</v>
      </c>
      <c r="D651" t="s">
        <v>1223</v>
      </c>
      <c r="E651" t="s">
        <v>48</v>
      </c>
      <c r="F651" t="s">
        <v>49</v>
      </c>
      <c r="G651" t="s">
        <v>102</v>
      </c>
      <c r="H651" t="s">
        <v>1275</v>
      </c>
      <c r="J651">
        <v>6.4341999999999997</v>
      </c>
      <c r="K651">
        <v>0.71330000000000005</v>
      </c>
      <c r="L651">
        <v>0</v>
      </c>
      <c r="M651">
        <v>8</v>
      </c>
      <c r="N651">
        <v>8</v>
      </c>
    </row>
    <row r="652" spans="1:14">
      <c r="A652" t="s">
        <v>1201</v>
      </c>
      <c r="B652" t="s">
        <v>1201</v>
      </c>
      <c r="C652" s="8">
        <v>42740</v>
      </c>
      <c r="D652" t="s">
        <v>1225</v>
      </c>
      <c r="E652" t="s">
        <v>48</v>
      </c>
      <c r="F652" t="s">
        <v>49</v>
      </c>
      <c r="G652" t="s">
        <v>102</v>
      </c>
      <c r="H652" t="s">
        <v>1276</v>
      </c>
      <c r="J652">
        <v>4.8705100000000003</v>
      </c>
      <c r="K652">
        <v>0.23280000000000001</v>
      </c>
      <c r="L652">
        <v>0</v>
      </c>
      <c r="M652">
        <v>7.5</v>
      </c>
      <c r="N652">
        <v>7.5</v>
      </c>
    </row>
    <row r="653" spans="1:14">
      <c r="A653" t="s">
        <v>1201</v>
      </c>
      <c r="B653" t="s">
        <v>1201</v>
      </c>
      <c r="C653" s="8">
        <v>42740</v>
      </c>
      <c r="D653" t="s">
        <v>1237</v>
      </c>
      <c r="E653" t="s">
        <v>48</v>
      </c>
      <c r="F653" t="s">
        <v>49</v>
      </c>
      <c r="G653" t="s">
        <v>102</v>
      </c>
      <c r="H653" t="s">
        <v>1315</v>
      </c>
      <c r="J653">
        <v>6.8788200000000002</v>
      </c>
      <c r="K653">
        <v>0</v>
      </c>
      <c r="L653">
        <v>0</v>
      </c>
      <c r="M653">
        <v>8</v>
      </c>
      <c r="N653">
        <v>8</v>
      </c>
    </row>
    <row r="654" spans="1:14">
      <c r="A654" t="s">
        <v>1201</v>
      </c>
      <c r="B654" t="s">
        <v>1201</v>
      </c>
      <c r="C654" s="8">
        <v>42740</v>
      </c>
      <c r="D654" t="s">
        <v>1237</v>
      </c>
      <c r="E654" t="s">
        <v>48</v>
      </c>
      <c r="F654" t="s">
        <v>49</v>
      </c>
      <c r="G654" t="s">
        <v>102</v>
      </c>
      <c r="H654" t="s">
        <v>1314</v>
      </c>
      <c r="J654">
        <v>4.1764599999999996</v>
      </c>
      <c r="K654">
        <v>0</v>
      </c>
      <c r="L654">
        <v>0</v>
      </c>
      <c r="M654">
        <v>8</v>
      </c>
      <c r="N654">
        <v>8</v>
      </c>
    </row>
    <row r="655" spans="1:14">
      <c r="A655" t="s">
        <v>1201</v>
      </c>
      <c r="B655" t="s">
        <v>1201</v>
      </c>
      <c r="C655" s="8">
        <v>42740</v>
      </c>
      <c r="D655" t="s">
        <v>1223</v>
      </c>
      <c r="E655" t="s">
        <v>48</v>
      </c>
      <c r="F655" t="s">
        <v>49</v>
      </c>
      <c r="G655" t="s">
        <v>102</v>
      </c>
      <c r="H655" t="s">
        <v>1277</v>
      </c>
      <c r="J655">
        <v>7.8703799999999999</v>
      </c>
      <c r="K655">
        <v>1.47E-2</v>
      </c>
      <c r="L655">
        <v>0</v>
      </c>
      <c r="M655">
        <v>8</v>
      </c>
      <c r="N655">
        <v>8</v>
      </c>
    </row>
    <row r="656" spans="1:14">
      <c r="A656" t="s">
        <v>1201</v>
      </c>
      <c r="B656" t="s">
        <v>1201</v>
      </c>
      <c r="C656" s="8">
        <v>42740</v>
      </c>
      <c r="D656" t="s">
        <v>1225</v>
      </c>
      <c r="E656" t="s">
        <v>48</v>
      </c>
      <c r="F656" t="s">
        <v>49</v>
      </c>
      <c r="G656" t="s">
        <v>102</v>
      </c>
      <c r="H656" t="s">
        <v>1278</v>
      </c>
      <c r="J656">
        <v>6.4504999999999999</v>
      </c>
      <c r="K656">
        <v>0</v>
      </c>
      <c r="L656">
        <v>0</v>
      </c>
      <c r="M656">
        <v>8</v>
      </c>
      <c r="N656">
        <v>8</v>
      </c>
    </row>
    <row r="657" spans="1:14">
      <c r="A657" t="s">
        <v>1201</v>
      </c>
      <c r="B657" t="s">
        <v>1201</v>
      </c>
      <c r="C657" s="8">
        <v>42740</v>
      </c>
      <c r="D657" t="s">
        <v>1237</v>
      </c>
      <c r="E657" t="s">
        <v>48</v>
      </c>
      <c r="F657" t="s">
        <v>49</v>
      </c>
      <c r="G657" t="s">
        <v>102</v>
      </c>
      <c r="H657" t="s">
        <v>1312</v>
      </c>
      <c r="J657">
        <v>4.6610300000000002</v>
      </c>
      <c r="K657">
        <v>0</v>
      </c>
      <c r="L657">
        <v>0</v>
      </c>
      <c r="M657">
        <v>7.5</v>
      </c>
      <c r="N657">
        <v>7.5</v>
      </c>
    </row>
    <row r="658" spans="1:14">
      <c r="A658" t="s">
        <v>1201</v>
      </c>
      <c r="B658" t="s">
        <v>1201</v>
      </c>
      <c r="C658" s="8">
        <v>42740</v>
      </c>
      <c r="D658" t="s">
        <v>1225</v>
      </c>
      <c r="E658" t="s">
        <v>48</v>
      </c>
      <c r="F658" t="s">
        <v>49</v>
      </c>
      <c r="G658" t="s">
        <v>102</v>
      </c>
      <c r="H658" t="s">
        <v>1279</v>
      </c>
      <c r="J658">
        <v>6.8550399999999998</v>
      </c>
      <c r="K658">
        <v>0</v>
      </c>
      <c r="L658">
        <v>0</v>
      </c>
      <c r="M658">
        <v>8</v>
      </c>
      <c r="N658">
        <v>8</v>
      </c>
    </row>
    <row r="659" spans="1:14">
      <c r="A659" t="s">
        <v>1201</v>
      </c>
      <c r="B659" t="s">
        <v>1201</v>
      </c>
      <c r="C659" s="8">
        <v>42740</v>
      </c>
      <c r="D659" t="s">
        <v>1225</v>
      </c>
      <c r="E659" t="s">
        <v>48</v>
      </c>
      <c r="F659" t="s">
        <v>49</v>
      </c>
      <c r="G659" t="s">
        <v>102</v>
      </c>
      <c r="H659" t="s">
        <v>1280</v>
      </c>
      <c r="J659">
        <v>6.1569200000000004</v>
      </c>
      <c r="K659">
        <v>8.9999999999999993E-3</v>
      </c>
      <c r="L659">
        <v>0</v>
      </c>
      <c r="M659">
        <v>8</v>
      </c>
      <c r="N659">
        <v>8</v>
      </c>
    </row>
    <row r="660" spans="1:14">
      <c r="A660" t="s">
        <v>1201</v>
      </c>
      <c r="B660" t="s">
        <v>1201</v>
      </c>
      <c r="C660" s="8">
        <v>42740</v>
      </c>
      <c r="D660" t="s">
        <v>1223</v>
      </c>
      <c r="E660" t="s">
        <v>48</v>
      </c>
      <c r="F660" t="s">
        <v>49</v>
      </c>
      <c r="G660" t="s">
        <v>102</v>
      </c>
      <c r="H660" t="s">
        <v>1311</v>
      </c>
      <c r="J660">
        <v>5.0833300000000001</v>
      </c>
      <c r="K660">
        <v>6.4600000000000005E-2</v>
      </c>
      <c r="L660">
        <v>0</v>
      </c>
      <c r="M660">
        <v>8</v>
      </c>
      <c r="N660">
        <v>8</v>
      </c>
    </row>
    <row r="661" spans="1:14">
      <c r="A661" t="s">
        <v>1201</v>
      </c>
      <c r="B661" t="s">
        <v>1201</v>
      </c>
      <c r="C661" s="8">
        <v>42740</v>
      </c>
      <c r="D661" t="s">
        <v>1225</v>
      </c>
      <c r="E661" t="s">
        <v>48</v>
      </c>
      <c r="F661" t="s">
        <v>49</v>
      </c>
      <c r="G661" t="s">
        <v>102</v>
      </c>
      <c r="H661" t="s">
        <v>1281</v>
      </c>
      <c r="J661">
        <v>6.7942799999999997</v>
      </c>
      <c r="K661">
        <v>0.16089999999999999</v>
      </c>
      <c r="L661">
        <v>0</v>
      </c>
      <c r="M661">
        <v>8</v>
      </c>
      <c r="N661">
        <v>8</v>
      </c>
    </row>
    <row r="662" spans="1:14">
      <c r="A662" t="s">
        <v>1201</v>
      </c>
      <c r="B662" t="s">
        <v>1201</v>
      </c>
      <c r="C662" s="8">
        <v>42740</v>
      </c>
      <c r="D662" t="s">
        <v>1237</v>
      </c>
      <c r="E662" t="s">
        <v>48</v>
      </c>
      <c r="F662" t="s">
        <v>49</v>
      </c>
      <c r="G662" t="s">
        <v>102</v>
      </c>
      <c r="H662" t="s">
        <v>1310</v>
      </c>
      <c r="J662">
        <v>6.0564799999999996</v>
      </c>
      <c r="K662">
        <v>0</v>
      </c>
      <c r="L662">
        <v>0</v>
      </c>
      <c r="M662">
        <v>8</v>
      </c>
      <c r="N662">
        <v>8</v>
      </c>
    </row>
    <row r="663" spans="1:14">
      <c r="A663" t="s">
        <v>1201</v>
      </c>
      <c r="B663" t="s">
        <v>1201</v>
      </c>
      <c r="C663" s="8">
        <v>42740</v>
      </c>
      <c r="D663" t="s">
        <v>1225</v>
      </c>
      <c r="E663" t="s">
        <v>48</v>
      </c>
      <c r="F663" t="s">
        <v>49</v>
      </c>
      <c r="G663" t="s">
        <v>102</v>
      </c>
      <c r="H663" t="s">
        <v>1282</v>
      </c>
      <c r="J663">
        <v>4.4139600000000003</v>
      </c>
      <c r="K663">
        <v>0</v>
      </c>
      <c r="L663">
        <v>0</v>
      </c>
      <c r="M663">
        <v>8</v>
      </c>
      <c r="N663">
        <v>8</v>
      </c>
    </row>
    <row r="664" spans="1:14">
      <c r="A664" t="s">
        <v>1201</v>
      </c>
      <c r="B664" t="s">
        <v>1201</v>
      </c>
      <c r="C664" s="8">
        <v>42740</v>
      </c>
      <c r="D664" t="s">
        <v>1223</v>
      </c>
      <c r="E664" t="s">
        <v>48</v>
      </c>
      <c r="F664" t="s">
        <v>49</v>
      </c>
      <c r="G664" t="s">
        <v>102</v>
      </c>
      <c r="H664" t="s">
        <v>1283</v>
      </c>
      <c r="J664">
        <v>4.6998199999999999</v>
      </c>
      <c r="K664">
        <v>0</v>
      </c>
      <c r="L664">
        <v>0</v>
      </c>
      <c r="M664">
        <v>8</v>
      </c>
      <c r="N664">
        <v>8</v>
      </c>
    </row>
    <row r="665" spans="1:14">
      <c r="A665" t="s">
        <v>1201</v>
      </c>
      <c r="B665" t="s">
        <v>1201</v>
      </c>
      <c r="C665" s="8">
        <v>42740</v>
      </c>
      <c r="D665" t="s">
        <v>1223</v>
      </c>
      <c r="E665" t="s">
        <v>48</v>
      </c>
      <c r="F665" t="s">
        <v>49</v>
      </c>
      <c r="G665" t="s">
        <v>102</v>
      </c>
      <c r="H665" t="s">
        <v>1284</v>
      </c>
      <c r="J665">
        <v>7.5588300000000004</v>
      </c>
      <c r="K665">
        <v>0</v>
      </c>
      <c r="L665">
        <v>0</v>
      </c>
      <c r="M665">
        <v>8</v>
      </c>
      <c r="N665">
        <v>8</v>
      </c>
    </row>
    <row r="666" spans="1:14">
      <c r="A666" t="s">
        <v>1201</v>
      </c>
      <c r="B666" t="s">
        <v>1201</v>
      </c>
      <c r="C666" s="8">
        <v>42740</v>
      </c>
      <c r="D666" t="s">
        <v>1237</v>
      </c>
      <c r="E666" t="s">
        <v>48</v>
      </c>
      <c r="F666" t="s">
        <v>49</v>
      </c>
      <c r="G666" t="s">
        <v>102</v>
      </c>
      <c r="H666" t="s">
        <v>1341</v>
      </c>
      <c r="J666">
        <v>5.4895100000000001</v>
      </c>
      <c r="K666">
        <v>0</v>
      </c>
      <c r="L666">
        <v>0</v>
      </c>
      <c r="M666">
        <v>8</v>
      </c>
      <c r="N666">
        <v>8</v>
      </c>
    </row>
    <row r="667" spans="1:14">
      <c r="A667" t="s">
        <v>1201</v>
      </c>
      <c r="B667" t="s">
        <v>1201</v>
      </c>
      <c r="C667" s="8">
        <v>42740</v>
      </c>
      <c r="D667" t="s">
        <v>1223</v>
      </c>
      <c r="E667" t="s">
        <v>48</v>
      </c>
      <c r="F667" t="s">
        <v>49</v>
      </c>
      <c r="G667" t="s">
        <v>102</v>
      </c>
      <c r="H667" t="s">
        <v>1342</v>
      </c>
      <c r="J667">
        <v>5.4667599999999998</v>
      </c>
      <c r="K667">
        <v>0</v>
      </c>
      <c r="L667">
        <v>0</v>
      </c>
      <c r="M667">
        <v>8</v>
      </c>
      <c r="N667">
        <v>8</v>
      </c>
    </row>
    <row r="668" spans="1:14">
      <c r="A668" t="s">
        <v>1201</v>
      </c>
      <c r="B668" t="s">
        <v>1201</v>
      </c>
      <c r="C668" s="8">
        <v>42740</v>
      </c>
      <c r="D668" t="s">
        <v>1225</v>
      </c>
      <c r="E668" t="s">
        <v>48</v>
      </c>
      <c r="F668" t="s">
        <v>49</v>
      </c>
      <c r="G668" t="s">
        <v>102</v>
      </c>
      <c r="H668" t="s">
        <v>1285</v>
      </c>
      <c r="J668">
        <v>6.35799</v>
      </c>
      <c r="K668">
        <v>0.1371</v>
      </c>
      <c r="L668">
        <v>0</v>
      </c>
      <c r="M668">
        <v>8</v>
      </c>
      <c r="N668">
        <v>8</v>
      </c>
    </row>
    <row r="669" spans="1:14">
      <c r="A669" t="s">
        <v>1201</v>
      </c>
      <c r="B669" t="s">
        <v>1201</v>
      </c>
      <c r="C669" s="8">
        <v>42740</v>
      </c>
      <c r="D669" t="s">
        <v>1225</v>
      </c>
      <c r="E669" t="s">
        <v>48</v>
      </c>
      <c r="F669" t="s">
        <v>49</v>
      </c>
      <c r="G669" t="s">
        <v>102</v>
      </c>
      <c r="H669" t="s">
        <v>1286</v>
      </c>
      <c r="J669">
        <v>7.1728399999999999</v>
      </c>
      <c r="K669">
        <v>2.0999999999999999E-3</v>
      </c>
      <c r="L669">
        <v>0</v>
      </c>
      <c r="M669">
        <v>8</v>
      </c>
      <c r="N669">
        <v>8</v>
      </c>
    </row>
    <row r="670" spans="1:14">
      <c r="A670" t="s">
        <v>1201</v>
      </c>
      <c r="B670" t="s">
        <v>1201</v>
      </c>
      <c r="C670" s="8">
        <v>42740</v>
      </c>
      <c r="D670" t="s">
        <v>1223</v>
      </c>
      <c r="E670" t="s">
        <v>48</v>
      </c>
      <c r="F670" t="s">
        <v>49</v>
      </c>
      <c r="G670" t="s">
        <v>102</v>
      </c>
      <c r="H670" t="s">
        <v>1287</v>
      </c>
      <c r="J670">
        <v>5.9129300000000002</v>
      </c>
      <c r="K670">
        <v>0.92069999999999996</v>
      </c>
      <c r="L670">
        <v>0</v>
      </c>
      <c r="M670">
        <v>8</v>
      </c>
      <c r="N670">
        <v>8</v>
      </c>
    </row>
    <row r="671" spans="1:14">
      <c r="A671" t="s">
        <v>1201</v>
      </c>
      <c r="B671" t="s">
        <v>1201</v>
      </c>
      <c r="C671" s="8">
        <v>42740</v>
      </c>
      <c r="D671" t="s">
        <v>1237</v>
      </c>
      <c r="E671" t="s">
        <v>48</v>
      </c>
      <c r="F671" t="s">
        <v>49</v>
      </c>
      <c r="G671" t="s">
        <v>102</v>
      </c>
      <c r="H671" t="s">
        <v>1309</v>
      </c>
      <c r="J671">
        <v>7.1791900000000002</v>
      </c>
      <c r="K671">
        <v>0</v>
      </c>
      <c r="L671">
        <v>0</v>
      </c>
      <c r="M671">
        <v>8</v>
      </c>
      <c r="N671">
        <v>8</v>
      </c>
    </row>
    <row r="672" spans="1:14">
      <c r="A672" t="s">
        <v>1201</v>
      </c>
      <c r="B672" t="s">
        <v>1201</v>
      </c>
      <c r="C672" s="8">
        <v>42740</v>
      </c>
      <c r="D672" t="s">
        <v>1225</v>
      </c>
      <c r="E672" t="s">
        <v>48</v>
      </c>
      <c r="F672" t="s">
        <v>49</v>
      </c>
      <c r="G672" t="s">
        <v>102</v>
      </c>
      <c r="H672" t="s">
        <v>1289</v>
      </c>
      <c r="J672">
        <v>6.2693700000000003</v>
      </c>
      <c r="K672">
        <v>6.1000000000000004E-3</v>
      </c>
      <c r="L672">
        <v>0</v>
      </c>
      <c r="M672">
        <v>8</v>
      </c>
      <c r="N672">
        <v>8</v>
      </c>
    </row>
    <row r="673" spans="1:14">
      <c r="A673" t="s">
        <v>1201</v>
      </c>
      <c r="B673" t="s">
        <v>1201</v>
      </c>
      <c r="C673" s="8">
        <v>42740</v>
      </c>
      <c r="D673" t="s">
        <v>1223</v>
      </c>
      <c r="E673" t="s">
        <v>48</v>
      </c>
      <c r="F673" t="s">
        <v>49</v>
      </c>
      <c r="G673" t="s">
        <v>102</v>
      </c>
      <c r="H673" t="s">
        <v>1290</v>
      </c>
      <c r="J673">
        <v>6.8504300000000002</v>
      </c>
      <c r="K673">
        <v>0.2928</v>
      </c>
      <c r="L673">
        <v>0</v>
      </c>
      <c r="M673">
        <v>8</v>
      </c>
      <c r="N673">
        <v>8</v>
      </c>
    </row>
    <row r="674" spans="1:14">
      <c r="A674" t="s">
        <v>1201</v>
      </c>
      <c r="B674" t="s">
        <v>1201</v>
      </c>
      <c r="C674" s="8">
        <v>42740</v>
      </c>
      <c r="D674" t="s">
        <v>1223</v>
      </c>
      <c r="E674" t="s">
        <v>48</v>
      </c>
      <c r="F674" t="s">
        <v>49</v>
      </c>
      <c r="G674" t="s">
        <v>102</v>
      </c>
      <c r="H674" t="s">
        <v>1291</v>
      </c>
      <c r="J674">
        <v>7.8971099999999996</v>
      </c>
      <c r="K674">
        <v>0.1089</v>
      </c>
      <c r="L674">
        <v>0</v>
      </c>
      <c r="M674">
        <v>8</v>
      </c>
      <c r="N674">
        <v>8</v>
      </c>
    </row>
    <row r="675" spans="1:14">
      <c r="A675" t="s">
        <v>1201</v>
      </c>
      <c r="B675" t="s">
        <v>1201</v>
      </c>
      <c r="C675" s="8">
        <v>42740</v>
      </c>
      <c r="D675" t="s">
        <v>1237</v>
      </c>
      <c r="E675" t="s">
        <v>48</v>
      </c>
      <c r="F675" t="s">
        <v>49</v>
      </c>
      <c r="G675" t="s">
        <v>102</v>
      </c>
      <c r="H675" t="s">
        <v>1343</v>
      </c>
      <c r="J675">
        <v>6.1839199999999996</v>
      </c>
      <c r="K675">
        <v>9.1000000000000004E-3</v>
      </c>
      <c r="L675">
        <v>0</v>
      </c>
      <c r="M675">
        <v>8</v>
      </c>
      <c r="N675">
        <v>8</v>
      </c>
    </row>
    <row r="676" spans="1:14">
      <c r="A676" t="s">
        <v>1201</v>
      </c>
      <c r="B676" t="s">
        <v>1201</v>
      </c>
      <c r="C676" s="8">
        <v>42740</v>
      </c>
      <c r="D676" t="s">
        <v>1237</v>
      </c>
      <c r="E676" t="s">
        <v>48</v>
      </c>
      <c r="F676" t="s">
        <v>49</v>
      </c>
      <c r="G676" t="s">
        <v>102</v>
      </c>
      <c r="H676" t="s">
        <v>1344</v>
      </c>
      <c r="J676">
        <v>7.3798599999999999</v>
      </c>
      <c r="K676">
        <v>0</v>
      </c>
      <c r="L676">
        <v>0</v>
      </c>
      <c r="M676">
        <v>8</v>
      </c>
      <c r="N676">
        <v>8</v>
      </c>
    </row>
    <row r="677" spans="1:14">
      <c r="A677" t="s">
        <v>1201</v>
      </c>
      <c r="B677" t="s">
        <v>1201</v>
      </c>
      <c r="C677" s="8">
        <v>42740</v>
      </c>
      <c r="D677" t="s">
        <v>1237</v>
      </c>
      <c r="E677" t="s">
        <v>48</v>
      </c>
      <c r="F677" t="s">
        <v>49</v>
      </c>
      <c r="G677" t="s">
        <v>102</v>
      </c>
      <c r="H677" t="s">
        <v>1345</v>
      </c>
      <c r="J677">
        <v>5.6351199999999997</v>
      </c>
      <c r="K677">
        <v>0</v>
      </c>
      <c r="L677">
        <v>0</v>
      </c>
      <c r="M677">
        <v>8</v>
      </c>
      <c r="N677">
        <v>8</v>
      </c>
    </row>
    <row r="678" spans="1:14">
      <c r="A678" t="s">
        <v>1201</v>
      </c>
      <c r="B678" t="s">
        <v>1201</v>
      </c>
      <c r="C678" s="8">
        <v>42740</v>
      </c>
      <c r="D678" t="s">
        <v>1225</v>
      </c>
      <c r="E678" t="s">
        <v>48</v>
      </c>
      <c r="F678" t="s">
        <v>49</v>
      </c>
      <c r="G678" t="s">
        <v>102</v>
      </c>
      <c r="H678" t="s">
        <v>1292</v>
      </c>
      <c r="J678">
        <v>5.9308199999999998</v>
      </c>
      <c r="K678">
        <v>6.7000000000000002E-3</v>
      </c>
      <c r="L678">
        <v>0</v>
      </c>
      <c r="M678">
        <v>8</v>
      </c>
      <c r="N678">
        <v>8</v>
      </c>
    </row>
    <row r="679" spans="1:14">
      <c r="A679" t="s">
        <v>1201</v>
      </c>
      <c r="B679" t="s">
        <v>1201</v>
      </c>
      <c r="C679" s="8">
        <v>42740</v>
      </c>
      <c r="D679" t="s">
        <v>1225</v>
      </c>
      <c r="E679" t="s">
        <v>48</v>
      </c>
      <c r="F679" t="s">
        <v>49</v>
      </c>
      <c r="G679" t="s">
        <v>102</v>
      </c>
      <c r="H679" t="s">
        <v>1293</v>
      </c>
      <c r="J679">
        <v>0.39789999999999998</v>
      </c>
      <c r="K679">
        <v>0</v>
      </c>
      <c r="L679">
        <v>0</v>
      </c>
      <c r="M679">
        <v>0.5</v>
      </c>
      <c r="N679">
        <v>0.5</v>
      </c>
    </row>
    <row r="680" spans="1:14">
      <c r="A680" t="s">
        <v>1201</v>
      </c>
      <c r="B680" t="s">
        <v>1201</v>
      </c>
      <c r="C680" s="8">
        <v>42740</v>
      </c>
      <c r="D680" t="s">
        <v>1237</v>
      </c>
      <c r="E680" t="s">
        <v>48</v>
      </c>
      <c r="F680" t="s">
        <v>49</v>
      </c>
      <c r="G680" t="s">
        <v>102</v>
      </c>
      <c r="H680" t="s">
        <v>1305</v>
      </c>
      <c r="J680">
        <v>5.9094199999999999</v>
      </c>
      <c r="K680">
        <v>1.1299999999999999E-2</v>
      </c>
      <c r="L680">
        <v>0</v>
      </c>
      <c r="M680">
        <v>8</v>
      </c>
      <c r="N680">
        <v>8</v>
      </c>
    </row>
    <row r="681" spans="1:14">
      <c r="A681" t="s">
        <v>1201</v>
      </c>
      <c r="B681" t="s">
        <v>1201</v>
      </c>
      <c r="C681" s="8">
        <v>42740</v>
      </c>
      <c r="D681" t="s">
        <v>1223</v>
      </c>
      <c r="E681" t="s">
        <v>48</v>
      </c>
      <c r="F681" t="s">
        <v>49</v>
      </c>
      <c r="G681" t="s">
        <v>102</v>
      </c>
      <c r="H681" t="s">
        <v>1296</v>
      </c>
      <c r="J681">
        <v>5.5345000000000004</v>
      </c>
      <c r="K681">
        <v>3.1E-2</v>
      </c>
      <c r="L681">
        <v>0</v>
      </c>
      <c r="M681">
        <v>8</v>
      </c>
      <c r="N681">
        <v>8</v>
      </c>
    </row>
    <row r="682" spans="1:14">
      <c r="A682" t="s">
        <v>1201</v>
      </c>
      <c r="B682" t="s">
        <v>1201</v>
      </c>
      <c r="C682" s="8">
        <v>42740</v>
      </c>
      <c r="D682" t="s">
        <v>1237</v>
      </c>
      <c r="E682" t="s">
        <v>48</v>
      </c>
      <c r="F682" t="s">
        <v>49</v>
      </c>
      <c r="G682" t="s">
        <v>102</v>
      </c>
      <c r="H682" t="s">
        <v>1304</v>
      </c>
      <c r="J682">
        <v>5.0085899999999999</v>
      </c>
      <c r="K682">
        <v>0</v>
      </c>
      <c r="L682">
        <v>0</v>
      </c>
      <c r="M682">
        <v>8</v>
      </c>
      <c r="N682">
        <v>8</v>
      </c>
    </row>
    <row r="683" spans="1:14">
      <c r="A683" t="s">
        <v>1201</v>
      </c>
      <c r="B683" t="s">
        <v>1201</v>
      </c>
      <c r="C683" s="8">
        <v>42740</v>
      </c>
      <c r="D683" t="s">
        <v>1237</v>
      </c>
      <c r="E683" t="s">
        <v>48</v>
      </c>
      <c r="F683" t="s">
        <v>49</v>
      </c>
      <c r="G683" t="s">
        <v>102</v>
      </c>
      <c r="H683" t="s">
        <v>1303</v>
      </c>
      <c r="J683">
        <v>4.7797499999999999</v>
      </c>
      <c r="K683">
        <v>0</v>
      </c>
      <c r="L683">
        <v>0</v>
      </c>
      <c r="M683">
        <v>8</v>
      </c>
      <c r="N683">
        <v>8</v>
      </c>
    </row>
    <row r="684" spans="1:14">
      <c r="A684" t="s">
        <v>1201</v>
      </c>
      <c r="B684" t="s">
        <v>1201</v>
      </c>
      <c r="C684" s="8">
        <v>42740</v>
      </c>
      <c r="D684" t="s">
        <v>1225</v>
      </c>
      <c r="E684" t="s">
        <v>48</v>
      </c>
      <c r="F684" t="s">
        <v>49</v>
      </c>
      <c r="G684" t="s">
        <v>102</v>
      </c>
      <c r="H684" t="s">
        <v>1297</v>
      </c>
      <c r="J684">
        <v>6.4614500000000001</v>
      </c>
      <c r="K684">
        <v>4.2000000000000003E-2</v>
      </c>
      <c r="L684">
        <v>0</v>
      </c>
      <c r="M684">
        <v>8</v>
      </c>
      <c r="N684">
        <v>8</v>
      </c>
    </row>
    <row r="685" spans="1:14">
      <c r="A685" t="s">
        <v>1201</v>
      </c>
      <c r="B685" t="s">
        <v>1201</v>
      </c>
      <c r="C685" s="8">
        <v>42740</v>
      </c>
      <c r="D685" t="s">
        <v>1237</v>
      </c>
      <c r="E685" t="s">
        <v>48</v>
      </c>
      <c r="F685" t="s">
        <v>49</v>
      </c>
      <c r="G685" t="s">
        <v>102</v>
      </c>
      <c r="H685" t="s">
        <v>1241</v>
      </c>
      <c r="J685">
        <v>4.8544299999999998</v>
      </c>
      <c r="K685">
        <v>0</v>
      </c>
      <c r="L685">
        <v>0</v>
      </c>
      <c r="M685">
        <v>8</v>
      </c>
      <c r="N685">
        <v>8</v>
      </c>
    </row>
    <row r="686" spans="1:14">
      <c r="A686" t="s">
        <v>1201</v>
      </c>
      <c r="B686" t="s">
        <v>1201</v>
      </c>
      <c r="C686" s="8">
        <v>42740</v>
      </c>
      <c r="D686" t="s">
        <v>1223</v>
      </c>
      <c r="E686" t="s">
        <v>48</v>
      </c>
      <c r="F686" t="s">
        <v>49</v>
      </c>
      <c r="G686" t="s">
        <v>102</v>
      </c>
      <c r="H686" t="s">
        <v>1240</v>
      </c>
      <c r="J686">
        <v>6.3459300000000001</v>
      </c>
      <c r="K686">
        <v>0.13</v>
      </c>
      <c r="L686">
        <v>0</v>
      </c>
      <c r="M686">
        <v>8</v>
      </c>
      <c r="N686">
        <v>8</v>
      </c>
    </row>
    <row r="687" spans="1:14">
      <c r="A687" t="s">
        <v>1201</v>
      </c>
      <c r="B687" t="s">
        <v>1201</v>
      </c>
      <c r="C687" s="8">
        <v>42740</v>
      </c>
      <c r="D687" t="s">
        <v>1223</v>
      </c>
      <c r="E687" t="s">
        <v>48</v>
      </c>
      <c r="F687" t="s">
        <v>49</v>
      </c>
      <c r="G687" t="s">
        <v>102</v>
      </c>
      <c r="H687" t="s">
        <v>1348</v>
      </c>
      <c r="J687">
        <v>3.9477000000000002</v>
      </c>
      <c r="K687">
        <v>9.0800000000000006E-2</v>
      </c>
      <c r="L687">
        <v>0</v>
      </c>
      <c r="M687">
        <v>8</v>
      </c>
      <c r="N687">
        <v>8</v>
      </c>
    </row>
    <row r="688" spans="1:14">
      <c r="A688" t="s">
        <v>1201</v>
      </c>
      <c r="B688" t="s">
        <v>1201</v>
      </c>
      <c r="C688" s="8">
        <v>42740</v>
      </c>
      <c r="D688" t="s">
        <v>1237</v>
      </c>
      <c r="E688" t="s">
        <v>48</v>
      </c>
      <c r="F688" t="s">
        <v>49</v>
      </c>
      <c r="G688" t="s">
        <v>102</v>
      </c>
      <c r="H688" t="s">
        <v>1239</v>
      </c>
      <c r="J688">
        <v>2.4515199999999999</v>
      </c>
      <c r="K688">
        <v>0</v>
      </c>
      <c r="L688">
        <v>0</v>
      </c>
      <c r="M688">
        <v>8</v>
      </c>
      <c r="N688">
        <v>8</v>
      </c>
    </row>
    <row r="689" spans="1:14">
      <c r="A689" t="s">
        <v>1201</v>
      </c>
      <c r="B689" t="s">
        <v>1201</v>
      </c>
      <c r="C689" s="8">
        <v>42740</v>
      </c>
      <c r="D689" t="s">
        <v>1237</v>
      </c>
      <c r="E689" t="s">
        <v>48</v>
      </c>
      <c r="F689" t="s">
        <v>49</v>
      </c>
      <c r="G689" t="s">
        <v>102</v>
      </c>
      <c r="H689" t="s">
        <v>1346</v>
      </c>
      <c r="J689">
        <v>3.1512699999999998</v>
      </c>
      <c r="K689">
        <v>0</v>
      </c>
      <c r="L689">
        <v>0</v>
      </c>
      <c r="M689">
        <v>8</v>
      </c>
      <c r="N689">
        <v>8</v>
      </c>
    </row>
    <row r="690" spans="1:14">
      <c r="A690" t="s">
        <v>1201</v>
      </c>
      <c r="B690" t="s">
        <v>1201</v>
      </c>
      <c r="C690" s="8">
        <v>42740</v>
      </c>
      <c r="D690" t="s">
        <v>1237</v>
      </c>
      <c r="E690" t="s">
        <v>48</v>
      </c>
      <c r="F690" t="s">
        <v>49</v>
      </c>
      <c r="G690" t="s">
        <v>102</v>
      </c>
      <c r="H690" t="s">
        <v>1238</v>
      </c>
      <c r="J690">
        <v>2.3469500000000001</v>
      </c>
      <c r="K690">
        <v>0</v>
      </c>
      <c r="L690">
        <v>0</v>
      </c>
      <c r="M690">
        <v>8</v>
      </c>
      <c r="N690">
        <v>8</v>
      </c>
    </row>
    <row r="691" spans="1:14">
      <c r="A691" t="s">
        <v>1201</v>
      </c>
      <c r="B691" t="s">
        <v>1201</v>
      </c>
      <c r="C691" s="8">
        <v>42740</v>
      </c>
      <c r="D691" t="s">
        <v>1223</v>
      </c>
      <c r="E691" t="s">
        <v>48</v>
      </c>
      <c r="F691" t="s">
        <v>49</v>
      </c>
      <c r="G691" t="s">
        <v>102</v>
      </c>
      <c r="H691" t="s">
        <v>1236</v>
      </c>
      <c r="J691">
        <v>6.6062200000000004</v>
      </c>
      <c r="K691">
        <v>2.2000000000000001E-3</v>
      </c>
      <c r="L691">
        <v>0</v>
      </c>
      <c r="M691">
        <v>8</v>
      </c>
      <c r="N691">
        <v>8</v>
      </c>
    </row>
    <row r="692" spans="1:14">
      <c r="A692" t="s">
        <v>1201</v>
      </c>
      <c r="B692" t="s">
        <v>1201</v>
      </c>
      <c r="C692" s="8">
        <v>42740</v>
      </c>
      <c r="D692" t="s">
        <v>1223</v>
      </c>
      <c r="E692" t="s">
        <v>48</v>
      </c>
      <c r="F692" t="s">
        <v>49</v>
      </c>
      <c r="G692" t="s">
        <v>102</v>
      </c>
      <c r="H692" t="s">
        <v>1235</v>
      </c>
      <c r="J692">
        <v>5.4371999999999998</v>
      </c>
      <c r="K692">
        <v>0</v>
      </c>
      <c r="L692">
        <v>0</v>
      </c>
      <c r="M692">
        <v>8</v>
      </c>
      <c r="N692">
        <v>8</v>
      </c>
    </row>
    <row r="693" spans="1:14">
      <c r="A693" t="s">
        <v>1201</v>
      </c>
      <c r="B693" t="s">
        <v>1201</v>
      </c>
      <c r="C693" s="8">
        <v>42740</v>
      </c>
      <c r="D693" t="s">
        <v>1223</v>
      </c>
      <c r="E693" t="s">
        <v>48</v>
      </c>
      <c r="F693" t="s">
        <v>49</v>
      </c>
      <c r="G693" t="s">
        <v>102</v>
      </c>
      <c r="H693" t="s">
        <v>1234</v>
      </c>
      <c r="J693">
        <v>4.7697500000000002</v>
      </c>
      <c r="K693">
        <v>0</v>
      </c>
      <c r="L693">
        <v>0</v>
      </c>
      <c r="M693">
        <v>8</v>
      </c>
      <c r="N693">
        <v>8</v>
      </c>
    </row>
    <row r="694" spans="1:14">
      <c r="A694" t="s">
        <v>1201</v>
      </c>
      <c r="B694" t="s">
        <v>1201</v>
      </c>
      <c r="C694" s="8">
        <v>42740</v>
      </c>
      <c r="D694" t="s">
        <v>1223</v>
      </c>
      <c r="E694" t="s">
        <v>48</v>
      </c>
      <c r="F694" t="s">
        <v>49</v>
      </c>
      <c r="G694" t="s">
        <v>102</v>
      </c>
      <c r="H694" t="s">
        <v>1298</v>
      </c>
      <c r="J694">
        <v>5.9067100000000003</v>
      </c>
      <c r="K694">
        <v>0</v>
      </c>
      <c r="L694">
        <v>0</v>
      </c>
      <c r="M694">
        <v>8</v>
      </c>
      <c r="N694">
        <v>8</v>
      </c>
    </row>
    <row r="695" spans="1:14">
      <c r="A695" t="s">
        <v>1201</v>
      </c>
      <c r="B695" t="s">
        <v>1201</v>
      </c>
      <c r="C695" s="8">
        <v>42740</v>
      </c>
      <c r="D695" t="s">
        <v>1223</v>
      </c>
      <c r="E695" t="s">
        <v>48</v>
      </c>
      <c r="F695" t="s">
        <v>49</v>
      </c>
      <c r="G695" t="s">
        <v>102</v>
      </c>
      <c r="H695" t="s">
        <v>1232</v>
      </c>
      <c r="J695">
        <v>3.9603899999999999</v>
      </c>
      <c r="K695">
        <v>0</v>
      </c>
      <c r="L695">
        <v>0</v>
      </c>
      <c r="M695">
        <v>8</v>
      </c>
      <c r="N695">
        <v>8</v>
      </c>
    </row>
    <row r="696" spans="1:14">
      <c r="A696" t="s">
        <v>1201</v>
      </c>
      <c r="B696" t="s">
        <v>1201</v>
      </c>
      <c r="C696" s="8">
        <v>42740</v>
      </c>
      <c r="D696" t="s">
        <v>1225</v>
      </c>
      <c r="E696" t="s">
        <v>48</v>
      </c>
      <c r="F696" t="s">
        <v>49</v>
      </c>
      <c r="G696" t="s">
        <v>102</v>
      </c>
      <c r="H696" t="s">
        <v>1231</v>
      </c>
      <c r="J696">
        <v>5.5376700000000003</v>
      </c>
      <c r="K696">
        <v>1.7612000000000001</v>
      </c>
      <c r="L696">
        <v>0</v>
      </c>
      <c r="M696">
        <v>8</v>
      </c>
      <c r="N696">
        <v>8</v>
      </c>
    </row>
    <row r="697" spans="1:14">
      <c r="A697" t="s">
        <v>1201</v>
      </c>
      <c r="B697" t="s">
        <v>1201</v>
      </c>
      <c r="C697" s="8">
        <v>42740</v>
      </c>
      <c r="D697" t="s">
        <v>1225</v>
      </c>
      <c r="E697" t="s">
        <v>48</v>
      </c>
      <c r="F697" t="s">
        <v>49</v>
      </c>
      <c r="G697" t="s">
        <v>102</v>
      </c>
      <c r="H697" t="s">
        <v>1230</v>
      </c>
      <c r="J697">
        <v>5.8578000000000001</v>
      </c>
      <c r="K697">
        <v>0.48870000000000002</v>
      </c>
      <c r="L697">
        <v>0</v>
      </c>
      <c r="M697">
        <v>8</v>
      </c>
      <c r="N697">
        <v>8</v>
      </c>
    </row>
    <row r="698" spans="1:14">
      <c r="A698" t="s">
        <v>1201</v>
      </c>
      <c r="B698" t="s">
        <v>1201</v>
      </c>
      <c r="C698" s="8">
        <v>42740</v>
      </c>
      <c r="D698" t="s">
        <v>1225</v>
      </c>
      <c r="E698" t="s">
        <v>48</v>
      </c>
      <c r="F698" t="s">
        <v>49</v>
      </c>
      <c r="G698" t="s">
        <v>102</v>
      </c>
      <c r="H698" t="s">
        <v>1228</v>
      </c>
      <c r="J698">
        <v>5.6524000000000001</v>
      </c>
      <c r="K698">
        <v>1.1609</v>
      </c>
      <c r="L698">
        <v>0</v>
      </c>
      <c r="M698">
        <v>8</v>
      </c>
      <c r="N698">
        <v>8</v>
      </c>
    </row>
    <row r="699" spans="1:14">
      <c r="A699" t="s">
        <v>1201</v>
      </c>
      <c r="B699" t="s">
        <v>1201</v>
      </c>
      <c r="C699" s="8">
        <v>42740</v>
      </c>
      <c r="D699" t="s">
        <v>1225</v>
      </c>
      <c r="E699" t="s">
        <v>48</v>
      </c>
      <c r="F699" t="s">
        <v>49</v>
      </c>
      <c r="G699" t="s">
        <v>102</v>
      </c>
      <c r="H699" t="s">
        <v>1299</v>
      </c>
      <c r="J699">
        <v>4.39358</v>
      </c>
      <c r="K699">
        <v>0</v>
      </c>
      <c r="L699">
        <v>0</v>
      </c>
      <c r="M699">
        <v>8</v>
      </c>
      <c r="N699">
        <v>8</v>
      </c>
    </row>
    <row r="700" spans="1:14">
      <c r="A700" t="s">
        <v>1201</v>
      </c>
      <c r="B700" t="s">
        <v>1201</v>
      </c>
      <c r="C700" s="8">
        <v>42740</v>
      </c>
      <c r="D700" t="s">
        <v>1225</v>
      </c>
      <c r="E700" t="s">
        <v>48</v>
      </c>
      <c r="F700" t="s">
        <v>49</v>
      </c>
      <c r="G700" t="s">
        <v>102</v>
      </c>
      <c r="H700" t="s">
        <v>1226</v>
      </c>
      <c r="J700">
        <v>4.2220700000000004</v>
      </c>
      <c r="K700">
        <v>0</v>
      </c>
      <c r="L700">
        <v>0</v>
      </c>
      <c r="M700">
        <v>8</v>
      </c>
      <c r="N700">
        <v>8</v>
      </c>
    </row>
    <row r="701" spans="1:14">
      <c r="A701" t="s">
        <v>1201</v>
      </c>
      <c r="B701" t="s">
        <v>1201</v>
      </c>
      <c r="C701" s="8">
        <v>42740</v>
      </c>
      <c r="D701" t="s">
        <v>1223</v>
      </c>
      <c r="E701" t="s">
        <v>48</v>
      </c>
      <c r="F701" t="s">
        <v>49</v>
      </c>
      <c r="G701" t="s">
        <v>102</v>
      </c>
      <c r="H701" t="s">
        <v>1224</v>
      </c>
      <c r="J701">
        <v>2.2468499999999998</v>
      </c>
      <c r="K701">
        <v>0.49530000000000002</v>
      </c>
      <c r="L701">
        <v>0</v>
      </c>
      <c r="M701">
        <v>8</v>
      </c>
      <c r="N701">
        <v>8</v>
      </c>
    </row>
    <row r="702" spans="1:14">
      <c r="A702" t="s">
        <v>1201</v>
      </c>
      <c r="B702" t="s">
        <v>1201</v>
      </c>
      <c r="C702" s="8">
        <v>42740</v>
      </c>
      <c r="D702" t="s">
        <v>1223</v>
      </c>
      <c r="E702" t="s">
        <v>48</v>
      </c>
      <c r="F702" t="s">
        <v>49</v>
      </c>
      <c r="G702" t="s">
        <v>102</v>
      </c>
      <c r="H702" t="s">
        <v>1300</v>
      </c>
      <c r="J702">
        <v>4.9539999999999997</v>
      </c>
      <c r="K702">
        <v>0</v>
      </c>
      <c r="L702">
        <v>0</v>
      </c>
      <c r="M702">
        <v>8</v>
      </c>
      <c r="N702">
        <v>8</v>
      </c>
    </row>
    <row r="703" spans="1:14">
      <c r="A703" t="s">
        <v>1201</v>
      </c>
      <c r="B703" t="s">
        <v>1212</v>
      </c>
      <c r="C703" s="8">
        <v>42752</v>
      </c>
      <c r="D703" t="s">
        <v>1225</v>
      </c>
      <c r="E703" t="s">
        <v>48</v>
      </c>
      <c r="F703" t="s">
        <v>49</v>
      </c>
      <c r="G703" t="s">
        <v>102</v>
      </c>
      <c r="H703" t="s">
        <v>1248</v>
      </c>
      <c r="J703">
        <v>5.5070699999999997</v>
      </c>
      <c r="K703">
        <v>0</v>
      </c>
      <c r="L703">
        <v>0</v>
      </c>
      <c r="M703">
        <v>8</v>
      </c>
      <c r="N703">
        <v>8</v>
      </c>
    </row>
    <row r="704" spans="1:14">
      <c r="A704" t="s">
        <v>1201</v>
      </c>
      <c r="B704" t="s">
        <v>1212</v>
      </c>
      <c r="C704" s="8">
        <v>42752</v>
      </c>
      <c r="D704" t="s">
        <v>1225</v>
      </c>
      <c r="E704" t="s">
        <v>48</v>
      </c>
      <c r="F704" t="s">
        <v>49</v>
      </c>
      <c r="G704" t="s">
        <v>102</v>
      </c>
      <c r="H704" t="s">
        <v>1247</v>
      </c>
      <c r="J704">
        <v>6.5091200000000002</v>
      </c>
      <c r="K704">
        <v>0</v>
      </c>
      <c r="L704">
        <v>0</v>
      </c>
      <c r="M704">
        <v>8</v>
      </c>
      <c r="N704">
        <v>8</v>
      </c>
    </row>
    <row r="705" spans="1:14">
      <c r="A705" t="s">
        <v>1201</v>
      </c>
      <c r="B705" t="s">
        <v>1212</v>
      </c>
      <c r="C705" s="8">
        <v>42752</v>
      </c>
      <c r="D705" t="s">
        <v>1225</v>
      </c>
      <c r="E705" t="s">
        <v>48</v>
      </c>
      <c r="F705" t="s">
        <v>49</v>
      </c>
      <c r="G705" t="s">
        <v>102</v>
      </c>
      <c r="H705" t="s">
        <v>1246</v>
      </c>
      <c r="J705">
        <v>4.1418600000000003</v>
      </c>
      <c r="K705">
        <v>5.7500000000000002E-2</v>
      </c>
      <c r="L705">
        <v>0</v>
      </c>
      <c r="M705">
        <v>8</v>
      </c>
      <c r="N705">
        <v>8</v>
      </c>
    </row>
    <row r="706" spans="1:14">
      <c r="A706" t="s">
        <v>1201</v>
      </c>
      <c r="B706" t="s">
        <v>1212</v>
      </c>
      <c r="C706" s="8">
        <v>42752</v>
      </c>
      <c r="D706" t="s">
        <v>1335</v>
      </c>
      <c r="E706" t="s">
        <v>48</v>
      </c>
      <c r="F706" t="s">
        <v>49</v>
      </c>
      <c r="G706" t="s">
        <v>102</v>
      </c>
      <c r="H706" t="s">
        <v>1336</v>
      </c>
      <c r="J706">
        <v>7.6499999999999999E-2</v>
      </c>
      <c r="K706">
        <v>0</v>
      </c>
      <c r="L706">
        <v>0</v>
      </c>
      <c r="M706">
        <v>0.01</v>
      </c>
      <c r="N706">
        <v>0.01</v>
      </c>
    </row>
    <row r="707" spans="1:14">
      <c r="A707" t="s">
        <v>1201</v>
      </c>
      <c r="B707" t="s">
        <v>1212</v>
      </c>
      <c r="C707" s="8">
        <v>42752</v>
      </c>
      <c r="D707" t="s">
        <v>1225</v>
      </c>
      <c r="E707" t="s">
        <v>48</v>
      </c>
      <c r="F707" t="s">
        <v>50</v>
      </c>
      <c r="G707" t="s">
        <v>102</v>
      </c>
      <c r="H707" t="s">
        <v>1245</v>
      </c>
      <c r="J707">
        <v>20.386649999999999</v>
      </c>
      <c r="K707">
        <v>0</v>
      </c>
      <c r="L707">
        <v>0</v>
      </c>
      <c r="M707">
        <v>24</v>
      </c>
      <c r="N707">
        <v>24</v>
      </c>
    </row>
    <row r="708" spans="1:14">
      <c r="A708" t="s">
        <v>1201</v>
      </c>
      <c r="B708" t="s">
        <v>1212</v>
      </c>
      <c r="C708" s="8">
        <v>42752</v>
      </c>
      <c r="D708" t="s">
        <v>1237</v>
      </c>
      <c r="E708" t="s">
        <v>48</v>
      </c>
      <c r="F708" t="s">
        <v>50</v>
      </c>
      <c r="G708" t="s">
        <v>102</v>
      </c>
      <c r="H708" t="s">
        <v>1334</v>
      </c>
      <c r="J708">
        <v>35.333300000000001</v>
      </c>
      <c r="K708">
        <v>0</v>
      </c>
      <c r="L708">
        <v>0</v>
      </c>
      <c r="M708">
        <v>38</v>
      </c>
      <c r="N708">
        <v>38</v>
      </c>
    </row>
    <row r="709" spans="1:14">
      <c r="A709" t="s">
        <v>1201</v>
      </c>
      <c r="B709" t="s">
        <v>1212</v>
      </c>
      <c r="C709" s="8">
        <v>42752</v>
      </c>
      <c r="D709" t="s">
        <v>1223</v>
      </c>
      <c r="E709" t="s">
        <v>48</v>
      </c>
      <c r="F709" t="s">
        <v>50</v>
      </c>
      <c r="G709" t="s">
        <v>102</v>
      </c>
      <c r="H709" t="s">
        <v>1244</v>
      </c>
      <c r="J709">
        <v>35.333300000000001</v>
      </c>
      <c r="K709">
        <v>0</v>
      </c>
      <c r="L709">
        <v>0</v>
      </c>
      <c r="M709">
        <v>40</v>
      </c>
      <c r="N709">
        <v>40</v>
      </c>
    </row>
    <row r="710" spans="1:14">
      <c r="A710" t="s">
        <v>1201</v>
      </c>
      <c r="B710" t="s">
        <v>1212</v>
      </c>
      <c r="C710" s="8">
        <v>42752</v>
      </c>
      <c r="D710" t="s">
        <v>1225</v>
      </c>
      <c r="E710" t="s">
        <v>48</v>
      </c>
      <c r="F710" t="s">
        <v>50</v>
      </c>
      <c r="G710" t="s">
        <v>102</v>
      </c>
      <c r="H710" t="s">
        <v>1243</v>
      </c>
      <c r="J710">
        <v>26.266798000000001</v>
      </c>
      <c r="K710">
        <v>0</v>
      </c>
      <c r="L710">
        <v>0</v>
      </c>
      <c r="M710">
        <v>32</v>
      </c>
      <c r="N710">
        <v>32</v>
      </c>
    </row>
    <row r="711" spans="1:14">
      <c r="A711" t="s">
        <v>1201</v>
      </c>
      <c r="B711" t="s">
        <v>1212</v>
      </c>
      <c r="C711" s="8">
        <v>42752</v>
      </c>
      <c r="D711" t="s">
        <v>1237</v>
      </c>
      <c r="E711" t="s">
        <v>48</v>
      </c>
      <c r="F711" t="s">
        <v>50</v>
      </c>
      <c r="G711" t="s">
        <v>102</v>
      </c>
      <c r="H711" t="s">
        <v>1333</v>
      </c>
      <c r="J711">
        <v>20.793320000000001</v>
      </c>
      <c r="K711">
        <v>0</v>
      </c>
      <c r="L711">
        <v>0</v>
      </c>
      <c r="M711">
        <v>24</v>
      </c>
      <c r="N711">
        <v>24</v>
      </c>
    </row>
    <row r="712" spans="1:14">
      <c r="A712" t="s">
        <v>1201</v>
      </c>
      <c r="B712" t="s">
        <v>1212</v>
      </c>
      <c r="C712" s="8">
        <v>42752</v>
      </c>
      <c r="D712" t="s">
        <v>1223</v>
      </c>
      <c r="E712" t="s">
        <v>48</v>
      </c>
      <c r="F712" t="s">
        <v>50</v>
      </c>
      <c r="G712" t="s">
        <v>102</v>
      </c>
      <c r="H712" t="s">
        <v>1242</v>
      </c>
      <c r="J712">
        <v>21.19998</v>
      </c>
      <c r="K712">
        <v>0</v>
      </c>
      <c r="L712">
        <v>0</v>
      </c>
      <c r="M712">
        <v>24</v>
      </c>
      <c r="N712">
        <v>24</v>
      </c>
    </row>
    <row r="713" spans="1:14">
      <c r="A713" t="s">
        <v>1201</v>
      </c>
      <c r="B713" t="s">
        <v>1212</v>
      </c>
      <c r="C713" s="8">
        <v>42751</v>
      </c>
      <c r="D713" t="s">
        <v>1223</v>
      </c>
      <c r="E713" t="s">
        <v>48</v>
      </c>
      <c r="F713" t="s">
        <v>49</v>
      </c>
      <c r="G713" t="s">
        <v>102</v>
      </c>
      <c r="H713" t="s">
        <v>1300</v>
      </c>
      <c r="J713">
        <v>4.2565499999999998</v>
      </c>
      <c r="K713">
        <v>0</v>
      </c>
      <c r="L713">
        <v>0</v>
      </c>
      <c r="M713">
        <v>8</v>
      </c>
      <c r="N713">
        <v>8</v>
      </c>
    </row>
    <row r="714" spans="1:14">
      <c r="A714" t="s">
        <v>1201</v>
      </c>
      <c r="B714" t="s">
        <v>1212</v>
      </c>
      <c r="C714" s="8">
        <v>42751</v>
      </c>
      <c r="D714" t="s">
        <v>1223</v>
      </c>
      <c r="E714" t="s">
        <v>48</v>
      </c>
      <c r="F714" t="s">
        <v>49</v>
      </c>
      <c r="G714" t="s">
        <v>102</v>
      </c>
      <c r="H714" t="s">
        <v>1224</v>
      </c>
      <c r="J714">
        <v>2.3803000000000001</v>
      </c>
      <c r="K714">
        <v>0</v>
      </c>
      <c r="L714">
        <v>0</v>
      </c>
      <c r="M714">
        <v>8</v>
      </c>
      <c r="N714">
        <v>8</v>
      </c>
    </row>
    <row r="715" spans="1:14">
      <c r="A715" t="s">
        <v>1201</v>
      </c>
      <c r="B715" t="s">
        <v>1212</v>
      </c>
      <c r="C715" s="8">
        <v>42751</v>
      </c>
      <c r="D715" t="s">
        <v>1225</v>
      </c>
      <c r="E715" t="s">
        <v>48</v>
      </c>
      <c r="F715" t="s">
        <v>49</v>
      </c>
      <c r="G715" t="s">
        <v>102</v>
      </c>
      <c r="H715" t="s">
        <v>1299</v>
      </c>
      <c r="J715">
        <v>3.4574600000000002</v>
      </c>
      <c r="K715">
        <v>0</v>
      </c>
      <c r="L715">
        <v>0</v>
      </c>
      <c r="M715">
        <v>8</v>
      </c>
      <c r="N715">
        <v>8</v>
      </c>
    </row>
    <row r="716" spans="1:14">
      <c r="A716" t="s">
        <v>1201</v>
      </c>
      <c r="B716" t="s">
        <v>1212</v>
      </c>
      <c r="C716" s="8">
        <v>42751</v>
      </c>
      <c r="D716" t="s">
        <v>1223</v>
      </c>
      <c r="E716" t="s">
        <v>48</v>
      </c>
      <c r="F716" t="s">
        <v>49</v>
      </c>
      <c r="G716" t="s">
        <v>102</v>
      </c>
      <c r="H716" t="s">
        <v>1232</v>
      </c>
      <c r="J716">
        <v>6.4118899999999996</v>
      </c>
      <c r="K716">
        <v>0</v>
      </c>
      <c r="L716">
        <v>0</v>
      </c>
      <c r="M716">
        <v>8</v>
      </c>
      <c r="N716">
        <v>8</v>
      </c>
    </row>
    <row r="717" spans="1:14">
      <c r="A717" t="s">
        <v>1201</v>
      </c>
      <c r="B717" t="s">
        <v>1212</v>
      </c>
      <c r="C717" s="8">
        <v>42751</v>
      </c>
      <c r="D717" t="s">
        <v>1223</v>
      </c>
      <c r="E717" t="s">
        <v>48</v>
      </c>
      <c r="F717" t="s">
        <v>49</v>
      </c>
      <c r="G717" t="s">
        <v>102</v>
      </c>
      <c r="H717" t="s">
        <v>1298</v>
      </c>
      <c r="J717">
        <v>5.3522600000000002</v>
      </c>
      <c r="K717">
        <v>0</v>
      </c>
      <c r="L717">
        <v>0</v>
      </c>
      <c r="M717">
        <v>8</v>
      </c>
      <c r="N717">
        <v>8</v>
      </c>
    </row>
    <row r="718" spans="1:14">
      <c r="A718" t="s">
        <v>1201</v>
      </c>
      <c r="B718" t="s">
        <v>1212</v>
      </c>
      <c r="C718" s="8">
        <v>42751</v>
      </c>
      <c r="D718" t="s">
        <v>1223</v>
      </c>
      <c r="E718" t="s">
        <v>48</v>
      </c>
      <c r="F718" t="s">
        <v>49</v>
      </c>
      <c r="G718" t="s">
        <v>102</v>
      </c>
      <c r="H718" t="s">
        <v>1234</v>
      </c>
      <c r="J718">
        <v>4.9635300000000004</v>
      </c>
      <c r="K718">
        <v>0</v>
      </c>
      <c r="L718">
        <v>0</v>
      </c>
      <c r="M718">
        <v>8</v>
      </c>
      <c r="N718">
        <v>8</v>
      </c>
    </row>
    <row r="719" spans="1:14">
      <c r="A719" t="s">
        <v>1201</v>
      </c>
      <c r="B719" t="s">
        <v>1212</v>
      </c>
      <c r="C719" s="8">
        <v>42751</v>
      </c>
      <c r="D719" t="s">
        <v>1223</v>
      </c>
      <c r="E719" t="s">
        <v>48</v>
      </c>
      <c r="F719" t="s">
        <v>49</v>
      </c>
      <c r="G719" t="s">
        <v>102</v>
      </c>
      <c r="H719" t="s">
        <v>1235</v>
      </c>
      <c r="J719">
        <v>5.5075399999999997</v>
      </c>
      <c r="K719">
        <v>0</v>
      </c>
      <c r="L719">
        <v>0</v>
      </c>
      <c r="M719">
        <v>8</v>
      </c>
      <c r="N719">
        <v>8</v>
      </c>
    </row>
    <row r="720" spans="1:14">
      <c r="A720" t="s">
        <v>1201</v>
      </c>
      <c r="B720" t="s">
        <v>1212</v>
      </c>
      <c r="C720" s="8">
        <v>42751</v>
      </c>
      <c r="D720" t="s">
        <v>1223</v>
      </c>
      <c r="E720" t="s">
        <v>48</v>
      </c>
      <c r="F720" t="s">
        <v>49</v>
      </c>
      <c r="G720" t="s">
        <v>102</v>
      </c>
      <c r="H720" t="s">
        <v>1236</v>
      </c>
      <c r="J720">
        <v>6.7951699999999997</v>
      </c>
      <c r="K720">
        <v>0</v>
      </c>
      <c r="L720">
        <v>0</v>
      </c>
      <c r="M720">
        <v>8</v>
      </c>
      <c r="N720">
        <v>8</v>
      </c>
    </row>
    <row r="721" spans="1:14">
      <c r="A721" t="s">
        <v>1201</v>
      </c>
      <c r="B721" t="s">
        <v>1212</v>
      </c>
      <c r="C721" s="8">
        <v>42751</v>
      </c>
      <c r="D721" t="s">
        <v>1237</v>
      </c>
      <c r="E721" t="s">
        <v>48</v>
      </c>
      <c r="F721" t="s">
        <v>49</v>
      </c>
      <c r="G721" t="s">
        <v>102</v>
      </c>
      <c r="H721" t="s">
        <v>1238</v>
      </c>
      <c r="J721">
        <v>5.1362199999999998</v>
      </c>
      <c r="K721">
        <v>6.8500000000000005E-2</v>
      </c>
      <c r="L721">
        <v>0</v>
      </c>
      <c r="M721">
        <v>8</v>
      </c>
      <c r="N721">
        <v>8</v>
      </c>
    </row>
    <row r="722" spans="1:14">
      <c r="A722" t="s">
        <v>1201</v>
      </c>
      <c r="B722" t="s">
        <v>1212</v>
      </c>
      <c r="C722" s="8">
        <v>42751</v>
      </c>
      <c r="D722" t="s">
        <v>1237</v>
      </c>
      <c r="E722" t="s">
        <v>48</v>
      </c>
      <c r="F722" t="s">
        <v>49</v>
      </c>
      <c r="G722" t="s">
        <v>102</v>
      </c>
      <c r="H722" t="s">
        <v>1346</v>
      </c>
      <c r="J722">
        <v>5.6393199999999997</v>
      </c>
      <c r="K722">
        <v>0</v>
      </c>
      <c r="L722">
        <v>0</v>
      </c>
      <c r="M722">
        <v>8</v>
      </c>
      <c r="N722">
        <v>8</v>
      </c>
    </row>
    <row r="723" spans="1:14">
      <c r="A723" t="s">
        <v>1201</v>
      </c>
      <c r="B723" t="s">
        <v>1212</v>
      </c>
      <c r="C723" s="8">
        <v>42751</v>
      </c>
      <c r="D723" t="s">
        <v>1237</v>
      </c>
      <c r="E723" t="s">
        <v>48</v>
      </c>
      <c r="F723" t="s">
        <v>49</v>
      </c>
      <c r="G723" t="s">
        <v>102</v>
      </c>
      <c r="H723" t="s">
        <v>1239</v>
      </c>
      <c r="J723">
        <v>3.3637899999999998</v>
      </c>
      <c r="K723">
        <v>0.26090000000000002</v>
      </c>
      <c r="L723">
        <v>0</v>
      </c>
      <c r="M723">
        <v>8</v>
      </c>
      <c r="N723">
        <v>8</v>
      </c>
    </row>
    <row r="724" spans="1:14">
      <c r="A724" t="s">
        <v>1201</v>
      </c>
      <c r="B724" t="s">
        <v>1212</v>
      </c>
      <c r="C724" s="8">
        <v>42751</v>
      </c>
      <c r="D724" t="s">
        <v>1223</v>
      </c>
      <c r="E724" t="s">
        <v>48</v>
      </c>
      <c r="F724" t="s">
        <v>49</v>
      </c>
      <c r="G724" t="s">
        <v>102</v>
      </c>
      <c r="H724" t="s">
        <v>1348</v>
      </c>
      <c r="J724">
        <v>5.0151500000000002</v>
      </c>
      <c r="K724">
        <v>4.7E-2</v>
      </c>
      <c r="L724">
        <v>0</v>
      </c>
      <c r="M724">
        <v>8</v>
      </c>
      <c r="N724">
        <v>8</v>
      </c>
    </row>
    <row r="725" spans="1:14">
      <c r="A725" t="s">
        <v>1201</v>
      </c>
      <c r="B725" t="s">
        <v>1212</v>
      </c>
      <c r="C725" s="8">
        <v>42751</v>
      </c>
      <c r="D725" t="s">
        <v>1223</v>
      </c>
      <c r="E725" t="s">
        <v>48</v>
      </c>
      <c r="F725" t="s">
        <v>49</v>
      </c>
      <c r="G725" t="s">
        <v>102</v>
      </c>
      <c r="H725" t="s">
        <v>1240</v>
      </c>
      <c r="J725">
        <v>7.3183400000000001</v>
      </c>
      <c r="K725">
        <v>0</v>
      </c>
      <c r="L725">
        <v>0</v>
      </c>
      <c r="M725">
        <v>8</v>
      </c>
      <c r="N725">
        <v>8</v>
      </c>
    </row>
    <row r="726" spans="1:14">
      <c r="A726" t="s">
        <v>1201</v>
      </c>
      <c r="B726" t="s">
        <v>1212</v>
      </c>
      <c r="C726" s="8">
        <v>42751</v>
      </c>
      <c r="D726" t="s">
        <v>1237</v>
      </c>
      <c r="E726" t="s">
        <v>48</v>
      </c>
      <c r="F726" t="s">
        <v>49</v>
      </c>
      <c r="G726" t="s">
        <v>102</v>
      </c>
      <c r="H726" t="s">
        <v>1241</v>
      </c>
      <c r="J726">
        <v>4.72166</v>
      </c>
      <c r="K726">
        <v>0</v>
      </c>
      <c r="L726">
        <v>0</v>
      </c>
      <c r="M726">
        <v>8</v>
      </c>
      <c r="N726">
        <v>8</v>
      </c>
    </row>
    <row r="727" spans="1:14">
      <c r="A727" t="s">
        <v>1201</v>
      </c>
      <c r="B727" t="s">
        <v>1212</v>
      </c>
      <c r="C727" s="8">
        <v>42751</v>
      </c>
      <c r="D727" t="s">
        <v>1301</v>
      </c>
      <c r="E727" t="s">
        <v>48</v>
      </c>
      <c r="F727" t="s">
        <v>49</v>
      </c>
      <c r="G727" t="s">
        <v>102</v>
      </c>
      <c r="H727" t="s">
        <v>1302</v>
      </c>
      <c r="J727">
        <v>2.6051150000000001</v>
      </c>
      <c r="K727">
        <v>0</v>
      </c>
      <c r="L727">
        <v>0</v>
      </c>
      <c r="M727">
        <v>4</v>
      </c>
      <c r="N727">
        <v>4</v>
      </c>
    </row>
    <row r="728" spans="1:14">
      <c r="A728" t="s">
        <v>1201</v>
      </c>
      <c r="B728" t="s">
        <v>1212</v>
      </c>
      <c r="C728" s="8">
        <v>42751</v>
      </c>
      <c r="D728" t="s">
        <v>1237</v>
      </c>
      <c r="E728" t="s">
        <v>48</v>
      </c>
      <c r="F728" t="s">
        <v>49</v>
      </c>
      <c r="G728" t="s">
        <v>102</v>
      </c>
      <c r="H728" t="s">
        <v>1304</v>
      </c>
      <c r="J728">
        <v>5.6030199999999999</v>
      </c>
      <c r="K728">
        <v>0</v>
      </c>
      <c r="L728">
        <v>0</v>
      </c>
      <c r="M728">
        <v>8</v>
      </c>
      <c r="N728">
        <v>8</v>
      </c>
    </row>
    <row r="729" spans="1:14">
      <c r="A729" t="s">
        <v>1201</v>
      </c>
      <c r="B729" t="s">
        <v>1212</v>
      </c>
      <c r="C729" s="8">
        <v>42751</v>
      </c>
      <c r="D729" t="s">
        <v>1223</v>
      </c>
      <c r="E729" t="s">
        <v>48</v>
      </c>
      <c r="F729" t="s">
        <v>49</v>
      </c>
      <c r="G729" t="s">
        <v>102</v>
      </c>
      <c r="H729" t="s">
        <v>1296</v>
      </c>
      <c r="J729">
        <v>6.9287099999999997</v>
      </c>
      <c r="K729">
        <v>0</v>
      </c>
      <c r="L729">
        <v>0</v>
      </c>
      <c r="M729">
        <v>8</v>
      </c>
      <c r="N729">
        <v>8</v>
      </c>
    </row>
    <row r="730" spans="1:14">
      <c r="A730" t="s">
        <v>1201</v>
      </c>
      <c r="B730" t="s">
        <v>1212</v>
      </c>
      <c r="C730" s="8">
        <v>42751</v>
      </c>
      <c r="D730" t="s">
        <v>1237</v>
      </c>
      <c r="E730" t="s">
        <v>48</v>
      </c>
      <c r="F730" t="s">
        <v>49</v>
      </c>
      <c r="G730" t="s">
        <v>102</v>
      </c>
      <c r="H730" t="s">
        <v>1305</v>
      </c>
      <c r="J730">
        <v>5.8075400000000004</v>
      </c>
      <c r="K730">
        <v>1.2999999999999999E-3</v>
      </c>
      <c r="L730">
        <v>0</v>
      </c>
      <c r="M730">
        <v>8</v>
      </c>
      <c r="N730">
        <v>8</v>
      </c>
    </row>
    <row r="731" spans="1:14">
      <c r="A731" t="s">
        <v>1201</v>
      </c>
      <c r="B731" t="s">
        <v>1212</v>
      </c>
      <c r="C731" s="8">
        <v>42751</v>
      </c>
      <c r="D731" t="s">
        <v>1237</v>
      </c>
      <c r="E731" t="s">
        <v>48</v>
      </c>
      <c r="F731" t="s">
        <v>49</v>
      </c>
      <c r="G731" t="s">
        <v>102</v>
      </c>
      <c r="H731" t="s">
        <v>1306</v>
      </c>
      <c r="J731">
        <v>2.4468200000000002</v>
      </c>
      <c r="K731">
        <v>0</v>
      </c>
      <c r="L731">
        <v>0</v>
      </c>
      <c r="M731">
        <v>8</v>
      </c>
      <c r="N731">
        <v>8</v>
      </c>
    </row>
    <row r="732" spans="1:14">
      <c r="A732" t="s">
        <v>1201</v>
      </c>
      <c r="B732" t="s">
        <v>1212</v>
      </c>
      <c r="C732" s="8">
        <v>42751</v>
      </c>
      <c r="D732" t="s">
        <v>1223</v>
      </c>
      <c r="E732" t="s">
        <v>48</v>
      </c>
      <c r="F732" t="s">
        <v>49</v>
      </c>
      <c r="G732" t="s">
        <v>102</v>
      </c>
      <c r="H732" t="s">
        <v>1307</v>
      </c>
      <c r="J732">
        <v>3.0109699999999999</v>
      </c>
      <c r="K732">
        <v>0</v>
      </c>
      <c r="L732">
        <v>0</v>
      </c>
      <c r="M732">
        <v>8</v>
      </c>
      <c r="N732">
        <v>8</v>
      </c>
    </row>
    <row r="733" spans="1:14">
      <c r="A733" t="s">
        <v>1201</v>
      </c>
      <c r="B733" t="s">
        <v>1212</v>
      </c>
      <c r="C733" s="8">
        <v>42751</v>
      </c>
      <c r="D733" t="s">
        <v>1237</v>
      </c>
      <c r="E733" t="s">
        <v>48</v>
      </c>
      <c r="F733" t="s">
        <v>49</v>
      </c>
      <c r="G733" t="s">
        <v>102</v>
      </c>
      <c r="H733" t="s">
        <v>1344</v>
      </c>
      <c r="J733">
        <v>6.9997600000000002</v>
      </c>
      <c r="K733">
        <v>0</v>
      </c>
      <c r="L733">
        <v>0</v>
      </c>
      <c r="M733">
        <v>8</v>
      </c>
      <c r="N733">
        <v>8</v>
      </c>
    </row>
    <row r="734" spans="1:14">
      <c r="A734" t="s">
        <v>1201</v>
      </c>
      <c r="B734" t="s">
        <v>1212</v>
      </c>
      <c r="C734" s="8">
        <v>42751</v>
      </c>
      <c r="D734" t="s">
        <v>1237</v>
      </c>
      <c r="E734" t="s">
        <v>48</v>
      </c>
      <c r="F734" t="s">
        <v>49</v>
      </c>
      <c r="G734" t="s">
        <v>102</v>
      </c>
      <c r="H734" t="s">
        <v>1343</v>
      </c>
      <c r="J734">
        <v>6.7742040000000001</v>
      </c>
      <c r="K734">
        <v>1.6763999999999999</v>
      </c>
      <c r="L734">
        <v>0</v>
      </c>
      <c r="M734">
        <v>8</v>
      </c>
      <c r="N734">
        <v>8</v>
      </c>
    </row>
    <row r="735" spans="1:14">
      <c r="A735" t="s">
        <v>1201</v>
      </c>
      <c r="B735" t="s">
        <v>1212</v>
      </c>
      <c r="C735" s="8">
        <v>42751</v>
      </c>
      <c r="D735" t="s">
        <v>1223</v>
      </c>
      <c r="E735" t="s">
        <v>48</v>
      </c>
      <c r="F735" t="s">
        <v>49</v>
      </c>
      <c r="G735" t="s">
        <v>102</v>
      </c>
      <c r="H735" t="s">
        <v>1291</v>
      </c>
      <c r="J735">
        <v>6.1508200000000004</v>
      </c>
      <c r="K735">
        <v>4.0800000000000003E-2</v>
      </c>
      <c r="L735">
        <v>0</v>
      </c>
      <c r="M735">
        <v>8</v>
      </c>
      <c r="N735">
        <v>8</v>
      </c>
    </row>
    <row r="736" spans="1:14">
      <c r="A736" t="s">
        <v>1201</v>
      </c>
      <c r="B736" t="s">
        <v>1212</v>
      </c>
      <c r="C736" s="8">
        <v>42751</v>
      </c>
      <c r="D736" t="s">
        <v>1223</v>
      </c>
      <c r="E736" t="s">
        <v>48</v>
      </c>
      <c r="F736" t="s">
        <v>49</v>
      </c>
      <c r="G736" t="s">
        <v>102</v>
      </c>
      <c r="H736" t="s">
        <v>1290</v>
      </c>
      <c r="J736">
        <v>6.41167</v>
      </c>
      <c r="K736">
        <v>0</v>
      </c>
      <c r="L736">
        <v>0</v>
      </c>
      <c r="M736">
        <v>8</v>
      </c>
      <c r="N736">
        <v>8</v>
      </c>
    </row>
    <row r="737" spans="1:14">
      <c r="A737" t="s">
        <v>1201</v>
      </c>
      <c r="B737" t="s">
        <v>1212</v>
      </c>
      <c r="C737" s="8">
        <v>42751</v>
      </c>
      <c r="D737" t="s">
        <v>1237</v>
      </c>
      <c r="E737" t="s">
        <v>48</v>
      </c>
      <c r="F737" t="s">
        <v>49</v>
      </c>
      <c r="G737" t="s">
        <v>102</v>
      </c>
      <c r="H737" t="s">
        <v>1309</v>
      </c>
      <c r="J737">
        <v>4.4791939999999997</v>
      </c>
      <c r="K737">
        <v>0.68579999999999997</v>
      </c>
      <c r="L737">
        <v>0</v>
      </c>
      <c r="M737">
        <v>8</v>
      </c>
      <c r="N737">
        <v>8</v>
      </c>
    </row>
    <row r="738" spans="1:14">
      <c r="A738" t="s">
        <v>1201</v>
      </c>
      <c r="B738" t="s">
        <v>1212</v>
      </c>
      <c r="C738" s="8">
        <v>42751</v>
      </c>
      <c r="D738" t="s">
        <v>1223</v>
      </c>
      <c r="E738" t="s">
        <v>48</v>
      </c>
      <c r="F738" t="s">
        <v>49</v>
      </c>
      <c r="G738" t="s">
        <v>102</v>
      </c>
      <c r="H738" t="s">
        <v>1288</v>
      </c>
      <c r="J738">
        <v>5.1735499999999996</v>
      </c>
      <c r="K738">
        <v>1.2999999999999999E-2</v>
      </c>
      <c r="L738">
        <v>0</v>
      </c>
      <c r="M738">
        <v>8</v>
      </c>
      <c r="N738">
        <v>8</v>
      </c>
    </row>
    <row r="739" spans="1:14">
      <c r="A739" t="s">
        <v>1201</v>
      </c>
      <c r="B739" t="s">
        <v>1212</v>
      </c>
      <c r="C739" s="8">
        <v>42751</v>
      </c>
      <c r="D739" t="s">
        <v>1223</v>
      </c>
      <c r="E739" t="s">
        <v>48</v>
      </c>
      <c r="F739" t="s">
        <v>49</v>
      </c>
      <c r="G739" t="s">
        <v>102</v>
      </c>
      <c r="H739" t="s">
        <v>1287</v>
      </c>
      <c r="J739">
        <v>7.0053099999999997</v>
      </c>
      <c r="K739">
        <v>0</v>
      </c>
      <c r="L739">
        <v>0</v>
      </c>
      <c r="M739">
        <v>8</v>
      </c>
      <c r="N739">
        <v>8</v>
      </c>
    </row>
    <row r="740" spans="1:14">
      <c r="A740" t="s">
        <v>1201</v>
      </c>
      <c r="B740" t="s">
        <v>1212</v>
      </c>
      <c r="C740" s="8">
        <v>42751</v>
      </c>
      <c r="D740" t="s">
        <v>1223</v>
      </c>
      <c r="E740" t="s">
        <v>48</v>
      </c>
      <c r="F740" t="s">
        <v>49</v>
      </c>
      <c r="G740" t="s">
        <v>102</v>
      </c>
      <c r="H740" t="s">
        <v>1342</v>
      </c>
      <c r="J740">
        <v>5.3435699999999997</v>
      </c>
      <c r="K740">
        <v>7.3000000000000001E-3</v>
      </c>
      <c r="L740">
        <v>0</v>
      </c>
      <c r="M740">
        <v>8</v>
      </c>
      <c r="N740">
        <v>8</v>
      </c>
    </row>
    <row r="741" spans="1:14">
      <c r="A741" t="s">
        <v>1201</v>
      </c>
      <c r="B741" t="s">
        <v>1212</v>
      </c>
      <c r="C741" s="8">
        <v>42751</v>
      </c>
      <c r="D741" t="s">
        <v>1237</v>
      </c>
      <c r="E741" t="s">
        <v>48</v>
      </c>
      <c r="F741" t="s">
        <v>49</v>
      </c>
      <c r="G741" t="s">
        <v>102</v>
      </c>
      <c r="H741" t="s">
        <v>1341</v>
      </c>
      <c r="J741">
        <v>5.3453400000000002</v>
      </c>
      <c r="K741">
        <v>0</v>
      </c>
      <c r="L741">
        <v>0</v>
      </c>
      <c r="M741">
        <v>8</v>
      </c>
      <c r="N741">
        <v>8</v>
      </c>
    </row>
    <row r="742" spans="1:14">
      <c r="A742" t="s">
        <v>1201</v>
      </c>
      <c r="B742" t="s">
        <v>1212</v>
      </c>
      <c r="C742" s="8">
        <v>42751</v>
      </c>
      <c r="D742" t="s">
        <v>1223</v>
      </c>
      <c r="E742" t="s">
        <v>48</v>
      </c>
      <c r="F742" t="s">
        <v>49</v>
      </c>
      <c r="G742" t="s">
        <v>102</v>
      </c>
      <c r="H742" t="s">
        <v>1284</v>
      </c>
      <c r="J742">
        <v>7.5702800000000003</v>
      </c>
      <c r="K742">
        <v>0</v>
      </c>
      <c r="L742">
        <v>0</v>
      </c>
      <c r="M742">
        <v>8</v>
      </c>
      <c r="N742">
        <v>8</v>
      </c>
    </row>
    <row r="743" spans="1:14">
      <c r="A743" t="s">
        <v>1201</v>
      </c>
      <c r="B743" t="s">
        <v>1212</v>
      </c>
      <c r="C743" s="8">
        <v>42751</v>
      </c>
      <c r="D743" t="s">
        <v>1223</v>
      </c>
      <c r="E743" t="s">
        <v>48</v>
      </c>
      <c r="F743" t="s">
        <v>49</v>
      </c>
      <c r="G743" t="s">
        <v>102</v>
      </c>
      <c r="H743" t="s">
        <v>1283</v>
      </c>
      <c r="J743">
        <v>3.9255100000000001</v>
      </c>
      <c r="K743">
        <v>5.0799999999999998E-2</v>
      </c>
      <c r="L743">
        <v>0</v>
      </c>
      <c r="M743">
        <v>8</v>
      </c>
      <c r="N743">
        <v>8</v>
      </c>
    </row>
    <row r="744" spans="1:14">
      <c r="A744" t="s">
        <v>1201</v>
      </c>
      <c r="B744" t="s">
        <v>1212</v>
      </c>
      <c r="C744" s="8">
        <v>42751</v>
      </c>
      <c r="D744" t="s">
        <v>1223</v>
      </c>
      <c r="E744" t="s">
        <v>48</v>
      </c>
      <c r="F744" t="s">
        <v>49</v>
      </c>
      <c r="G744" t="s">
        <v>102</v>
      </c>
      <c r="H744" t="s">
        <v>1311</v>
      </c>
      <c r="J744">
        <v>7.2546099999999996</v>
      </c>
      <c r="K744">
        <v>9.1200000000000003E-2</v>
      </c>
      <c r="L744">
        <v>0</v>
      </c>
      <c r="M744">
        <v>8</v>
      </c>
      <c r="N744">
        <v>8</v>
      </c>
    </row>
    <row r="745" spans="1:14">
      <c r="A745" t="s">
        <v>1201</v>
      </c>
      <c r="B745" t="s">
        <v>1212</v>
      </c>
      <c r="C745" s="8">
        <v>42751</v>
      </c>
      <c r="D745" t="s">
        <v>1237</v>
      </c>
      <c r="E745" t="s">
        <v>48</v>
      </c>
      <c r="F745" t="s">
        <v>49</v>
      </c>
      <c r="G745" t="s">
        <v>102</v>
      </c>
      <c r="H745" t="s">
        <v>1312</v>
      </c>
      <c r="J745">
        <v>4.9523900000000003</v>
      </c>
      <c r="K745">
        <v>0.1229</v>
      </c>
      <c r="L745">
        <v>0</v>
      </c>
      <c r="M745">
        <v>7.5</v>
      </c>
      <c r="N745">
        <v>7.5</v>
      </c>
    </row>
    <row r="746" spans="1:14">
      <c r="A746" t="s">
        <v>1201</v>
      </c>
      <c r="B746" t="s">
        <v>1212</v>
      </c>
      <c r="C746" s="8">
        <v>42751</v>
      </c>
      <c r="D746" t="s">
        <v>1225</v>
      </c>
      <c r="E746" t="s">
        <v>48</v>
      </c>
      <c r="F746" t="s">
        <v>49</v>
      </c>
      <c r="G746" t="s">
        <v>102</v>
      </c>
      <c r="H746" t="s">
        <v>1313</v>
      </c>
      <c r="J746">
        <v>3.7779600000000002</v>
      </c>
      <c r="K746">
        <v>0</v>
      </c>
      <c r="L746">
        <v>0</v>
      </c>
      <c r="M746">
        <v>4</v>
      </c>
      <c r="N746">
        <v>4</v>
      </c>
    </row>
    <row r="747" spans="1:14">
      <c r="A747" t="s">
        <v>1201</v>
      </c>
      <c r="B747" t="s">
        <v>1212</v>
      </c>
      <c r="C747" s="8">
        <v>42751</v>
      </c>
      <c r="D747" t="s">
        <v>1223</v>
      </c>
      <c r="E747" t="s">
        <v>48</v>
      </c>
      <c r="F747" t="s">
        <v>49</v>
      </c>
      <c r="G747" t="s">
        <v>102</v>
      </c>
      <c r="H747" t="s">
        <v>1277</v>
      </c>
      <c r="J747">
        <v>7.8987499999999997</v>
      </c>
      <c r="K747">
        <v>8.0000000000000004E-4</v>
      </c>
      <c r="L747">
        <v>0</v>
      </c>
      <c r="M747">
        <v>8</v>
      </c>
      <c r="N747">
        <v>8</v>
      </c>
    </row>
    <row r="748" spans="1:14">
      <c r="A748" t="s">
        <v>1201</v>
      </c>
      <c r="B748" t="s">
        <v>1212</v>
      </c>
      <c r="C748" s="8">
        <v>42751</v>
      </c>
      <c r="D748" t="s">
        <v>1237</v>
      </c>
      <c r="E748" t="s">
        <v>48</v>
      </c>
      <c r="F748" t="s">
        <v>49</v>
      </c>
      <c r="G748" t="s">
        <v>102</v>
      </c>
      <c r="H748" t="s">
        <v>1314</v>
      </c>
      <c r="J748">
        <v>6.6991199999999997</v>
      </c>
      <c r="K748">
        <v>0</v>
      </c>
      <c r="L748">
        <v>0</v>
      </c>
      <c r="M748">
        <v>8</v>
      </c>
      <c r="N748">
        <v>8</v>
      </c>
    </row>
    <row r="749" spans="1:14">
      <c r="A749" t="s">
        <v>1201</v>
      </c>
      <c r="B749" t="s">
        <v>1212</v>
      </c>
      <c r="C749" s="8">
        <v>42751</v>
      </c>
      <c r="D749" t="s">
        <v>1237</v>
      </c>
      <c r="E749" t="s">
        <v>48</v>
      </c>
      <c r="F749" t="s">
        <v>49</v>
      </c>
      <c r="G749" t="s">
        <v>102</v>
      </c>
      <c r="H749" t="s">
        <v>1315</v>
      </c>
      <c r="J749">
        <v>7.8021599999999998</v>
      </c>
      <c r="K749">
        <v>0</v>
      </c>
      <c r="L749">
        <v>0</v>
      </c>
      <c r="M749">
        <v>8</v>
      </c>
      <c r="N749">
        <v>8</v>
      </c>
    </row>
    <row r="750" spans="1:14">
      <c r="A750" t="s">
        <v>1201</v>
      </c>
      <c r="B750" t="s">
        <v>1212</v>
      </c>
      <c r="C750" s="8">
        <v>42751</v>
      </c>
      <c r="D750" t="s">
        <v>1223</v>
      </c>
      <c r="E750" t="s">
        <v>48</v>
      </c>
      <c r="F750" t="s">
        <v>49</v>
      </c>
      <c r="G750" t="s">
        <v>102</v>
      </c>
      <c r="H750" t="s">
        <v>1275</v>
      </c>
      <c r="J750">
        <v>6.5845099999999999</v>
      </c>
      <c r="K750">
        <v>0</v>
      </c>
      <c r="L750">
        <v>0</v>
      </c>
      <c r="M750">
        <v>8</v>
      </c>
      <c r="N750">
        <v>8</v>
      </c>
    </row>
    <row r="751" spans="1:14">
      <c r="A751" t="s">
        <v>1201</v>
      </c>
      <c r="B751" t="s">
        <v>1212</v>
      </c>
      <c r="C751" s="8">
        <v>42751</v>
      </c>
      <c r="D751" t="s">
        <v>1223</v>
      </c>
      <c r="E751" t="s">
        <v>48</v>
      </c>
      <c r="F751" t="s">
        <v>49</v>
      </c>
      <c r="G751" t="s">
        <v>102</v>
      </c>
      <c r="H751" t="s">
        <v>1274</v>
      </c>
      <c r="J751">
        <v>7.20207</v>
      </c>
      <c r="K751">
        <v>1.17E-2</v>
      </c>
      <c r="L751">
        <v>0</v>
      </c>
      <c r="M751">
        <v>8</v>
      </c>
      <c r="N751">
        <v>8</v>
      </c>
    </row>
    <row r="752" spans="1:14">
      <c r="A752" t="s">
        <v>1201</v>
      </c>
      <c r="B752" t="s">
        <v>1212</v>
      </c>
      <c r="C752" s="8">
        <v>42751</v>
      </c>
      <c r="D752" t="s">
        <v>1223</v>
      </c>
      <c r="E752" t="s">
        <v>48</v>
      </c>
      <c r="F752" t="s">
        <v>49</v>
      </c>
      <c r="G752" t="s">
        <v>102</v>
      </c>
      <c r="H752" t="s">
        <v>1272</v>
      </c>
      <c r="J752">
        <v>7.4622200000000003</v>
      </c>
      <c r="K752">
        <v>1.1299999999999999E-2</v>
      </c>
      <c r="L752">
        <v>0</v>
      </c>
      <c r="M752">
        <v>8</v>
      </c>
      <c r="N752">
        <v>8</v>
      </c>
    </row>
    <row r="753" spans="1:14">
      <c r="A753" t="s">
        <v>1201</v>
      </c>
      <c r="B753" t="s">
        <v>1212</v>
      </c>
      <c r="C753" s="8">
        <v>42751</v>
      </c>
      <c r="D753" t="s">
        <v>1237</v>
      </c>
      <c r="E753" t="s">
        <v>48</v>
      </c>
      <c r="F753" t="s">
        <v>49</v>
      </c>
      <c r="G753" t="s">
        <v>102</v>
      </c>
      <c r="H753" t="s">
        <v>1316</v>
      </c>
      <c r="J753">
        <v>6.7840740000000004</v>
      </c>
      <c r="K753">
        <v>5.0000000000000001E-4</v>
      </c>
      <c r="L753">
        <v>0</v>
      </c>
      <c r="M753">
        <v>8</v>
      </c>
      <c r="N753">
        <v>8</v>
      </c>
    </row>
    <row r="754" spans="1:14">
      <c r="A754" t="s">
        <v>1201</v>
      </c>
      <c r="B754" t="s">
        <v>1212</v>
      </c>
      <c r="C754" s="8">
        <v>42751</v>
      </c>
      <c r="D754" t="s">
        <v>1223</v>
      </c>
      <c r="E754" t="s">
        <v>48</v>
      </c>
      <c r="F754" t="s">
        <v>49</v>
      </c>
      <c r="G754" t="s">
        <v>102</v>
      </c>
      <c r="H754" t="s">
        <v>1271</v>
      </c>
      <c r="J754">
        <v>4.6805000000000003</v>
      </c>
      <c r="K754">
        <v>0.42799999999999999</v>
      </c>
      <c r="L754">
        <v>0</v>
      </c>
      <c r="M754">
        <v>8</v>
      </c>
      <c r="N754">
        <v>8</v>
      </c>
    </row>
    <row r="755" spans="1:14">
      <c r="A755" t="s">
        <v>1201</v>
      </c>
      <c r="B755" t="s">
        <v>1212</v>
      </c>
      <c r="C755" s="8">
        <v>42751</v>
      </c>
      <c r="D755" t="s">
        <v>1237</v>
      </c>
      <c r="E755" t="s">
        <v>48</v>
      </c>
      <c r="F755" t="s">
        <v>49</v>
      </c>
      <c r="G755" t="s">
        <v>102</v>
      </c>
      <c r="H755" t="s">
        <v>1317</v>
      </c>
      <c r="J755">
        <v>6.7328700000000001</v>
      </c>
      <c r="K755">
        <v>0</v>
      </c>
      <c r="L755">
        <v>0</v>
      </c>
      <c r="M755">
        <v>8</v>
      </c>
      <c r="N755">
        <v>8</v>
      </c>
    </row>
    <row r="756" spans="1:14">
      <c r="A756" t="s">
        <v>1201</v>
      </c>
      <c r="B756" t="s">
        <v>1212</v>
      </c>
      <c r="C756" s="8">
        <v>42751</v>
      </c>
      <c r="D756" t="s">
        <v>1237</v>
      </c>
      <c r="E756" t="s">
        <v>48</v>
      </c>
      <c r="F756" t="s">
        <v>49</v>
      </c>
      <c r="G756" t="s">
        <v>102</v>
      </c>
      <c r="H756" t="s">
        <v>1318</v>
      </c>
      <c r="J756">
        <v>6.9829840000000001</v>
      </c>
      <c r="K756">
        <v>0</v>
      </c>
      <c r="L756">
        <v>0</v>
      </c>
      <c r="M756">
        <v>8</v>
      </c>
      <c r="N756">
        <v>8</v>
      </c>
    </row>
    <row r="757" spans="1:14">
      <c r="A757" t="s">
        <v>1201</v>
      </c>
      <c r="B757" t="s">
        <v>1212</v>
      </c>
      <c r="C757" s="8">
        <v>42751</v>
      </c>
      <c r="D757" t="s">
        <v>1223</v>
      </c>
      <c r="E757" t="s">
        <v>48</v>
      </c>
      <c r="F757" t="s">
        <v>49</v>
      </c>
      <c r="G757" t="s">
        <v>102</v>
      </c>
      <c r="H757" t="s">
        <v>1267</v>
      </c>
      <c r="J757">
        <v>5.4562799999999996</v>
      </c>
      <c r="K757">
        <v>0</v>
      </c>
      <c r="L757">
        <v>0</v>
      </c>
      <c r="M757">
        <v>8</v>
      </c>
      <c r="N757">
        <v>8</v>
      </c>
    </row>
    <row r="758" spans="1:14">
      <c r="A758" t="s">
        <v>1201</v>
      </c>
      <c r="B758" t="s">
        <v>1212</v>
      </c>
      <c r="C758" s="8">
        <v>42751</v>
      </c>
      <c r="D758" t="s">
        <v>1237</v>
      </c>
      <c r="E758" t="s">
        <v>48</v>
      </c>
      <c r="F758" t="s">
        <v>49</v>
      </c>
      <c r="G758" t="s">
        <v>102</v>
      </c>
      <c r="H758" t="s">
        <v>1319</v>
      </c>
      <c r="J758">
        <v>7.4226999999999999</v>
      </c>
      <c r="K758">
        <v>0</v>
      </c>
      <c r="L758">
        <v>0</v>
      </c>
      <c r="M758">
        <v>8</v>
      </c>
      <c r="N758">
        <v>8</v>
      </c>
    </row>
    <row r="759" spans="1:14">
      <c r="A759" t="s">
        <v>1201</v>
      </c>
      <c r="B759" t="s">
        <v>1212</v>
      </c>
      <c r="C759" s="8">
        <v>42751</v>
      </c>
      <c r="D759" t="s">
        <v>1237</v>
      </c>
      <c r="E759" t="s">
        <v>48</v>
      </c>
      <c r="F759" t="s">
        <v>49</v>
      </c>
      <c r="G759" t="s">
        <v>102</v>
      </c>
      <c r="H759" t="s">
        <v>1320</v>
      </c>
      <c r="J759">
        <v>7.1410999999999998</v>
      </c>
      <c r="K759">
        <v>0</v>
      </c>
      <c r="L759">
        <v>0</v>
      </c>
      <c r="M759">
        <v>8</v>
      </c>
      <c r="N759">
        <v>8</v>
      </c>
    </row>
    <row r="760" spans="1:14">
      <c r="A760" t="s">
        <v>1201</v>
      </c>
      <c r="B760" t="s">
        <v>1212</v>
      </c>
      <c r="C760" s="8">
        <v>42751</v>
      </c>
      <c r="D760" t="s">
        <v>1237</v>
      </c>
      <c r="E760" t="s">
        <v>48</v>
      </c>
      <c r="F760" t="s">
        <v>49</v>
      </c>
      <c r="G760" t="s">
        <v>102</v>
      </c>
      <c r="H760" t="s">
        <v>1322</v>
      </c>
      <c r="J760">
        <v>8.1902899999999992</v>
      </c>
      <c r="K760">
        <v>0</v>
      </c>
      <c r="L760">
        <v>0</v>
      </c>
      <c r="M760">
        <v>8</v>
      </c>
      <c r="N760">
        <v>8</v>
      </c>
    </row>
    <row r="761" spans="1:14">
      <c r="A761" t="s">
        <v>1201</v>
      </c>
      <c r="B761" t="s">
        <v>1212</v>
      </c>
      <c r="C761" s="8">
        <v>42751</v>
      </c>
      <c r="D761" t="s">
        <v>1237</v>
      </c>
      <c r="E761" t="s">
        <v>48</v>
      </c>
      <c r="F761" t="s">
        <v>49</v>
      </c>
      <c r="G761" t="s">
        <v>102</v>
      </c>
      <c r="H761" t="s">
        <v>1323</v>
      </c>
      <c r="J761">
        <v>5.8093500000000002</v>
      </c>
      <c r="K761">
        <v>0</v>
      </c>
      <c r="L761">
        <v>0</v>
      </c>
      <c r="M761">
        <v>8</v>
      </c>
      <c r="N761">
        <v>8</v>
      </c>
    </row>
    <row r="762" spans="1:14">
      <c r="A762" t="s">
        <v>1201</v>
      </c>
      <c r="B762" t="s">
        <v>1212</v>
      </c>
      <c r="C762" s="8">
        <v>42751</v>
      </c>
      <c r="D762" t="s">
        <v>1237</v>
      </c>
      <c r="E762" t="s">
        <v>48</v>
      </c>
      <c r="F762" t="s">
        <v>49</v>
      </c>
      <c r="G762" t="s">
        <v>102</v>
      </c>
      <c r="H762" t="s">
        <v>1349</v>
      </c>
      <c r="J762">
        <v>2.2404799999999998</v>
      </c>
      <c r="K762">
        <v>0</v>
      </c>
      <c r="L762">
        <v>0</v>
      </c>
      <c r="M762">
        <v>2</v>
      </c>
      <c r="N762">
        <v>2</v>
      </c>
    </row>
    <row r="763" spans="1:14">
      <c r="A763" t="s">
        <v>1201</v>
      </c>
      <c r="B763" t="s">
        <v>1212</v>
      </c>
      <c r="C763" s="8">
        <v>42751</v>
      </c>
      <c r="D763" t="s">
        <v>1237</v>
      </c>
      <c r="E763" t="s">
        <v>48</v>
      </c>
      <c r="F763" t="s">
        <v>49</v>
      </c>
      <c r="G763" t="s">
        <v>102</v>
      </c>
      <c r="H763" t="s">
        <v>1324</v>
      </c>
      <c r="J763">
        <v>7.0516899999999998</v>
      </c>
      <c r="K763">
        <v>0</v>
      </c>
      <c r="L763">
        <v>0</v>
      </c>
      <c r="M763">
        <v>8</v>
      </c>
      <c r="N763">
        <v>8</v>
      </c>
    </row>
    <row r="764" spans="1:14">
      <c r="A764" t="s">
        <v>1201</v>
      </c>
      <c r="B764" t="s">
        <v>1212</v>
      </c>
      <c r="C764" s="8">
        <v>42751</v>
      </c>
      <c r="D764" t="s">
        <v>1225</v>
      </c>
      <c r="E764" t="s">
        <v>48</v>
      </c>
      <c r="F764" t="s">
        <v>49</v>
      </c>
      <c r="G764" t="s">
        <v>102</v>
      </c>
      <c r="H764" t="s">
        <v>1263</v>
      </c>
      <c r="J764">
        <v>6.0387399999999998</v>
      </c>
      <c r="K764">
        <v>0</v>
      </c>
      <c r="L764">
        <v>0</v>
      </c>
      <c r="M764">
        <v>8</v>
      </c>
      <c r="N764">
        <v>8</v>
      </c>
    </row>
    <row r="765" spans="1:14">
      <c r="A765" t="s">
        <v>1201</v>
      </c>
      <c r="B765" t="s">
        <v>1212</v>
      </c>
      <c r="C765" s="8">
        <v>42751</v>
      </c>
      <c r="D765" t="s">
        <v>1237</v>
      </c>
      <c r="E765" t="s">
        <v>48</v>
      </c>
      <c r="F765" t="s">
        <v>49</v>
      </c>
      <c r="G765" t="s">
        <v>102</v>
      </c>
      <c r="H765" t="s">
        <v>1325</v>
      </c>
      <c r="J765">
        <v>4.7551699999999997</v>
      </c>
      <c r="K765">
        <v>0</v>
      </c>
      <c r="L765">
        <v>0</v>
      </c>
      <c r="M765">
        <v>8</v>
      </c>
      <c r="N765">
        <v>8</v>
      </c>
    </row>
    <row r="766" spans="1:14">
      <c r="A766" t="s">
        <v>1201</v>
      </c>
      <c r="B766" t="s">
        <v>1212</v>
      </c>
      <c r="C766" s="8">
        <v>42751</v>
      </c>
      <c r="D766" t="s">
        <v>1223</v>
      </c>
      <c r="E766" t="s">
        <v>48</v>
      </c>
      <c r="F766" t="s">
        <v>49</v>
      </c>
      <c r="G766" t="s">
        <v>102</v>
      </c>
      <c r="H766" t="s">
        <v>1262</v>
      </c>
      <c r="J766">
        <v>6.79427</v>
      </c>
      <c r="K766">
        <v>0</v>
      </c>
      <c r="L766">
        <v>0</v>
      </c>
      <c r="M766">
        <v>8</v>
      </c>
      <c r="N766">
        <v>8</v>
      </c>
    </row>
    <row r="767" spans="1:14">
      <c r="A767" t="s">
        <v>1201</v>
      </c>
      <c r="B767" t="s">
        <v>1212</v>
      </c>
      <c r="C767" s="8">
        <v>42751</v>
      </c>
      <c r="D767" t="s">
        <v>1237</v>
      </c>
      <c r="E767" t="s">
        <v>48</v>
      </c>
      <c r="F767" t="s">
        <v>49</v>
      </c>
      <c r="G767" t="s">
        <v>102</v>
      </c>
      <c r="H767" t="s">
        <v>1340</v>
      </c>
      <c r="J767">
        <v>6.31562</v>
      </c>
      <c r="K767">
        <v>0</v>
      </c>
      <c r="L767">
        <v>0</v>
      </c>
      <c r="M767">
        <v>8</v>
      </c>
      <c r="N767">
        <v>8</v>
      </c>
    </row>
    <row r="768" spans="1:14">
      <c r="A768" t="s">
        <v>1201</v>
      </c>
      <c r="B768" t="s">
        <v>1212</v>
      </c>
      <c r="C768" s="8">
        <v>42751</v>
      </c>
      <c r="D768" t="s">
        <v>1237</v>
      </c>
      <c r="E768" t="s">
        <v>48</v>
      </c>
      <c r="F768" t="s">
        <v>49</v>
      </c>
      <c r="G768" t="s">
        <v>102</v>
      </c>
      <c r="H768" t="s">
        <v>1326</v>
      </c>
      <c r="J768">
        <v>7.0034080000000003</v>
      </c>
      <c r="K768">
        <v>0</v>
      </c>
      <c r="L768">
        <v>0</v>
      </c>
      <c r="M768">
        <v>8</v>
      </c>
      <c r="N768">
        <v>8</v>
      </c>
    </row>
    <row r="769" spans="1:14">
      <c r="A769" t="s">
        <v>1201</v>
      </c>
      <c r="B769" t="s">
        <v>1212</v>
      </c>
      <c r="C769" s="8">
        <v>42751</v>
      </c>
      <c r="D769" t="s">
        <v>1223</v>
      </c>
      <c r="E769" t="s">
        <v>48</v>
      </c>
      <c r="F769" t="s">
        <v>49</v>
      </c>
      <c r="G769" t="s">
        <v>102</v>
      </c>
      <c r="H769" t="s">
        <v>1261</v>
      </c>
      <c r="J769">
        <v>7.3940000000000001</v>
      </c>
      <c r="K769">
        <v>0</v>
      </c>
      <c r="L769">
        <v>0</v>
      </c>
      <c r="M769">
        <v>8</v>
      </c>
      <c r="N769">
        <v>8</v>
      </c>
    </row>
    <row r="770" spans="1:14">
      <c r="A770" t="s">
        <v>1201</v>
      </c>
      <c r="B770" t="s">
        <v>1212</v>
      </c>
      <c r="C770" s="8">
        <v>42751</v>
      </c>
      <c r="D770" t="s">
        <v>1237</v>
      </c>
      <c r="E770" t="s">
        <v>48</v>
      </c>
      <c r="F770" t="s">
        <v>49</v>
      </c>
      <c r="G770" t="s">
        <v>102</v>
      </c>
      <c r="H770" t="s">
        <v>1327</v>
      </c>
      <c r="J770">
        <v>7.1874140000000004</v>
      </c>
      <c r="K770">
        <v>0</v>
      </c>
      <c r="L770">
        <v>0</v>
      </c>
      <c r="M770">
        <v>8</v>
      </c>
      <c r="N770">
        <v>8</v>
      </c>
    </row>
    <row r="771" spans="1:14">
      <c r="A771" t="s">
        <v>1201</v>
      </c>
      <c r="B771" t="s">
        <v>1212</v>
      </c>
      <c r="C771" s="8">
        <v>42751</v>
      </c>
      <c r="D771" t="s">
        <v>1223</v>
      </c>
      <c r="E771" t="s">
        <v>48</v>
      </c>
      <c r="F771" t="s">
        <v>49</v>
      </c>
      <c r="G771" t="s">
        <v>102</v>
      </c>
      <c r="H771" t="s">
        <v>1328</v>
      </c>
      <c r="J771">
        <v>6.1975600000000002</v>
      </c>
      <c r="K771">
        <v>0</v>
      </c>
      <c r="L771">
        <v>0</v>
      </c>
      <c r="M771">
        <v>8</v>
      </c>
      <c r="N771">
        <v>8</v>
      </c>
    </row>
    <row r="772" spans="1:14">
      <c r="A772" t="s">
        <v>1201</v>
      </c>
      <c r="B772" t="s">
        <v>1212</v>
      </c>
      <c r="C772" s="8">
        <v>42751</v>
      </c>
      <c r="D772" t="s">
        <v>1223</v>
      </c>
      <c r="E772" t="s">
        <v>48</v>
      </c>
      <c r="F772" t="s">
        <v>49</v>
      </c>
      <c r="G772" t="s">
        <v>102</v>
      </c>
      <c r="H772" t="s">
        <v>1260</v>
      </c>
      <c r="J772">
        <v>6.0308299999999999</v>
      </c>
      <c r="K772">
        <v>6.9999999999999999E-4</v>
      </c>
      <c r="L772">
        <v>0</v>
      </c>
      <c r="M772">
        <v>8</v>
      </c>
      <c r="N772">
        <v>8</v>
      </c>
    </row>
    <row r="773" spans="1:14">
      <c r="A773" t="s">
        <v>1201</v>
      </c>
      <c r="B773" t="s">
        <v>1212</v>
      </c>
      <c r="C773" s="8">
        <v>42751</v>
      </c>
      <c r="D773" t="s">
        <v>1223</v>
      </c>
      <c r="E773" t="s">
        <v>48</v>
      </c>
      <c r="F773" t="s">
        <v>49</v>
      </c>
      <c r="G773" t="s">
        <v>102</v>
      </c>
      <c r="H773" t="s">
        <v>1329</v>
      </c>
      <c r="J773">
        <v>6.6112399999999996</v>
      </c>
      <c r="K773">
        <v>0</v>
      </c>
      <c r="L773">
        <v>0</v>
      </c>
      <c r="M773">
        <v>8</v>
      </c>
      <c r="N773">
        <v>8</v>
      </c>
    </row>
    <row r="774" spans="1:14">
      <c r="A774" t="s">
        <v>1201</v>
      </c>
      <c r="B774" t="s">
        <v>1212</v>
      </c>
      <c r="C774" s="8">
        <v>42751</v>
      </c>
      <c r="D774" t="s">
        <v>1223</v>
      </c>
      <c r="E774" t="s">
        <v>48</v>
      </c>
      <c r="F774" t="s">
        <v>49</v>
      </c>
      <c r="G774" t="s">
        <v>102</v>
      </c>
      <c r="H774" t="s">
        <v>1259</v>
      </c>
      <c r="J774">
        <v>6.7743500000000001</v>
      </c>
      <c r="K774">
        <v>0.51780000000000004</v>
      </c>
      <c r="L774">
        <v>0</v>
      </c>
      <c r="M774">
        <v>7.5</v>
      </c>
      <c r="N774">
        <v>7.5</v>
      </c>
    </row>
    <row r="775" spans="1:14">
      <c r="A775" t="s">
        <v>1201</v>
      </c>
      <c r="B775" t="s">
        <v>1212</v>
      </c>
      <c r="C775" s="8">
        <v>42751</v>
      </c>
      <c r="D775" t="s">
        <v>1223</v>
      </c>
      <c r="E775" t="s">
        <v>48</v>
      </c>
      <c r="F775" t="s">
        <v>49</v>
      </c>
      <c r="G775" t="s">
        <v>102</v>
      </c>
      <c r="H775" t="s">
        <v>1256</v>
      </c>
      <c r="J775">
        <v>5.7831599999999996</v>
      </c>
      <c r="K775">
        <v>0</v>
      </c>
      <c r="L775">
        <v>0</v>
      </c>
      <c r="M775">
        <v>8</v>
      </c>
      <c r="N775">
        <v>8</v>
      </c>
    </row>
    <row r="776" spans="1:14">
      <c r="A776" t="s">
        <v>1201</v>
      </c>
      <c r="B776" t="s">
        <v>1212</v>
      </c>
      <c r="C776" s="8">
        <v>42751</v>
      </c>
      <c r="D776" t="s">
        <v>1237</v>
      </c>
      <c r="E776" t="s">
        <v>48</v>
      </c>
      <c r="F776" t="s">
        <v>49</v>
      </c>
      <c r="G776" t="s">
        <v>102</v>
      </c>
      <c r="H776" t="s">
        <v>1330</v>
      </c>
      <c r="J776">
        <v>5.4151480000000003</v>
      </c>
      <c r="K776">
        <v>0.41889999999999999</v>
      </c>
      <c r="L776">
        <v>0</v>
      </c>
      <c r="M776">
        <v>8</v>
      </c>
      <c r="N776">
        <v>8</v>
      </c>
    </row>
    <row r="777" spans="1:14">
      <c r="A777" t="s">
        <v>1201</v>
      </c>
      <c r="B777" t="s">
        <v>1212</v>
      </c>
      <c r="C777" s="8">
        <v>42751</v>
      </c>
      <c r="D777" t="s">
        <v>1225</v>
      </c>
      <c r="E777" t="s">
        <v>48</v>
      </c>
      <c r="F777" t="s">
        <v>49</v>
      </c>
      <c r="G777" t="s">
        <v>102</v>
      </c>
      <c r="H777" t="s">
        <v>1255</v>
      </c>
      <c r="J777">
        <v>4.4273300000000004</v>
      </c>
      <c r="K777">
        <v>0</v>
      </c>
      <c r="L777">
        <v>0</v>
      </c>
      <c r="M777">
        <v>7</v>
      </c>
      <c r="N777">
        <v>7</v>
      </c>
    </row>
    <row r="778" spans="1:14">
      <c r="A778" t="s">
        <v>1201</v>
      </c>
      <c r="B778" t="s">
        <v>1212</v>
      </c>
      <c r="C778" s="8">
        <v>42751</v>
      </c>
      <c r="D778" t="s">
        <v>1237</v>
      </c>
      <c r="E778" t="s">
        <v>48</v>
      </c>
      <c r="F778" t="s">
        <v>49</v>
      </c>
      <c r="G778" t="s">
        <v>102</v>
      </c>
      <c r="H778" t="s">
        <v>1331</v>
      </c>
      <c r="J778">
        <v>5.8015100000000004</v>
      </c>
      <c r="K778">
        <v>0</v>
      </c>
      <c r="L778">
        <v>0</v>
      </c>
      <c r="M778">
        <v>8</v>
      </c>
      <c r="N778">
        <v>8</v>
      </c>
    </row>
    <row r="779" spans="1:14">
      <c r="A779" t="s">
        <v>1201</v>
      </c>
      <c r="B779" t="s">
        <v>1212</v>
      </c>
      <c r="C779" s="8">
        <v>42751</v>
      </c>
      <c r="D779" t="s">
        <v>1237</v>
      </c>
      <c r="E779" t="s">
        <v>48</v>
      </c>
      <c r="F779" t="s">
        <v>49</v>
      </c>
      <c r="G779" t="s">
        <v>102</v>
      </c>
      <c r="H779" t="s">
        <v>1332</v>
      </c>
      <c r="J779">
        <v>5.9593999999999996</v>
      </c>
      <c r="K779">
        <v>0</v>
      </c>
      <c r="L779">
        <v>0</v>
      </c>
      <c r="M779">
        <v>8</v>
      </c>
      <c r="N779">
        <v>8</v>
      </c>
    </row>
    <row r="780" spans="1:14">
      <c r="A780" t="s">
        <v>1201</v>
      </c>
      <c r="B780" t="s">
        <v>1212</v>
      </c>
      <c r="C780" s="8">
        <v>42751</v>
      </c>
      <c r="D780" t="s">
        <v>1237</v>
      </c>
      <c r="E780" t="s">
        <v>48</v>
      </c>
      <c r="F780" t="s">
        <v>49</v>
      </c>
      <c r="G780" t="s">
        <v>102</v>
      </c>
      <c r="H780" t="s">
        <v>1339</v>
      </c>
      <c r="J780">
        <v>6.6748539999999998</v>
      </c>
      <c r="K780">
        <v>0</v>
      </c>
      <c r="L780">
        <v>0</v>
      </c>
      <c r="M780">
        <v>8</v>
      </c>
      <c r="N780">
        <v>8</v>
      </c>
    </row>
    <row r="781" spans="1:14">
      <c r="A781" t="s">
        <v>1201</v>
      </c>
      <c r="B781" t="s">
        <v>1212</v>
      </c>
      <c r="C781" s="8">
        <v>42751</v>
      </c>
      <c r="D781" t="s">
        <v>1223</v>
      </c>
      <c r="E781" t="s">
        <v>48</v>
      </c>
      <c r="F781" t="s">
        <v>49</v>
      </c>
      <c r="G781" t="s">
        <v>102</v>
      </c>
      <c r="H781" t="s">
        <v>1252</v>
      </c>
      <c r="J781">
        <v>6.4310099999999997</v>
      </c>
      <c r="K781">
        <v>0</v>
      </c>
      <c r="L781">
        <v>0</v>
      </c>
      <c r="M781">
        <v>8</v>
      </c>
      <c r="N781">
        <v>8</v>
      </c>
    </row>
    <row r="782" spans="1:14">
      <c r="A782" t="s">
        <v>1201</v>
      </c>
      <c r="B782" t="s">
        <v>1212</v>
      </c>
      <c r="C782" s="8">
        <v>42751</v>
      </c>
      <c r="D782" t="s">
        <v>1237</v>
      </c>
      <c r="E782" t="s">
        <v>48</v>
      </c>
      <c r="F782" t="s">
        <v>49</v>
      </c>
      <c r="G782" t="s">
        <v>102</v>
      </c>
      <c r="H782" t="s">
        <v>1338</v>
      </c>
      <c r="J782">
        <v>6.9003699999999997</v>
      </c>
      <c r="K782">
        <v>0</v>
      </c>
      <c r="L782">
        <v>0</v>
      </c>
      <c r="M782">
        <v>8</v>
      </c>
      <c r="N782">
        <v>8</v>
      </c>
    </row>
    <row r="783" spans="1:14">
      <c r="A783" t="s">
        <v>1201</v>
      </c>
      <c r="B783" t="s">
        <v>1212</v>
      </c>
      <c r="C783" s="8">
        <v>42751</v>
      </c>
      <c r="D783" t="s">
        <v>1237</v>
      </c>
      <c r="E783" t="s">
        <v>48</v>
      </c>
      <c r="F783" t="s">
        <v>49</v>
      </c>
      <c r="G783" t="s">
        <v>102</v>
      </c>
      <c r="H783" t="s">
        <v>1251</v>
      </c>
      <c r="J783">
        <v>4.0915800000000004</v>
      </c>
      <c r="K783">
        <v>0</v>
      </c>
      <c r="L783">
        <v>0</v>
      </c>
      <c r="M783">
        <v>7</v>
      </c>
      <c r="N783">
        <v>7</v>
      </c>
    </row>
    <row r="784" spans="1:14">
      <c r="A784" t="s">
        <v>1201</v>
      </c>
      <c r="B784" t="s">
        <v>1212</v>
      </c>
      <c r="C784" s="8">
        <v>42751</v>
      </c>
      <c r="D784" t="s">
        <v>1223</v>
      </c>
      <c r="E784" t="s">
        <v>48</v>
      </c>
      <c r="F784" t="s">
        <v>49</v>
      </c>
      <c r="G784" t="s">
        <v>102</v>
      </c>
      <c r="H784" t="s">
        <v>1250</v>
      </c>
      <c r="J784">
        <v>4.5509899999999996</v>
      </c>
      <c r="K784">
        <v>0.1022</v>
      </c>
      <c r="L784">
        <v>0</v>
      </c>
      <c r="M784">
        <v>8</v>
      </c>
      <c r="N784">
        <v>8</v>
      </c>
    </row>
    <row r="785" spans="1:14">
      <c r="A785" t="s">
        <v>1201</v>
      </c>
      <c r="B785" t="s">
        <v>1212</v>
      </c>
      <c r="C785" s="8">
        <v>42751</v>
      </c>
      <c r="D785" t="s">
        <v>1223</v>
      </c>
      <c r="E785" t="s">
        <v>48</v>
      </c>
      <c r="F785" t="s">
        <v>49</v>
      </c>
      <c r="G785" t="s">
        <v>102</v>
      </c>
      <c r="H785" t="s">
        <v>1249</v>
      </c>
      <c r="J785">
        <v>6.73224</v>
      </c>
      <c r="K785">
        <v>0.1116</v>
      </c>
      <c r="L785">
        <v>0</v>
      </c>
      <c r="M785">
        <v>8</v>
      </c>
      <c r="N785">
        <v>8</v>
      </c>
    </row>
    <row r="786" spans="1:14">
      <c r="A786" t="s">
        <v>1201</v>
      </c>
      <c r="B786" t="s">
        <v>1212</v>
      </c>
      <c r="C786" s="8">
        <v>42751</v>
      </c>
      <c r="D786" t="s">
        <v>1335</v>
      </c>
      <c r="E786" t="s">
        <v>48</v>
      </c>
      <c r="F786" t="s">
        <v>49</v>
      </c>
      <c r="G786" t="s">
        <v>102</v>
      </c>
      <c r="H786" t="s">
        <v>1336</v>
      </c>
      <c r="J786">
        <v>4.5768899999999997</v>
      </c>
      <c r="K786">
        <v>0</v>
      </c>
      <c r="L786">
        <v>0</v>
      </c>
      <c r="M786">
        <v>0.01</v>
      </c>
      <c r="N786">
        <v>0.01</v>
      </c>
    </row>
    <row r="787" spans="1:14">
      <c r="A787" t="s">
        <v>1201</v>
      </c>
      <c r="B787" t="s">
        <v>1212</v>
      </c>
      <c r="C787" s="8">
        <v>42751</v>
      </c>
      <c r="D787" t="s">
        <v>1237</v>
      </c>
      <c r="E787" t="s">
        <v>48</v>
      </c>
      <c r="F787" t="s">
        <v>50</v>
      </c>
      <c r="G787" t="s">
        <v>102</v>
      </c>
      <c r="H787" t="s">
        <v>1334</v>
      </c>
      <c r="J787">
        <v>28.266639999999999</v>
      </c>
      <c r="K787">
        <v>0</v>
      </c>
      <c r="L787">
        <v>0</v>
      </c>
      <c r="M787">
        <v>32</v>
      </c>
      <c r="N787">
        <v>32</v>
      </c>
    </row>
    <row r="788" spans="1:14">
      <c r="A788" t="s">
        <v>1201</v>
      </c>
      <c r="B788" t="s">
        <v>1212</v>
      </c>
      <c r="C788" s="8">
        <v>42751</v>
      </c>
      <c r="D788" t="s">
        <v>1223</v>
      </c>
      <c r="E788" t="s">
        <v>48</v>
      </c>
      <c r="F788" t="s">
        <v>50</v>
      </c>
      <c r="G788" t="s">
        <v>102</v>
      </c>
      <c r="H788" t="s">
        <v>1244</v>
      </c>
      <c r="J788">
        <v>28.266639999999999</v>
      </c>
      <c r="K788">
        <v>0</v>
      </c>
      <c r="L788">
        <v>0</v>
      </c>
      <c r="M788">
        <v>32</v>
      </c>
      <c r="N788">
        <v>32</v>
      </c>
    </row>
    <row r="789" spans="1:14">
      <c r="A789" t="s">
        <v>1201</v>
      </c>
      <c r="B789" t="s">
        <v>1212</v>
      </c>
      <c r="C789" s="8">
        <v>42751</v>
      </c>
      <c r="D789" t="s">
        <v>1237</v>
      </c>
      <c r="E789" t="s">
        <v>48</v>
      </c>
      <c r="F789" t="s">
        <v>50</v>
      </c>
      <c r="G789" t="s">
        <v>102</v>
      </c>
      <c r="H789" t="s">
        <v>1333</v>
      </c>
      <c r="J789">
        <v>20.996649999999999</v>
      </c>
      <c r="K789">
        <v>0</v>
      </c>
      <c r="L789">
        <v>0</v>
      </c>
      <c r="M789">
        <v>24</v>
      </c>
      <c r="N789">
        <v>24</v>
      </c>
    </row>
    <row r="790" spans="1:14">
      <c r="A790" t="s">
        <v>1201</v>
      </c>
      <c r="B790" t="s">
        <v>1212</v>
      </c>
      <c r="C790" s="8">
        <v>42751</v>
      </c>
      <c r="D790" t="s">
        <v>1223</v>
      </c>
      <c r="E790" t="s">
        <v>48</v>
      </c>
      <c r="F790" t="s">
        <v>50</v>
      </c>
      <c r="G790" t="s">
        <v>102</v>
      </c>
      <c r="H790" t="s">
        <v>1242</v>
      </c>
      <c r="J790">
        <v>29.249970000000001</v>
      </c>
      <c r="K790">
        <v>0</v>
      </c>
      <c r="L790">
        <v>0</v>
      </c>
      <c r="M790">
        <v>32</v>
      </c>
      <c r="N790">
        <v>32</v>
      </c>
    </row>
    <row r="791" spans="1:14">
      <c r="A791" t="s">
        <v>1201</v>
      </c>
      <c r="B791" t="s">
        <v>1205</v>
      </c>
      <c r="C791" s="8">
        <v>42749</v>
      </c>
      <c r="D791" t="s">
        <v>1225</v>
      </c>
      <c r="E791" t="s">
        <v>48</v>
      </c>
      <c r="F791" t="s">
        <v>49</v>
      </c>
      <c r="G791" t="s">
        <v>102</v>
      </c>
      <c r="H791" t="s">
        <v>1227</v>
      </c>
      <c r="J791">
        <v>4.8268700000000004</v>
      </c>
      <c r="K791">
        <v>0</v>
      </c>
      <c r="L791">
        <v>0</v>
      </c>
      <c r="M791">
        <v>8</v>
      </c>
      <c r="N791">
        <v>8</v>
      </c>
    </row>
    <row r="792" spans="1:14">
      <c r="A792" t="s">
        <v>1201</v>
      </c>
      <c r="B792" t="s">
        <v>1205</v>
      </c>
      <c r="C792" s="8">
        <v>42749</v>
      </c>
      <c r="D792" t="s">
        <v>1225</v>
      </c>
      <c r="E792" t="s">
        <v>48</v>
      </c>
      <c r="F792" t="s">
        <v>49</v>
      </c>
      <c r="G792" t="s">
        <v>102</v>
      </c>
      <c r="H792" t="s">
        <v>1228</v>
      </c>
      <c r="J792">
        <v>7.415597</v>
      </c>
      <c r="K792">
        <v>2.7584</v>
      </c>
      <c r="L792">
        <v>0</v>
      </c>
      <c r="M792">
        <v>8</v>
      </c>
      <c r="N792">
        <v>8</v>
      </c>
    </row>
    <row r="793" spans="1:14">
      <c r="A793" t="s">
        <v>1201</v>
      </c>
      <c r="B793" t="s">
        <v>1205</v>
      </c>
      <c r="C793" s="8">
        <v>42749</v>
      </c>
      <c r="D793" t="s">
        <v>1225</v>
      </c>
      <c r="E793" t="s">
        <v>48</v>
      </c>
      <c r="F793" t="s">
        <v>49</v>
      </c>
      <c r="G793" t="s">
        <v>102</v>
      </c>
      <c r="H793" t="s">
        <v>1229</v>
      </c>
      <c r="J793">
        <v>7.6153599999999999</v>
      </c>
      <c r="K793">
        <v>0</v>
      </c>
      <c r="L793">
        <v>0</v>
      </c>
      <c r="M793">
        <v>8</v>
      </c>
      <c r="N793">
        <v>8</v>
      </c>
    </row>
    <row r="794" spans="1:14">
      <c r="A794" t="s">
        <v>1201</v>
      </c>
      <c r="B794" t="s">
        <v>1201</v>
      </c>
      <c r="C794" s="8">
        <v>42741</v>
      </c>
      <c r="D794" t="s">
        <v>1237</v>
      </c>
      <c r="E794" t="s">
        <v>48</v>
      </c>
      <c r="F794" t="s">
        <v>50</v>
      </c>
      <c r="G794" t="s">
        <v>102</v>
      </c>
      <c r="H794" t="s">
        <v>1333</v>
      </c>
      <c r="J794">
        <v>21.19998</v>
      </c>
      <c r="K794">
        <v>0</v>
      </c>
      <c r="L794">
        <v>0</v>
      </c>
      <c r="M794">
        <v>24</v>
      </c>
      <c r="N794">
        <v>24</v>
      </c>
    </row>
    <row r="795" spans="1:14">
      <c r="A795" t="s">
        <v>1201</v>
      </c>
      <c r="B795" t="s">
        <v>1201</v>
      </c>
      <c r="C795" s="8">
        <v>42741</v>
      </c>
      <c r="D795" t="s">
        <v>1237</v>
      </c>
      <c r="E795" t="s">
        <v>48</v>
      </c>
      <c r="F795" t="s">
        <v>50</v>
      </c>
      <c r="G795" t="s">
        <v>102</v>
      </c>
      <c r="H795" t="s">
        <v>1334</v>
      </c>
      <c r="J795">
        <v>21.19998</v>
      </c>
      <c r="K795">
        <v>0</v>
      </c>
      <c r="L795">
        <v>0</v>
      </c>
      <c r="M795">
        <v>24</v>
      </c>
      <c r="N795">
        <v>24</v>
      </c>
    </row>
    <row r="796" spans="1:14">
      <c r="A796" t="s">
        <v>1201</v>
      </c>
      <c r="B796" t="s">
        <v>1201</v>
      </c>
      <c r="C796" s="8">
        <v>42741</v>
      </c>
      <c r="D796" t="s">
        <v>1237</v>
      </c>
      <c r="E796" t="s">
        <v>48</v>
      </c>
      <c r="F796" t="s">
        <v>49</v>
      </c>
      <c r="G796" t="s">
        <v>102</v>
      </c>
      <c r="H796" t="s">
        <v>1338</v>
      </c>
      <c r="J796">
        <v>5.9860800000000003</v>
      </c>
      <c r="K796">
        <v>0</v>
      </c>
      <c r="L796">
        <v>0</v>
      </c>
      <c r="M796">
        <v>8</v>
      </c>
      <c r="N796">
        <v>8</v>
      </c>
    </row>
    <row r="797" spans="1:14">
      <c r="A797" t="s">
        <v>1201</v>
      </c>
      <c r="B797" t="s">
        <v>1201</v>
      </c>
      <c r="C797" s="8">
        <v>42741</v>
      </c>
      <c r="D797" t="s">
        <v>1237</v>
      </c>
      <c r="E797" t="s">
        <v>48</v>
      </c>
      <c r="F797" t="s">
        <v>49</v>
      </c>
      <c r="G797" t="s">
        <v>102</v>
      </c>
      <c r="H797" t="s">
        <v>1339</v>
      </c>
      <c r="J797">
        <v>6.4831799999999999</v>
      </c>
      <c r="K797">
        <v>0</v>
      </c>
      <c r="L797">
        <v>0</v>
      </c>
      <c r="M797">
        <v>8</v>
      </c>
      <c r="N797">
        <v>8</v>
      </c>
    </row>
    <row r="798" spans="1:14">
      <c r="A798" t="s">
        <v>1201</v>
      </c>
      <c r="B798" t="s">
        <v>1201</v>
      </c>
      <c r="C798" s="8">
        <v>42741</v>
      </c>
      <c r="D798" t="s">
        <v>1237</v>
      </c>
      <c r="E798" t="s">
        <v>48</v>
      </c>
      <c r="F798" t="s">
        <v>49</v>
      </c>
      <c r="G798" t="s">
        <v>102</v>
      </c>
      <c r="H798" t="s">
        <v>1332</v>
      </c>
      <c r="J798">
        <v>5.7604199999999999</v>
      </c>
      <c r="K798">
        <v>0</v>
      </c>
      <c r="L798">
        <v>0</v>
      </c>
      <c r="M798">
        <v>8</v>
      </c>
      <c r="N798">
        <v>8</v>
      </c>
    </row>
    <row r="799" spans="1:14">
      <c r="A799" t="s">
        <v>1201</v>
      </c>
      <c r="B799" t="s">
        <v>1201</v>
      </c>
      <c r="C799" s="8">
        <v>42741</v>
      </c>
      <c r="D799" t="s">
        <v>1237</v>
      </c>
      <c r="E799" t="s">
        <v>48</v>
      </c>
      <c r="F799" t="s">
        <v>49</v>
      </c>
      <c r="G799" t="s">
        <v>102</v>
      </c>
      <c r="H799" t="s">
        <v>1331</v>
      </c>
      <c r="J799">
        <v>4.2572000000000001</v>
      </c>
      <c r="K799">
        <v>0</v>
      </c>
      <c r="L799">
        <v>0</v>
      </c>
      <c r="M799">
        <v>8</v>
      </c>
      <c r="N799">
        <v>8</v>
      </c>
    </row>
    <row r="800" spans="1:14">
      <c r="A800" t="s">
        <v>1201</v>
      </c>
      <c r="B800" t="s">
        <v>1201</v>
      </c>
      <c r="C800" s="8">
        <v>42741</v>
      </c>
      <c r="D800" t="s">
        <v>1237</v>
      </c>
      <c r="E800" t="s">
        <v>48</v>
      </c>
      <c r="F800" t="s">
        <v>49</v>
      </c>
      <c r="G800" t="s">
        <v>102</v>
      </c>
      <c r="H800" t="s">
        <v>1330</v>
      </c>
      <c r="J800">
        <v>6.8748199999999997</v>
      </c>
      <c r="K800">
        <v>0</v>
      </c>
      <c r="L800">
        <v>0</v>
      </c>
      <c r="M800">
        <v>8</v>
      </c>
      <c r="N800">
        <v>8</v>
      </c>
    </row>
    <row r="801" spans="1:14">
      <c r="A801" t="s">
        <v>1201</v>
      </c>
      <c r="B801" t="s">
        <v>1201</v>
      </c>
      <c r="C801" s="8">
        <v>42741</v>
      </c>
      <c r="D801" t="s">
        <v>1237</v>
      </c>
      <c r="E801" t="s">
        <v>48</v>
      </c>
      <c r="F801" t="s">
        <v>49</v>
      </c>
      <c r="G801" t="s">
        <v>102</v>
      </c>
      <c r="H801" t="s">
        <v>1327</v>
      </c>
      <c r="J801">
        <v>6.4416900000000004</v>
      </c>
      <c r="K801">
        <v>0</v>
      </c>
      <c r="L801">
        <v>0</v>
      </c>
      <c r="M801">
        <v>8</v>
      </c>
      <c r="N801">
        <v>8</v>
      </c>
    </row>
    <row r="802" spans="1:14">
      <c r="A802" t="s">
        <v>1201</v>
      </c>
      <c r="B802" t="s">
        <v>1201</v>
      </c>
      <c r="C802" s="8">
        <v>42741</v>
      </c>
      <c r="D802" t="s">
        <v>1237</v>
      </c>
      <c r="E802" t="s">
        <v>48</v>
      </c>
      <c r="F802" t="s">
        <v>49</v>
      </c>
      <c r="G802" t="s">
        <v>102</v>
      </c>
      <c r="H802" t="s">
        <v>1326</v>
      </c>
      <c r="J802">
        <v>6.9665999999999997</v>
      </c>
      <c r="K802">
        <v>4.7E-2</v>
      </c>
      <c r="L802">
        <v>0</v>
      </c>
      <c r="M802">
        <v>8</v>
      </c>
      <c r="N802">
        <v>8</v>
      </c>
    </row>
    <row r="803" spans="1:14">
      <c r="A803" t="s">
        <v>1201</v>
      </c>
      <c r="B803" t="s">
        <v>1201</v>
      </c>
      <c r="C803" s="8">
        <v>42741</v>
      </c>
      <c r="D803" t="s">
        <v>1237</v>
      </c>
      <c r="E803" t="s">
        <v>48</v>
      </c>
      <c r="F803" t="s">
        <v>49</v>
      </c>
      <c r="G803" t="s">
        <v>102</v>
      </c>
      <c r="H803" t="s">
        <v>1340</v>
      </c>
      <c r="J803">
        <v>5.3578200000000002</v>
      </c>
      <c r="K803">
        <v>0</v>
      </c>
      <c r="L803">
        <v>0</v>
      </c>
      <c r="M803">
        <v>8</v>
      </c>
      <c r="N803">
        <v>8</v>
      </c>
    </row>
    <row r="804" spans="1:14">
      <c r="A804" t="s">
        <v>1201</v>
      </c>
      <c r="B804" t="s">
        <v>1201</v>
      </c>
      <c r="C804" s="8">
        <v>42741</v>
      </c>
      <c r="D804" t="s">
        <v>1237</v>
      </c>
      <c r="E804" t="s">
        <v>48</v>
      </c>
      <c r="F804" t="s">
        <v>49</v>
      </c>
      <c r="G804" t="s">
        <v>102</v>
      </c>
      <c r="H804" t="s">
        <v>1322</v>
      </c>
      <c r="J804">
        <v>6.9701500000000003</v>
      </c>
      <c r="K804">
        <v>0</v>
      </c>
      <c r="L804">
        <v>0</v>
      </c>
      <c r="M804">
        <v>8</v>
      </c>
      <c r="N804">
        <v>8</v>
      </c>
    </row>
    <row r="805" spans="1:14">
      <c r="A805" t="s">
        <v>1201</v>
      </c>
      <c r="B805" t="s">
        <v>1201</v>
      </c>
      <c r="C805" s="8">
        <v>42741</v>
      </c>
      <c r="D805" t="s">
        <v>1237</v>
      </c>
      <c r="E805" t="s">
        <v>48</v>
      </c>
      <c r="F805" t="s">
        <v>49</v>
      </c>
      <c r="G805" t="s">
        <v>102</v>
      </c>
      <c r="H805" t="s">
        <v>1320</v>
      </c>
      <c r="J805">
        <v>5.7055999999999996</v>
      </c>
      <c r="K805">
        <v>0</v>
      </c>
      <c r="L805">
        <v>0</v>
      </c>
      <c r="M805">
        <v>8</v>
      </c>
      <c r="N805">
        <v>8</v>
      </c>
    </row>
    <row r="806" spans="1:14">
      <c r="A806" t="s">
        <v>1201</v>
      </c>
      <c r="B806" t="s">
        <v>1201</v>
      </c>
      <c r="C806" s="8">
        <v>42741</v>
      </c>
      <c r="D806" t="s">
        <v>1237</v>
      </c>
      <c r="E806" t="s">
        <v>48</v>
      </c>
      <c r="F806" t="s">
        <v>49</v>
      </c>
      <c r="G806" t="s">
        <v>102</v>
      </c>
      <c r="H806" t="s">
        <v>1319</v>
      </c>
      <c r="J806">
        <v>7.4803300000000004</v>
      </c>
      <c r="K806">
        <v>0</v>
      </c>
      <c r="L806">
        <v>0</v>
      </c>
      <c r="M806">
        <v>8</v>
      </c>
      <c r="N806">
        <v>8</v>
      </c>
    </row>
    <row r="807" spans="1:14">
      <c r="A807" t="s">
        <v>1201</v>
      </c>
      <c r="B807" t="s">
        <v>1201</v>
      </c>
      <c r="C807" s="8">
        <v>42741</v>
      </c>
      <c r="D807" t="s">
        <v>1237</v>
      </c>
      <c r="E807" t="s">
        <v>48</v>
      </c>
      <c r="F807" t="s">
        <v>49</v>
      </c>
      <c r="G807" t="s">
        <v>102</v>
      </c>
      <c r="H807" t="s">
        <v>1317</v>
      </c>
      <c r="J807">
        <v>4.4726100000000004</v>
      </c>
      <c r="K807">
        <v>0</v>
      </c>
      <c r="L807">
        <v>0</v>
      </c>
      <c r="M807">
        <v>8</v>
      </c>
      <c r="N807">
        <v>8</v>
      </c>
    </row>
    <row r="808" spans="1:14">
      <c r="A808" t="s">
        <v>1201</v>
      </c>
      <c r="B808" t="s">
        <v>1201</v>
      </c>
      <c r="C808" s="8">
        <v>42741</v>
      </c>
      <c r="D808" t="s">
        <v>1237</v>
      </c>
      <c r="E808" t="s">
        <v>48</v>
      </c>
      <c r="F808" t="s">
        <v>49</v>
      </c>
      <c r="G808" t="s">
        <v>102</v>
      </c>
      <c r="H808" t="s">
        <v>1315</v>
      </c>
      <c r="J808">
        <v>6.85372</v>
      </c>
      <c r="K808">
        <v>0</v>
      </c>
      <c r="L808">
        <v>0</v>
      </c>
      <c r="M808">
        <v>8</v>
      </c>
      <c r="N808">
        <v>8</v>
      </c>
    </row>
    <row r="809" spans="1:14">
      <c r="A809" t="s">
        <v>1201</v>
      </c>
      <c r="B809" t="s">
        <v>1201</v>
      </c>
      <c r="C809" s="8">
        <v>42741</v>
      </c>
      <c r="D809" t="s">
        <v>1237</v>
      </c>
      <c r="E809" t="s">
        <v>48</v>
      </c>
      <c r="F809" t="s">
        <v>49</v>
      </c>
      <c r="G809" t="s">
        <v>102</v>
      </c>
      <c r="H809" t="s">
        <v>1314</v>
      </c>
      <c r="J809">
        <v>6.3605999999999998</v>
      </c>
      <c r="K809">
        <v>0</v>
      </c>
      <c r="L809">
        <v>0</v>
      </c>
      <c r="M809">
        <v>8</v>
      </c>
      <c r="N809">
        <v>8</v>
      </c>
    </row>
    <row r="810" spans="1:14">
      <c r="A810" t="s">
        <v>1201</v>
      </c>
      <c r="B810" t="s">
        <v>1201</v>
      </c>
      <c r="C810" s="8">
        <v>42741</v>
      </c>
      <c r="D810" t="s">
        <v>1237</v>
      </c>
      <c r="E810" t="s">
        <v>48</v>
      </c>
      <c r="F810" t="s">
        <v>49</v>
      </c>
      <c r="G810" t="s">
        <v>102</v>
      </c>
      <c r="H810" t="s">
        <v>1312</v>
      </c>
      <c r="J810">
        <v>4.2720700000000003</v>
      </c>
      <c r="K810">
        <v>0.13550000000000001</v>
      </c>
      <c r="L810">
        <v>0</v>
      </c>
      <c r="M810">
        <v>8</v>
      </c>
      <c r="N810">
        <v>8</v>
      </c>
    </row>
    <row r="811" spans="1:14">
      <c r="A811" t="s">
        <v>1201</v>
      </c>
      <c r="B811" t="s">
        <v>1201</v>
      </c>
      <c r="C811" s="8">
        <v>42741</v>
      </c>
      <c r="D811" t="s">
        <v>1237</v>
      </c>
      <c r="E811" t="s">
        <v>48</v>
      </c>
      <c r="F811" t="s">
        <v>49</v>
      </c>
      <c r="G811" t="s">
        <v>102</v>
      </c>
      <c r="H811" t="s">
        <v>1341</v>
      </c>
      <c r="J811">
        <v>5.6864800000000004</v>
      </c>
      <c r="K811">
        <v>0</v>
      </c>
      <c r="L811">
        <v>0</v>
      </c>
      <c r="M811">
        <v>8</v>
      </c>
      <c r="N811">
        <v>8</v>
      </c>
    </row>
    <row r="812" spans="1:14">
      <c r="A812" t="s">
        <v>1201</v>
      </c>
      <c r="B812" t="s">
        <v>1201</v>
      </c>
      <c r="C812" s="8">
        <v>42741</v>
      </c>
      <c r="D812" t="s">
        <v>1237</v>
      </c>
      <c r="E812" t="s">
        <v>48</v>
      </c>
      <c r="F812" t="s">
        <v>49</v>
      </c>
      <c r="G812" t="s">
        <v>102</v>
      </c>
      <c r="H812" t="s">
        <v>1309</v>
      </c>
      <c r="J812">
        <v>6.4770500000000002</v>
      </c>
      <c r="K812">
        <v>0</v>
      </c>
      <c r="L812">
        <v>0</v>
      </c>
      <c r="M812">
        <v>8</v>
      </c>
      <c r="N812">
        <v>8</v>
      </c>
    </row>
    <row r="813" spans="1:14">
      <c r="A813" t="s">
        <v>1201</v>
      </c>
      <c r="B813" t="s">
        <v>1201</v>
      </c>
      <c r="C813" s="8">
        <v>42741</v>
      </c>
      <c r="D813" t="s">
        <v>1237</v>
      </c>
      <c r="E813" t="s">
        <v>48</v>
      </c>
      <c r="F813" t="s">
        <v>49</v>
      </c>
      <c r="G813" t="s">
        <v>102</v>
      </c>
      <c r="H813" t="s">
        <v>1343</v>
      </c>
      <c r="J813">
        <v>3.4014000000000002</v>
      </c>
      <c r="K813">
        <v>1.7625999999999999</v>
      </c>
      <c r="L813">
        <v>0</v>
      </c>
      <c r="M813">
        <v>8</v>
      </c>
      <c r="N813">
        <v>8</v>
      </c>
    </row>
    <row r="814" spans="1:14">
      <c r="A814" t="s">
        <v>1201</v>
      </c>
      <c r="B814" t="s">
        <v>1201</v>
      </c>
      <c r="C814" s="8">
        <v>42741</v>
      </c>
      <c r="D814" t="s">
        <v>1237</v>
      </c>
      <c r="E814" t="s">
        <v>48</v>
      </c>
      <c r="F814" t="s">
        <v>49</v>
      </c>
      <c r="G814" t="s">
        <v>102</v>
      </c>
      <c r="H814" t="s">
        <v>1344</v>
      </c>
      <c r="J814">
        <v>6.81297</v>
      </c>
      <c r="K814">
        <v>8.0000000000000002E-3</v>
      </c>
      <c r="L814">
        <v>0</v>
      </c>
      <c r="M814">
        <v>8</v>
      </c>
      <c r="N814">
        <v>8</v>
      </c>
    </row>
    <row r="815" spans="1:14">
      <c r="A815" t="s">
        <v>1201</v>
      </c>
      <c r="B815" t="s">
        <v>1201</v>
      </c>
      <c r="C815" s="8">
        <v>42741</v>
      </c>
      <c r="D815" t="s">
        <v>1237</v>
      </c>
      <c r="E815" t="s">
        <v>48</v>
      </c>
      <c r="F815" t="s">
        <v>49</v>
      </c>
      <c r="G815" t="s">
        <v>102</v>
      </c>
      <c r="H815" t="s">
        <v>1345</v>
      </c>
      <c r="J815">
        <v>5.5895200000000003</v>
      </c>
      <c r="K815">
        <v>3.2500000000000001E-2</v>
      </c>
      <c r="L815">
        <v>0</v>
      </c>
      <c r="M815">
        <v>8</v>
      </c>
      <c r="N815">
        <v>8</v>
      </c>
    </row>
    <row r="816" spans="1:14">
      <c r="A816" t="s">
        <v>1201</v>
      </c>
      <c r="B816" t="s">
        <v>1201</v>
      </c>
      <c r="C816" s="8">
        <v>42741</v>
      </c>
      <c r="D816" t="s">
        <v>1237</v>
      </c>
      <c r="E816" t="s">
        <v>48</v>
      </c>
      <c r="F816" t="s">
        <v>49</v>
      </c>
      <c r="G816" t="s">
        <v>102</v>
      </c>
      <c r="H816" t="s">
        <v>1305</v>
      </c>
      <c r="J816">
        <v>6.23773</v>
      </c>
      <c r="K816">
        <v>6.3E-3</v>
      </c>
      <c r="L816">
        <v>0</v>
      </c>
      <c r="M816">
        <v>8</v>
      </c>
      <c r="N816">
        <v>8</v>
      </c>
    </row>
    <row r="817" spans="1:14">
      <c r="A817" t="s">
        <v>1201</v>
      </c>
      <c r="B817" t="s">
        <v>1201</v>
      </c>
      <c r="C817" s="8">
        <v>42741</v>
      </c>
      <c r="D817" t="s">
        <v>1237</v>
      </c>
      <c r="E817" t="s">
        <v>48</v>
      </c>
      <c r="F817" t="s">
        <v>49</v>
      </c>
      <c r="G817" t="s">
        <v>102</v>
      </c>
      <c r="H817" t="s">
        <v>1304</v>
      </c>
      <c r="J817">
        <v>6.0118400000000003</v>
      </c>
      <c r="K817">
        <v>0</v>
      </c>
      <c r="L817">
        <v>0</v>
      </c>
      <c r="M817">
        <v>8</v>
      </c>
      <c r="N817">
        <v>8</v>
      </c>
    </row>
    <row r="818" spans="1:14">
      <c r="A818" t="s">
        <v>1201</v>
      </c>
      <c r="B818" t="s">
        <v>1201</v>
      </c>
      <c r="C818" s="8">
        <v>42741</v>
      </c>
      <c r="D818" t="s">
        <v>1237</v>
      </c>
      <c r="E818" t="s">
        <v>48</v>
      </c>
      <c r="F818" t="s">
        <v>49</v>
      </c>
      <c r="G818" t="s">
        <v>102</v>
      </c>
      <c r="H818" t="s">
        <v>1303</v>
      </c>
      <c r="J818">
        <v>4.7086499999999996</v>
      </c>
      <c r="K818">
        <v>0</v>
      </c>
      <c r="L818">
        <v>0</v>
      </c>
      <c r="M818">
        <v>8</v>
      </c>
      <c r="N818">
        <v>8</v>
      </c>
    </row>
    <row r="819" spans="1:14">
      <c r="A819" t="s">
        <v>1201</v>
      </c>
      <c r="B819" t="s">
        <v>1201</v>
      </c>
      <c r="C819" s="8">
        <v>42741</v>
      </c>
      <c r="D819" t="s">
        <v>1237</v>
      </c>
      <c r="E819" t="s">
        <v>48</v>
      </c>
      <c r="F819" t="s">
        <v>49</v>
      </c>
      <c r="G819" t="s">
        <v>102</v>
      </c>
      <c r="H819" t="s">
        <v>1241</v>
      </c>
      <c r="J819">
        <v>6.7205899999999996</v>
      </c>
      <c r="K819">
        <v>0</v>
      </c>
      <c r="L819">
        <v>0</v>
      </c>
      <c r="M819">
        <v>8</v>
      </c>
      <c r="N819">
        <v>8</v>
      </c>
    </row>
    <row r="820" spans="1:14">
      <c r="A820" t="s">
        <v>1201</v>
      </c>
      <c r="B820" t="s">
        <v>1201</v>
      </c>
      <c r="C820" s="8">
        <v>42741</v>
      </c>
      <c r="D820" t="s">
        <v>1237</v>
      </c>
      <c r="E820" t="s">
        <v>48</v>
      </c>
      <c r="F820" t="s">
        <v>49</v>
      </c>
      <c r="G820" t="s">
        <v>102</v>
      </c>
      <c r="H820" t="s">
        <v>1239</v>
      </c>
      <c r="J820">
        <v>3.55816</v>
      </c>
      <c r="K820">
        <v>1.6400000000000001E-2</v>
      </c>
      <c r="L820">
        <v>0</v>
      </c>
      <c r="M820">
        <v>8</v>
      </c>
      <c r="N820">
        <v>8</v>
      </c>
    </row>
    <row r="821" spans="1:14">
      <c r="A821" t="s">
        <v>1201</v>
      </c>
      <c r="B821" t="s">
        <v>1201</v>
      </c>
      <c r="C821" s="8">
        <v>42741</v>
      </c>
      <c r="D821" t="s">
        <v>1237</v>
      </c>
      <c r="E821" t="s">
        <v>48</v>
      </c>
      <c r="F821" t="s">
        <v>49</v>
      </c>
      <c r="G821" t="s">
        <v>102</v>
      </c>
      <c r="H821" t="s">
        <v>1346</v>
      </c>
      <c r="J821">
        <v>4.77102</v>
      </c>
      <c r="K821">
        <v>0</v>
      </c>
      <c r="L821">
        <v>0</v>
      </c>
      <c r="M821">
        <v>8</v>
      </c>
      <c r="N821">
        <v>8</v>
      </c>
    </row>
    <row r="822" spans="1:14">
      <c r="A822" t="s">
        <v>1201</v>
      </c>
      <c r="B822" t="s">
        <v>1201</v>
      </c>
      <c r="C822" s="8">
        <v>42741</v>
      </c>
      <c r="D822" t="s">
        <v>1237</v>
      </c>
      <c r="E822" t="s">
        <v>48</v>
      </c>
      <c r="F822" t="s">
        <v>49</v>
      </c>
      <c r="G822" t="s">
        <v>102</v>
      </c>
      <c r="H822" t="s">
        <v>1238</v>
      </c>
      <c r="J822">
        <v>2.8035999999999999</v>
      </c>
      <c r="K822">
        <v>1.1299999999999999E-2</v>
      </c>
      <c r="L822">
        <v>0</v>
      </c>
      <c r="M822">
        <v>8</v>
      </c>
      <c r="N822">
        <v>8</v>
      </c>
    </row>
    <row r="823" spans="1:14">
      <c r="A823" t="s">
        <v>1201</v>
      </c>
      <c r="B823" t="s">
        <v>1205</v>
      </c>
      <c r="C823" s="8">
        <v>42749</v>
      </c>
      <c r="D823" t="s">
        <v>1223</v>
      </c>
      <c r="E823" t="s">
        <v>48</v>
      </c>
      <c r="F823" t="s">
        <v>49</v>
      </c>
      <c r="G823" t="s">
        <v>102</v>
      </c>
      <c r="H823" t="s">
        <v>1232</v>
      </c>
      <c r="J823">
        <v>6.5536399999999997</v>
      </c>
      <c r="K823">
        <v>0.23430000000000001</v>
      </c>
      <c r="L823">
        <v>0</v>
      </c>
      <c r="M823">
        <v>8</v>
      </c>
      <c r="N823">
        <v>8</v>
      </c>
    </row>
    <row r="824" spans="1:14">
      <c r="A824" t="s">
        <v>1201</v>
      </c>
      <c r="B824" t="s">
        <v>1205</v>
      </c>
      <c r="C824" s="8">
        <v>42749</v>
      </c>
      <c r="D824" t="s">
        <v>1223</v>
      </c>
      <c r="E824" t="s">
        <v>48</v>
      </c>
      <c r="F824" t="s">
        <v>49</v>
      </c>
      <c r="G824" t="s">
        <v>102</v>
      </c>
      <c r="H824" t="s">
        <v>1298</v>
      </c>
      <c r="J824">
        <v>7.2745600000000001</v>
      </c>
      <c r="K824">
        <v>3.2000000000000002E-3</v>
      </c>
      <c r="L824">
        <v>0</v>
      </c>
      <c r="M824">
        <v>8</v>
      </c>
      <c r="N824">
        <v>8</v>
      </c>
    </row>
    <row r="825" spans="1:14">
      <c r="A825" t="s">
        <v>1201</v>
      </c>
      <c r="B825" t="s">
        <v>1205</v>
      </c>
      <c r="C825" s="8">
        <v>42749</v>
      </c>
      <c r="D825" t="s">
        <v>1223</v>
      </c>
      <c r="E825" t="s">
        <v>48</v>
      </c>
      <c r="F825" t="s">
        <v>49</v>
      </c>
      <c r="G825" t="s">
        <v>102</v>
      </c>
      <c r="H825" t="s">
        <v>1235</v>
      </c>
      <c r="J825">
        <v>5.1336500000000003</v>
      </c>
      <c r="K825">
        <v>0.53869999999999996</v>
      </c>
      <c r="L825">
        <v>0</v>
      </c>
      <c r="M825">
        <v>8</v>
      </c>
      <c r="N825">
        <v>8</v>
      </c>
    </row>
    <row r="826" spans="1:14">
      <c r="A826" t="s">
        <v>1201</v>
      </c>
      <c r="B826" t="s">
        <v>1205</v>
      </c>
      <c r="C826" s="8">
        <v>42749</v>
      </c>
      <c r="D826" t="s">
        <v>1223</v>
      </c>
      <c r="E826" t="s">
        <v>48</v>
      </c>
      <c r="F826" t="s">
        <v>49</v>
      </c>
      <c r="G826" t="s">
        <v>102</v>
      </c>
      <c r="H826" t="s">
        <v>1236</v>
      </c>
      <c r="J826">
        <v>5.8722599999999998</v>
      </c>
      <c r="K826">
        <v>0</v>
      </c>
      <c r="L826">
        <v>0</v>
      </c>
      <c r="M826">
        <v>8</v>
      </c>
      <c r="N826">
        <v>8</v>
      </c>
    </row>
    <row r="827" spans="1:14">
      <c r="A827" t="s">
        <v>1201</v>
      </c>
      <c r="B827" t="s">
        <v>1205</v>
      </c>
      <c r="C827" s="8">
        <v>42749</v>
      </c>
      <c r="D827" t="s">
        <v>1223</v>
      </c>
      <c r="E827" t="s">
        <v>48</v>
      </c>
      <c r="F827" t="s">
        <v>49</v>
      </c>
      <c r="G827" t="s">
        <v>102</v>
      </c>
      <c r="H827" t="s">
        <v>1348</v>
      </c>
      <c r="J827">
        <v>4.5285200000000003</v>
      </c>
      <c r="K827">
        <v>0</v>
      </c>
      <c r="L827">
        <v>0</v>
      </c>
      <c r="M827">
        <v>8</v>
      </c>
      <c r="N827">
        <v>8</v>
      </c>
    </row>
    <row r="828" spans="1:14">
      <c r="A828" t="s">
        <v>1201</v>
      </c>
      <c r="B828" t="s">
        <v>1205</v>
      </c>
      <c r="C828" s="8">
        <v>42749</v>
      </c>
      <c r="D828" t="s">
        <v>1225</v>
      </c>
      <c r="E828" t="s">
        <v>48</v>
      </c>
      <c r="F828" t="s">
        <v>49</v>
      </c>
      <c r="G828" t="s">
        <v>102</v>
      </c>
      <c r="H828" t="s">
        <v>1297</v>
      </c>
      <c r="J828">
        <v>7.58101</v>
      </c>
      <c r="K828">
        <v>0</v>
      </c>
      <c r="L828">
        <v>0</v>
      </c>
      <c r="M828">
        <v>8</v>
      </c>
      <c r="N828">
        <v>8</v>
      </c>
    </row>
    <row r="829" spans="1:14">
      <c r="A829" t="s">
        <v>1201</v>
      </c>
      <c r="B829" t="s">
        <v>1205</v>
      </c>
      <c r="C829" s="8">
        <v>42749</v>
      </c>
      <c r="D829" t="s">
        <v>1237</v>
      </c>
      <c r="E829" t="s">
        <v>48</v>
      </c>
      <c r="F829" t="s">
        <v>49</v>
      </c>
      <c r="G829" t="s">
        <v>102</v>
      </c>
      <c r="H829" t="s">
        <v>1303</v>
      </c>
      <c r="J829">
        <v>5.8985599999999998</v>
      </c>
      <c r="K829">
        <v>0</v>
      </c>
      <c r="L829">
        <v>0</v>
      </c>
      <c r="M829">
        <v>8</v>
      </c>
      <c r="N829">
        <v>8</v>
      </c>
    </row>
    <row r="830" spans="1:14">
      <c r="A830" t="s">
        <v>1201</v>
      </c>
      <c r="B830" t="s">
        <v>1205</v>
      </c>
      <c r="C830" s="8">
        <v>42749</v>
      </c>
      <c r="D830" t="s">
        <v>1225</v>
      </c>
      <c r="E830" t="s">
        <v>48</v>
      </c>
      <c r="F830" t="s">
        <v>49</v>
      </c>
      <c r="G830" t="s">
        <v>102</v>
      </c>
      <c r="H830" t="s">
        <v>1295</v>
      </c>
      <c r="J830">
        <v>6.0370900000000001</v>
      </c>
      <c r="K830">
        <v>8.1199999999999994E-2</v>
      </c>
      <c r="L830">
        <v>0</v>
      </c>
      <c r="M830">
        <v>8</v>
      </c>
      <c r="N830">
        <v>8</v>
      </c>
    </row>
    <row r="831" spans="1:14">
      <c r="A831" t="s">
        <v>1201</v>
      </c>
      <c r="B831" t="s">
        <v>1205</v>
      </c>
      <c r="C831" s="8">
        <v>42749</v>
      </c>
      <c r="D831" t="s">
        <v>1225</v>
      </c>
      <c r="E831" t="s">
        <v>48</v>
      </c>
      <c r="F831" t="s">
        <v>49</v>
      </c>
      <c r="G831" t="s">
        <v>102</v>
      </c>
      <c r="H831" t="s">
        <v>1293</v>
      </c>
      <c r="J831">
        <v>4.99383</v>
      </c>
      <c r="K831">
        <v>0</v>
      </c>
      <c r="L831">
        <v>0</v>
      </c>
      <c r="M831">
        <v>7</v>
      </c>
      <c r="N831">
        <v>7</v>
      </c>
    </row>
    <row r="832" spans="1:14">
      <c r="A832" t="s">
        <v>1201</v>
      </c>
      <c r="B832" t="s">
        <v>1205</v>
      </c>
      <c r="C832" s="8">
        <v>42749</v>
      </c>
      <c r="D832" t="s">
        <v>1237</v>
      </c>
      <c r="E832" t="s">
        <v>48</v>
      </c>
      <c r="F832" t="s">
        <v>49</v>
      </c>
      <c r="G832" t="s">
        <v>102</v>
      </c>
      <c r="H832" t="s">
        <v>1306</v>
      </c>
      <c r="J832">
        <v>3.1651370000000001</v>
      </c>
      <c r="K832">
        <v>0</v>
      </c>
      <c r="L832">
        <v>0</v>
      </c>
      <c r="M832">
        <v>6</v>
      </c>
      <c r="N832">
        <v>6</v>
      </c>
    </row>
    <row r="833" spans="1:14">
      <c r="A833" t="s">
        <v>1201</v>
      </c>
      <c r="B833" t="s">
        <v>1205</v>
      </c>
      <c r="C833" s="8">
        <v>42749</v>
      </c>
      <c r="D833" t="s">
        <v>1223</v>
      </c>
      <c r="E833" t="s">
        <v>48</v>
      </c>
      <c r="F833" t="s">
        <v>49</v>
      </c>
      <c r="G833" t="s">
        <v>102</v>
      </c>
      <c r="H833" t="s">
        <v>1307</v>
      </c>
      <c r="J833">
        <v>3.6240700000000001</v>
      </c>
      <c r="K833">
        <v>0</v>
      </c>
      <c r="L833">
        <v>0</v>
      </c>
      <c r="M833">
        <v>8</v>
      </c>
      <c r="N833">
        <v>8</v>
      </c>
    </row>
    <row r="834" spans="1:14">
      <c r="A834" t="s">
        <v>1201</v>
      </c>
      <c r="B834" t="s">
        <v>1205</v>
      </c>
      <c r="C834" s="8">
        <v>42749</v>
      </c>
      <c r="D834" t="s">
        <v>1225</v>
      </c>
      <c r="E834" t="s">
        <v>48</v>
      </c>
      <c r="F834" t="s">
        <v>49</v>
      </c>
      <c r="G834" t="s">
        <v>102</v>
      </c>
      <c r="H834" t="s">
        <v>1308</v>
      </c>
      <c r="J834">
        <v>6.9268200000000002</v>
      </c>
      <c r="K834">
        <v>6.1999999999999998E-3</v>
      </c>
      <c r="L834">
        <v>0</v>
      </c>
      <c r="M834">
        <v>8</v>
      </c>
      <c r="N834">
        <v>8</v>
      </c>
    </row>
    <row r="835" spans="1:14">
      <c r="A835" t="s">
        <v>1201</v>
      </c>
      <c r="B835" t="s">
        <v>1205</v>
      </c>
      <c r="C835" s="8">
        <v>42749</v>
      </c>
      <c r="D835" t="s">
        <v>1237</v>
      </c>
      <c r="E835" t="s">
        <v>48</v>
      </c>
      <c r="F835" t="s">
        <v>49</v>
      </c>
      <c r="G835" t="s">
        <v>102</v>
      </c>
      <c r="H835" t="s">
        <v>1343</v>
      </c>
      <c r="J835">
        <v>6.6078900000000003</v>
      </c>
      <c r="K835">
        <v>2.8400000000000002E-2</v>
      </c>
      <c r="L835">
        <v>0</v>
      </c>
      <c r="M835">
        <v>8</v>
      </c>
      <c r="N835">
        <v>8</v>
      </c>
    </row>
    <row r="836" spans="1:14">
      <c r="A836" t="s">
        <v>1201</v>
      </c>
      <c r="B836" t="s">
        <v>1205</v>
      </c>
      <c r="C836" s="8">
        <v>42749</v>
      </c>
      <c r="D836" t="s">
        <v>1223</v>
      </c>
      <c r="E836" t="s">
        <v>48</v>
      </c>
      <c r="F836" t="s">
        <v>49</v>
      </c>
      <c r="G836" t="s">
        <v>102</v>
      </c>
      <c r="H836" t="s">
        <v>1291</v>
      </c>
      <c r="J836">
        <v>6.6859000000000002</v>
      </c>
      <c r="K836">
        <v>8.0000000000000004E-4</v>
      </c>
      <c r="L836">
        <v>0</v>
      </c>
      <c r="M836">
        <v>8</v>
      </c>
      <c r="N836">
        <v>8</v>
      </c>
    </row>
    <row r="837" spans="1:14">
      <c r="A837" t="s">
        <v>1201</v>
      </c>
      <c r="B837" t="s">
        <v>1205</v>
      </c>
      <c r="C837" s="8">
        <v>42749</v>
      </c>
      <c r="D837" t="s">
        <v>1225</v>
      </c>
      <c r="E837" t="s">
        <v>48</v>
      </c>
      <c r="F837" t="s">
        <v>49</v>
      </c>
      <c r="G837" t="s">
        <v>102</v>
      </c>
      <c r="H837" t="s">
        <v>1285</v>
      </c>
      <c r="J837">
        <v>8.5007000000000001</v>
      </c>
      <c r="K837">
        <v>0</v>
      </c>
      <c r="L837">
        <v>0</v>
      </c>
      <c r="M837">
        <v>8</v>
      </c>
      <c r="N837">
        <v>8</v>
      </c>
    </row>
    <row r="838" spans="1:14">
      <c r="A838" t="s">
        <v>1201</v>
      </c>
      <c r="B838" t="s">
        <v>1205</v>
      </c>
      <c r="C838" s="8">
        <v>42749</v>
      </c>
      <c r="D838" t="s">
        <v>1223</v>
      </c>
      <c r="E838" t="s">
        <v>48</v>
      </c>
      <c r="F838" t="s">
        <v>49</v>
      </c>
      <c r="G838" t="s">
        <v>102</v>
      </c>
      <c r="H838" t="s">
        <v>1342</v>
      </c>
      <c r="J838">
        <v>7.6483499999999998</v>
      </c>
      <c r="K838">
        <v>1.6E-2</v>
      </c>
      <c r="L838">
        <v>0</v>
      </c>
      <c r="M838">
        <v>8</v>
      </c>
      <c r="N838">
        <v>8</v>
      </c>
    </row>
    <row r="839" spans="1:14">
      <c r="A839" t="s">
        <v>1201</v>
      </c>
      <c r="B839" t="s">
        <v>1205</v>
      </c>
      <c r="C839" s="8">
        <v>42749</v>
      </c>
      <c r="D839" t="s">
        <v>1225</v>
      </c>
      <c r="E839" t="s">
        <v>48</v>
      </c>
      <c r="F839" t="s">
        <v>49</v>
      </c>
      <c r="G839" t="s">
        <v>102</v>
      </c>
      <c r="H839" t="s">
        <v>1281</v>
      </c>
      <c r="J839">
        <v>6.9039400000000004</v>
      </c>
      <c r="K839">
        <v>0.72440000000000004</v>
      </c>
      <c r="L839">
        <v>0</v>
      </c>
      <c r="M839">
        <v>8</v>
      </c>
      <c r="N839">
        <v>8</v>
      </c>
    </row>
    <row r="840" spans="1:14">
      <c r="A840" t="s">
        <v>1201</v>
      </c>
      <c r="B840" t="s">
        <v>1205</v>
      </c>
      <c r="C840" s="8">
        <v>42749</v>
      </c>
      <c r="D840" t="s">
        <v>1225</v>
      </c>
      <c r="E840" t="s">
        <v>48</v>
      </c>
      <c r="F840" t="s">
        <v>49</v>
      </c>
      <c r="G840" t="s">
        <v>102</v>
      </c>
      <c r="H840" t="s">
        <v>1279</v>
      </c>
      <c r="J840">
        <v>6.7118060000000002</v>
      </c>
      <c r="K840">
        <v>0.02</v>
      </c>
      <c r="L840">
        <v>0</v>
      </c>
      <c r="M840">
        <v>8</v>
      </c>
      <c r="N840">
        <v>8</v>
      </c>
    </row>
    <row r="841" spans="1:14">
      <c r="A841" t="s">
        <v>1201</v>
      </c>
      <c r="B841" t="s">
        <v>1205</v>
      </c>
      <c r="C841" s="8">
        <v>42749</v>
      </c>
      <c r="D841" t="s">
        <v>1225</v>
      </c>
      <c r="E841" t="s">
        <v>48</v>
      </c>
      <c r="F841" t="s">
        <v>49</v>
      </c>
      <c r="G841" t="s">
        <v>102</v>
      </c>
      <c r="H841" t="s">
        <v>1278</v>
      </c>
      <c r="J841">
        <v>6.9738300000000004</v>
      </c>
      <c r="K841">
        <v>0</v>
      </c>
      <c r="L841">
        <v>0</v>
      </c>
      <c r="M841">
        <v>8</v>
      </c>
      <c r="N841">
        <v>8</v>
      </c>
    </row>
    <row r="842" spans="1:14">
      <c r="A842" t="s">
        <v>1201</v>
      </c>
      <c r="B842" t="s">
        <v>1205</v>
      </c>
      <c r="C842" s="8">
        <v>42749</v>
      </c>
      <c r="D842" t="s">
        <v>1225</v>
      </c>
      <c r="E842" t="s">
        <v>48</v>
      </c>
      <c r="F842" t="s">
        <v>49</v>
      </c>
      <c r="G842" t="s">
        <v>102</v>
      </c>
      <c r="H842" t="s">
        <v>1313</v>
      </c>
      <c r="J842">
        <v>5.4878600000000004</v>
      </c>
      <c r="K842">
        <v>5.0000000000000001E-4</v>
      </c>
      <c r="L842">
        <v>0</v>
      </c>
      <c r="M842">
        <v>8</v>
      </c>
      <c r="N842">
        <v>8</v>
      </c>
    </row>
    <row r="843" spans="1:14">
      <c r="A843" t="s">
        <v>1201</v>
      </c>
      <c r="B843" t="s">
        <v>1205</v>
      </c>
      <c r="C843" s="8">
        <v>42749</v>
      </c>
      <c r="D843" t="s">
        <v>1223</v>
      </c>
      <c r="E843" t="s">
        <v>48</v>
      </c>
      <c r="F843" t="s">
        <v>49</v>
      </c>
      <c r="G843" t="s">
        <v>102</v>
      </c>
      <c r="H843" t="s">
        <v>1277</v>
      </c>
      <c r="J843">
        <v>7.8251600000000003</v>
      </c>
      <c r="K843">
        <v>2.5000000000000001E-3</v>
      </c>
      <c r="L843">
        <v>0</v>
      </c>
      <c r="M843">
        <v>8</v>
      </c>
      <c r="N843">
        <v>8</v>
      </c>
    </row>
    <row r="844" spans="1:14">
      <c r="A844" t="s">
        <v>1201</v>
      </c>
      <c r="B844" t="s">
        <v>1205</v>
      </c>
      <c r="C844" s="8">
        <v>42749</v>
      </c>
      <c r="D844" t="s">
        <v>1223</v>
      </c>
      <c r="E844" t="s">
        <v>48</v>
      </c>
      <c r="F844" t="s">
        <v>49</v>
      </c>
      <c r="G844" t="s">
        <v>102</v>
      </c>
      <c r="H844" t="s">
        <v>1274</v>
      </c>
      <c r="J844">
        <v>7.68621</v>
      </c>
      <c r="K844">
        <v>5.0000000000000001E-4</v>
      </c>
      <c r="L844">
        <v>0</v>
      </c>
      <c r="M844">
        <v>8</v>
      </c>
      <c r="N844">
        <v>8</v>
      </c>
    </row>
    <row r="845" spans="1:14">
      <c r="A845" t="s">
        <v>1201</v>
      </c>
      <c r="B845" t="s">
        <v>1205</v>
      </c>
      <c r="C845" s="8">
        <v>42749</v>
      </c>
      <c r="D845" t="s">
        <v>1225</v>
      </c>
      <c r="E845" t="s">
        <v>48</v>
      </c>
      <c r="F845" t="s">
        <v>49</v>
      </c>
      <c r="G845" t="s">
        <v>102</v>
      </c>
      <c r="H845" t="s">
        <v>1273</v>
      </c>
      <c r="J845">
        <v>9.4415999999999993</v>
      </c>
      <c r="K845">
        <v>0</v>
      </c>
      <c r="L845">
        <v>0</v>
      </c>
      <c r="M845">
        <v>8</v>
      </c>
      <c r="N845">
        <v>8</v>
      </c>
    </row>
    <row r="846" spans="1:14">
      <c r="A846" t="s">
        <v>1201</v>
      </c>
      <c r="B846" t="s">
        <v>1205</v>
      </c>
      <c r="C846" s="8">
        <v>42749</v>
      </c>
      <c r="D846" t="s">
        <v>1223</v>
      </c>
      <c r="E846" t="s">
        <v>48</v>
      </c>
      <c r="F846" t="s">
        <v>49</v>
      </c>
      <c r="G846" t="s">
        <v>102</v>
      </c>
      <c r="H846" t="s">
        <v>1272</v>
      </c>
      <c r="J846">
        <v>6.77942</v>
      </c>
      <c r="K846">
        <v>8.0000000000000004E-4</v>
      </c>
      <c r="L846">
        <v>0</v>
      </c>
      <c r="M846">
        <v>8</v>
      </c>
      <c r="N846">
        <v>8</v>
      </c>
    </row>
    <row r="847" spans="1:14">
      <c r="A847" t="s">
        <v>1201</v>
      </c>
      <c r="B847" t="s">
        <v>1205</v>
      </c>
      <c r="C847" s="8">
        <v>42749</v>
      </c>
      <c r="D847" t="s">
        <v>1225</v>
      </c>
      <c r="E847" t="s">
        <v>48</v>
      </c>
      <c r="F847" t="s">
        <v>49</v>
      </c>
      <c r="G847" t="s">
        <v>102</v>
      </c>
      <c r="H847" t="s">
        <v>1269</v>
      </c>
      <c r="J847">
        <v>7.3480999999999996</v>
      </c>
      <c r="K847">
        <v>0</v>
      </c>
      <c r="L847">
        <v>0</v>
      </c>
      <c r="M847">
        <v>8</v>
      </c>
      <c r="N847">
        <v>8</v>
      </c>
    </row>
    <row r="848" spans="1:14">
      <c r="A848" t="s">
        <v>1201</v>
      </c>
      <c r="B848" t="s">
        <v>1205</v>
      </c>
      <c r="C848" s="8">
        <v>42749</v>
      </c>
      <c r="D848" t="s">
        <v>1225</v>
      </c>
      <c r="E848" t="s">
        <v>48</v>
      </c>
      <c r="F848" t="s">
        <v>49</v>
      </c>
      <c r="G848" t="s">
        <v>102</v>
      </c>
      <c r="H848" t="s">
        <v>1268</v>
      </c>
      <c r="J848">
        <v>5.9741200000000001</v>
      </c>
      <c r="K848">
        <v>2.0500000000000001E-2</v>
      </c>
      <c r="L848">
        <v>0</v>
      </c>
      <c r="M848">
        <v>8</v>
      </c>
      <c r="N848">
        <v>8</v>
      </c>
    </row>
    <row r="849" spans="1:14">
      <c r="A849" t="s">
        <v>1201</v>
      </c>
      <c r="B849" t="s">
        <v>1205</v>
      </c>
      <c r="C849" s="8">
        <v>42749</v>
      </c>
      <c r="D849" t="s">
        <v>1223</v>
      </c>
      <c r="E849" t="s">
        <v>48</v>
      </c>
      <c r="F849" t="s">
        <v>49</v>
      </c>
      <c r="G849" t="s">
        <v>102</v>
      </c>
      <c r="H849" t="s">
        <v>1267</v>
      </c>
      <c r="J849">
        <v>5.6630099999999999</v>
      </c>
      <c r="K849">
        <v>0.26550000000000001</v>
      </c>
      <c r="L849">
        <v>0</v>
      </c>
      <c r="M849">
        <v>8</v>
      </c>
      <c r="N849">
        <v>8</v>
      </c>
    </row>
    <row r="850" spans="1:14">
      <c r="A850" t="s">
        <v>1201</v>
      </c>
      <c r="B850" t="s">
        <v>1205</v>
      </c>
      <c r="C850" s="8">
        <v>42749</v>
      </c>
      <c r="D850" t="s">
        <v>1225</v>
      </c>
      <c r="E850" t="s">
        <v>48</v>
      </c>
      <c r="F850" t="s">
        <v>49</v>
      </c>
      <c r="G850" t="s">
        <v>102</v>
      </c>
      <c r="H850" t="s">
        <v>1266</v>
      </c>
      <c r="J850">
        <v>6.5050999999999997</v>
      </c>
      <c r="K850">
        <v>0</v>
      </c>
      <c r="L850">
        <v>0</v>
      </c>
      <c r="M850">
        <v>8</v>
      </c>
      <c r="N850">
        <v>8</v>
      </c>
    </row>
    <row r="851" spans="1:14">
      <c r="A851" t="s">
        <v>1201</v>
      </c>
      <c r="B851" t="s">
        <v>1205</v>
      </c>
      <c r="C851" s="8">
        <v>42749</v>
      </c>
      <c r="D851" t="s">
        <v>1237</v>
      </c>
      <c r="E851" t="s">
        <v>48</v>
      </c>
      <c r="F851" t="s">
        <v>49</v>
      </c>
      <c r="G851" t="s">
        <v>102</v>
      </c>
      <c r="H851" t="s">
        <v>1320</v>
      </c>
      <c r="J851">
        <v>6.1486299999999998</v>
      </c>
      <c r="K851">
        <v>5.3800000000000001E-2</v>
      </c>
      <c r="L851">
        <v>0</v>
      </c>
      <c r="M851">
        <v>8</v>
      </c>
      <c r="N851">
        <v>8</v>
      </c>
    </row>
    <row r="852" spans="1:14">
      <c r="A852" t="s">
        <v>1201</v>
      </c>
      <c r="B852" t="s">
        <v>1205</v>
      </c>
      <c r="C852" s="8">
        <v>42749</v>
      </c>
      <c r="D852" t="s">
        <v>1225</v>
      </c>
      <c r="E852" t="s">
        <v>48</v>
      </c>
      <c r="F852" t="s">
        <v>49</v>
      </c>
      <c r="G852" t="s">
        <v>102</v>
      </c>
      <c r="H852" t="s">
        <v>1265</v>
      </c>
      <c r="J852">
        <v>6.351572</v>
      </c>
      <c r="K852">
        <v>1.1748000000000001</v>
      </c>
      <c r="L852">
        <v>0</v>
      </c>
      <c r="M852">
        <v>8</v>
      </c>
      <c r="N852">
        <v>8</v>
      </c>
    </row>
    <row r="853" spans="1:14">
      <c r="A853" t="s">
        <v>1201</v>
      </c>
      <c r="B853" t="s">
        <v>1205</v>
      </c>
      <c r="C853" s="8">
        <v>42749</v>
      </c>
      <c r="D853" t="s">
        <v>1225</v>
      </c>
      <c r="E853" t="s">
        <v>48</v>
      </c>
      <c r="F853" t="s">
        <v>49</v>
      </c>
      <c r="G853" t="s">
        <v>102</v>
      </c>
      <c r="H853" t="s">
        <v>1263</v>
      </c>
      <c r="J853">
        <v>6.7523799999999996</v>
      </c>
      <c r="K853">
        <v>0</v>
      </c>
      <c r="L853">
        <v>0</v>
      </c>
      <c r="M853">
        <v>8</v>
      </c>
      <c r="N853">
        <v>8</v>
      </c>
    </row>
    <row r="854" spans="1:14">
      <c r="A854" t="s">
        <v>1201</v>
      </c>
      <c r="B854" t="s">
        <v>1205</v>
      </c>
      <c r="C854" s="8">
        <v>42749</v>
      </c>
      <c r="D854" t="s">
        <v>1223</v>
      </c>
      <c r="E854" t="s">
        <v>48</v>
      </c>
      <c r="F854" t="s">
        <v>49</v>
      </c>
      <c r="G854" t="s">
        <v>102</v>
      </c>
      <c r="H854" t="s">
        <v>1262</v>
      </c>
      <c r="J854">
        <v>5.9066099999999997</v>
      </c>
      <c r="K854">
        <v>0</v>
      </c>
      <c r="L854">
        <v>0</v>
      </c>
      <c r="M854">
        <v>8</v>
      </c>
      <c r="N854">
        <v>8</v>
      </c>
    </row>
    <row r="855" spans="1:14">
      <c r="A855" t="s">
        <v>1201</v>
      </c>
      <c r="B855" t="s">
        <v>1205</v>
      </c>
      <c r="C855" s="8">
        <v>42749</v>
      </c>
      <c r="D855" t="s">
        <v>1223</v>
      </c>
      <c r="E855" t="s">
        <v>48</v>
      </c>
      <c r="F855" t="s">
        <v>49</v>
      </c>
      <c r="G855" t="s">
        <v>102</v>
      </c>
      <c r="H855" t="s">
        <v>1261</v>
      </c>
      <c r="J855">
        <v>7.0003299999999999</v>
      </c>
      <c r="K855">
        <v>4.0000000000000001E-3</v>
      </c>
      <c r="L855">
        <v>0</v>
      </c>
      <c r="M855">
        <v>8</v>
      </c>
      <c r="N855">
        <v>8</v>
      </c>
    </row>
    <row r="856" spans="1:14">
      <c r="A856" t="s">
        <v>1201</v>
      </c>
      <c r="B856" t="s">
        <v>1201</v>
      </c>
      <c r="C856" s="8">
        <v>42742</v>
      </c>
      <c r="D856" t="s">
        <v>1223</v>
      </c>
      <c r="E856" t="s">
        <v>48</v>
      </c>
      <c r="F856" t="s">
        <v>50</v>
      </c>
      <c r="G856" t="s">
        <v>102</v>
      </c>
      <c r="H856" t="s">
        <v>1242</v>
      </c>
      <c r="J856">
        <v>20.43666</v>
      </c>
      <c r="K856">
        <v>0</v>
      </c>
      <c r="L856">
        <v>0</v>
      </c>
      <c r="M856">
        <v>32</v>
      </c>
      <c r="N856">
        <v>32</v>
      </c>
    </row>
    <row r="857" spans="1:14">
      <c r="A857" t="s">
        <v>1201</v>
      </c>
      <c r="B857" t="s">
        <v>1201</v>
      </c>
      <c r="C857" s="8">
        <v>42742</v>
      </c>
      <c r="D857" t="s">
        <v>1225</v>
      </c>
      <c r="E857" t="s">
        <v>48</v>
      </c>
      <c r="F857" t="s">
        <v>50</v>
      </c>
      <c r="G857" t="s">
        <v>102</v>
      </c>
      <c r="H857" t="s">
        <v>1243</v>
      </c>
      <c r="J857">
        <v>26.479990000000001</v>
      </c>
      <c r="K857">
        <v>0</v>
      </c>
      <c r="L857">
        <v>0</v>
      </c>
      <c r="M857">
        <v>32</v>
      </c>
      <c r="N857">
        <v>32</v>
      </c>
    </row>
    <row r="858" spans="1:14">
      <c r="A858" t="s">
        <v>1201</v>
      </c>
      <c r="B858" t="s">
        <v>1201</v>
      </c>
      <c r="C858" s="8">
        <v>42742</v>
      </c>
      <c r="D858" t="s">
        <v>1223</v>
      </c>
      <c r="E858" t="s">
        <v>48</v>
      </c>
      <c r="F858" t="s">
        <v>50</v>
      </c>
      <c r="G858" t="s">
        <v>102</v>
      </c>
      <c r="H858" t="s">
        <v>1244</v>
      </c>
      <c r="J858">
        <v>21.19998</v>
      </c>
      <c r="K858">
        <v>0</v>
      </c>
      <c r="L858">
        <v>0</v>
      </c>
      <c r="M858">
        <v>24</v>
      </c>
      <c r="N858">
        <v>24</v>
      </c>
    </row>
    <row r="859" spans="1:14">
      <c r="A859" t="s">
        <v>1201</v>
      </c>
      <c r="B859" t="s">
        <v>1201</v>
      </c>
      <c r="C859" s="8">
        <v>42742</v>
      </c>
      <c r="D859" t="s">
        <v>1225</v>
      </c>
      <c r="E859" t="s">
        <v>48</v>
      </c>
      <c r="F859" t="s">
        <v>50</v>
      </c>
      <c r="G859" t="s">
        <v>102</v>
      </c>
      <c r="H859" t="s">
        <v>1245</v>
      </c>
      <c r="J859">
        <v>21.19998</v>
      </c>
      <c r="K859">
        <v>0</v>
      </c>
      <c r="L859">
        <v>0</v>
      </c>
      <c r="M859">
        <v>24</v>
      </c>
      <c r="N859">
        <v>24</v>
      </c>
    </row>
    <row r="860" spans="1:14">
      <c r="A860" t="s">
        <v>1201</v>
      </c>
      <c r="B860" t="s">
        <v>1201</v>
      </c>
      <c r="C860" s="8">
        <v>42742</v>
      </c>
      <c r="D860" t="s">
        <v>1223</v>
      </c>
      <c r="E860" t="s">
        <v>48</v>
      </c>
      <c r="F860" t="s">
        <v>49</v>
      </c>
      <c r="G860" t="s">
        <v>102</v>
      </c>
      <c r="H860" t="s">
        <v>1337</v>
      </c>
      <c r="J860">
        <v>6.5419799999999997</v>
      </c>
      <c r="K860">
        <v>0.1003</v>
      </c>
      <c r="L860">
        <v>0</v>
      </c>
      <c r="M860">
        <v>8</v>
      </c>
      <c r="N860">
        <v>8</v>
      </c>
    </row>
    <row r="861" spans="1:14">
      <c r="A861" t="s">
        <v>1201</v>
      </c>
      <c r="B861" t="s">
        <v>1201</v>
      </c>
      <c r="C861" s="8">
        <v>42742</v>
      </c>
      <c r="D861" t="s">
        <v>1223</v>
      </c>
      <c r="E861" t="s">
        <v>48</v>
      </c>
      <c r="F861" t="s">
        <v>49</v>
      </c>
      <c r="G861" t="s">
        <v>102</v>
      </c>
      <c r="H861" t="s">
        <v>1249</v>
      </c>
      <c r="J861">
        <v>4.3639400000000004</v>
      </c>
      <c r="K861">
        <v>4.6546000000000003</v>
      </c>
      <c r="L861">
        <v>0</v>
      </c>
      <c r="M861">
        <v>8</v>
      </c>
      <c r="N861">
        <v>8</v>
      </c>
    </row>
    <row r="862" spans="1:14">
      <c r="A862" t="s">
        <v>1201</v>
      </c>
      <c r="B862" t="s">
        <v>1201</v>
      </c>
      <c r="C862" s="8">
        <v>42742</v>
      </c>
      <c r="D862" t="s">
        <v>1223</v>
      </c>
      <c r="E862" t="s">
        <v>48</v>
      </c>
      <c r="F862" t="s">
        <v>49</v>
      </c>
      <c r="G862" t="s">
        <v>102</v>
      </c>
      <c r="H862" t="s">
        <v>1250</v>
      </c>
      <c r="J862">
        <v>6.3169399999999998</v>
      </c>
      <c r="K862">
        <v>0.75970000000000004</v>
      </c>
      <c r="L862">
        <v>0</v>
      </c>
      <c r="M862">
        <v>8</v>
      </c>
      <c r="N862">
        <v>8</v>
      </c>
    </row>
    <row r="863" spans="1:14">
      <c r="A863" t="s">
        <v>1201</v>
      </c>
      <c r="B863" t="s">
        <v>1201</v>
      </c>
      <c r="C863" s="8">
        <v>42742</v>
      </c>
      <c r="D863" t="s">
        <v>1223</v>
      </c>
      <c r="E863" t="s">
        <v>48</v>
      </c>
      <c r="F863" t="s">
        <v>49</v>
      </c>
      <c r="G863" t="s">
        <v>102</v>
      </c>
      <c r="H863" t="s">
        <v>1256</v>
      </c>
      <c r="J863">
        <v>5.2356699999999998</v>
      </c>
      <c r="K863">
        <v>0</v>
      </c>
      <c r="L863">
        <v>0</v>
      </c>
      <c r="M863">
        <v>8</v>
      </c>
      <c r="N863">
        <v>8</v>
      </c>
    </row>
    <row r="864" spans="1:14">
      <c r="A864" t="s">
        <v>1201</v>
      </c>
      <c r="B864" t="s">
        <v>1201</v>
      </c>
      <c r="C864" s="8">
        <v>42742</v>
      </c>
      <c r="D864" t="s">
        <v>1225</v>
      </c>
      <c r="E864" t="s">
        <v>48</v>
      </c>
      <c r="F864" t="s">
        <v>49</v>
      </c>
      <c r="G864" t="s">
        <v>102</v>
      </c>
      <c r="H864" t="s">
        <v>1258</v>
      </c>
      <c r="J864">
        <v>7.1113</v>
      </c>
      <c r="K864">
        <v>5.6500000000000002E-2</v>
      </c>
      <c r="L864">
        <v>0</v>
      </c>
      <c r="M864">
        <v>8</v>
      </c>
      <c r="N864">
        <v>8</v>
      </c>
    </row>
    <row r="865" spans="1:14">
      <c r="A865" t="s">
        <v>1201</v>
      </c>
      <c r="B865" t="s">
        <v>1201</v>
      </c>
      <c r="C865" s="8">
        <v>42742</v>
      </c>
      <c r="D865" t="s">
        <v>1223</v>
      </c>
      <c r="E865" t="s">
        <v>48</v>
      </c>
      <c r="F865" t="s">
        <v>49</v>
      </c>
      <c r="G865" t="s">
        <v>102</v>
      </c>
      <c r="H865" t="s">
        <v>1259</v>
      </c>
      <c r="J865">
        <v>4.39194</v>
      </c>
      <c r="K865">
        <v>2.3527</v>
      </c>
      <c r="L865">
        <v>0</v>
      </c>
      <c r="M865">
        <v>6.5</v>
      </c>
      <c r="N865">
        <v>6.5</v>
      </c>
    </row>
    <row r="866" spans="1:14">
      <c r="A866" t="s">
        <v>1201</v>
      </c>
      <c r="B866" t="s">
        <v>1201</v>
      </c>
      <c r="C866" s="8">
        <v>42742</v>
      </c>
      <c r="D866" t="s">
        <v>1223</v>
      </c>
      <c r="E866" t="s">
        <v>48</v>
      </c>
      <c r="F866" t="s">
        <v>49</v>
      </c>
      <c r="G866" t="s">
        <v>102</v>
      </c>
      <c r="H866" t="s">
        <v>1329</v>
      </c>
      <c r="J866">
        <v>5.0985500000000004</v>
      </c>
      <c r="K866">
        <v>0.1449</v>
      </c>
      <c r="L866">
        <v>0</v>
      </c>
      <c r="M866">
        <v>8</v>
      </c>
      <c r="N866">
        <v>8</v>
      </c>
    </row>
    <row r="867" spans="1:14">
      <c r="A867" t="s">
        <v>1201</v>
      </c>
      <c r="B867" t="s">
        <v>1201</v>
      </c>
      <c r="C867" s="8">
        <v>42742</v>
      </c>
      <c r="D867" t="s">
        <v>1223</v>
      </c>
      <c r="E867" t="s">
        <v>48</v>
      </c>
      <c r="F867" t="s">
        <v>49</v>
      </c>
      <c r="G867" t="s">
        <v>102</v>
      </c>
      <c r="H867" t="s">
        <v>1261</v>
      </c>
      <c r="J867">
        <v>6.8060900000000002</v>
      </c>
      <c r="K867">
        <v>0.1236</v>
      </c>
      <c r="L867">
        <v>0</v>
      </c>
      <c r="M867">
        <v>8</v>
      </c>
      <c r="N867">
        <v>8</v>
      </c>
    </row>
    <row r="868" spans="1:14">
      <c r="A868" t="s">
        <v>1201</v>
      </c>
      <c r="B868" t="s">
        <v>1201</v>
      </c>
      <c r="C868" s="8">
        <v>42742</v>
      </c>
      <c r="D868" t="s">
        <v>1223</v>
      </c>
      <c r="E868" t="s">
        <v>48</v>
      </c>
      <c r="F868" t="s">
        <v>49</v>
      </c>
      <c r="G868" t="s">
        <v>102</v>
      </c>
      <c r="H868" t="s">
        <v>1262</v>
      </c>
      <c r="J868">
        <v>8.5144400000000005</v>
      </c>
      <c r="K868">
        <v>2.4119000000000002</v>
      </c>
      <c r="L868">
        <v>0</v>
      </c>
      <c r="M868">
        <v>8</v>
      </c>
      <c r="N868">
        <v>8</v>
      </c>
    </row>
    <row r="869" spans="1:14">
      <c r="A869" t="s">
        <v>1201</v>
      </c>
      <c r="B869" t="s">
        <v>1201</v>
      </c>
      <c r="C869" s="8">
        <v>42742</v>
      </c>
      <c r="D869" t="s">
        <v>1223</v>
      </c>
      <c r="E869" t="s">
        <v>48</v>
      </c>
      <c r="F869" t="s">
        <v>49</v>
      </c>
      <c r="G869" t="s">
        <v>102</v>
      </c>
      <c r="H869" t="s">
        <v>1267</v>
      </c>
      <c r="J869">
        <v>5.6714000000000002</v>
      </c>
      <c r="K869">
        <v>0.26569999999999999</v>
      </c>
      <c r="L869">
        <v>0</v>
      </c>
      <c r="M869">
        <v>8</v>
      </c>
      <c r="N869">
        <v>8</v>
      </c>
    </row>
    <row r="870" spans="1:14">
      <c r="A870" t="s">
        <v>1201</v>
      </c>
      <c r="B870" t="s">
        <v>1201</v>
      </c>
      <c r="C870" s="8">
        <v>42742</v>
      </c>
      <c r="D870" t="s">
        <v>1223</v>
      </c>
      <c r="E870" t="s">
        <v>48</v>
      </c>
      <c r="F870" t="s">
        <v>49</v>
      </c>
      <c r="G870" t="s">
        <v>102</v>
      </c>
      <c r="H870" t="s">
        <v>1275</v>
      </c>
      <c r="J870">
        <v>6.40395</v>
      </c>
      <c r="K870">
        <v>1.72E-2</v>
      </c>
      <c r="L870">
        <v>0</v>
      </c>
      <c r="M870">
        <v>8</v>
      </c>
      <c r="N870">
        <v>8</v>
      </c>
    </row>
    <row r="871" spans="1:14">
      <c r="A871" t="s">
        <v>1201</v>
      </c>
      <c r="B871" t="s">
        <v>1201</v>
      </c>
      <c r="C871" s="8">
        <v>42742</v>
      </c>
      <c r="D871" t="s">
        <v>1223</v>
      </c>
      <c r="E871" t="s">
        <v>48</v>
      </c>
      <c r="F871" t="s">
        <v>49</v>
      </c>
      <c r="G871" t="s">
        <v>102</v>
      </c>
      <c r="H871" t="s">
        <v>1283</v>
      </c>
      <c r="J871">
        <v>3.2647499999999998</v>
      </c>
      <c r="K871">
        <v>0</v>
      </c>
      <c r="L871">
        <v>0</v>
      </c>
      <c r="M871">
        <v>8</v>
      </c>
      <c r="N871">
        <v>8</v>
      </c>
    </row>
    <row r="872" spans="1:14">
      <c r="A872" t="s">
        <v>1201</v>
      </c>
      <c r="B872" t="s">
        <v>1201</v>
      </c>
      <c r="C872" s="8">
        <v>42742</v>
      </c>
      <c r="D872" t="s">
        <v>1223</v>
      </c>
      <c r="E872" t="s">
        <v>48</v>
      </c>
      <c r="F872" t="s">
        <v>49</v>
      </c>
      <c r="G872" t="s">
        <v>102</v>
      </c>
      <c r="H872" t="s">
        <v>1342</v>
      </c>
      <c r="J872">
        <v>5.9333400000000003</v>
      </c>
      <c r="K872">
        <v>2.5000000000000001E-3</v>
      </c>
      <c r="L872">
        <v>0</v>
      </c>
      <c r="M872">
        <v>8</v>
      </c>
      <c r="N872">
        <v>8</v>
      </c>
    </row>
    <row r="873" spans="1:14">
      <c r="A873" t="s">
        <v>1201</v>
      </c>
      <c r="B873" t="s">
        <v>1201</v>
      </c>
      <c r="C873" s="8">
        <v>42742</v>
      </c>
      <c r="D873" t="s">
        <v>1223</v>
      </c>
      <c r="E873" t="s">
        <v>48</v>
      </c>
      <c r="F873" t="s">
        <v>49</v>
      </c>
      <c r="G873" t="s">
        <v>102</v>
      </c>
      <c r="H873" t="s">
        <v>1287</v>
      </c>
      <c r="J873">
        <v>6.4691000000000001</v>
      </c>
      <c r="K873">
        <v>0</v>
      </c>
      <c r="L873">
        <v>0</v>
      </c>
      <c r="M873">
        <v>8</v>
      </c>
      <c r="N873">
        <v>8</v>
      </c>
    </row>
    <row r="874" spans="1:14">
      <c r="A874" t="s">
        <v>1201</v>
      </c>
      <c r="B874" t="s">
        <v>1201</v>
      </c>
      <c r="C874" s="8">
        <v>42742</v>
      </c>
      <c r="D874" t="s">
        <v>1223</v>
      </c>
      <c r="E874" t="s">
        <v>48</v>
      </c>
      <c r="F874" t="s">
        <v>49</v>
      </c>
      <c r="G874" t="s">
        <v>102</v>
      </c>
      <c r="H874" t="s">
        <v>1240</v>
      </c>
      <c r="J874">
        <v>5.6665099999999997</v>
      </c>
      <c r="K874">
        <v>0.17560000000000001</v>
      </c>
      <c r="L874">
        <v>0</v>
      </c>
      <c r="M874">
        <v>8</v>
      </c>
      <c r="N874">
        <v>8</v>
      </c>
    </row>
    <row r="875" spans="1:14">
      <c r="A875" t="s">
        <v>1201</v>
      </c>
      <c r="B875" t="s">
        <v>1201</v>
      </c>
      <c r="C875" s="8">
        <v>42742</v>
      </c>
      <c r="D875" t="s">
        <v>1223</v>
      </c>
      <c r="E875" t="s">
        <v>48</v>
      </c>
      <c r="F875" t="s">
        <v>49</v>
      </c>
      <c r="G875" t="s">
        <v>102</v>
      </c>
      <c r="H875" t="s">
        <v>1348</v>
      </c>
      <c r="J875">
        <v>4.1964399999999999</v>
      </c>
      <c r="K875">
        <v>6.4999999999999997E-3</v>
      </c>
      <c r="L875">
        <v>0</v>
      </c>
      <c r="M875">
        <v>8</v>
      </c>
      <c r="N875">
        <v>8</v>
      </c>
    </row>
    <row r="876" spans="1:14">
      <c r="A876" t="s">
        <v>1201</v>
      </c>
      <c r="B876" t="s">
        <v>1201</v>
      </c>
      <c r="C876" s="8">
        <v>42742</v>
      </c>
      <c r="D876" t="s">
        <v>1223</v>
      </c>
      <c r="E876" t="s">
        <v>48</v>
      </c>
      <c r="F876" t="s">
        <v>49</v>
      </c>
      <c r="G876" t="s">
        <v>102</v>
      </c>
      <c r="H876" t="s">
        <v>1236</v>
      </c>
      <c r="J876">
        <v>6.1167899999999999</v>
      </c>
      <c r="K876">
        <v>0.46479999999999999</v>
      </c>
      <c r="L876">
        <v>0</v>
      </c>
      <c r="M876">
        <v>8</v>
      </c>
      <c r="N876">
        <v>8</v>
      </c>
    </row>
    <row r="877" spans="1:14">
      <c r="A877" t="s">
        <v>1201</v>
      </c>
      <c r="B877" t="s">
        <v>1201</v>
      </c>
      <c r="C877" s="8">
        <v>42742</v>
      </c>
      <c r="D877" t="s">
        <v>1223</v>
      </c>
      <c r="E877" t="s">
        <v>48</v>
      </c>
      <c r="F877" t="s">
        <v>49</v>
      </c>
      <c r="G877" t="s">
        <v>102</v>
      </c>
      <c r="H877" t="s">
        <v>1235</v>
      </c>
      <c r="J877">
        <v>5.0442200000000001</v>
      </c>
      <c r="K877">
        <v>1.6999999999999999E-3</v>
      </c>
      <c r="L877">
        <v>0</v>
      </c>
      <c r="M877">
        <v>8</v>
      </c>
      <c r="N877">
        <v>8</v>
      </c>
    </row>
    <row r="878" spans="1:14">
      <c r="A878" t="s">
        <v>1201</v>
      </c>
      <c r="B878" t="s">
        <v>1201</v>
      </c>
      <c r="C878" s="8">
        <v>42742</v>
      </c>
      <c r="D878" t="s">
        <v>1223</v>
      </c>
      <c r="E878" t="s">
        <v>48</v>
      </c>
      <c r="F878" t="s">
        <v>49</v>
      </c>
      <c r="G878" t="s">
        <v>102</v>
      </c>
      <c r="H878" t="s">
        <v>1298</v>
      </c>
      <c r="J878">
        <v>6.7000700000000002</v>
      </c>
      <c r="K878">
        <v>1.3100000000000001E-2</v>
      </c>
      <c r="L878">
        <v>0</v>
      </c>
      <c r="M878">
        <v>8</v>
      </c>
      <c r="N878">
        <v>8</v>
      </c>
    </row>
    <row r="879" spans="1:14">
      <c r="A879" t="s">
        <v>1201</v>
      </c>
      <c r="B879" t="s">
        <v>1201</v>
      </c>
      <c r="C879" s="8">
        <v>42742</v>
      </c>
      <c r="D879" t="s">
        <v>1223</v>
      </c>
      <c r="E879" t="s">
        <v>48</v>
      </c>
      <c r="F879" t="s">
        <v>49</v>
      </c>
      <c r="G879" t="s">
        <v>102</v>
      </c>
      <c r="H879" t="s">
        <v>1232</v>
      </c>
      <c r="J879">
        <v>2.7171500000000002</v>
      </c>
      <c r="K879">
        <v>5.4999999999999997E-3</v>
      </c>
      <c r="L879">
        <v>0</v>
      </c>
      <c r="M879">
        <v>8</v>
      </c>
      <c r="N879">
        <v>8</v>
      </c>
    </row>
    <row r="880" spans="1:14">
      <c r="A880" t="s">
        <v>1201</v>
      </c>
      <c r="B880" t="s">
        <v>1205</v>
      </c>
      <c r="C880" s="8">
        <v>42749</v>
      </c>
      <c r="D880" t="s">
        <v>1223</v>
      </c>
      <c r="E880" t="s">
        <v>48</v>
      </c>
      <c r="F880" t="s">
        <v>49</v>
      </c>
      <c r="G880" t="s">
        <v>102</v>
      </c>
      <c r="H880" t="s">
        <v>1328</v>
      </c>
      <c r="J880">
        <v>5.2733699999999999</v>
      </c>
      <c r="K880">
        <v>2.9999999999999997E-4</v>
      </c>
      <c r="L880">
        <v>0</v>
      </c>
      <c r="M880">
        <v>8</v>
      </c>
      <c r="N880">
        <v>8</v>
      </c>
    </row>
    <row r="881" spans="1:14">
      <c r="A881" t="s">
        <v>1201</v>
      </c>
      <c r="B881" t="s">
        <v>1205</v>
      </c>
      <c r="C881" s="8">
        <v>42749</v>
      </c>
      <c r="D881" t="s">
        <v>1223</v>
      </c>
      <c r="E881" t="s">
        <v>48</v>
      </c>
      <c r="F881" t="s">
        <v>49</v>
      </c>
      <c r="G881" t="s">
        <v>102</v>
      </c>
      <c r="H881" t="s">
        <v>1329</v>
      </c>
      <c r="J881">
        <v>5.7251399999999997</v>
      </c>
      <c r="K881">
        <v>1.37E-2</v>
      </c>
      <c r="L881">
        <v>0</v>
      </c>
      <c r="M881">
        <v>8</v>
      </c>
      <c r="N881">
        <v>8</v>
      </c>
    </row>
    <row r="882" spans="1:14">
      <c r="A882" t="s">
        <v>1201</v>
      </c>
      <c r="B882" t="s">
        <v>1205</v>
      </c>
      <c r="C882" s="8">
        <v>42749</v>
      </c>
      <c r="D882" t="s">
        <v>1237</v>
      </c>
      <c r="E882" t="s">
        <v>48</v>
      </c>
      <c r="F882" t="s">
        <v>49</v>
      </c>
      <c r="G882" t="s">
        <v>102</v>
      </c>
      <c r="H882" t="s">
        <v>1350</v>
      </c>
      <c r="J882">
        <v>5.7875300000000003</v>
      </c>
      <c r="K882">
        <v>0</v>
      </c>
      <c r="L882">
        <v>0</v>
      </c>
      <c r="M882">
        <v>7</v>
      </c>
      <c r="N882">
        <v>7</v>
      </c>
    </row>
    <row r="883" spans="1:14">
      <c r="A883" t="s">
        <v>1201</v>
      </c>
      <c r="B883" t="s">
        <v>1205</v>
      </c>
      <c r="C883" s="8">
        <v>42749</v>
      </c>
      <c r="D883" t="s">
        <v>1223</v>
      </c>
      <c r="E883" t="s">
        <v>48</v>
      </c>
      <c r="F883" t="s">
        <v>49</v>
      </c>
      <c r="G883" t="s">
        <v>102</v>
      </c>
      <c r="H883" t="s">
        <v>1259</v>
      </c>
      <c r="J883">
        <v>5.6577700000000002</v>
      </c>
      <c r="K883">
        <v>0.46100000000000002</v>
      </c>
      <c r="L883">
        <v>0</v>
      </c>
      <c r="M883">
        <v>7</v>
      </c>
      <c r="N883">
        <v>7</v>
      </c>
    </row>
    <row r="884" spans="1:14">
      <c r="A884" t="s">
        <v>1201</v>
      </c>
      <c r="B884" t="s">
        <v>1205</v>
      </c>
      <c r="C884" s="8">
        <v>42749</v>
      </c>
      <c r="D884" t="s">
        <v>1225</v>
      </c>
      <c r="E884" t="s">
        <v>48</v>
      </c>
      <c r="F884" t="s">
        <v>49</v>
      </c>
      <c r="G884" t="s">
        <v>102</v>
      </c>
      <c r="H884" t="s">
        <v>1258</v>
      </c>
      <c r="J884">
        <v>6.268554</v>
      </c>
      <c r="K884">
        <v>0</v>
      </c>
      <c r="L884">
        <v>0</v>
      </c>
      <c r="M884">
        <v>8</v>
      </c>
      <c r="N884">
        <v>8</v>
      </c>
    </row>
    <row r="885" spans="1:14">
      <c r="A885" t="s">
        <v>1201</v>
      </c>
      <c r="B885" t="s">
        <v>1205</v>
      </c>
      <c r="C885" s="8">
        <v>42749</v>
      </c>
      <c r="D885" t="s">
        <v>1225</v>
      </c>
      <c r="E885" t="s">
        <v>48</v>
      </c>
      <c r="F885" t="s">
        <v>49</v>
      </c>
      <c r="G885" t="s">
        <v>102</v>
      </c>
      <c r="H885" t="s">
        <v>1257</v>
      </c>
      <c r="J885">
        <v>7.1674199999999999</v>
      </c>
      <c r="K885">
        <v>3.3500000000000002E-2</v>
      </c>
      <c r="L885">
        <v>0</v>
      </c>
      <c r="M885">
        <v>8</v>
      </c>
      <c r="N885">
        <v>8</v>
      </c>
    </row>
    <row r="886" spans="1:14">
      <c r="A886" t="s">
        <v>1201</v>
      </c>
      <c r="B886" t="s">
        <v>1205</v>
      </c>
      <c r="C886" s="8">
        <v>42749</v>
      </c>
      <c r="D886" t="s">
        <v>1237</v>
      </c>
      <c r="E886" t="s">
        <v>48</v>
      </c>
      <c r="F886" t="s">
        <v>49</v>
      </c>
      <c r="G886" t="s">
        <v>102</v>
      </c>
      <c r="H886" t="s">
        <v>1330</v>
      </c>
      <c r="J886">
        <v>7.59565</v>
      </c>
      <c r="K886">
        <v>5.4999999999999997E-3</v>
      </c>
      <c r="L886">
        <v>0</v>
      </c>
      <c r="M886">
        <v>8</v>
      </c>
      <c r="N886">
        <v>8</v>
      </c>
    </row>
    <row r="887" spans="1:14">
      <c r="A887" t="s">
        <v>1201</v>
      </c>
      <c r="B887" t="s">
        <v>1205</v>
      </c>
      <c r="C887" s="8">
        <v>42749</v>
      </c>
      <c r="D887" t="s">
        <v>1237</v>
      </c>
      <c r="E887" t="s">
        <v>48</v>
      </c>
      <c r="F887" t="s">
        <v>49</v>
      </c>
      <c r="G887" t="s">
        <v>102</v>
      </c>
      <c r="H887" t="s">
        <v>1331</v>
      </c>
      <c r="J887">
        <v>5.0510799999999998</v>
      </c>
      <c r="K887">
        <v>0</v>
      </c>
      <c r="L887">
        <v>0</v>
      </c>
      <c r="M887">
        <v>8</v>
      </c>
      <c r="N887">
        <v>8</v>
      </c>
    </row>
    <row r="888" spans="1:14">
      <c r="A888" t="s">
        <v>1201</v>
      </c>
      <c r="B888" t="s">
        <v>1205</v>
      </c>
      <c r="C888" s="8">
        <v>42749</v>
      </c>
      <c r="D888" t="s">
        <v>1237</v>
      </c>
      <c r="E888" t="s">
        <v>48</v>
      </c>
      <c r="F888" t="s">
        <v>49</v>
      </c>
      <c r="G888" t="s">
        <v>102</v>
      </c>
      <c r="H888" t="s">
        <v>1332</v>
      </c>
      <c r="J888">
        <v>5.94095</v>
      </c>
      <c r="K888">
        <v>0</v>
      </c>
      <c r="L888">
        <v>0</v>
      </c>
      <c r="M888">
        <v>8</v>
      </c>
      <c r="N888">
        <v>8</v>
      </c>
    </row>
    <row r="889" spans="1:14">
      <c r="A889" t="s">
        <v>1201</v>
      </c>
      <c r="B889" t="s">
        <v>1205</v>
      </c>
      <c r="C889" s="8">
        <v>42749</v>
      </c>
      <c r="D889" t="s">
        <v>1225</v>
      </c>
      <c r="E889" t="s">
        <v>48</v>
      </c>
      <c r="F889" t="s">
        <v>49</v>
      </c>
      <c r="G889" t="s">
        <v>102</v>
      </c>
      <c r="H889" t="s">
        <v>1254</v>
      </c>
      <c r="J889">
        <v>7.8407400000000003</v>
      </c>
      <c r="K889">
        <v>1.1999999999999999E-3</v>
      </c>
      <c r="L889">
        <v>0</v>
      </c>
      <c r="M889">
        <v>8</v>
      </c>
      <c r="N889">
        <v>8</v>
      </c>
    </row>
    <row r="890" spans="1:14">
      <c r="A890" t="s">
        <v>1201</v>
      </c>
      <c r="B890" t="s">
        <v>1205</v>
      </c>
      <c r="C890" s="8">
        <v>42749</v>
      </c>
      <c r="D890" t="s">
        <v>1225</v>
      </c>
      <c r="E890" t="s">
        <v>48</v>
      </c>
      <c r="F890" t="s">
        <v>49</v>
      </c>
      <c r="G890" t="s">
        <v>102</v>
      </c>
      <c r="H890" t="s">
        <v>1253</v>
      </c>
      <c r="J890">
        <v>6.3557699999999997</v>
      </c>
      <c r="K890">
        <v>0.23530000000000001</v>
      </c>
      <c r="L890">
        <v>0</v>
      </c>
      <c r="M890">
        <v>8</v>
      </c>
      <c r="N890">
        <v>8</v>
      </c>
    </row>
    <row r="891" spans="1:14">
      <c r="A891" t="s">
        <v>1201</v>
      </c>
      <c r="B891" t="s">
        <v>1205</v>
      </c>
      <c r="C891" s="8">
        <v>42749</v>
      </c>
      <c r="D891" t="s">
        <v>1237</v>
      </c>
      <c r="E891" t="s">
        <v>48</v>
      </c>
      <c r="F891" t="s">
        <v>49</v>
      </c>
      <c r="G891" t="s">
        <v>102</v>
      </c>
      <c r="H891" t="s">
        <v>1339</v>
      </c>
      <c r="J891">
        <v>6.9886900000000001</v>
      </c>
      <c r="K891">
        <v>2.8E-3</v>
      </c>
      <c r="L891">
        <v>0</v>
      </c>
      <c r="M891">
        <v>8</v>
      </c>
      <c r="N891">
        <v>8</v>
      </c>
    </row>
    <row r="892" spans="1:14">
      <c r="A892" t="s">
        <v>1201</v>
      </c>
      <c r="B892" t="s">
        <v>1205</v>
      </c>
      <c r="C892" s="8">
        <v>42749</v>
      </c>
      <c r="D892" t="s">
        <v>1223</v>
      </c>
      <c r="E892" t="s">
        <v>48</v>
      </c>
      <c r="F892" t="s">
        <v>49</v>
      </c>
      <c r="G892" t="s">
        <v>102</v>
      </c>
      <c r="H892" t="s">
        <v>1250</v>
      </c>
      <c r="J892">
        <v>6.0914799999999998</v>
      </c>
      <c r="K892">
        <v>1.0999999999999999E-2</v>
      </c>
      <c r="L892">
        <v>0</v>
      </c>
      <c r="M892">
        <v>8</v>
      </c>
      <c r="N892">
        <v>8</v>
      </c>
    </row>
    <row r="893" spans="1:14">
      <c r="A893" t="s">
        <v>1201</v>
      </c>
      <c r="B893" t="s">
        <v>1205</v>
      </c>
      <c r="C893" s="8">
        <v>42749</v>
      </c>
      <c r="D893" t="s">
        <v>1223</v>
      </c>
      <c r="E893" t="s">
        <v>48</v>
      </c>
      <c r="F893" t="s">
        <v>49</v>
      </c>
      <c r="G893" t="s">
        <v>102</v>
      </c>
      <c r="H893" t="s">
        <v>1249</v>
      </c>
      <c r="J893">
        <v>5.2072799999999999</v>
      </c>
      <c r="K893">
        <v>1.4200000000000001E-2</v>
      </c>
      <c r="L893">
        <v>0</v>
      </c>
      <c r="M893">
        <v>8</v>
      </c>
      <c r="N893">
        <v>8</v>
      </c>
    </row>
    <row r="894" spans="1:14">
      <c r="A894" t="s">
        <v>1201</v>
      </c>
      <c r="B894" t="s">
        <v>1205</v>
      </c>
      <c r="C894" s="8">
        <v>42749</v>
      </c>
      <c r="D894" t="s">
        <v>1225</v>
      </c>
      <c r="E894" t="s">
        <v>48</v>
      </c>
      <c r="F894" t="s">
        <v>49</v>
      </c>
      <c r="G894" t="s">
        <v>102</v>
      </c>
      <c r="H894" t="s">
        <v>1248</v>
      </c>
      <c r="J894">
        <v>6.7575700000000003</v>
      </c>
      <c r="K894">
        <v>0</v>
      </c>
      <c r="L894">
        <v>0</v>
      </c>
      <c r="M894">
        <v>8</v>
      </c>
      <c r="N894">
        <v>8</v>
      </c>
    </row>
    <row r="895" spans="1:14">
      <c r="A895" t="s">
        <v>1201</v>
      </c>
      <c r="B895" t="s">
        <v>1205</v>
      </c>
      <c r="C895" s="8">
        <v>42749</v>
      </c>
      <c r="D895" t="s">
        <v>1225</v>
      </c>
      <c r="E895" t="s">
        <v>48</v>
      </c>
      <c r="F895" t="s">
        <v>49</v>
      </c>
      <c r="G895" t="s">
        <v>102</v>
      </c>
      <c r="H895" t="s">
        <v>1247</v>
      </c>
      <c r="J895">
        <v>6.7137799999999999</v>
      </c>
      <c r="K895">
        <v>0</v>
      </c>
      <c r="L895">
        <v>0</v>
      </c>
      <c r="M895">
        <v>8</v>
      </c>
      <c r="N895">
        <v>8</v>
      </c>
    </row>
    <row r="896" spans="1:14">
      <c r="A896" t="s">
        <v>1201</v>
      </c>
      <c r="B896" t="s">
        <v>1205</v>
      </c>
      <c r="C896" s="8">
        <v>42749</v>
      </c>
      <c r="D896" t="s">
        <v>1225</v>
      </c>
      <c r="E896" t="s">
        <v>48</v>
      </c>
      <c r="F896" t="s">
        <v>49</v>
      </c>
      <c r="G896" t="s">
        <v>102</v>
      </c>
      <c r="H896" t="s">
        <v>1246</v>
      </c>
      <c r="J896">
        <v>6.3795400000000004</v>
      </c>
      <c r="K896">
        <v>0.13719999999999999</v>
      </c>
      <c r="L896">
        <v>0</v>
      </c>
      <c r="M896">
        <v>8</v>
      </c>
      <c r="N896">
        <v>8</v>
      </c>
    </row>
    <row r="897" spans="1:14">
      <c r="A897" t="s">
        <v>1201</v>
      </c>
      <c r="B897" t="s">
        <v>1205</v>
      </c>
      <c r="C897" s="8">
        <v>42749</v>
      </c>
      <c r="D897" t="s">
        <v>1223</v>
      </c>
      <c r="E897" t="s">
        <v>48</v>
      </c>
      <c r="F897" t="s">
        <v>49</v>
      </c>
      <c r="G897" t="s">
        <v>102</v>
      </c>
      <c r="H897" t="s">
        <v>1337</v>
      </c>
      <c r="J897">
        <v>6.9917100000000003</v>
      </c>
      <c r="K897">
        <v>3.0800000000000001E-2</v>
      </c>
      <c r="L897">
        <v>0</v>
      </c>
      <c r="M897">
        <v>8</v>
      </c>
      <c r="N897">
        <v>8</v>
      </c>
    </row>
    <row r="898" spans="1:14">
      <c r="A898" t="s">
        <v>1201</v>
      </c>
      <c r="B898" t="s">
        <v>1205</v>
      </c>
      <c r="C898" s="8">
        <v>42749</v>
      </c>
      <c r="D898" t="s">
        <v>1225</v>
      </c>
      <c r="E898" t="s">
        <v>48</v>
      </c>
      <c r="F898" t="s">
        <v>50</v>
      </c>
      <c r="G898" t="s">
        <v>102</v>
      </c>
      <c r="H898" t="s">
        <v>1245</v>
      </c>
      <c r="J898">
        <v>20.54665</v>
      </c>
      <c r="K898">
        <v>0</v>
      </c>
      <c r="L898">
        <v>0</v>
      </c>
      <c r="M898">
        <v>24</v>
      </c>
      <c r="N898">
        <v>24</v>
      </c>
    </row>
    <row r="899" spans="1:14">
      <c r="A899" t="s">
        <v>1201</v>
      </c>
      <c r="B899" t="s">
        <v>1205</v>
      </c>
      <c r="C899" s="8">
        <v>42749</v>
      </c>
      <c r="D899" t="s">
        <v>1237</v>
      </c>
      <c r="E899" t="s">
        <v>48</v>
      </c>
      <c r="F899" t="s">
        <v>50</v>
      </c>
      <c r="G899" t="s">
        <v>102</v>
      </c>
      <c r="H899" t="s">
        <v>1334</v>
      </c>
      <c r="J899">
        <v>27.233059999999998</v>
      </c>
      <c r="K899">
        <v>0</v>
      </c>
      <c r="L899">
        <v>0</v>
      </c>
      <c r="M899">
        <v>32</v>
      </c>
      <c r="N899">
        <v>32</v>
      </c>
    </row>
    <row r="900" spans="1:14">
      <c r="A900" t="s">
        <v>1201</v>
      </c>
      <c r="B900" t="s">
        <v>1205</v>
      </c>
      <c r="C900" s="8">
        <v>42749</v>
      </c>
      <c r="D900" t="s">
        <v>1223</v>
      </c>
      <c r="E900" t="s">
        <v>48</v>
      </c>
      <c r="F900" t="s">
        <v>50</v>
      </c>
      <c r="G900" t="s">
        <v>102</v>
      </c>
      <c r="H900" t="s">
        <v>1244</v>
      </c>
      <c r="J900">
        <v>27.566649999999999</v>
      </c>
      <c r="K900">
        <v>0</v>
      </c>
      <c r="L900">
        <v>0</v>
      </c>
      <c r="M900">
        <v>32</v>
      </c>
      <c r="N900">
        <v>32</v>
      </c>
    </row>
    <row r="901" spans="1:14">
      <c r="A901" t="s">
        <v>1201</v>
      </c>
      <c r="B901" t="s">
        <v>1205</v>
      </c>
      <c r="C901" s="8">
        <v>42749</v>
      </c>
      <c r="D901" t="s">
        <v>1225</v>
      </c>
      <c r="E901" t="s">
        <v>48</v>
      </c>
      <c r="F901" t="s">
        <v>50</v>
      </c>
      <c r="G901" t="s">
        <v>102</v>
      </c>
      <c r="H901" t="s">
        <v>1243</v>
      </c>
      <c r="J901">
        <v>28.498196</v>
      </c>
      <c r="K901">
        <v>0</v>
      </c>
      <c r="L901">
        <v>0</v>
      </c>
      <c r="M901">
        <v>32</v>
      </c>
      <c r="N901">
        <v>32</v>
      </c>
    </row>
    <row r="902" spans="1:14">
      <c r="A902" t="s">
        <v>1201</v>
      </c>
      <c r="B902" t="s">
        <v>1205</v>
      </c>
      <c r="C902" s="8">
        <v>42749</v>
      </c>
      <c r="D902" t="s">
        <v>1237</v>
      </c>
      <c r="E902" t="s">
        <v>48</v>
      </c>
      <c r="F902" t="s">
        <v>50</v>
      </c>
      <c r="G902" t="s">
        <v>102</v>
      </c>
      <c r="H902" t="s">
        <v>1333</v>
      </c>
      <c r="J902">
        <v>14.419650000000001</v>
      </c>
      <c r="K902">
        <v>0</v>
      </c>
      <c r="L902">
        <v>0</v>
      </c>
      <c r="M902">
        <v>16</v>
      </c>
      <c r="N902">
        <v>16</v>
      </c>
    </row>
    <row r="903" spans="1:14">
      <c r="A903" t="s">
        <v>1201</v>
      </c>
      <c r="B903" t="s">
        <v>1205</v>
      </c>
      <c r="C903" s="8">
        <v>42749</v>
      </c>
      <c r="D903" t="s">
        <v>1223</v>
      </c>
      <c r="E903" t="s">
        <v>48</v>
      </c>
      <c r="F903" t="s">
        <v>50</v>
      </c>
      <c r="G903" t="s">
        <v>102</v>
      </c>
      <c r="H903" t="s">
        <v>1242</v>
      </c>
      <c r="J903">
        <v>30.793310000000002</v>
      </c>
      <c r="K903">
        <v>0</v>
      </c>
      <c r="L903">
        <v>0</v>
      </c>
      <c r="M903">
        <v>32</v>
      </c>
      <c r="N903">
        <v>32</v>
      </c>
    </row>
    <row r="904" spans="1:14">
      <c r="A904" t="s">
        <v>1201</v>
      </c>
      <c r="B904" t="s">
        <v>1205</v>
      </c>
      <c r="C904" s="8">
        <v>42748</v>
      </c>
      <c r="D904" t="s">
        <v>1223</v>
      </c>
      <c r="E904" t="s">
        <v>48</v>
      </c>
      <c r="F904" t="s">
        <v>49</v>
      </c>
      <c r="G904" t="s">
        <v>102</v>
      </c>
      <c r="H904" t="s">
        <v>1300</v>
      </c>
      <c r="J904">
        <v>6.0951300000000002</v>
      </c>
      <c r="K904">
        <v>0</v>
      </c>
      <c r="L904">
        <v>0</v>
      </c>
      <c r="M904">
        <v>8</v>
      </c>
      <c r="N904">
        <v>8</v>
      </c>
    </row>
    <row r="905" spans="1:14">
      <c r="A905" t="s">
        <v>1201</v>
      </c>
      <c r="B905" t="s">
        <v>1205</v>
      </c>
      <c r="C905" s="8">
        <v>42748</v>
      </c>
      <c r="D905" t="s">
        <v>1223</v>
      </c>
      <c r="E905" t="s">
        <v>48</v>
      </c>
      <c r="F905" t="s">
        <v>49</v>
      </c>
      <c r="G905" t="s">
        <v>102</v>
      </c>
      <c r="H905" t="s">
        <v>1224</v>
      </c>
      <c r="J905">
        <v>3.7423099999999998</v>
      </c>
      <c r="K905">
        <v>0</v>
      </c>
      <c r="L905">
        <v>0</v>
      </c>
      <c r="M905">
        <v>8</v>
      </c>
      <c r="N905">
        <v>8</v>
      </c>
    </row>
    <row r="906" spans="1:14">
      <c r="A906" t="s">
        <v>1201</v>
      </c>
      <c r="B906" t="s">
        <v>1205</v>
      </c>
      <c r="C906" s="8">
        <v>42748</v>
      </c>
      <c r="D906" t="s">
        <v>1225</v>
      </c>
      <c r="E906" t="s">
        <v>48</v>
      </c>
      <c r="F906" t="s">
        <v>49</v>
      </c>
      <c r="G906" t="s">
        <v>102</v>
      </c>
      <c r="H906" t="s">
        <v>1299</v>
      </c>
      <c r="J906">
        <v>3.3399200000000002</v>
      </c>
      <c r="K906">
        <v>0</v>
      </c>
      <c r="L906">
        <v>0</v>
      </c>
      <c r="M906">
        <v>8</v>
      </c>
      <c r="N906">
        <v>8</v>
      </c>
    </row>
    <row r="907" spans="1:14">
      <c r="A907" t="s">
        <v>1201</v>
      </c>
      <c r="B907" t="s">
        <v>1205</v>
      </c>
      <c r="C907" s="8">
        <v>42748</v>
      </c>
      <c r="D907" t="s">
        <v>1225</v>
      </c>
      <c r="E907" t="s">
        <v>48</v>
      </c>
      <c r="F907" t="s">
        <v>49</v>
      </c>
      <c r="G907" t="s">
        <v>102</v>
      </c>
      <c r="H907" t="s">
        <v>1227</v>
      </c>
      <c r="J907">
        <v>3.6187999999999998</v>
      </c>
      <c r="K907">
        <v>0</v>
      </c>
      <c r="L907">
        <v>0</v>
      </c>
      <c r="M907">
        <v>8</v>
      </c>
      <c r="N907">
        <v>8</v>
      </c>
    </row>
    <row r="908" spans="1:14">
      <c r="A908" t="s">
        <v>1201</v>
      </c>
      <c r="B908" t="s">
        <v>1205</v>
      </c>
      <c r="C908" s="8">
        <v>42748</v>
      </c>
      <c r="D908" t="s">
        <v>1225</v>
      </c>
      <c r="E908" t="s">
        <v>48</v>
      </c>
      <c r="F908" t="s">
        <v>49</v>
      </c>
      <c r="G908" t="s">
        <v>102</v>
      </c>
      <c r="H908" t="s">
        <v>1228</v>
      </c>
      <c r="J908">
        <v>5.6575100000000003</v>
      </c>
      <c r="K908">
        <v>0</v>
      </c>
      <c r="L908">
        <v>0</v>
      </c>
      <c r="M908">
        <v>8</v>
      </c>
      <c r="N908">
        <v>8</v>
      </c>
    </row>
    <row r="909" spans="1:14">
      <c r="A909" t="s">
        <v>1201</v>
      </c>
      <c r="B909" t="s">
        <v>1205</v>
      </c>
      <c r="C909" s="8">
        <v>42748</v>
      </c>
      <c r="D909" t="s">
        <v>1225</v>
      </c>
      <c r="E909" t="s">
        <v>48</v>
      </c>
      <c r="F909" t="s">
        <v>49</v>
      </c>
      <c r="G909" t="s">
        <v>102</v>
      </c>
      <c r="H909" t="s">
        <v>1229</v>
      </c>
      <c r="J909">
        <v>4.4748900000000003</v>
      </c>
      <c r="K909">
        <v>0</v>
      </c>
      <c r="L909">
        <v>0</v>
      </c>
      <c r="M909">
        <v>8</v>
      </c>
      <c r="N909">
        <v>8</v>
      </c>
    </row>
    <row r="910" spans="1:14">
      <c r="A910" t="s">
        <v>1201</v>
      </c>
      <c r="B910" t="s">
        <v>1205</v>
      </c>
      <c r="C910" s="8">
        <v>42748</v>
      </c>
      <c r="D910" t="s">
        <v>1225</v>
      </c>
      <c r="E910" t="s">
        <v>48</v>
      </c>
      <c r="F910" t="s">
        <v>49</v>
      </c>
      <c r="G910" t="s">
        <v>102</v>
      </c>
      <c r="H910" t="s">
        <v>1230</v>
      </c>
      <c r="J910">
        <v>5.4671799999999999</v>
      </c>
      <c r="K910">
        <v>9.5999999999999992E-3</v>
      </c>
      <c r="L910">
        <v>0</v>
      </c>
      <c r="M910">
        <v>8</v>
      </c>
      <c r="N910">
        <v>8</v>
      </c>
    </row>
    <row r="911" spans="1:14">
      <c r="A911" t="s">
        <v>1201</v>
      </c>
      <c r="B911" t="s">
        <v>1205</v>
      </c>
      <c r="C911" s="8">
        <v>42748</v>
      </c>
      <c r="D911" t="s">
        <v>1225</v>
      </c>
      <c r="E911" t="s">
        <v>48</v>
      </c>
      <c r="F911" t="s">
        <v>49</v>
      </c>
      <c r="G911" t="s">
        <v>102</v>
      </c>
      <c r="H911" t="s">
        <v>1231</v>
      </c>
      <c r="J911">
        <v>5.5894899999999996</v>
      </c>
      <c r="K911">
        <v>0</v>
      </c>
      <c r="L911">
        <v>0</v>
      </c>
      <c r="M911">
        <v>8</v>
      </c>
      <c r="N911">
        <v>8</v>
      </c>
    </row>
    <row r="912" spans="1:14">
      <c r="A912" t="s">
        <v>1201</v>
      </c>
      <c r="B912" t="s">
        <v>1205</v>
      </c>
      <c r="C912" s="8">
        <v>42748</v>
      </c>
      <c r="D912" t="s">
        <v>1223</v>
      </c>
      <c r="E912" t="s">
        <v>48</v>
      </c>
      <c r="F912" t="s">
        <v>49</v>
      </c>
      <c r="G912" t="s">
        <v>102</v>
      </c>
      <c r="H912" t="s">
        <v>1232</v>
      </c>
      <c r="J912">
        <v>6.5451199999999998</v>
      </c>
      <c r="K912">
        <v>0</v>
      </c>
      <c r="L912">
        <v>0</v>
      </c>
      <c r="M912">
        <v>8</v>
      </c>
      <c r="N912">
        <v>8</v>
      </c>
    </row>
    <row r="913" spans="1:14">
      <c r="A913" t="s">
        <v>1201</v>
      </c>
      <c r="B913" t="s">
        <v>1205</v>
      </c>
      <c r="C913" s="8">
        <v>42748</v>
      </c>
      <c r="D913" t="s">
        <v>1225</v>
      </c>
      <c r="E913" t="s">
        <v>48</v>
      </c>
      <c r="F913" t="s">
        <v>49</v>
      </c>
      <c r="G913" t="s">
        <v>102</v>
      </c>
      <c r="H913" t="s">
        <v>1233</v>
      </c>
      <c r="J913">
        <v>5.1503699999999997</v>
      </c>
      <c r="K913">
        <v>0</v>
      </c>
      <c r="L913">
        <v>0</v>
      </c>
      <c r="M913">
        <v>8</v>
      </c>
      <c r="N913">
        <v>8</v>
      </c>
    </row>
    <row r="914" spans="1:14">
      <c r="A914" t="s">
        <v>1201</v>
      </c>
      <c r="B914" t="s">
        <v>1205</v>
      </c>
      <c r="C914" s="8">
        <v>42748</v>
      </c>
      <c r="D914" t="s">
        <v>1223</v>
      </c>
      <c r="E914" t="s">
        <v>48</v>
      </c>
      <c r="F914" t="s">
        <v>49</v>
      </c>
      <c r="G914" t="s">
        <v>102</v>
      </c>
      <c r="H914" t="s">
        <v>1298</v>
      </c>
      <c r="J914">
        <v>5.9235699999999998</v>
      </c>
      <c r="K914">
        <v>0</v>
      </c>
      <c r="L914">
        <v>0</v>
      </c>
      <c r="M914">
        <v>8</v>
      </c>
      <c r="N914">
        <v>8</v>
      </c>
    </row>
    <row r="915" spans="1:14">
      <c r="A915" t="s">
        <v>1201</v>
      </c>
      <c r="B915" t="s">
        <v>1205</v>
      </c>
      <c r="C915" s="8">
        <v>42748</v>
      </c>
      <c r="D915" t="s">
        <v>1223</v>
      </c>
      <c r="E915" t="s">
        <v>48</v>
      </c>
      <c r="F915" t="s">
        <v>49</v>
      </c>
      <c r="G915" t="s">
        <v>102</v>
      </c>
      <c r="H915" t="s">
        <v>1234</v>
      </c>
      <c r="J915">
        <v>4.2223100000000002</v>
      </c>
      <c r="K915">
        <v>6.4699999999999994E-2</v>
      </c>
      <c r="L915">
        <v>0</v>
      </c>
      <c r="M915">
        <v>8</v>
      </c>
      <c r="N915">
        <v>8</v>
      </c>
    </row>
    <row r="916" spans="1:14">
      <c r="A916" t="s">
        <v>1201</v>
      </c>
      <c r="B916" t="s">
        <v>1205</v>
      </c>
      <c r="C916" s="8">
        <v>42748</v>
      </c>
      <c r="D916" t="s">
        <v>1223</v>
      </c>
      <c r="E916" t="s">
        <v>48</v>
      </c>
      <c r="F916" t="s">
        <v>49</v>
      </c>
      <c r="G916" t="s">
        <v>102</v>
      </c>
      <c r="H916" t="s">
        <v>1235</v>
      </c>
      <c r="J916">
        <v>5.7622499999999999</v>
      </c>
      <c r="K916">
        <v>5.8799999999999998E-2</v>
      </c>
      <c r="L916">
        <v>0</v>
      </c>
      <c r="M916">
        <v>8</v>
      </c>
      <c r="N916">
        <v>8</v>
      </c>
    </row>
    <row r="917" spans="1:14">
      <c r="A917" t="s">
        <v>1201</v>
      </c>
      <c r="B917" t="s">
        <v>1205</v>
      </c>
      <c r="C917" s="8">
        <v>42748</v>
      </c>
      <c r="D917" t="s">
        <v>1223</v>
      </c>
      <c r="E917" t="s">
        <v>48</v>
      </c>
      <c r="F917" t="s">
        <v>49</v>
      </c>
      <c r="G917" t="s">
        <v>102</v>
      </c>
      <c r="H917" t="s">
        <v>1236</v>
      </c>
      <c r="J917">
        <v>5.9464100000000002</v>
      </c>
      <c r="K917">
        <v>0</v>
      </c>
      <c r="L917">
        <v>0</v>
      </c>
      <c r="M917">
        <v>8</v>
      </c>
      <c r="N917">
        <v>8</v>
      </c>
    </row>
    <row r="918" spans="1:14">
      <c r="A918" t="s">
        <v>1201</v>
      </c>
      <c r="B918" t="s">
        <v>1205</v>
      </c>
      <c r="C918" s="8">
        <v>42748</v>
      </c>
      <c r="D918" t="s">
        <v>1237</v>
      </c>
      <c r="E918" t="s">
        <v>48</v>
      </c>
      <c r="F918" t="s">
        <v>49</v>
      </c>
      <c r="G918" t="s">
        <v>102</v>
      </c>
      <c r="H918" t="s">
        <v>1238</v>
      </c>
      <c r="J918">
        <v>3.3418999999999999</v>
      </c>
      <c r="K918">
        <v>0</v>
      </c>
      <c r="L918">
        <v>0</v>
      </c>
      <c r="M918">
        <v>8</v>
      </c>
      <c r="N918">
        <v>8</v>
      </c>
    </row>
    <row r="919" spans="1:14">
      <c r="A919" t="s">
        <v>1201</v>
      </c>
      <c r="B919" t="s">
        <v>1205</v>
      </c>
      <c r="C919" s="8">
        <v>42748</v>
      </c>
      <c r="D919" t="s">
        <v>1237</v>
      </c>
      <c r="E919" t="s">
        <v>48</v>
      </c>
      <c r="F919" t="s">
        <v>49</v>
      </c>
      <c r="G919" t="s">
        <v>102</v>
      </c>
      <c r="H919" t="s">
        <v>1346</v>
      </c>
      <c r="J919">
        <v>4.7534799999999997</v>
      </c>
      <c r="K919">
        <v>0</v>
      </c>
      <c r="L919">
        <v>0</v>
      </c>
      <c r="M919">
        <v>8</v>
      </c>
      <c r="N919">
        <v>8</v>
      </c>
    </row>
    <row r="920" spans="1:14">
      <c r="A920" t="s">
        <v>1201</v>
      </c>
      <c r="B920" t="s">
        <v>1205</v>
      </c>
      <c r="C920" s="8">
        <v>42748</v>
      </c>
      <c r="D920" t="s">
        <v>1237</v>
      </c>
      <c r="E920" t="s">
        <v>48</v>
      </c>
      <c r="F920" t="s">
        <v>49</v>
      </c>
      <c r="G920" t="s">
        <v>102</v>
      </c>
      <c r="H920" t="s">
        <v>1239</v>
      </c>
      <c r="J920">
        <v>4.3363800000000001</v>
      </c>
      <c r="K920">
        <v>0</v>
      </c>
      <c r="L920">
        <v>0</v>
      </c>
      <c r="M920">
        <v>8</v>
      </c>
      <c r="N920">
        <v>8</v>
      </c>
    </row>
    <row r="921" spans="1:14">
      <c r="A921" t="s">
        <v>1201</v>
      </c>
      <c r="B921" t="s">
        <v>1205</v>
      </c>
      <c r="C921" s="8">
        <v>42744</v>
      </c>
      <c r="D921" t="s">
        <v>1223</v>
      </c>
      <c r="E921" t="s">
        <v>48</v>
      </c>
      <c r="F921" t="s">
        <v>50</v>
      </c>
      <c r="G921" t="s">
        <v>102</v>
      </c>
      <c r="H921" t="s">
        <v>1242</v>
      </c>
      <c r="J921">
        <v>21.306660000000001</v>
      </c>
      <c r="K921">
        <v>0</v>
      </c>
      <c r="L921">
        <v>0</v>
      </c>
      <c r="M921">
        <v>24</v>
      </c>
      <c r="N921">
        <v>24</v>
      </c>
    </row>
    <row r="922" spans="1:14">
      <c r="A922" t="s">
        <v>1201</v>
      </c>
      <c r="B922" t="s">
        <v>1205</v>
      </c>
      <c r="C922" s="8">
        <v>42744</v>
      </c>
      <c r="D922" t="s">
        <v>1237</v>
      </c>
      <c r="E922" t="s">
        <v>48</v>
      </c>
      <c r="F922" t="s">
        <v>50</v>
      </c>
      <c r="G922" t="s">
        <v>102</v>
      </c>
      <c r="H922" t="s">
        <v>1333</v>
      </c>
      <c r="J922">
        <v>21.066649999999999</v>
      </c>
      <c r="K922">
        <v>0</v>
      </c>
      <c r="L922">
        <v>0</v>
      </c>
      <c r="M922">
        <v>24</v>
      </c>
      <c r="N922">
        <v>24</v>
      </c>
    </row>
    <row r="923" spans="1:14">
      <c r="A923" t="s">
        <v>1201</v>
      </c>
      <c r="B923" t="s">
        <v>1205</v>
      </c>
      <c r="C923" s="8">
        <v>42744</v>
      </c>
      <c r="D923" t="s">
        <v>1225</v>
      </c>
      <c r="E923" t="s">
        <v>48</v>
      </c>
      <c r="F923" t="s">
        <v>50</v>
      </c>
      <c r="G923" t="s">
        <v>102</v>
      </c>
      <c r="H923" t="s">
        <v>1243</v>
      </c>
      <c r="J923">
        <v>34.596196999999997</v>
      </c>
      <c r="K923">
        <v>0</v>
      </c>
      <c r="L923">
        <v>0</v>
      </c>
      <c r="M923">
        <v>32</v>
      </c>
      <c r="N923">
        <v>32</v>
      </c>
    </row>
    <row r="924" spans="1:14">
      <c r="A924" t="s">
        <v>1201</v>
      </c>
      <c r="B924" t="s">
        <v>1205</v>
      </c>
      <c r="C924" s="8">
        <v>42744</v>
      </c>
      <c r="D924" t="s">
        <v>1223</v>
      </c>
      <c r="E924" t="s">
        <v>48</v>
      </c>
      <c r="F924" t="s">
        <v>50</v>
      </c>
      <c r="G924" t="s">
        <v>102</v>
      </c>
      <c r="H924" t="s">
        <v>1244</v>
      </c>
      <c r="J924">
        <v>35.333300000000001</v>
      </c>
      <c r="K924">
        <v>0</v>
      </c>
      <c r="L924">
        <v>0</v>
      </c>
      <c r="M924">
        <v>40</v>
      </c>
      <c r="N924">
        <v>40</v>
      </c>
    </row>
    <row r="925" spans="1:14">
      <c r="A925" t="s">
        <v>1201</v>
      </c>
      <c r="B925" t="s">
        <v>1205</v>
      </c>
      <c r="C925" s="8">
        <v>42744</v>
      </c>
      <c r="D925" t="s">
        <v>1237</v>
      </c>
      <c r="E925" t="s">
        <v>48</v>
      </c>
      <c r="F925" t="s">
        <v>50</v>
      </c>
      <c r="G925" t="s">
        <v>102</v>
      </c>
      <c r="H925" t="s">
        <v>1334</v>
      </c>
      <c r="J925">
        <v>28.266639999999999</v>
      </c>
      <c r="K925">
        <v>0</v>
      </c>
      <c r="L925">
        <v>0</v>
      </c>
      <c r="M925">
        <v>32</v>
      </c>
      <c r="N925">
        <v>32</v>
      </c>
    </row>
    <row r="926" spans="1:14">
      <c r="A926" t="s">
        <v>1201</v>
      </c>
      <c r="B926" t="s">
        <v>1205</v>
      </c>
      <c r="C926" s="8">
        <v>42744</v>
      </c>
      <c r="D926" t="s">
        <v>1225</v>
      </c>
      <c r="E926" t="s">
        <v>48</v>
      </c>
      <c r="F926" t="s">
        <v>50</v>
      </c>
      <c r="G926" t="s">
        <v>102</v>
      </c>
      <c r="H926" t="s">
        <v>1245</v>
      </c>
      <c r="J926">
        <v>21.19998</v>
      </c>
      <c r="K926">
        <v>0</v>
      </c>
      <c r="L926">
        <v>0</v>
      </c>
      <c r="M926">
        <v>24</v>
      </c>
      <c r="N926">
        <v>24</v>
      </c>
    </row>
    <row r="927" spans="1:14">
      <c r="A927" t="s">
        <v>1201</v>
      </c>
      <c r="B927" t="s">
        <v>1205</v>
      </c>
      <c r="C927" s="8">
        <v>42744</v>
      </c>
      <c r="D927" t="s">
        <v>1335</v>
      </c>
      <c r="E927" t="s">
        <v>48</v>
      </c>
      <c r="F927" t="s">
        <v>49</v>
      </c>
      <c r="G927" t="s">
        <v>102</v>
      </c>
      <c r="H927" t="s">
        <v>1336</v>
      </c>
      <c r="J927">
        <v>2.3593299999999999</v>
      </c>
      <c r="K927">
        <v>0</v>
      </c>
      <c r="L927">
        <v>0</v>
      </c>
      <c r="M927">
        <v>0.01</v>
      </c>
      <c r="N927">
        <v>0.01</v>
      </c>
    </row>
    <row r="928" spans="1:14">
      <c r="A928" t="s">
        <v>1201</v>
      </c>
      <c r="B928" t="s">
        <v>1205</v>
      </c>
      <c r="C928" s="8">
        <v>42744</v>
      </c>
      <c r="D928" t="s">
        <v>1225</v>
      </c>
      <c r="E928" t="s">
        <v>48</v>
      </c>
      <c r="F928" t="s">
        <v>49</v>
      </c>
      <c r="G928" t="s">
        <v>102</v>
      </c>
      <c r="H928" t="s">
        <v>1246</v>
      </c>
      <c r="J928">
        <v>4.6315900000000001</v>
      </c>
      <c r="K928">
        <v>2.69E-2</v>
      </c>
      <c r="L928">
        <v>0</v>
      </c>
      <c r="M928">
        <v>8</v>
      </c>
      <c r="N928">
        <v>8</v>
      </c>
    </row>
    <row r="929" spans="1:14">
      <c r="A929" t="s">
        <v>1201</v>
      </c>
      <c r="B929" t="s">
        <v>1205</v>
      </c>
      <c r="C929" s="8">
        <v>42744</v>
      </c>
      <c r="D929" t="s">
        <v>1225</v>
      </c>
      <c r="E929" t="s">
        <v>48</v>
      </c>
      <c r="F929" t="s">
        <v>49</v>
      </c>
      <c r="G929" t="s">
        <v>102</v>
      </c>
      <c r="H929" t="s">
        <v>1247</v>
      </c>
      <c r="J929">
        <v>7.2732900000000003</v>
      </c>
      <c r="K929">
        <v>0</v>
      </c>
      <c r="L929">
        <v>0</v>
      </c>
      <c r="M929">
        <v>8</v>
      </c>
      <c r="N929">
        <v>8</v>
      </c>
    </row>
    <row r="930" spans="1:14">
      <c r="A930" t="s">
        <v>1201</v>
      </c>
      <c r="B930" t="s">
        <v>1205</v>
      </c>
      <c r="C930" s="8">
        <v>42744</v>
      </c>
      <c r="D930" t="s">
        <v>1225</v>
      </c>
      <c r="E930" t="s">
        <v>48</v>
      </c>
      <c r="F930" t="s">
        <v>49</v>
      </c>
      <c r="G930" t="s">
        <v>102</v>
      </c>
      <c r="H930" t="s">
        <v>1248</v>
      </c>
      <c r="J930">
        <v>7.6482799999999997</v>
      </c>
      <c r="K930">
        <v>2E-3</v>
      </c>
      <c r="L930">
        <v>0</v>
      </c>
      <c r="M930">
        <v>8</v>
      </c>
      <c r="N930">
        <v>8</v>
      </c>
    </row>
    <row r="931" spans="1:14">
      <c r="A931" t="s">
        <v>1201</v>
      </c>
      <c r="B931" t="s">
        <v>1205</v>
      </c>
      <c r="C931" s="8">
        <v>42744</v>
      </c>
      <c r="D931" t="s">
        <v>1223</v>
      </c>
      <c r="E931" t="s">
        <v>48</v>
      </c>
      <c r="F931" t="s">
        <v>49</v>
      </c>
      <c r="G931" t="s">
        <v>102</v>
      </c>
      <c r="H931" t="s">
        <v>1249</v>
      </c>
      <c r="J931">
        <v>2.8323999999999998</v>
      </c>
      <c r="K931">
        <v>3.2629999999999999</v>
      </c>
      <c r="L931">
        <v>0</v>
      </c>
      <c r="M931">
        <v>8</v>
      </c>
      <c r="N931">
        <v>8</v>
      </c>
    </row>
    <row r="932" spans="1:14">
      <c r="A932" t="s">
        <v>1201</v>
      </c>
      <c r="B932" t="s">
        <v>1205</v>
      </c>
      <c r="C932" s="8">
        <v>42744</v>
      </c>
      <c r="D932" t="s">
        <v>1223</v>
      </c>
      <c r="E932" t="s">
        <v>48</v>
      </c>
      <c r="F932" t="s">
        <v>49</v>
      </c>
      <c r="G932" t="s">
        <v>102</v>
      </c>
      <c r="H932" t="s">
        <v>1250</v>
      </c>
      <c r="J932">
        <v>3.6463899999999998</v>
      </c>
      <c r="K932">
        <v>0</v>
      </c>
      <c r="L932">
        <v>0</v>
      </c>
      <c r="M932">
        <v>8</v>
      </c>
      <c r="N932">
        <v>8</v>
      </c>
    </row>
    <row r="933" spans="1:14">
      <c r="A933" t="s">
        <v>1201</v>
      </c>
      <c r="B933" t="s">
        <v>1205</v>
      </c>
      <c r="C933" s="8">
        <v>42744</v>
      </c>
      <c r="D933" t="s">
        <v>1237</v>
      </c>
      <c r="E933" t="s">
        <v>48</v>
      </c>
      <c r="F933" t="s">
        <v>49</v>
      </c>
      <c r="G933" t="s">
        <v>102</v>
      </c>
      <c r="H933" t="s">
        <v>1251</v>
      </c>
      <c r="J933">
        <v>4.7725200000000001</v>
      </c>
      <c r="K933">
        <v>0</v>
      </c>
      <c r="L933">
        <v>0</v>
      </c>
      <c r="M933">
        <v>7</v>
      </c>
      <c r="N933">
        <v>7</v>
      </c>
    </row>
    <row r="934" spans="1:14">
      <c r="A934" t="s">
        <v>1201</v>
      </c>
      <c r="B934" t="s">
        <v>1205</v>
      </c>
      <c r="C934" s="8">
        <v>42744</v>
      </c>
      <c r="D934" t="s">
        <v>1237</v>
      </c>
      <c r="E934" t="s">
        <v>48</v>
      </c>
      <c r="F934" t="s">
        <v>49</v>
      </c>
      <c r="G934" t="s">
        <v>102</v>
      </c>
      <c r="H934" t="s">
        <v>1338</v>
      </c>
      <c r="J934">
        <v>6.9388500000000004</v>
      </c>
      <c r="K934">
        <v>0</v>
      </c>
      <c r="L934">
        <v>0</v>
      </c>
      <c r="M934">
        <v>8</v>
      </c>
      <c r="N934">
        <v>8</v>
      </c>
    </row>
    <row r="935" spans="1:14">
      <c r="A935" t="s">
        <v>1201</v>
      </c>
      <c r="B935" t="s">
        <v>1205</v>
      </c>
      <c r="C935" s="8">
        <v>42744</v>
      </c>
      <c r="D935" t="s">
        <v>1223</v>
      </c>
      <c r="E935" t="s">
        <v>48</v>
      </c>
      <c r="F935" t="s">
        <v>49</v>
      </c>
      <c r="G935" t="s">
        <v>102</v>
      </c>
      <c r="H935" t="s">
        <v>1252</v>
      </c>
      <c r="J935">
        <v>5.8808999999999996</v>
      </c>
      <c r="K935">
        <v>5.0000000000000001E-4</v>
      </c>
      <c r="L935">
        <v>0</v>
      </c>
      <c r="M935">
        <v>8</v>
      </c>
      <c r="N935">
        <v>8</v>
      </c>
    </row>
    <row r="936" spans="1:14">
      <c r="A936" t="s">
        <v>1201</v>
      </c>
      <c r="B936" t="s">
        <v>1205</v>
      </c>
      <c r="C936" s="8">
        <v>42744</v>
      </c>
      <c r="D936" t="s">
        <v>1237</v>
      </c>
      <c r="E936" t="s">
        <v>48</v>
      </c>
      <c r="F936" t="s">
        <v>49</v>
      </c>
      <c r="G936" t="s">
        <v>102</v>
      </c>
      <c r="H936" t="s">
        <v>1339</v>
      </c>
      <c r="J936">
        <v>6.8273400000000004</v>
      </c>
      <c r="K936">
        <v>0</v>
      </c>
      <c r="L936">
        <v>0</v>
      </c>
      <c r="M936">
        <v>8</v>
      </c>
      <c r="N936">
        <v>8</v>
      </c>
    </row>
    <row r="937" spans="1:14">
      <c r="A937" t="s">
        <v>1201</v>
      </c>
      <c r="B937" t="s">
        <v>1205</v>
      </c>
      <c r="C937" s="8">
        <v>42744</v>
      </c>
      <c r="D937" t="s">
        <v>1225</v>
      </c>
      <c r="E937" t="s">
        <v>48</v>
      </c>
      <c r="F937" t="s">
        <v>49</v>
      </c>
      <c r="G937" t="s">
        <v>102</v>
      </c>
      <c r="H937" t="s">
        <v>1253</v>
      </c>
      <c r="J937">
        <v>6.4117899999999999</v>
      </c>
      <c r="K937">
        <v>7.17E-2</v>
      </c>
      <c r="L937">
        <v>0</v>
      </c>
      <c r="M937">
        <v>8</v>
      </c>
      <c r="N937">
        <v>8</v>
      </c>
    </row>
    <row r="938" spans="1:14">
      <c r="A938" t="s">
        <v>1201</v>
      </c>
      <c r="B938" t="s">
        <v>1205</v>
      </c>
      <c r="C938" s="8">
        <v>42744</v>
      </c>
      <c r="D938" t="s">
        <v>1225</v>
      </c>
      <c r="E938" t="s">
        <v>48</v>
      </c>
      <c r="F938" t="s">
        <v>49</v>
      </c>
      <c r="G938" t="s">
        <v>102</v>
      </c>
      <c r="H938" t="s">
        <v>1254</v>
      </c>
      <c r="J938">
        <v>6.5529700000000002</v>
      </c>
      <c r="K938">
        <v>0.64749999999999996</v>
      </c>
      <c r="L938">
        <v>0</v>
      </c>
      <c r="M938">
        <v>8</v>
      </c>
      <c r="N938">
        <v>8</v>
      </c>
    </row>
    <row r="939" spans="1:14">
      <c r="A939" t="s">
        <v>1201</v>
      </c>
      <c r="B939" t="s">
        <v>1205</v>
      </c>
      <c r="C939" s="8">
        <v>42744</v>
      </c>
      <c r="D939" t="s">
        <v>1237</v>
      </c>
      <c r="E939" t="s">
        <v>48</v>
      </c>
      <c r="F939" t="s">
        <v>49</v>
      </c>
      <c r="G939" t="s">
        <v>102</v>
      </c>
      <c r="H939" t="s">
        <v>1332</v>
      </c>
      <c r="J939">
        <v>6.1404699999999997</v>
      </c>
      <c r="K939">
        <v>0</v>
      </c>
      <c r="L939">
        <v>0</v>
      </c>
      <c r="M939">
        <v>8</v>
      </c>
      <c r="N939">
        <v>8</v>
      </c>
    </row>
    <row r="940" spans="1:14">
      <c r="A940" t="s">
        <v>1201</v>
      </c>
      <c r="B940" t="s">
        <v>1205</v>
      </c>
      <c r="C940" s="8">
        <v>42744</v>
      </c>
      <c r="D940" t="s">
        <v>1237</v>
      </c>
      <c r="E940" t="s">
        <v>48</v>
      </c>
      <c r="F940" t="s">
        <v>49</v>
      </c>
      <c r="G940" t="s">
        <v>102</v>
      </c>
      <c r="H940" t="s">
        <v>1331</v>
      </c>
      <c r="J940">
        <v>4.9967699999999997</v>
      </c>
      <c r="K940">
        <v>0</v>
      </c>
      <c r="L940">
        <v>0</v>
      </c>
      <c r="M940">
        <v>8</v>
      </c>
      <c r="N940">
        <v>8</v>
      </c>
    </row>
    <row r="941" spans="1:14">
      <c r="A941" t="s">
        <v>1201</v>
      </c>
      <c r="B941" t="s">
        <v>1205</v>
      </c>
      <c r="C941" s="8">
        <v>42744</v>
      </c>
      <c r="D941" t="s">
        <v>1225</v>
      </c>
      <c r="E941" t="s">
        <v>48</v>
      </c>
      <c r="F941" t="s">
        <v>49</v>
      </c>
      <c r="G941" t="s">
        <v>102</v>
      </c>
      <c r="H941" t="s">
        <v>1255</v>
      </c>
      <c r="J941">
        <v>5.7363400000000002</v>
      </c>
      <c r="K941">
        <v>0</v>
      </c>
      <c r="L941">
        <v>0</v>
      </c>
      <c r="M941">
        <v>7</v>
      </c>
      <c r="N941">
        <v>7</v>
      </c>
    </row>
    <row r="942" spans="1:14">
      <c r="A942" t="s">
        <v>1201</v>
      </c>
      <c r="B942" t="s">
        <v>1205</v>
      </c>
      <c r="C942" s="8">
        <v>42744</v>
      </c>
      <c r="D942" t="s">
        <v>1237</v>
      </c>
      <c r="E942" t="s">
        <v>48</v>
      </c>
      <c r="F942" t="s">
        <v>49</v>
      </c>
      <c r="G942" t="s">
        <v>102</v>
      </c>
      <c r="H942" t="s">
        <v>1330</v>
      </c>
      <c r="J942">
        <v>9.6833399999999994</v>
      </c>
      <c r="K942">
        <v>0</v>
      </c>
      <c r="L942">
        <v>0</v>
      </c>
      <c r="M942">
        <v>8</v>
      </c>
      <c r="N942">
        <v>8</v>
      </c>
    </row>
    <row r="943" spans="1:14">
      <c r="A943" t="s">
        <v>1201</v>
      </c>
      <c r="B943" t="s">
        <v>1205</v>
      </c>
      <c r="C943" s="8">
        <v>42744</v>
      </c>
      <c r="D943" t="s">
        <v>1225</v>
      </c>
      <c r="E943" t="s">
        <v>48</v>
      </c>
      <c r="F943" t="s">
        <v>49</v>
      </c>
      <c r="G943" t="s">
        <v>102</v>
      </c>
      <c r="H943" t="s">
        <v>1257</v>
      </c>
      <c r="J943">
        <v>6.5985800000000001</v>
      </c>
      <c r="K943">
        <v>1.2999999999999999E-3</v>
      </c>
      <c r="L943">
        <v>0</v>
      </c>
      <c r="M943">
        <v>8</v>
      </c>
      <c r="N943">
        <v>8</v>
      </c>
    </row>
    <row r="944" spans="1:14">
      <c r="A944" t="s">
        <v>1201</v>
      </c>
      <c r="B944" t="s">
        <v>1205</v>
      </c>
      <c r="C944" s="8">
        <v>42744</v>
      </c>
      <c r="D944" t="s">
        <v>1225</v>
      </c>
      <c r="E944" t="s">
        <v>48</v>
      </c>
      <c r="F944" t="s">
        <v>49</v>
      </c>
      <c r="G944" t="s">
        <v>102</v>
      </c>
      <c r="H944" t="s">
        <v>1258</v>
      </c>
      <c r="J944">
        <v>8.68032</v>
      </c>
      <c r="K944">
        <v>2.4855999999999998</v>
      </c>
      <c r="L944">
        <v>0</v>
      </c>
      <c r="M944">
        <v>8</v>
      </c>
      <c r="N944">
        <v>8</v>
      </c>
    </row>
    <row r="945" spans="1:14">
      <c r="A945" t="s">
        <v>1201</v>
      </c>
      <c r="B945" t="s">
        <v>1205</v>
      </c>
      <c r="C945" s="8">
        <v>42744</v>
      </c>
      <c r="D945" t="s">
        <v>1223</v>
      </c>
      <c r="E945" t="s">
        <v>48</v>
      </c>
      <c r="F945" t="s">
        <v>49</v>
      </c>
      <c r="G945" t="s">
        <v>102</v>
      </c>
      <c r="H945" t="s">
        <v>1259</v>
      </c>
      <c r="J945">
        <v>4.5458489999999996</v>
      </c>
      <c r="K945">
        <v>0.49690000000000001</v>
      </c>
      <c r="L945">
        <v>0</v>
      </c>
      <c r="M945">
        <v>8</v>
      </c>
      <c r="N945">
        <v>8</v>
      </c>
    </row>
    <row r="946" spans="1:14">
      <c r="A946" t="s">
        <v>1201</v>
      </c>
      <c r="B946" t="s">
        <v>1205</v>
      </c>
      <c r="C946" s="8">
        <v>42744</v>
      </c>
      <c r="D946" t="s">
        <v>1223</v>
      </c>
      <c r="E946" t="s">
        <v>48</v>
      </c>
      <c r="F946" t="s">
        <v>49</v>
      </c>
      <c r="G946" t="s">
        <v>102</v>
      </c>
      <c r="H946" t="s">
        <v>1329</v>
      </c>
      <c r="J946">
        <v>5.2808900000000003</v>
      </c>
      <c r="K946">
        <v>9.69E-2</v>
      </c>
      <c r="L946">
        <v>0</v>
      </c>
      <c r="M946">
        <v>8</v>
      </c>
      <c r="N946">
        <v>8</v>
      </c>
    </row>
    <row r="947" spans="1:14">
      <c r="A947" t="s">
        <v>1201</v>
      </c>
      <c r="B947" t="s">
        <v>1205</v>
      </c>
      <c r="C947" s="8">
        <v>42744</v>
      </c>
      <c r="D947" t="s">
        <v>1223</v>
      </c>
      <c r="E947" t="s">
        <v>48</v>
      </c>
      <c r="F947" t="s">
        <v>49</v>
      </c>
      <c r="G947" t="s">
        <v>102</v>
      </c>
      <c r="H947" t="s">
        <v>1260</v>
      </c>
      <c r="J947">
        <v>6.0739000000000001</v>
      </c>
      <c r="K947">
        <v>0</v>
      </c>
      <c r="L947">
        <v>0</v>
      </c>
      <c r="M947">
        <v>8</v>
      </c>
      <c r="N947">
        <v>8</v>
      </c>
    </row>
    <row r="948" spans="1:14">
      <c r="A948" t="s">
        <v>1201</v>
      </c>
      <c r="B948" t="s">
        <v>1205</v>
      </c>
      <c r="C948" s="8">
        <v>42744</v>
      </c>
      <c r="D948" t="s">
        <v>1223</v>
      </c>
      <c r="E948" t="s">
        <v>48</v>
      </c>
      <c r="F948" t="s">
        <v>49</v>
      </c>
      <c r="G948" t="s">
        <v>102</v>
      </c>
      <c r="H948" t="s">
        <v>1328</v>
      </c>
      <c r="J948">
        <v>6.5841200000000004</v>
      </c>
      <c r="K948">
        <v>0</v>
      </c>
      <c r="L948">
        <v>0</v>
      </c>
      <c r="M948">
        <v>8</v>
      </c>
      <c r="N948">
        <v>8</v>
      </c>
    </row>
    <row r="949" spans="1:14">
      <c r="A949" t="s">
        <v>1201</v>
      </c>
      <c r="B949" t="s">
        <v>1205</v>
      </c>
      <c r="C949" s="8">
        <v>42744</v>
      </c>
      <c r="D949" t="s">
        <v>1237</v>
      </c>
      <c r="E949" t="s">
        <v>48</v>
      </c>
      <c r="F949" t="s">
        <v>49</v>
      </c>
      <c r="G949" t="s">
        <v>102</v>
      </c>
      <c r="H949" t="s">
        <v>1327</v>
      </c>
      <c r="J949">
        <v>6.3307599999999997</v>
      </c>
      <c r="K949">
        <v>0</v>
      </c>
      <c r="L949">
        <v>0</v>
      </c>
      <c r="M949">
        <v>8</v>
      </c>
      <c r="N949">
        <v>8</v>
      </c>
    </row>
    <row r="950" spans="1:14">
      <c r="A950" t="s">
        <v>1201</v>
      </c>
      <c r="B950" t="s">
        <v>1205</v>
      </c>
      <c r="C950" s="8">
        <v>42744</v>
      </c>
      <c r="D950" t="s">
        <v>1223</v>
      </c>
      <c r="E950" t="s">
        <v>48</v>
      </c>
      <c r="F950" t="s">
        <v>49</v>
      </c>
      <c r="G950" t="s">
        <v>102</v>
      </c>
      <c r="H950" t="s">
        <v>1261</v>
      </c>
      <c r="J950">
        <v>6.9602500000000003</v>
      </c>
      <c r="K950">
        <v>0.35170000000000001</v>
      </c>
      <c r="L950">
        <v>0</v>
      </c>
      <c r="M950">
        <v>8</v>
      </c>
      <c r="N950">
        <v>8</v>
      </c>
    </row>
    <row r="951" spans="1:14">
      <c r="A951" t="s">
        <v>1201</v>
      </c>
      <c r="B951" t="s">
        <v>1205</v>
      </c>
      <c r="C951" s="8">
        <v>42744</v>
      </c>
      <c r="D951" t="s">
        <v>1237</v>
      </c>
      <c r="E951" t="s">
        <v>48</v>
      </c>
      <c r="F951" t="s">
        <v>49</v>
      </c>
      <c r="G951" t="s">
        <v>102</v>
      </c>
      <c r="H951" t="s">
        <v>1326</v>
      </c>
      <c r="J951">
        <v>7.1345099999999997</v>
      </c>
      <c r="K951">
        <v>0</v>
      </c>
      <c r="L951">
        <v>0</v>
      </c>
      <c r="M951">
        <v>8</v>
      </c>
      <c r="N951">
        <v>8</v>
      </c>
    </row>
    <row r="952" spans="1:14">
      <c r="A952" t="s">
        <v>1201</v>
      </c>
      <c r="B952" t="s">
        <v>1205</v>
      </c>
      <c r="C952" s="8">
        <v>42744</v>
      </c>
      <c r="D952" t="s">
        <v>1237</v>
      </c>
      <c r="E952" t="s">
        <v>48</v>
      </c>
      <c r="F952" t="s">
        <v>49</v>
      </c>
      <c r="G952" t="s">
        <v>102</v>
      </c>
      <c r="H952" t="s">
        <v>1340</v>
      </c>
      <c r="J952">
        <v>5.15482</v>
      </c>
      <c r="K952">
        <v>0</v>
      </c>
      <c r="L952">
        <v>0</v>
      </c>
      <c r="M952">
        <v>8</v>
      </c>
      <c r="N952">
        <v>8</v>
      </c>
    </row>
    <row r="953" spans="1:14">
      <c r="A953" t="s">
        <v>1201</v>
      </c>
      <c r="B953" t="s">
        <v>1205</v>
      </c>
      <c r="C953" s="8">
        <v>42744</v>
      </c>
      <c r="D953" t="s">
        <v>1223</v>
      </c>
      <c r="E953" t="s">
        <v>48</v>
      </c>
      <c r="F953" t="s">
        <v>49</v>
      </c>
      <c r="G953" t="s">
        <v>102</v>
      </c>
      <c r="H953" t="s">
        <v>1262</v>
      </c>
      <c r="J953">
        <v>2.3299099999999999</v>
      </c>
      <c r="K953">
        <v>3.2610999999999999</v>
      </c>
      <c r="L953">
        <v>0</v>
      </c>
      <c r="M953">
        <v>8</v>
      </c>
      <c r="N953">
        <v>8</v>
      </c>
    </row>
    <row r="954" spans="1:14">
      <c r="A954" t="s">
        <v>1201</v>
      </c>
      <c r="B954" t="s">
        <v>1205</v>
      </c>
      <c r="C954" s="8">
        <v>42744</v>
      </c>
      <c r="D954" t="s">
        <v>1237</v>
      </c>
      <c r="E954" t="s">
        <v>48</v>
      </c>
      <c r="F954" t="s">
        <v>49</v>
      </c>
      <c r="G954" t="s">
        <v>102</v>
      </c>
      <c r="H954" t="s">
        <v>1325</v>
      </c>
      <c r="J954">
        <v>5.5785999999999998</v>
      </c>
      <c r="K954">
        <v>0</v>
      </c>
      <c r="L954">
        <v>0</v>
      </c>
      <c r="M954">
        <v>8</v>
      </c>
      <c r="N954">
        <v>8</v>
      </c>
    </row>
    <row r="955" spans="1:14">
      <c r="A955" t="s">
        <v>1201</v>
      </c>
      <c r="B955" t="s">
        <v>1205</v>
      </c>
      <c r="C955" s="8">
        <v>42744</v>
      </c>
      <c r="D955" t="s">
        <v>1225</v>
      </c>
      <c r="E955" t="s">
        <v>48</v>
      </c>
      <c r="F955" t="s">
        <v>49</v>
      </c>
      <c r="G955" t="s">
        <v>102</v>
      </c>
      <c r="H955" t="s">
        <v>1263</v>
      </c>
      <c r="J955">
        <v>6.3648100000000003</v>
      </c>
      <c r="K955">
        <v>0</v>
      </c>
      <c r="L955">
        <v>0</v>
      </c>
      <c r="M955">
        <v>8</v>
      </c>
      <c r="N955">
        <v>8</v>
      </c>
    </row>
    <row r="956" spans="1:14">
      <c r="A956" t="s">
        <v>1201</v>
      </c>
      <c r="B956" t="s">
        <v>1205</v>
      </c>
      <c r="C956" s="8">
        <v>42744</v>
      </c>
      <c r="D956" t="s">
        <v>1237</v>
      </c>
      <c r="E956" t="s">
        <v>48</v>
      </c>
      <c r="F956" t="s">
        <v>49</v>
      </c>
      <c r="G956" t="s">
        <v>102</v>
      </c>
      <c r="H956" t="s">
        <v>1349</v>
      </c>
      <c r="J956">
        <v>7.0150800000000002</v>
      </c>
      <c r="K956">
        <v>0</v>
      </c>
      <c r="L956">
        <v>0</v>
      </c>
      <c r="M956">
        <v>8</v>
      </c>
      <c r="N956">
        <v>8</v>
      </c>
    </row>
    <row r="957" spans="1:14">
      <c r="A957" t="s">
        <v>1201</v>
      </c>
      <c r="B957" t="s">
        <v>1205</v>
      </c>
      <c r="C957" s="8">
        <v>42744</v>
      </c>
      <c r="D957" t="s">
        <v>1237</v>
      </c>
      <c r="E957" t="s">
        <v>48</v>
      </c>
      <c r="F957" t="s">
        <v>49</v>
      </c>
      <c r="G957" t="s">
        <v>102</v>
      </c>
      <c r="H957" t="s">
        <v>1323</v>
      </c>
      <c r="J957">
        <v>7.0229400000000002</v>
      </c>
      <c r="K957">
        <v>0</v>
      </c>
      <c r="L957">
        <v>0</v>
      </c>
      <c r="M957">
        <v>8</v>
      </c>
      <c r="N957">
        <v>8</v>
      </c>
    </row>
    <row r="958" spans="1:14">
      <c r="A958" t="s">
        <v>1201</v>
      </c>
      <c r="B958" t="s">
        <v>1205</v>
      </c>
      <c r="C958" s="8">
        <v>42744</v>
      </c>
      <c r="D958" t="s">
        <v>1237</v>
      </c>
      <c r="E958" t="s">
        <v>48</v>
      </c>
      <c r="F958" t="s">
        <v>49</v>
      </c>
      <c r="G958" t="s">
        <v>102</v>
      </c>
      <c r="H958" t="s">
        <v>1322</v>
      </c>
      <c r="J958">
        <v>7.5944099999999999</v>
      </c>
      <c r="K958">
        <v>0</v>
      </c>
      <c r="L958">
        <v>0</v>
      </c>
      <c r="M958">
        <v>8</v>
      </c>
      <c r="N958">
        <v>8</v>
      </c>
    </row>
    <row r="959" spans="1:14">
      <c r="A959" t="s">
        <v>1201</v>
      </c>
      <c r="B959" t="s">
        <v>1205</v>
      </c>
      <c r="C959" s="8">
        <v>42744</v>
      </c>
      <c r="D959" t="s">
        <v>1237</v>
      </c>
      <c r="E959" t="s">
        <v>48</v>
      </c>
      <c r="F959" t="s">
        <v>49</v>
      </c>
      <c r="G959" t="s">
        <v>102</v>
      </c>
      <c r="H959" t="s">
        <v>1321</v>
      </c>
      <c r="J959">
        <v>5.1260199999999996</v>
      </c>
      <c r="K959">
        <v>0</v>
      </c>
      <c r="L959">
        <v>0</v>
      </c>
      <c r="M959">
        <v>8</v>
      </c>
      <c r="N959">
        <v>8</v>
      </c>
    </row>
    <row r="960" spans="1:14">
      <c r="A960" t="s">
        <v>1201</v>
      </c>
      <c r="B960" t="s">
        <v>1205</v>
      </c>
      <c r="C960" s="8">
        <v>42744</v>
      </c>
      <c r="D960" t="s">
        <v>1225</v>
      </c>
      <c r="E960" t="s">
        <v>48</v>
      </c>
      <c r="F960" t="s">
        <v>49</v>
      </c>
      <c r="G960" t="s">
        <v>102</v>
      </c>
      <c r="H960" t="s">
        <v>1264</v>
      </c>
      <c r="J960">
        <v>4.1771500000000001</v>
      </c>
      <c r="K960">
        <v>0</v>
      </c>
      <c r="L960">
        <v>0</v>
      </c>
      <c r="M960">
        <v>6</v>
      </c>
      <c r="N960">
        <v>6</v>
      </c>
    </row>
    <row r="961" spans="1:14">
      <c r="A961" t="s">
        <v>1201</v>
      </c>
      <c r="B961" t="s">
        <v>1205</v>
      </c>
      <c r="C961" s="8">
        <v>42744</v>
      </c>
      <c r="D961" t="s">
        <v>1237</v>
      </c>
      <c r="E961" t="s">
        <v>48</v>
      </c>
      <c r="F961" t="s">
        <v>49</v>
      </c>
      <c r="G961" t="s">
        <v>102</v>
      </c>
      <c r="H961" t="s">
        <v>1320</v>
      </c>
      <c r="J961">
        <v>6.3884100000000004</v>
      </c>
      <c r="K961">
        <v>0</v>
      </c>
      <c r="L961">
        <v>0</v>
      </c>
      <c r="M961">
        <v>8</v>
      </c>
      <c r="N961">
        <v>8</v>
      </c>
    </row>
    <row r="962" spans="1:14">
      <c r="A962" t="s">
        <v>1201</v>
      </c>
      <c r="B962" t="s">
        <v>1205</v>
      </c>
      <c r="C962" s="8">
        <v>42744</v>
      </c>
      <c r="D962" t="s">
        <v>1237</v>
      </c>
      <c r="E962" t="s">
        <v>48</v>
      </c>
      <c r="F962" t="s">
        <v>49</v>
      </c>
      <c r="G962" t="s">
        <v>102</v>
      </c>
      <c r="H962" t="s">
        <v>1319</v>
      </c>
      <c r="J962">
        <v>4.9140300000000003</v>
      </c>
      <c r="K962">
        <v>0</v>
      </c>
      <c r="L962">
        <v>0</v>
      </c>
      <c r="M962">
        <v>8</v>
      </c>
      <c r="N962">
        <v>8</v>
      </c>
    </row>
    <row r="963" spans="1:14">
      <c r="A963" t="s">
        <v>1201</v>
      </c>
      <c r="B963" t="s">
        <v>1205</v>
      </c>
      <c r="C963" s="8">
        <v>42744</v>
      </c>
      <c r="D963" t="s">
        <v>1223</v>
      </c>
      <c r="E963" t="s">
        <v>48</v>
      </c>
      <c r="F963" t="s">
        <v>49</v>
      </c>
      <c r="G963" t="s">
        <v>102</v>
      </c>
      <c r="H963" t="s">
        <v>1267</v>
      </c>
      <c r="J963">
        <v>5.4511200000000004</v>
      </c>
      <c r="K963">
        <v>0.3795</v>
      </c>
      <c r="L963">
        <v>0</v>
      </c>
      <c r="M963">
        <v>8</v>
      </c>
      <c r="N963">
        <v>8</v>
      </c>
    </row>
    <row r="964" spans="1:14">
      <c r="A964" t="s">
        <v>1201</v>
      </c>
      <c r="B964" t="s">
        <v>1205</v>
      </c>
      <c r="C964" s="8">
        <v>42744</v>
      </c>
      <c r="D964" t="s">
        <v>1225</v>
      </c>
      <c r="E964" t="s">
        <v>48</v>
      </c>
      <c r="F964" t="s">
        <v>49</v>
      </c>
      <c r="G964" t="s">
        <v>102</v>
      </c>
      <c r="H964" t="s">
        <v>1268</v>
      </c>
      <c r="J964">
        <v>3.9914800000000001</v>
      </c>
      <c r="K964">
        <v>4.1200000000000001E-2</v>
      </c>
      <c r="L964">
        <v>0</v>
      </c>
      <c r="M964">
        <v>8</v>
      </c>
      <c r="N964">
        <v>8</v>
      </c>
    </row>
    <row r="965" spans="1:14">
      <c r="A965" t="s">
        <v>1201</v>
      </c>
      <c r="B965" t="s">
        <v>1205</v>
      </c>
      <c r="C965" s="8">
        <v>42744</v>
      </c>
      <c r="D965" t="s">
        <v>1237</v>
      </c>
      <c r="E965" t="s">
        <v>48</v>
      </c>
      <c r="F965" t="s">
        <v>49</v>
      </c>
      <c r="G965" t="s">
        <v>102</v>
      </c>
      <c r="H965" t="s">
        <v>1318</v>
      </c>
      <c r="J965">
        <v>6.4093600000000004</v>
      </c>
      <c r="K965">
        <v>0</v>
      </c>
      <c r="L965">
        <v>0</v>
      </c>
      <c r="M965">
        <v>8</v>
      </c>
      <c r="N965">
        <v>8</v>
      </c>
    </row>
    <row r="966" spans="1:14">
      <c r="A966" t="s">
        <v>1201</v>
      </c>
      <c r="B966" t="s">
        <v>1205</v>
      </c>
      <c r="C966" s="8">
        <v>42744</v>
      </c>
      <c r="D966" t="s">
        <v>1225</v>
      </c>
      <c r="E966" t="s">
        <v>48</v>
      </c>
      <c r="F966" t="s">
        <v>49</v>
      </c>
      <c r="G966" t="s">
        <v>102</v>
      </c>
      <c r="H966" t="s">
        <v>1269</v>
      </c>
      <c r="J966">
        <v>7.3835600000000001</v>
      </c>
      <c r="K966">
        <v>0</v>
      </c>
      <c r="L966">
        <v>0</v>
      </c>
      <c r="M966">
        <v>8</v>
      </c>
      <c r="N966">
        <v>8</v>
      </c>
    </row>
    <row r="967" spans="1:14">
      <c r="A967" t="s">
        <v>1201</v>
      </c>
      <c r="B967" t="s">
        <v>1205</v>
      </c>
      <c r="C967" s="8">
        <v>42744</v>
      </c>
      <c r="D967" t="s">
        <v>1223</v>
      </c>
      <c r="E967" t="s">
        <v>48</v>
      </c>
      <c r="F967" t="s">
        <v>49</v>
      </c>
      <c r="G967" t="s">
        <v>102</v>
      </c>
      <c r="H967" t="s">
        <v>1271</v>
      </c>
      <c r="J967">
        <v>4.3185599999999997</v>
      </c>
      <c r="K967">
        <v>0</v>
      </c>
      <c r="L967">
        <v>0</v>
      </c>
      <c r="M967">
        <v>8</v>
      </c>
      <c r="N967">
        <v>8</v>
      </c>
    </row>
    <row r="968" spans="1:14">
      <c r="A968" t="s">
        <v>1201</v>
      </c>
      <c r="B968" t="s">
        <v>1205</v>
      </c>
      <c r="C968" s="8">
        <v>42744</v>
      </c>
      <c r="D968" t="s">
        <v>1237</v>
      </c>
      <c r="E968" t="s">
        <v>48</v>
      </c>
      <c r="F968" t="s">
        <v>49</v>
      </c>
      <c r="G968" t="s">
        <v>102</v>
      </c>
      <c r="H968" t="s">
        <v>1316</v>
      </c>
      <c r="J968">
        <v>6.1952999999999996</v>
      </c>
      <c r="K968">
        <v>0</v>
      </c>
      <c r="L968">
        <v>0</v>
      </c>
      <c r="M968">
        <v>8</v>
      </c>
      <c r="N968">
        <v>8</v>
      </c>
    </row>
    <row r="969" spans="1:14">
      <c r="A969" t="s">
        <v>1201</v>
      </c>
      <c r="B969" t="s">
        <v>1205</v>
      </c>
      <c r="C969" s="8">
        <v>42744</v>
      </c>
      <c r="D969" t="s">
        <v>1223</v>
      </c>
      <c r="E969" t="s">
        <v>48</v>
      </c>
      <c r="F969" t="s">
        <v>49</v>
      </c>
      <c r="G969" t="s">
        <v>102</v>
      </c>
      <c r="H969" t="s">
        <v>1272</v>
      </c>
      <c r="J969">
        <v>7.5095000000000001</v>
      </c>
      <c r="K969">
        <v>0.23549999999999999</v>
      </c>
      <c r="L969">
        <v>0</v>
      </c>
      <c r="M969">
        <v>8</v>
      </c>
      <c r="N969">
        <v>8</v>
      </c>
    </row>
    <row r="970" spans="1:14">
      <c r="A970" t="s">
        <v>1201</v>
      </c>
      <c r="B970" t="s">
        <v>1205</v>
      </c>
      <c r="C970" s="8">
        <v>42744</v>
      </c>
      <c r="D970" t="s">
        <v>1225</v>
      </c>
      <c r="E970" t="s">
        <v>48</v>
      </c>
      <c r="F970" t="s">
        <v>49</v>
      </c>
      <c r="G970" t="s">
        <v>102</v>
      </c>
      <c r="H970" t="s">
        <v>1273</v>
      </c>
      <c r="J970">
        <v>7.4196299999999997</v>
      </c>
      <c r="K970">
        <v>0.3427</v>
      </c>
      <c r="L970">
        <v>0</v>
      </c>
      <c r="M970">
        <v>8</v>
      </c>
      <c r="N970">
        <v>8</v>
      </c>
    </row>
    <row r="971" spans="1:14">
      <c r="A971" t="s">
        <v>1201</v>
      </c>
      <c r="B971" t="s">
        <v>1205</v>
      </c>
      <c r="C971" s="8">
        <v>42744</v>
      </c>
      <c r="D971" t="s">
        <v>1223</v>
      </c>
      <c r="E971" t="s">
        <v>48</v>
      </c>
      <c r="F971" t="s">
        <v>49</v>
      </c>
      <c r="G971" t="s">
        <v>102</v>
      </c>
      <c r="H971" t="s">
        <v>1274</v>
      </c>
      <c r="J971">
        <v>6.3043800000000001</v>
      </c>
      <c r="K971">
        <v>4.7999999999999996E-3</v>
      </c>
      <c r="L971">
        <v>0</v>
      </c>
      <c r="M971">
        <v>8</v>
      </c>
      <c r="N971">
        <v>8</v>
      </c>
    </row>
    <row r="972" spans="1:14">
      <c r="A972" t="s">
        <v>1201</v>
      </c>
      <c r="B972" t="s">
        <v>1205</v>
      </c>
      <c r="C972" s="8">
        <v>42744</v>
      </c>
      <c r="D972" t="s">
        <v>1223</v>
      </c>
      <c r="E972" t="s">
        <v>48</v>
      </c>
      <c r="F972" t="s">
        <v>49</v>
      </c>
      <c r="G972" t="s">
        <v>102</v>
      </c>
      <c r="H972" t="s">
        <v>1275</v>
      </c>
      <c r="J972">
        <v>4.8820300000000003</v>
      </c>
      <c r="K972">
        <v>5.3800000000000001E-2</v>
      </c>
      <c r="L972">
        <v>0</v>
      </c>
      <c r="M972">
        <v>8</v>
      </c>
      <c r="N972">
        <v>8</v>
      </c>
    </row>
    <row r="973" spans="1:14">
      <c r="A973" t="s">
        <v>1201</v>
      </c>
      <c r="B973" t="s">
        <v>1205</v>
      </c>
      <c r="C973" s="8">
        <v>42744</v>
      </c>
      <c r="D973" t="s">
        <v>1225</v>
      </c>
      <c r="E973" t="s">
        <v>48</v>
      </c>
      <c r="F973" t="s">
        <v>49</v>
      </c>
      <c r="G973" t="s">
        <v>102</v>
      </c>
      <c r="H973" t="s">
        <v>1276</v>
      </c>
      <c r="J973">
        <v>5.7783870000000004</v>
      </c>
      <c r="K973">
        <v>4.8999999999999998E-3</v>
      </c>
      <c r="L973">
        <v>0</v>
      </c>
      <c r="M973">
        <v>7</v>
      </c>
      <c r="N973">
        <v>7</v>
      </c>
    </row>
    <row r="974" spans="1:14">
      <c r="A974" t="s">
        <v>1201</v>
      </c>
      <c r="B974" t="s">
        <v>1205</v>
      </c>
      <c r="C974" s="8">
        <v>42744</v>
      </c>
      <c r="D974" t="s">
        <v>1237</v>
      </c>
      <c r="E974" t="s">
        <v>48</v>
      </c>
      <c r="F974" t="s">
        <v>49</v>
      </c>
      <c r="G974" t="s">
        <v>102</v>
      </c>
      <c r="H974" t="s">
        <v>1315</v>
      </c>
      <c r="J974">
        <v>7.9832299999999998</v>
      </c>
      <c r="K974">
        <v>5.7000000000000002E-3</v>
      </c>
      <c r="L974">
        <v>0</v>
      </c>
      <c r="M974">
        <v>8</v>
      </c>
      <c r="N974">
        <v>8</v>
      </c>
    </row>
    <row r="975" spans="1:14">
      <c r="A975" t="s">
        <v>1201</v>
      </c>
      <c r="B975" t="s">
        <v>1205</v>
      </c>
      <c r="C975" s="8">
        <v>42744</v>
      </c>
      <c r="D975" t="s">
        <v>1237</v>
      </c>
      <c r="E975" t="s">
        <v>48</v>
      </c>
      <c r="F975" t="s">
        <v>49</v>
      </c>
      <c r="G975" t="s">
        <v>102</v>
      </c>
      <c r="H975" t="s">
        <v>1314</v>
      </c>
      <c r="J975">
        <v>6.5305299999999997</v>
      </c>
      <c r="K975">
        <v>0</v>
      </c>
      <c r="L975">
        <v>0</v>
      </c>
      <c r="M975">
        <v>8</v>
      </c>
      <c r="N975">
        <v>8</v>
      </c>
    </row>
    <row r="976" spans="1:14">
      <c r="A976" t="s">
        <v>1201</v>
      </c>
      <c r="B976" t="s">
        <v>1205</v>
      </c>
      <c r="C976" s="8">
        <v>42744</v>
      </c>
      <c r="D976" t="s">
        <v>1223</v>
      </c>
      <c r="E976" t="s">
        <v>48</v>
      </c>
      <c r="F976" t="s">
        <v>49</v>
      </c>
      <c r="G976" t="s">
        <v>102</v>
      </c>
      <c r="H976" t="s">
        <v>1277</v>
      </c>
      <c r="J976">
        <v>7.7337600000000002</v>
      </c>
      <c r="K976">
        <v>0.1225</v>
      </c>
      <c r="L976">
        <v>0</v>
      </c>
      <c r="M976">
        <v>8</v>
      </c>
      <c r="N976">
        <v>8</v>
      </c>
    </row>
    <row r="977" spans="1:14">
      <c r="A977" t="s">
        <v>1201</v>
      </c>
      <c r="B977" t="s">
        <v>1205</v>
      </c>
      <c r="C977" s="8">
        <v>42744</v>
      </c>
      <c r="D977" t="s">
        <v>1225</v>
      </c>
      <c r="E977" t="s">
        <v>48</v>
      </c>
      <c r="F977" t="s">
        <v>49</v>
      </c>
      <c r="G977" t="s">
        <v>102</v>
      </c>
      <c r="H977" t="s">
        <v>1278</v>
      </c>
      <c r="J977">
        <v>6.937068</v>
      </c>
      <c r="K977">
        <v>0</v>
      </c>
      <c r="L977">
        <v>0</v>
      </c>
      <c r="M977">
        <v>8</v>
      </c>
      <c r="N977">
        <v>8</v>
      </c>
    </row>
    <row r="978" spans="1:14">
      <c r="A978" t="s">
        <v>1201</v>
      </c>
      <c r="B978" t="s">
        <v>1205</v>
      </c>
      <c r="C978" s="8">
        <v>42744</v>
      </c>
      <c r="D978" t="s">
        <v>1237</v>
      </c>
      <c r="E978" t="s">
        <v>48</v>
      </c>
      <c r="F978" t="s">
        <v>49</v>
      </c>
      <c r="G978" t="s">
        <v>102</v>
      </c>
      <c r="H978" t="s">
        <v>1312</v>
      </c>
      <c r="J978">
        <v>3.3193100000000002</v>
      </c>
      <c r="K978">
        <v>0.85899999999999999</v>
      </c>
      <c r="L978">
        <v>0</v>
      </c>
      <c r="M978">
        <v>6.5</v>
      </c>
      <c r="N978">
        <v>6.5</v>
      </c>
    </row>
    <row r="979" spans="1:14">
      <c r="A979" t="s">
        <v>1201</v>
      </c>
      <c r="B979" t="s">
        <v>1205</v>
      </c>
      <c r="C979" s="8">
        <v>42744</v>
      </c>
      <c r="D979" t="s">
        <v>1225</v>
      </c>
      <c r="E979" t="s">
        <v>48</v>
      </c>
      <c r="F979" t="s">
        <v>49</v>
      </c>
      <c r="G979" t="s">
        <v>102</v>
      </c>
      <c r="H979" t="s">
        <v>1279</v>
      </c>
      <c r="J979">
        <v>6.4020000000000001</v>
      </c>
      <c r="K979">
        <v>0</v>
      </c>
      <c r="L979">
        <v>0</v>
      </c>
      <c r="M979">
        <v>8</v>
      </c>
      <c r="N979">
        <v>8</v>
      </c>
    </row>
    <row r="980" spans="1:14">
      <c r="A980" t="s">
        <v>1201</v>
      </c>
      <c r="B980" t="s">
        <v>1205</v>
      </c>
      <c r="C980" s="8">
        <v>42744</v>
      </c>
      <c r="D980" t="s">
        <v>1225</v>
      </c>
      <c r="E980" t="s">
        <v>48</v>
      </c>
      <c r="F980" t="s">
        <v>49</v>
      </c>
      <c r="G980" t="s">
        <v>102</v>
      </c>
      <c r="H980" t="s">
        <v>1280</v>
      </c>
      <c r="J980">
        <v>5.4134500000000001</v>
      </c>
      <c r="K980">
        <v>0</v>
      </c>
      <c r="L980">
        <v>0</v>
      </c>
      <c r="M980">
        <v>8</v>
      </c>
      <c r="N980">
        <v>8</v>
      </c>
    </row>
    <row r="981" spans="1:14">
      <c r="A981" t="s">
        <v>1201</v>
      </c>
      <c r="B981" t="s">
        <v>1205</v>
      </c>
      <c r="C981" s="8">
        <v>42744</v>
      </c>
      <c r="D981" t="s">
        <v>1223</v>
      </c>
      <c r="E981" t="s">
        <v>48</v>
      </c>
      <c r="F981" t="s">
        <v>49</v>
      </c>
      <c r="G981" t="s">
        <v>102</v>
      </c>
      <c r="H981" t="s">
        <v>1311</v>
      </c>
      <c r="J981">
        <v>6.4858000000000002</v>
      </c>
      <c r="K981">
        <v>0.28100000000000003</v>
      </c>
      <c r="L981">
        <v>0</v>
      </c>
      <c r="M981">
        <v>8</v>
      </c>
      <c r="N981">
        <v>8</v>
      </c>
    </row>
    <row r="982" spans="1:14">
      <c r="A982" t="s">
        <v>1201</v>
      </c>
      <c r="B982" t="s">
        <v>1205</v>
      </c>
      <c r="C982" s="8">
        <v>42744</v>
      </c>
      <c r="D982" t="s">
        <v>1225</v>
      </c>
      <c r="E982" t="s">
        <v>48</v>
      </c>
      <c r="F982" t="s">
        <v>49</v>
      </c>
      <c r="G982" t="s">
        <v>102</v>
      </c>
      <c r="H982" t="s">
        <v>1281</v>
      </c>
      <c r="J982">
        <v>6.31</v>
      </c>
      <c r="K982">
        <v>6.08E-2</v>
      </c>
      <c r="L982">
        <v>0</v>
      </c>
      <c r="M982">
        <v>8</v>
      </c>
      <c r="N982">
        <v>8</v>
      </c>
    </row>
    <row r="983" spans="1:14">
      <c r="A983" t="s">
        <v>1201</v>
      </c>
      <c r="B983" t="s">
        <v>1205</v>
      </c>
      <c r="C983" s="8">
        <v>42744</v>
      </c>
      <c r="D983" t="s">
        <v>1237</v>
      </c>
      <c r="E983" t="s">
        <v>48</v>
      </c>
      <c r="F983" t="s">
        <v>49</v>
      </c>
      <c r="G983" t="s">
        <v>102</v>
      </c>
      <c r="H983" t="s">
        <v>1310</v>
      </c>
      <c r="J983">
        <v>5.2750399999999997</v>
      </c>
      <c r="K983">
        <v>0</v>
      </c>
      <c r="L983">
        <v>0</v>
      </c>
      <c r="M983">
        <v>8</v>
      </c>
      <c r="N983">
        <v>8</v>
      </c>
    </row>
    <row r="984" spans="1:14">
      <c r="A984" t="s">
        <v>1201</v>
      </c>
      <c r="B984" t="s">
        <v>1205</v>
      </c>
      <c r="C984" s="8">
        <v>42744</v>
      </c>
      <c r="D984" t="s">
        <v>1223</v>
      </c>
      <c r="E984" t="s">
        <v>48</v>
      </c>
      <c r="F984" t="s">
        <v>49</v>
      </c>
      <c r="G984" t="s">
        <v>102</v>
      </c>
      <c r="H984" t="s">
        <v>1351</v>
      </c>
      <c r="J984">
        <v>4.2114200000000004</v>
      </c>
      <c r="K984">
        <v>0</v>
      </c>
      <c r="L984">
        <v>0</v>
      </c>
      <c r="M984">
        <v>8</v>
      </c>
      <c r="N984">
        <v>8</v>
      </c>
    </row>
    <row r="985" spans="1:14">
      <c r="A985" t="s">
        <v>1201</v>
      </c>
      <c r="B985" t="s">
        <v>1205</v>
      </c>
      <c r="C985" s="8">
        <v>42744</v>
      </c>
      <c r="D985" t="s">
        <v>1225</v>
      </c>
      <c r="E985" t="s">
        <v>48</v>
      </c>
      <c r="F985" t="s">
        <v>49</v>
      </c>
      <c r="G985" t="s">
        <v>102</v>
      </c>
      <c r="H985" t="s">
        <v>1282</v>
      </c>
      <c r="J985">
        <v>5.3084100000000003</v>
      </c>
      <c r="K985">
        <v>6.4000000000000001E-2</v>
      </c>
      <c r="L985">
        <v>0</v>
      </c>
      <c r="M985">
        <v>8</v>
      </c>
      <c r="N985">
        <v>8</v>
      </c>
    </row>
    <row r="986" spans="1:14">
      <c r="A986" t="s">
        <v>1201</v>
      </c>
      <c r="B986" t="s">
        <v>1205</v>
      </c>
      <c r="C986" s="8">
        <v>42744</v>
      </c>
      <c r="D986" t="s">
        <v>1223</v>
      </c>
      <c r="E986" t="s">
        <v>48</v>
      </c>
      <c r="F986" t="s">
        <v>49</v>
      </c>
      <c r="G986" t="s">
        <v>102</v>
      </c>
      <c r="H986" t="s">
        <v>1283</v>
      </c>
      <c r="J986">
        <v>3.11917</v>
      </c>
      <c r="K986">
        <v>0</v>
      </c>
      <c r="L986">
        <v>0</v>
      </c>
      <c r="M986">
        <v>8</v>
      </c>
      <c r="N986">
        <v>8</v>
      </c>
    </row>
    <row r="987" spans="1:14">
      <c r="A987" t="s">
        <v>1201</v>
      </c>
      <c r="B987" t="s">
        <v>1205</v>
      </c>
      <c r="C987" s="8">
        <v>42744</v>
      </c>
      <c r="D987" t="s">
        <v>1223</v>
      </c>
      <c r="E987" t="s">
        <v>48</v>
      </c>
      <c r="F987" t="s">
        <v>49</v>
      </c>
      <c r="G987" t="s">
        <v>102</v>
      </c>
      <c r="H987" t="s">
        <v>1284</v>
      </c>
      <c r="J987">
        <v>7.2969900000000001</v>
      </c>
      <c r="K987">
        <v>0</v>
      </c>
      <c r="L987">
        <v>0</v>
      </c>
      <c r="M987">
        <v>8</v>
      </c>
      <c r="N987">
        <v>8</v>
      </c>
    </row>
    <row r="988" spans="1:14">
      <c r="A988" t="s">
        <v>1201</v>
      </c>
      <c r="B988" t="s">
        <v>1205</v>
      </c>
      <c r="C988" s="8">
        <v>42744</v>
      </c>
      <c r="D988" t="s">
        <v>1223</v>
      </c>
      <c r="E988" t="s">
        <v>48</v>
      </c>
      <c r="F988" t="s">
        <v>49</v>
      </c>
      <c r="G988" t="s">
        <v>102</v>
      </c>
      <c r="H988" t="s">
        <v>1342</v>
      </c>
      <c r="J988">
        <v>5.3129299999999997</v>
      </c>
      <c r="K988">
        <v>0</v>
      </c>
      <c r="L988">
        <v>0</v>
      </c>
      <c r="M988">
        <v>8</v>
      </c>
      <c r="N988">
        <v>8</v>
      </c>
    </row>
    <row r="989" spans="1:14">
      <c r="A989" t="s">
        <v>1201</v>
      </c>
      <c r="B989" t="s">
        <v>1205</v>
      </c>
      <c r="C989" s="8">
        <v>42744</v>
      </c>
      <c r="D989" t="s">
        <v>1225</v>
      </c>
      <c r="E989" t="s">
        <v>48</v>
      </c>
      <c r="F989" t="s">
        <v>49</v>
      </c>
      <c r="G989" t="s">
        <v>102</v>
      </c>
      <c r="H989" t="s">
        <v>1285</v>
      </c>
      <c r="J989">
        <v>6.8126800000000003</v>
      </c>
      <c r="K989">
        <v>4.7000000000000002E-3</v>
      </c>
      <c r="L989">
        <v>0</v>
      </c>
      <c r="M989">
        <v>8</v>
      </c>
      <c r="N989">
        <v>8</v>
      </c>
    </row>
    <row r="990" spans="1:14">
      <c r="A990" t="s">
        <v>1201</v>
      </c>
      <c r="B990" t="s">
        <v>1205</v>
      </c>
      <c r="C990" s="8">
        <v>42744</v>
      </c>
      <c r="D990" t="s">
        <v>1225</v>
      </c>
      <c r="E990" t="s">
        <v>48</v>
      </c>
      <c r="F990" t="s">
        <v>49</v>
      </c>
      <c r="G990" t="s">
        <v>102</v>
      </c>
      <c r="H990" t="s">
        <v>1286</v>
      </c>
      <c r="J990">
        <v>6.0202499999999999</v>
      </c>
      <c r="K990">
        <v>0</v>
      </c>
      <c r="L990">
        <v>0</v>
      </c>
      <c r="M990">
        <v>8</v>
      </c>
      <c r="N990">
        <v>8</v>
      </c>
    </row>
    <row r="991" spans="1:14">
      <c r="A991" t="s">
        <v>1201</v>
      </c>
      <c r="B991" t="s">
        <v>1205</v>
      </c>
      <c r="C991" s="8">
        <v>42744</v>
      </c>
      <c r="D991" t="s">
        <v>1223</v>
      </c>
      <c r="E991" t="s">
        <v>48</v>
      </c>
      <c r="F991" t="s">
        <v>49</v>
      </c>
      <c r="G991" t="s">
        <v>102</v>
      </c>
      <c r="H991" t="s">
        <v>1287</v>
      </c>
      <c r="J991">
        <v>6.4642799999999996</v>
      </c>
      <c r="K991">
        <v>0</v>
      </c>
      <c r="L991">
        <v>0</v>
      </c>
      <c r="M991">
        <v>8</v>
      </c>
      <c r="N991">
        <v>8</v>
      </c>
    </row>
    <row r="992" spans="1:14">
      <c r="A992" t="s">
        <v>1201</v>
      </c>
      <c r="B992" t="s">
        <v>1205</v>
      </c>
      <c r="C992" s="8">
        <v>42744</v>
      </c>
      <c r="D992" t="s">
        <v>1237</v>
      </c>
      <c r="E992" t="s">
        <v>48</v>
      </c>
      <c r="F992" t="s">
        <v>49</v>
      </c>
      <c r="G992" t="s">
        <v>102</v>
      </c>
      <c r="H992" t="s">
        <v>1309</v>
      </c>
      <c r="J992">
        <v>6.9602899999999996</v>
      </c>
      <c r="K992">
        <v>0</v>
      </c>
      <c r="L992">
        <v>0</v>
      </c>
      <c r="M992">
        <v>8</v>
      </c>
      <c r="N992">
        <v>8</v>
      </c>
    </row>
    <row r="993" spans="1:14">
      <c r="A993" t="s">
        <v>1201</v>
      </c>
      <c r="B993" t="s">
        <v>1205</v>
      </c>
      <c r="C993" s="8">
        <v>42744</v>
      </c>
      <c r="D993" t="s">
        <v>1223</v>
      </c>
      <c r="E993" t="s">
        <v>48</v>
      </c>
      <c r="F993" t="s">
        <v>49</v>
      </c>
      <c r="G993" t="s">
        <v>102</v>
      </c>
      <c r="H993" t="s">
        <v>1290</v>
      </c>
      <c r="J993">
        <v>5.9684200000000001</v>
      </c>
      <c r="K993">
        <v>0.2412</v>
      </c>
      <c r="L993">
        <v>0</v>
      </c>
      <c r="M993">
        <v>8</v>
      </c>
      <c r="N993">
        <v>8</v>
      </c>
    </row>
    <row r="994" spans="1:14">
      <c r="A994" t="s">
        <v>1201</v>
      </c>
      <c r="B994" t="s">
        <v>1205</v>
      </c>
      <c r="C994" s="8">
        <v>42744</v>
      </c>
      <c r="D994" t="s">
        <v>1223</v>
      </c>
      <c r="E994" t="s">
        <v>48</v>
      </c>
      <c r="F994" t="s">
        <v>49</v>
      </c>
      <c r="G994" t="s">
        <v>102</v>
      </c>
      <c r="H994" t="s">
        <v>1291</v>
      </c>
      <c r="J994">
        <v>6.52569</v>
      </c>
      <c r="K994">
        <v>8.3000000000000001E-3</v>
      </c>
      <c r="L994">
        <v>0</v>
      </c>
      <c r="M994">
        <v>8</v>
      </c>
      <c r="N994">
        <v>8</v>
      </c>
    </row>
    <row r="995" spans="1:14">
      <c r="A995" t="s">
        <v>1201</v>
      </c>
      <c r="B995" t="s">
        <v>1205</v>
      </c>
      <c r="C995" s="8">
        <v>42744</v>
      </c>
      <c r="D995" t="s">
        <v>1237</v>
      </c>
      <c r="E995" t="s">
        <v>48</v>
      </c>
      <c r="F995" t="s">
        <v>49</v>
      </c>
      <c r="G995" t="s">
        <v>102</v>
      </c>
      <c r="H995" t="s">
        <v>1343</v>
      </c>
      <c r="J995">
        <v>7.10372</v>
      </c>
      <c r="K995">
        <v>1.4200000000000001E-2</v>
      </c>
      <c r="L995">
        <v>0</v>
      </c>
      <c r="M995">
        <v>8</v>
      </c>
      <c r="N995">
        <v>8</v>
      </c>
    </row>
    <row r="996" spans="1:14">
      <c r="A996" t="s">
        <v>1201</v>
      </c>
      <c r="B996" t="s">
        <v>1205</v>
      </c>
      <c r="C996" s="8">
        <v>42744</v>
      </c>
      <c r="D996" t="s">
        <v>1237</v>
      </c>
      <c r="E996" t="s">
        <v>48</v>
      </c>
      <c r="F996" t="s">
        <v>49</v>
      </c>
      <c r="G996" t="s">
        <v>102</v>
      </c>
      <c r="H996" t="s">
        <v>1344</v>
      </c>
      <c r="J996">
        <v>7.0558399999999999</v>
      </c>
      <c r="K996">
        <v>0</v>
      </c>
      <c r="L996">
        <v>0</v>
      </c>
      <c r="M996">
        <v>8</v>
      </c>
      <c r="N996">
        <v>8</v>
      </c>
    </row>
    <row r="997" spans="1:14">
      <c r="A997" t="s">
        <v>1201</v>
      </c>
      <c r="B997" t="s">
        <v>1205</v>
      </c>
      <c r="C997" s="8">
        <v>42744</v>
      </c>
      <c r="D997" t="s">
        <v>1225</v>
      </c>
      <c r="E997" t="s">
        <v>48</v>
      </c>
      <c r="F997" t="s">
        <v>49</v>
      </c>
      <c r="G997" t="s">
        <v>102</v>
      </c>
      <c r="H997" t="s">
        <v>1308</v>
      </c>
      <c r="J997">
        <v>6.3864700000000001</v>
      </c>
      <c r="K997">
        <v>0</v>
      </c>
      <c r="L997">
        <v>0</v>
      </c>
      <c r="M997">
        <v>8</v>
      </c>
      <c r="N997">
        <v>8</v>
      </c>
    </row>
    <row r="998" spans="1:14">
      <c r="A998" t="s">
        <v>1201</v>
      </c>
      <c r="B998" t="s">
        <v>1205</v>
      </c>
      <c r="C998" s="8">
        <v>42744</v>
      </c>
      <c r="D998" t="s">
        <v>1237</v>
      </c>
      <c r="E998" t="s">
        <v>48</v>
      </c>
      <c r="F998" t="s">
        <v>49</v>
      </c>
      <c r="G998" t="s">
        <v>102</v>
      </c>
      <c r="H998" t="s">
        <v>1345</v>
      </c>
      <c r="J998">
        <v>5.9518000000000004</v>
      </c>
      <c r="K998">
        <v>0</v>
      </c>
      <c r="L998">
        <v>0</v>
      </c>
      <c r="M998">
        <v>8</v>
      </c>
      <c r="N998">
        <v>8</v>
      </c>
    </row>
    <row r="999" spans="1:14">
      <c r="A999" t="s">
        <v>1201</v>
      </c>
      <c r="B999" t="s">
        <v>1205</v>
      </c>
      <c r="C999" s="8">
        <v>42744</v>
      </c>
      <c r="D999" t="s">
        <v>1223</v>
      </c>
      <c r="E999" t="s">
        <v>48</v>
      </c>
      <c r="F999" t="s">
        <v>49</v>
      </c>
      <c r="G999" t="s">
        <v>102</v>
      </c>
      <c r="H999" t="s">
        <v>1307</v>
      </c>
      <c r="J999">
        <v>3.4938899999999999</v>
      </c>
      <c r="K999">
        <v>0</v>
      </c>
      <c r="L999">
        <v>0</v>
      </c>
      <c r="M999">
        <v>8</v>
      </c>
      <c r="N999">
        <v>8</v>
      </c>
    </row>
    <row r="1000" spans="1:14">
      <c r="A1000" t="s">
        <v>1201</v>
      </c>
      <c r="B1000" t="s">
        <v>1205</v>
      </c>
      <c r="C1000" s="8">
        <v>42744</v>
      </c>
      <c r="D1000" t="s">
        <v>1225</v>
      </c>
      <c r="E1000" t="s">
        <v>48</v>
      </c>
      <c r="F1000" t="s">
        <v>49</v>
      </c>
      <c r="G1000" t="s">
        <v>102</v>
      </c>
      <c r="H1000" t="s">
        <v>1292</v>
      </c>
      <c r="J1000">
        <v>5.30633</v>
      </c>
      <c r="K1000">
        <v>0.11310000000000001</v>
      </c>
      <c r="L1000">
        <v>0</v>
      </c>
      <c r="M1000">
        <v>8</v>
      </c>
      <c r="N1000">
        <v>8</v>
      </c>
    </row>
    <row r="1001" spans="1:14">
      <c r="A1001" t="s">
        <v>1201</v>
      </c>
      <c r="B1001" t="s">
        <v>1205</v>
      </c>
      <c r="C1001" s="8">
        <v>42744</v>
      </c>
      <c r="D1001" t="s">
        <v>1237</v>
      </c>
      <c r="E1001" t="s">
        <v>48</v>
      </c>
      <c r="F1001" t="s">
        <v>49</v>
      </c>
      <c r="G1001" t="s">
        <v>102</v>
      </c>
      <c r="H1001" t="s">
        <v>1306</v>
      </c>
      <c r="J1001">
        <v>4.3057400000000001</v>
      </c>
      <c r="K1001">
        <v>7.7299999999999994E-2</v>
      </c>
      <c r="L1001">
        <v>0</v>
      </c>
      <c r="M1001">
        <v>8</v>
      </c>
      <c r="N1001">
        <v>8</v>
      </c>
    </row>
    <row r="1002" spans="1:14">
      <c r="A1002" t="s">
        <v>1201</v>
      </c>
      <c r="B1002" t="s">
        <v>1205</v>
      </c>
      <c r="C1002" s="8">
        <v>42744</v>
      </c>
      <c r="D1002" t="s">
        <v>1237</v>
      </c>
      <c r="E1002" t="s">
        <v>48</v>
      </c>
      <c r="F1002" t="s">
        <v>49</v>
      </c>
      <c r="G1002" t="s">
        <v>102</v>
      </c>
      <c r="H1002" t="s">
        <v>1305</v>
      </c>
      <c r="J1002">
        <v>6.2107599999999996</v>
      </c>
      <c r="K1002">
        <v>1.03E-2</v>
      </c>
      <c r="L1002">
        <v>0</v>
      </c>
      <c r="M1002">
        <v>8</v>
      </c>
      <c r="N1002">
        <v>8</v>
      </c>
    </row>
    <row r="1003" spans="1:14">
      <c r="A1003" t="s">
        <v>1201</v>
      </c>
      <c r="B1003" t="s">
        <v>1205</v>
      </c>
      <c r="C1003" s="8">
        <v>42744</v>
      </c>
      <c r="D1003" t="s">
        <v>1225</v>
      </c>
      <c r="E1003" t="s">
        <v>48</v>
      </c>
      <c r="F1003" t="s">
        <v>49</v>
      </c>
      <c r="G1003" t="s">
        <v>102</v>
      </c>
      <c r="H1003" t="s">
        <v>1295</v>
      </c>
      <c r="J1003">
        <v>6.0700200000000004</v>
      </c>
      <c r="K1003">
        <v>2.5499999999999998E-2</v>
      </c>
      <c r="L1003">
        <v>0</v>
      </c>
      <c r="M1003">
        <v>6</v>
      </c>
      <c r="N1003">
        <v>6</v>
      </c>
    </row>
    <row r="1004" spans="1:14">
      <c r="A1004" t="s">
        <v>1201</v>
      </c>
      <c r="B1004" t="s">
        <v>1205</v>
      </c>
      <c r="C1004" s="8">
        <v>42744</v>
      </c>
      <c r="D1004" t="s">
        <v>1223</v>
      </c>
      <c r="E1004" t="s">
        <v>48</v>
      </c>
      <c r="F1004" t="s">
        <v>49</v>
      </c>
      <c r="G1004" t="s">
        <v>102</v>
      </c>
      <c r="H1004" t="s">
        <v>1296</v>
      </c>
      <c r="J1004">
        <v>5.8151200000000003</v>
      </c>
      <c r="K1004">
        <v>0</v>
      </c>
      <c r="L1004">
        <v>0</v>
      </c>
      <c r="M1004">
        <v>8</v>
      </c>
      <c r="N1004">
        <v>8</v>
      </c>
    </row>
    <row r="1005" spans="1:14">
      <c r="A1005" t="s">
        <v>1201</v>
      </c>
      <c r="B1005" t="s">
        <v>1205</v>
      </c>
      <c r="C1005" s="8">
        <v>42744</v>
      </c>
      <c r="D1005" t="s">
        <v>1237</v>
      </c>
      <c r="E1005" t="s">
        <v>48</v>
      </c>
      <c r="F1005" t="s">
        <v>49</v>
      </c>
      <c r="G1005" t="s">
        <v>102</v>
      </c>
      <c r="H1005" t="s">
        <v>1304</v>
      </c>
      <c r="J1005">
        <v>6.59788</v>
      </c>
      <c r="K1005">
        <v>0</v>
      </c>
      <c r="L1005">
        <v>0</v>
      </c>
      <c r="M1005">
        <v>8</v>
      </c>
      <c r="N1005">
        <v>8</v>
      </c>
    </row>
    <row r="1006" spans="1:14">
      <c r="A1006" t="s">
        <v>1201</v>
      </c>
      <c r="B1006" t="s">
        <v>1205</v>
      </c>
      <c r="C1006" s="8">
        <v>42744</v>
      </c>
      <c r="D1006" t="s">
        <v>1237</v>
      </c>
      <c r="E1006" t="s">
        <v>48</v>
      </c>
      <c r="F1006" t="s">
        <v>49</v>
      </c>
      <c r="G1006" t="s">
        <v>102</v>
      </c>
      <c r="H1006" t="s">
        <v>1303</v>
      </c>
      <c r="J1006">
        <v>5.9736000000000002</v>
      </c>
      <c r="K1006">
        <v>0</v>
      </c>
      <c r="L1006">
        <v>0</v>
      </c>
      <c r="M1006">
        <v>8</v>
      </c>
      <c r="N1006">
        <v>8</v>
      </c>
    </row>
    <row r="1007" spans="1:14">
      <c r="A1007" t="s">
        <v>1201</v>
      </c>
      <c r="B1007" t="s">
        <v>1205</v>
      </c>
      <c r="C1007" s="8">
        <v>42744</v>
      </c>
      <c r="D1007" t="s">
        <v>1301</v>
      </c>
      <c r="E1007" t="s">
        <v>48</v>
      </c>
      <c r="F1007" t="s">
        <v>49</v>
      </c>
      <c r="G1007" t="s">
        <v>102</v>
      </c>
      <c r="H1007" t="s">
        <v>1302</v>
      </c>
      <c r="J1007">
        <v>2.0447600000000001</v>
      </c>
      <c r="K1007">
        <v>0</v>
      </c>
      <c r="L1007">
        <v>0</v>
      </c>
      <c r="M1007">
        <v>4</v>
      </c>
      <c r="N1007">
        <v>4</v>
      </c>
    </row>
    <row r="1008" spans="1:14">
      <c r="A1008" t="s">
        <v>1201</v>
      </c>
      <c r="B1008" t="s">
        <v>1205</v>
      </c>
      <c r="C1008" s="8">
        <v>42744</v>
      </c>
      <c r="D1008" t="s">
        <v>1225</v>
      </c>
      <c r="E1008" t="s">
        <v>48</v>
      </c>
      <c r="F1008" t="s">
        <v>49</v>
      </c>
      <c r="G1008" t="s">
        <v>102</v>
      </c>
      <c r="H1008" t="s">
        <v>1297</v>
      </c>
      <c r="J1008">
        <v>7.3733599999999999</v>
      </c>
      <c r="K1008">
        <v>0</v>
      </c>
      <c r="L1008">
        <v>0</v>
      </c>
      <c r="M1008">
        <v>8</v>
      </c>
      <c r="N1008">
        <v>8</v>
      </c>
    </row>
    <row r="1009" spans="1:14">
      <c r="A1009" t="s">
        <v>1201</v>
      </c>
      <c r="B1009" t="s">
        <v>1205</v>
      </c>
      <c r="C1009" s="8">
        <v>42744</v>
      </c>
      <c r="D1009" t="s">
        <v>1237</v>
      </c>
      <c r="E1009" t="s">
        <v>48</v>
      </c>
      <c r="F1009" t="s">
        <v>49</v>
      </c>
      <c r="G1009" t="s">
        <v>102</v>
      </c>
      <c r="H1009" t="s">
        <v>1241</v>
      </c>
      <c r="J1009">
        <v>6.4530500000000002</v>
      </c>
      <c r="K1009">
        <v>0</v>
      </c>
      <c r="L1009">
        <v>0</v>
      </c>
      <c r="M1009">
        <v>8</v>
      </c>
      <c r="N1009">
        <v>8</v>
      </c>
    </row>
    <row r="1010" spans="1:14">
      <c r="A1010" t="s">
        <v>1201</v>
      </c>
      <c r="B1010" t="s">
        <v>1205</v>
      </c>
      <c r="C1010" s="8">
        <v>42744</v>
      </c>
      <c r="D1010" t="s">
        <v>1223</v>
      </c>
      <c r="E1010" t="s">
        <v>48</v>
      </c>
      <c r="F1010" t="s">
        <v>49</v>
      </c>
      <c r="G1010" t="s">
        <v>102</v>
      </c>
      <c r="H1010" t="s">
        <v>1240</v>
      </c>
      <c r="J1010">
        <v>5.9478799999999996</v>
      </c>
      <c r="K1010">
        <v>0.13780000000000001</v>
      </c>
      <c r="L1010">
        <v>0</v>
      </c>
      <c r="M1010">
        <v>8</v>
      </c>
      <c r="N1010">
        <v>8</v>
      </c>
    </row>
    <row r="1011" spans="1:14">
      <c r="A1011" t="s">
        <v>1201</v>
      </c>
      <c r="B1011" t="s">
        <v>1205</v>
      </c>
      <c r="C1011" s="8">
        <v>42744</v>
      </c>
      <c r="D1011" t="s">
        <v>1223</v>
      </c>
      <c r="E1011" t="s">
        <v>48</v>
      </c>
      <c r="F1011" t="s">
        <v>49</v>
      </c>
      <c r="G1011" t="s">
        <v>102</v>
      </c>
      <c r="H1011" t="s">
        <v>1348</v>
      </c>
      <c r="J1011">
        <v>4.3648899999999999</v>
      </c>
      <c r="K1011">
        <v>0</v>
      </c>
      <c r="L1011">
        <v>0</v>
      </c>
      <c r="M1011">
        <v>8</v>
      </c>
      <c r="N1011">
        <v>8</v>
      </c>
    </row>
    <row r="1012" spans="1:14">
      <c r="A1012" t="s">
        <v>1201</v>
      </c>
      <c r="B1012" t="s">
        <v>1205</v>
      </c>
      <c r="C1012" s="8">
        <v>42744</v>
      </c>
      <c r="D1012" t="s">
        <v>1237</v>
      </c>
      <c r="E1012" t="s">
        <v>48</v>
      </c>
      <c r="F1012" t="s">
        <v>49</v>
      </c>
      <c r="G1012" t="s">
        <v>102</v>
      </c>
      <c r="H1012" t="s">
        <v>1239</v>
      </c>
      <c r="J1012">
        <v>3.9547099999999999</v>
      </c>
      <c r="K1012">
        <v>1.1294999999999999</v>
      </c>
      <c r="L1012">
        <v>0</v>
      </c>
      <c r="M1012">
        <v>8</v>
      </c>
      <c r="N1012">
        <v>8</v>
      </c>
    </row>
    <row r="1013" spans="1:14">
      <c r="A1013" t="s">
        <v>1201</v>
      </c>
      <c r="B1013" t="s">
        <v>1205</v>
      </c>
      <c r="C1013" s="8">
        <v>42744</v>
      </c>
      <c r="D1013" t="s">
        <v>1237</v>
      </c>
      <c r="E1013" t="s">
        <v>48</v>
      </c>
      <c r="F1013" t="s">
        <v>49</v>
      </c>
      <c r="G1013" t="s">
        <v>102</v>
      </c>
      <c r="H1013" t="s">
        <v>1346</v>
      </c>
      <c r="J1013">
        <v>4.5065200000000001</v>
      </c>
      <c r="K1013">
        <v>0</v>
      </c>
      <c r="L1013">
        <v>0</v>
      </c>
      <c r="M1013">
        <v>8</v>
      </c>
      <c r="N1013">
        <v>8</v>
      </c>
    </row>
    <row r="1014" spans="1:14">
      <c r="A1014" t="s">
        <v>1201</v>
      </c>
      <c r="B1014" t="s">
        <v>1205</v>
      </c>
      <c r="C1014" s="8">
        <v>42744</v>
      </c>
      <c r="D1014" t="s">
        <v>1237</v>
      </c>
      <c r="E1014" t="s">
        <v>48</v>
      </c>
      <c r="F1014" t="s">
        <v>49</v>
      </c>
      <c r="G1014" t="s">
        <v>102</v>
      </c>
      <c r="H1014" t="s">
        <v>1238</v>
      </c>
      <c r="J1014">
        <v>3.9540000000000002</v>
      </c>
      <c r="K1014">
        <v>0</v>
      </c>
      <c r="L1014">
        <v>0</v>
      </c>
      <c r="M1014">
        <v>8</v>
      </c>
      <c r="N1014">
        <v>8</v>
      </c>
    </row>
    <row r="1015" spans="1:14">
      <c r="A1015" t="s">
        <v>1201</v>
      </c>
      <c r="B1015" t="s">
        <v>1205</v>
      </c>
      <c r="C1015" s="8">
        <v>42744</v>
      </c>
      <c r="D1015" t="s">
        <v>1223</v>
      </c>
      <c r="E1015" t="s">
        <v>48</v>
      </c>
      <c r="F1015" t="s">
        <v>49</v>
      </c>
      <c r="G1015" t="s">
        <v>102</v>
      </c>
      <c r="H1015" t="s">
        <v>1236</v>
      </c>
      <c r="J1015">
        <v>5.3652300000000004</v>
      </c>
      <c r="K1015">
        <v>0</v>
      </c>
      <c r="L1015">
        <v>0</v>
      </c>
      <c r="M1015">
        <v>8</v>
      </c>
      <c r="N1015">
        <v>8</v>
      </c>
    </row>
    <row r="1016" spans="1:14">
      <c r="A1016" t="s">
        <v>1201</v>
      </c>
      <c r="B1016" t="s">
        <v>1205</v>
      </c>
      <c r="C1016" s="8">
        <v>42744</v>
      </c>
      <c r="D1016" t="s">
        <v>1223</v>
      </c>
      <c r="E1016" t="s">
        <v>48</v>
      </c>
      <c r="F1016" t="s">
        <v>49</v>
      </c>
      <c r="G1016" t="s">
        <v>102</v>
      </c>
      <c r="H1016" t="s">
        <v>1235</v>
      </c>
      <c r="J1016">
        <v>5.4788699999999997</v>
      </c>
      <c r="K1016">
        <v>0</v>
      </c>
      <c r="L1016">
        <v>0</v>
      </c>
      <c r="M1016">
        <v>8</v>
      </c>
      <c r="N1016">
        <v>8</v>
      </c>
    </row>
    <row r="1017" spans="1:14">
      <c r="A1017" t="s">
        <v>1201</v>
      </c>
      <c r="B1017" t="s">
        <v>1205</v>
      </c>
      <c r="C1017" s="8">
        <v>42744</v>
      </c>
      <c r="D1017" t="s">
        <v>1223</v>
      </c>
      <c r="E1017" t="s">
        <v>48</v>
      </c>
      <c r="F1017" t="s">
        <v>49</v>
      </c>
      <c r="G1017" t="s">
        <v>102</v>
      </c>
      <c r="H1017" t="s">
        <v>1234</v>
      </c>
      <c r="J1017">
        <v>4.9259599999999999</v>
      </c>
      <c r="K1017">
        <v>0</v>
      </c>
      <c r="L1017">
        <v>0</v>
      </c>
      <c r="M1017">
        <v>8</v>
      </c>
      <c r="N1017">
        <v>8</v>
      </c>
    </row>
    <row r="1018" spans="1:14">
      <c r="A1018" t="s">
        <v>1201</v>
      </c>
      <c r="B1018" t="s">
        <v>1205</v>
      </c>
      <c r="C1018" s="8">
        <v>42744</v>
      </c>
      <c r="D1018" t="s">
        <v>1223</v>
      </c>
      <c r="E1018" t="s">
        <v>48</v>
      </c>
      <c r="F1018" t="s">
        <v>49</v>
      </c>
      <c r="G1018" t="s">
        <v>102</v>
      </c>
      <c r="H1018" t="s">
        <v>1298</v>
      </c>
      <c r="J1018">
        <v>6.5875500000000002</v>
      </c>
      <c r="K1018">
        <v>0</v>
      </c>
      <c r="L1018">
        <v>0</v>
      </c>
      <c r="M1018">
        <v>8</v>
      </c>
      <c r="N1018">
        <v>8</v>
      </c>
    </row>
    <row r="1019" spans="1:14">
      <c r="A1019" t="s">
        <v>1201</v>
      </c>
      <c r="B1019" t="s">
        <v>1205</v>
      </c>
      <c r="C1019" s="8">
        <v>42744</v>
      </c>
      <c r="D1019" t="s">
        <v>1225</v>
      </c>
      <c r="E1019" t="s">
        <v>48</v>
      </c>
      <c r="F1019" t="s">
        <v>49</v>
      </c>
      <c r="G1019" t="s">
        <v>102</v>
      </c>
      <c r="H1019" t="s">
        <v>1233</v>
      </c>
      <c r="J1019">
        <v>6.51119</v>
      </c>
      <c r="K1019">
        <v>0</v>
      </c>
      <c r="L1019">
        <v>0</v>
      </c>
      <c r="M1019">
        <v>8</v>
      </c>
      <c r="N1019">
        <v>8</v>
      </c>
    </row>
    <row r="1020" spans="1:14">
      <c r="A1020" t="s">
        <v>1201</v>
      </c>
      <c r="B1020" t="s">
        <v>1205</v>
      </c>
      <c r="C1020" s="8">
        <v>42744</v>
      </c>
      <c r="D1020" t="s">
        <v>1223</v>
      </c>
      <c r="E1020" t="s">
        <v>48</v>
      </c>
      <c r="F1020" t="s">
        <v>49</v>
      </c>
      <c r="G1020" t="s">
        <v>102</v>
      </c>
      <c r="H1020" t="s">
        <v>1232</v>
      </c>
      <c r="J1020">
        <v>4.9471600000000002</v>
      </c>
      <c r="K1020">
        <v>0</v>
      </c>
      <c r="L1020">
        <v>0</v>
      </c>
      <c r="M1020">
        <v>8</v>
      </c>
      <c r="N1020">
        <v>8</v>
      </c>
    </row>
    <row r="1021" spans="1:14">
      <c r="A1021" t="s">
        <v>1201</v>
      </c>
      <c r="B1021" t="s">
        <v>1205</v>
      </c>
      <c r="C1021" s="8">
        <v>42744</v>
      </c>
      <c r="D1021" t="s">
        <v>1225</v>
      </c>
      <c r="E1021" t="s">
        <v>48</v>
      </c>
      <c r="F1021" t="s">
        <v>49</v>
      </c>
      <c r="G1021" t="s">
        <v>102</v>
      </c>
      <c r="H1021" t="s">
        <v>1231</v>
      </c>
      <c r="J1021">
        <v>4.32951</v>
      </c>
      <c r="K1021">
        <v>0.35420000000000001</v>
      </c>
      <c r="L1021">
        <v>0</v>
      </c>
      <c r="M1021">
        <v>8</v>
      </c>
      <c r="N1021">
        <v>8</v>
      </c>
    </row>
    <row r="1022" spans="1:14">
      <c r="A1022" t="s">
        <v>1201</v>
      </c>
      <c r="B1022" t="s">
        <v>1205</v>
      </c>
      <c r="C1022" s="8">
        <v>42744</v>
      </c>
      <c r="D1022" t="s">
        <v>1225</v>
      </c>
      <c r="E1022" t="s">
        <v>48</v>
      </c>
      <c r="F1022" t="s">
        <v>49</v>
      </c>
      <c r="G1022" t="s">
        <v>102</v>
      </c>
      <c r="H1022" t="s">
        <v>1230</v>
      </c>
      <c r="J1022">
        <v>5.7662399999999998</v>
      </c>
      <c r="K1022">
        <v>0</v>
      </c>
      <c r="L1022">
        <v>0</v>
      </c>
      <c r="M1022">
        <v>8</v>
      </c>
      <c r="N1022">
        <v>8</v>
      </c>
    </row>
    <row r="1023" spans="1:14">
      <c r="A1023" t="s">
        <v>1201</v>
      </c>
      <c r="B1023" t="s">
        <v>1205</v>
      </c>
      <c r="C1023" s="8">
        <v>42744</v>
      </c>
      <c r="D1023" t="s">
        <v>1225</v>
      </c>
      <c r="E1023" t="s">
        <v>48</v>
      </c>
      <c r="F1023" t="s">
        <v>49</v>
      </c>
      <c r="G1023" t="s">
        <v>102</v>
      </c>
      <c r="H1023" t="s">
        <v>1229</v>
      </c>
      <c r="J1023">
        <v>6.7159399999999998</v>
      </c>
      <c r="K1023">
        <v>0</v>
      </c>
      <c r="L1023">
        <v>0</v>
      </c>
      <c r="M1023">
        <v>8</v>
      </c>
      <c r="N1023">
        <v>8</v>
      </c>
    </row>
    <row r="1024" spans="1:14">
      <c r="A1024" t="s">
        <v>1201</v>
      </c>
      <c r="B1024" t="s">
        <v>1205</v>
      </c>
      <c r="C1024" s="8">
        <v>42744</v>
      </c>
      <c r="D1024" t="s">
        <v>1225</v>
      </c>
      <c r="E1024" t="s">
        <v>48</v>
      </c>
      <c r="F1024" t="s">
        <v>49</v>
      </c>
      <c r="G1024" t="s">
        <v>102</v>
      </c>
      <c r="H1024" t="s">
        <v>1228</v>
      </c>
      <c r="J1024">
        <v>6.7084799999999998</v>
      </c>
      <c r="K1024">
        <v>0</v>
      </c>
      <c r="L1024">
        <v>0</v>
      </c>
      <c r="M1024">
        <v>8</v>
      </c>
      <c r="N1024">
        <v>8</v>
      </c>
    </row>
    <row r="1025" spans="1:14">
      <c r="A1025" t="s">
        <v>1201</v>
      </c>
      <c r="B1025" t="s">
        <v>1205</v>
      </c>
      <c r="C1025" s="8">
        <v>42744</v>
      </c>
      <c r="D1025" t="s">
        <v>1225</v>
      </c>
      <c r="E1025" t="s">
        <v>48</v>
      </c>
      <c r="F1025" t="s">
        <v>49</v>
      </c>
      <c r="G1025" t="s">
        <v>102</v>
      </c>
      <c r="H1025" t="s">
        <v>1299</v>
      </c>
      <c r="J1025">
        <v>4.8818900000000003</v>
      </c>
      <c r="K1025">
        <v>0</v>
      </c>
      <c r="L1025">
        <v>0</v>
      </c>
      <c r="M1025">
        <v>8</v>
      </c>
      <c r="N1025">
        <v>8</v>
      </c>
    </row>
    <row r="1026" spans="1:14">
      <c r="A1026" t="s">
        <v>1201</v>
      </c>
      <c r="B1026" t="s">
        <v>1205</v>
      </c>
      <c r="C1026" s="8">
        <v>42744</v>
      </c>
      <c r="D1026" t="s">
        <v>1225</v>
      </c>
      <c r="E1026" t="s">
        <v>48</v>
      </c>
      <c r="F1026" t="s">
        <v>49</v>
      </c>
      <c r="G1026" t="s">
        <v>102</v>
      </c>
      <c r="H1026" t="s">
        <v>1226</v>
      </c>
      <c r="J1026">
        <v>4.5562899999999997</v>
      </c>
      <c r="K1026">
        <v>9.4999999999999998E-3</v>
      </c>
      <c r="L1026">
        <v>0</v>
      </c>
      <c r="M1026">
        <v>8</v>
      </c>
      <c r="N1026">
        <v>8</v>
      </c>
    </row>
    <row r="1027" spans="1:14">
      <c r="A1027" t="s">
        <v>1201</v>
      </c>
      <c r="B1027" t="s">
        <v>1205</v>
      </c>
      <c r="C1027" s="8">
        <v>42744</v>
      </c>
      <c r="D1027" t="s">
        <v>1223</v>
      </c>
      <c r="E1027" t="s">
        <v>48</v>
      </c>
      <c r="F1027" t="s">
        <v>49</v>
      </c>
      <c r="G1027" t="s">
        <v>102</v>
      </c>
      <c r="H1027" t="s">
        <v>1224</v>
      </c>
      <c r="J1027">
        <v>1.7697000000000001</v>
      </c>
      <c r="K1027">
        <v>0</v>
      </c>
      <c r="L1027">
        <v>0</v>
      </c>
      <c r="M1027">
        <v>8</v>
      </c>
      <c r="N1027">
        <v>8</v>
      </c>
    </row>
    <row r="1028" spans="1:14">
      <c r="A1028" t="s">
        <v>1201</v>
      </c>
      <c r="B1028" t="s">
        <v>1205</v>
      </c>
      <c r="C1028" s="8">
        <v>42744</v>
      </c>
      <c r="D1028" t="s">
        <v>1223</v>
      </c>
      <c r="E1028" t="s">
        <v>48</v>
      </c>
      <c r="F1028" t="s">
        <v>49</v>
      </c>
      <c r="G1028" t="s">
        <v>102</v>
      </c>
      <c r="H1028" t="s">
        <v>1300</v>
      </c>
      <c r="J1028">
        <v>3.7281599999999999</v>
      </c>
      <c r="K1028">
        <v>0</v>
      </c>
      <c r="L1028">
        <v>0</v>
      </c>
      <c r="M1028">
        <v>8</v>
      </c>
      <c r="N1028">
        <v>8</v>
      </c>
    </row>
    <row r="1029" spans="1:14">
      <c r="A1029" t="s">
        <v>1201</v>
      </c>
      <c r="B1029" t="s">
        <v>1205</v>
      </c>
      <c r="C1029" s="8">
        <v>42748</v>
      </c>
      <c r="D1029" t="s">
        <v>1223</v>
      </c>
      <c r="E1029" t="s">
        <v>48</v>
      </c>
      <c r="F1029" t="s">
        <v>49</v>
      </c>
      <c r="G1029" t="s">
        <v>102</v>
      </c>
      <c r="H1029" t="s">
        <v>1348</v>
      </c>
      <c r="J1029">
        <v>4.5382699999999998</v>
      </c>
      <c r="K1029">
        <v>6.1999999999999998E-3</v>
      </c>
      <c r="L1029">
        <v>0</v>
      </c>
      <c r="M1029">
        <v>7.5</v>
      </c>
      <c r="N1029">
        <v>7.5</v>
      </c>
    </row>
    <row r="1030" spans="1:14">
      <c r="A1030" t="s">
        <v>1201</v>
      </c>
      <c r="B1030" t="s">
        <v>1205</v>
      </c>
      <c r="C1030" s="8">
        <v>42748</v>
      </c>
      <c r="D1030" t="s">
        <v>1223</v>
      </c>
      <c r="E1030" t="s">
        <v>48</v>
      </c>
      <c r="F1030" t="s">
        <v>49</v>
      </c>
      <c r="G1030" t="s">
        <v>102</v>
      </c>
      <c r="H1030" t="s">
        <v>1240</v>
      </c>
      <c r="J1030">
        <v>4.7759</v>
      </c>
      <c r="K1030">
        <v>0.20349999999999999</v>
      </c>
      <c r="L1030">
        <v>0</v>
      </c>
      <c r="M1030">
        <v>8</v>
      </c>
      <c r="N1030">
        <v>8</v>
      </c>
    </row>
    <row r="1031" spans="1:14">
      <c r="A1031" t="s">
        <v>1201</v>
      </c>
      <c r="B1031" t="s">
        <v>1205</v>
      </c>
      <c r="C1031" s="8">
        <v>42748</v>
      </c>
      <c r="D1031" t="s">
        <v>1225</v>
      </c>
      <c r="E1031" t="s">
        <v>48</v>
      </c>
      <c r="F1031" t="s">
        <v>49</v>
      </c>
      <c r="G1031" t="s">
        <v>102</v>
      </c>
      <c r="H1031" t="s">
        <v>1297</v>
      </c>
      <c r="J1031">
        <v>5.1949100000000001</v>
      </c>
      <c r="K1031">
        <v>0</v>
      </c>
      <c r="L1031">
        <v>0</v>
      </c>
      <c r="M1031">
        <v>8</v>
      </c>
      <c r="N1031">
        <v>8</v>
      </c>
    </row>
    <row r="1032" spans="1:14">
      <c r="A1032" t="s">
        <v>1201</v>
      </c>
      <c r="B1032" t="s">
        <v>1205</v>
      </c>
      <c r="C1032" s="8">
        <v>42748</v>
      </c>
      <c r="D1032" t="s">
        <v>1301</v>
      </c>
      <c r="E1032" t="s">
        <v>48</v>
      </c>
      <c r="F1032" t="s">
        <v>49</v>
      </c>
      <c r="G1032" t="s">
        <v>102</v>
      </c>
      <c r="H1032" t="s">
        <v>1302</v>
      </c>
      <c r="J1032">
        <v>2.0233300000000001</v>
      </c>
      <c r="K1032">
        <v>0</v>
      </c>
      <c r="L1032">
        <v>0</v>
      </c>
      <c r="M1032">
        <v>4</v>
      </c>
      <c r="N1032">
        <v>4</v>
      </c>
    </row>
    <row r="1033" spans="1:14">
      <c r="A1033" t="s">
        <v>1201</v>
      </c>
      <c r="B1033" t="s">
        <v>1205</v>
      </c>
      <c r="C1033" s="8">
        <v>42748</v>
      </c>
      <c r="D1033" t="s">
        <v>1237</v>
      </c>
      <c r="E1033" t="s">
        <v>48</v>
      </c>
      <c r="F1033" t="s">
        <v>49</v>
      </c>
      <c r="G1033" t="s">
        <v>102</v>
      </c>
      <c r="H1033" t="s">
        <v>1303</v>
      </c>
      <c r="J1033">
        <v>5.7395300000000002</v>
      </c>
      <c r="K1033">
        <v>0</v>
      </c>
      <c r="L1033">
        <v>0</v>
      </c>
      <c r="M1033">
        <v>8</v>
      </c>
      <c r="N1033">
        <v>8</v>
      </c>
    </row>
    <row r="1034" spans="1:14">
      <c r="A1034" t="s">
        <v>1201</v>
      </c>
      <c r="B1034" t="s">
        <v>1205</v>
      </c>
      <c r="C1034" s="8">
        <v>42748</v>
      </c>
      <c r="D1034" t="s">
        <v>1237</v>
      </c>
      <c r="E1034" t="s">
        <v>48</v>
      </c>
      <c r="F1034" t="s">
        <v>49</v>
      </c>
      <c r="G1034" t="s">
        <v>102</v>
      </c>
      <c r="H1034" t="s">
        <v>1304</v>
      </c>
      <c r="J1034">
        <v>4.5197700000000003</v>
      </c>
      <c r="K1034">
        <v>0</v>
      </c>
      <c r="L1034">
        <v>0</v>
      </c>
      <c r="M1034">
        <v>8</v>
      </c>
      <c r="N1034">
        <v>8</v>
      </c>
    </row>
    <row r="1035" spans="1:14">
      <c r="A1035" t="s">
        <v>1201</v>
      </c>
      <c r="B1035" t="s">
        <v>1205</v>
      </c>
      <c r="C1035" s="8">
        <v>42748</v>
      </c>
      <c r="D1035" t="s">
        <v>1223</v>
      </c>
      <c r="E1035" t="s">
        <v>48</v>
      </c>
      <c r="F1035" t="s">
        <v>49</v>
      </c>
      <c r="G1035" t="s">
        <v>102</v>
      </c>
      <c r="H1035" t="s">
        <v>1296</v>
      </c>
      <c r="J1035">
        <v>5.9120200000000001</v>
      </c>
      <c r="K1035">
        <v>1.5E-3</v>
      </c>
      <c r="L1035">
        <v>0</v>
      </c>
      <c r="M1035">
        <v>8</v>
      </c>
      <c r="N1035">
        <v>8</v>
      </c>
    </row>
    <row r="1036" spans="1:14">
      <c r="A1036" t="s">
        <v>1201</v>
      </c>
      <c r="B1036" t="s">
        <v>1205</v>
      </c>
      <c r="C1036" s="8">
        <v>42748</v>
      </c>
      <c r="D1036" t="s">
        <v>1225</v>
      </c>
      <c r="E1036" t="s">
        <v>48</v>
      </c>
      <c r="F1036" t="s">
        <v>49</v>
      </c>
      <c r="G1036" t="s">
        <v>102</v>
      </c>
      <c r="H1036" t="s">
        <v>1295</v>
      </c>
      <c r="J1036">
        <v>4.8641199999999998</v>
      </c>
      <c r="K1036">
        <v>0.2006</v>
      </c>
      <c r="L1036">
        <v>0</v>
      </c>
      <c r="M1036">
        <v>8</v>
      </c>
      <c r="N1036">
        <v>8</v>
      </c>
    </row>
    <row r="1037" spans="1:14">
      <c r="A1037" t="s">
        <v>1201</v>
      </c>
      <c r="B1037" t="s">
        <v>1205</v>
      </c>
      <c r="C1037" s="8">
        <v>42748</v>
      </c>
      <c r="D1037" t="s">
        <v>1237</v>
      </c>
      <c r="E1037" t="s">
        <v>48</v>
      </c>
      <c r="F1037" t="s">
        <v>49</v>
      </c>
      <c r="G1037" t="s">
        <v>102</v>
      </c>
      <c r="H1037" t="s">
        <v>1305</v>
      </c>
      <c r="J1037">
        <v>6.4070499999999999</v>
      </c>
      <c r="K1037">
        <v>0</v>
      </c>
      <c r="L1037">
        <v>0</v>
      </c>
      <c r="M1037">
        <v>8</v>
      </c>
      <c r="N1037">
        <v>8</v>
      </c>
    </row>
    <row r="1038" spans="1:14">
      <c r="A1038" t="s">
        <v>1201</v>
      </c>
      <c r="B1038" t="s">
        <v>1205</v>
      </c>
      <c r="C1038" s="8">
        <v>42748</v>
      </c>
      <c r="D1038" t="s">
        <v>1225</v>
      </c>
      <c r="E1038" t="s">
        <v>48</v>
      </c>
      <c r="F1038" t="s">
        <v>49</v>
      </c>
      <c r="G1038" t="s">
        <v>102</v>
      </c>
      <c r="H1038" t="s">
        <v>1293</v>
      </c>
      <c r="J1038">
        <v>1.66283</v>
      </c>
      <c r="K1038">
        <v>0</v>
      </c>
      <c r="L1038">
        <v>0</v>
      </c>
      <c r="M1038">
        <v>1.5</v>
      </c>
      <c r="N1038">
        <v>1.5</v>
      </c>
    </row>
    <row r="1039" spans="1:14">
      <c r="A1039" t="s">
        <v>1201</v>
      </c>
      <c r="B1039" t="s">
        <v>1205</v>
      </c>
      <c r="C1039" s="8">
        <v>42748</v>
      </c>
      <c r="D1039" t="s">
        <v>1237</v>
      </c>
      <c r="E1039" t="s">
        <v>48</v>
      </c>
      <c r="F1039" t="s">
        <v>49</v>
      </c>
      <c r="G1039" t="s">
        <v>102</v>
      </c>
      <c r="H1039" t="s">
        <v>1306</v>
      </c>
      <c r="J1039">
        <v>3.8446600000000002</v>
      </c>
      <c r="K1039">
        <v>0.70979999999999999</v>
      </c>
      <c r="L1039">
        <v>0</v>
      </c>
      <c r="M1039">
        <v>8</v>
      </c>
      <c r="N1039">
        <v>8</v>
      </c>
    </row>
    <row r="1040" spans="1:14">
      <c r="A1040" t="s">
        <v>1201</v>
      </c>
      <c r="B1040" t="s">
        <v>1205</v>
      </c>
      <c r="C1040" s="8">
        <v>42748</v>
      </c>
      <c r="D1040" t="s">
        <v>1225</v>
      </c>
      <c r="E1040" t="s">
        <v>48</v>
      </c>
      <c r="F1040" t="s">
        <v>49</v>
      </c>
      <c r="G1040" t="s">
        <v>102</v>
      </c>
      <c r="H1040" t="s">
        <v>1292</v>
      </c>
      <c r="J1040">
        <v>4.3320999999999996</v>
      </c>
      <c r="K1040">
        <v>0.02</v>
      </c>
      <c r="L1040">
        <v>0</v>
      </c>
      <c r="M1040">
        <v>8</v>
      </c>
      <c r="N1040">
        <v>8</v>
      </c>
    </row>
    <row r="1041" spans="1:14">
      <c r="A1041" t="s">
        <v>1201</v>
      </c>
      <c r="B1041" t="s">
        <v>1205</v>
      </c>
      <c r="C1041" s="8">
        <v>42748</v>
      </c>
      <c r="D1041" t="s">
        <v>1223</v>
      </c>
      <c r="E1041" t="s">
        <v>48</v>
      </c>
      <c r="F1041" t="s">
        <v>49</v>
      </c>
      <c r="G1041" t="s">
        <v>102</v>
      </c>
      <c r="H1041" t="s">
        <v>1307</v>
      </c>
      <c r="J1041">
        <v>3.5868099999999998</v>
      </c>
      <c r="K1041">
        <v>0</v>
      </c>
      <c r="L1041">
        <v>0</v>
      </c>
      <c r="M1041">
        <v>8</v>
      </c>
      <c r="N1041">
        <v>8</v>
      </c>
    </row>
    <row r="1042" spans="1:14">
      <c r="A1042" t="s">
        <v>1201</v>
      </c>
      <c r="B1042" t="s">
        <v>1205</v>
      </c>
      <c r="C1042" s="8">
        <v>42748</v>
      </c>
      <c r="D1042" t="s">
        <v>1237</v>
      </c>
      <c r="E1042" t="s">
        <v>48</v>
      </c>
      <c r="F1042" t="s">
        <v>49</v>
      </c>
      <c r="G1042" t="s">
        <v>102</v>
      </c>
      <c r="H1042" t="s">
        <v>1345</v>
      </c>
      <c r="J1042">
        <v>4.8819699999999999</v>
      </c>
      <c r="K1042">
        <v>0</v>
      </c>
      <c r="L1042">
        <v>0</v>
      </c>
      <c r="M1042">
        <v>8</v>
      </c>
      <c r="N1042">
        <v>8</v>
      </c>
    </row>
    <row r="1043" spans="1:14">
      <c r="A1043" t="s">
        <v>1201</v>
      </c>
      <c r="B1043" t="s">
        <v>1205</v>
      </c>
      <c r="C1043" s="8">
        <v>42748</v>
      </c>
      <c r="D1043" t="s">
        <v>1225</v>
      </c>
      <c r="E1043" t="s">
        <v>48</v>
      </c>
      <c r="F1043" t="s">
        <v>49</v>
      </c>
      <c r="G1043" t="s">
        <v>102</v>
      </c>
      <c r="H1043" t="s">
        <v>1308</v>
      </c>
      <c r="J1043">
        <v>4.9381300000000001</v>
      </c>
      <c r="K1043">
        <v>5.4999999999999997E-3</v>
      </c>
      <c r="L1043">
        <v>0</v>
      </c>
      <c r="M1043">
        <v>8</v>
      </c>
      <c r="N1043">
        <v>8</v>
      </c>
    </row>
    <row r="1044" spans="1:14">
      <c r="A1044" t="s">
        <v>1201</v>
      </c>
      <c r="B1044" t="s">
        <v>1205</v>
      </c>
      <c r="C1044" s="8">
        <v>42748</v>
      </c>
      <c r="D1044" t="s">
        <v>1237</v>
      </c>
      <c r="E1044" t="s">
        <v>48</v>
      </c>
      <c r="F1044" t="s">
        <v>49</v>
      </c>
      <c r="G1044" t="s">
        <v>102</v>
      </c>
      <c r="H1044" t="s">
        <v>1344</v>
      </c>
      <c r="J1044">
        <v>6.4394</v>
      </c>
      <c r="K1044">
        <v>0</v>
      </c>
      <c r="L1044">
        <v>0</v>
      </c>
      <c r="M1044">
        <v>8</v>
      </c>
      <c r="N1044">
        <v>8</v>
      </c>
    </row>
    <row r="1045" spans="1:14">
      <c r="A1045" t="s">
        <v>1201</v>
      </c>
      <c r="B1045" t="s">
        <v>1205</v>
      </c>
      <c r="C1045" s="8">
        <v>42748</v>
      </c>
      <c r="D1045" t="s">
        <v>1237</v>
      </c>
      <c r="E1045" t="s">
        <v>48</v>
      </c>
      <c r="F1045" t="s">
        <v>49</v>
      </c>
      <c r="G1045" t="s">
        <v>102</v>
      </c>
      <c r="H1045" t="s">
        <v>1343</v>
      </c>
      <c r="J1045">
        <v>5.9668999999999999</v>
      </c>
      <c r="K1045">
        <v>3.85E-2</v>
      </c>
      <c r="L1045">
        <v>0</v>
      </c>
      <c r="M1045">
        <v>8</v>
      </c>
      <c r="N1045">
        <v>8</v>
      </c>
    </row>
    <row r="1046" spans="1:14">
      <c r="A1046" t="s">
        <v>1201</v>
      </c>
      <c r="B1046" t="s">
        <v>1205</v>
      </c>
      <c r="C1046" s="8">
        <v>42748</v>
      </c>
      <c r="D1046" t="s">
        <v>1223</v>
      </c>
      <c r="E1046" t="s">
        <v>48</v>
      </c>
      <c r="F1046" t="s">
        <v>49</v>
      </c>
      <c r="G1046" t="s">
        <v>102</v>
      </c>
      <c r="H1046" t="s">
        <v>1291</v>
      </c>
      <c r="J1046">
        <v>5.5331599999999996</v>
      </c>
      <c r="K1046">
        <v>3.0000000000000001E-3</v>
      </c>
      <c r="L1046">
        <v>0</v>
      </c>
      <c r="M1046">
        <v>8</v>
      </c>
      <c r="N1046">
        <v>8</v>
      </c>
    </row>
    <row r="1047" spans="1:14">
      <c r="A1047" t="s">
        <v>1201</v>
      </c>
      <c r="B1047" t="s">
        <v>1205</v>
      </c>
      <c r="C1047" s="8">
        <v>42748</v>
      </c>
      <c r="D1047" t="s">
        <v>1223</v>
      </c>
      <c r="E1047" t="s">
        <v>48</v>
      </c>
      <c r="F1047" t="s">
        <v>49</v>
      </c>
      <c r="G1047" t="s">
        <v>102</v>
      </c>
      <c r="H1047" t="s">
        <v>1290</v>
      </c>
      <c r="J1047">
        <v>3.44882</v>
      </c>
      <c r="K1047">
        <v>0</v>
      </c>
      <c r="L1047">
        <v>0</v>
      </c>
      <c r="M1047">
        <v>5.5</v>
      </c>
      <c r="N1047">
        <v>5.5</v>
      </c>
    </row>
    <row r="1048" spans="1:14">
      <c r="A1048" t="s">
        <v>1201</v>
      </c>
      <c r="B1048" t="s">
        <v>1205</v>
      </c>
      <c r="C1048" s="8">
        <v>42748</v>
      </c>
      <c r="D1048" t="s">
        <v>1225</v>
      </c>
      <c r="E1048" t="s">
        <v>48</v>
      </c>
      <c r="F1048" t="s">
        <v>49</v>
      </c>
      <c r="G1048" t="s">
        <v>102</v>
      </c>
      <c r="H1048" t="s">
        <v>1289</v>
      </c>
      <c r="J1048">
        <v>4.6737500000000001</v>
      </c>
      <c r="K1048">
        <v>0</v>
      </c>
      <c r="L1048">
        <v>0</v>
      </c>
      <c r="M1048">
        <v>8</v>
      </c>
      <c r="N1048">
        <v>8</v>
      </c>
    </row>
    <row r="1049" spans="1:14">
      <c r="A1049" t="s">
        <v>1201</v>
      </c>
      <c r="B1049" t="s">
        <v>1205</v>
      </c>
      <c r="C1049" s="8">
        <v>42748</v>
      </c>
      <c r="D1049" t="s">
        <v>1237</v>
      </c>
      <c r="E1049" t="s">
        <v>48</v>
      </c>
      <c r="F1049" t="s">
        <v>49</v>
      </c>
      <c r="G1049" t="s">
        <v>102</v>
      </c>
      <c r="H1049" t="s">
        <v>1309</v>
      </c>
      <c r="J1049">
        <v>6.4740500000000001</v>
      </c>
      <c r="K1049">
        <v>0</v>
      </c>
      <c r="L1049">
        <v>0</v>
      </c>
      <c r="M1049">
        <v>8</v>
      </c>
      <c r="N1049">
        <v>8</v>
      </c>
    </row>
    <row r="1050" spans="1:14">
      <c r="A1050" t="s">
        <v>1201</v>
      </c>
      <c r="B1050" t="s">
        <v>1205</v>
      </c>
      <c r="C1050" s="8">
        <v>42748</v>
      </c>
      <c r="D1050" t="s">
        <v>1223</v>
      </c>
      <c r="E1050" t="s">
        <v>48</v>
      </c>
      <c r="F1050" t="s">
        <v>49</v>
      </c>
      <c r="G1050" t="s">
        <v>102</v>
      </c>
      <c r="H1050" t="s">
        <v>1288</v>
      </c>
      <c r="J1050">
        <v>4.8490200000000003</v>
      </c>
      <c r="K1050">
        <v>0</v>
      </c>
      <c r="L1050">
        <v>0</v>
      </c>
      <c r="M1050">
        <v>8</v>
      </c>
      <c r="N1050">
        <v>8</v>
      </c>
    </row>
    <row r="1051" spans="1:14">
      <c r="A1051" t="s">
        <v>1201</v>
      </c>
      <c r="B1051" t="s">
        <v>1205</v>
      </c>
      <c r="C1051" s="8">
        <v>42748</v>
      </c>
      <c r="D1051" t="s">
        <v>1225</v>
      </c>
      <c r="E1051" t="s">
        <v>48</v>
      </c>
      <c r="F1051" t="s">
        <v>49</v>
      </c>
      <c r="G1051" t="s">
        <v>102</v>
      </c>
      <c r="H1051" t="s">
        <v>1286</v>
      </c>
      <c r="J1051">
        <v>4.8401100000000001</v>
      </c>
      <c r="K1051">
        <v>0</v>
      </c>
      <c r="L1051">
        <v>0</v>
      </c>
      <c r="M1051">
        <v>8</v>
      </c>
      <c r="N1051">
        <v>8</v>
      </c>
    </row>
    <row r="1052" spans="1:14">
      <c r="A1052" t="s">
        <v>1201</v>
      </c>
      <c r="B1052" t="s">
        <v>1205</v>
      </c>
      <c r="C1052" s="8">
        <v>42748</v>
      </c>
      <c r="D1052" t="s">
        <v>1225</v>
      </c>
      <c r="E1052" t="s">
        <v>48</v>
      </c>
      <c r="F1052" t="s">
        <v>49</v>
      </c>
      <c r="G1052" t="s">
        <v>102</v>
      </c>
      <c r="H1052" t="s">
        <v>1285</v>
      </c>
      <c r="J1052">
        <v>6.4353300000000004</v>
      </c>
      <c r="K1052">
        <v>0</v>
      </c>
      <c r="L1052">
        <v>0</v>
      </c>
      <c r="M1052">
        <v>8</v>
      </c>
      <c r="N1052">
        <v>8</v>
      </c>
    </row>
    <row r="1053" spans="1:14">
      <c r="A1053" t="s">
        <v>1201</v>
      </c>
      <c r="B1053" t="s">
        <v>1205</v>
      </c>
      <c r="C1053" s="8">
        <v>42748</v>
      </c>
      <c r="D1053" t="s">
        <v>1223</v>
      </c>
      <c r="E1053" t="s">
        <v>48</v>
      </c>
      <c r="F1053" t="s">
        <v>49</v>
      </c>
      <c r="G1053" t="s">
        <v>102</v>
      </c>
      <c r="H1053" t="s">
        <v>1342</v>
      </c>
      <c r="J1053">
        <v>6.0502099999999999</v>
      </c>
      <c r="K1053">
        <v>3.3E-3</v>
      </c>
      <c r="L1053">
        <v>0</v>
      </c>
      <c r="M1053">
        <v>8</v>
      </c>
      <c r="N1053">
        <v>8</v>
      </c>
    </row>
    <row r="1054" spans="1:14">
      <c r="A1054" t="s">
        <v>1201</v>
      </c>
      <c r="B1054" t="s">
        <v>1205</v>
      </c>
      <c r="C1054" s="8">
        <v>42748</v>
      </c>
      <c r="D1054" t="s">
        <v>1237</v>
      </c>
      <c r="E1054" t="s">
        <v>48</v>
      </c>
      <c r="F1054" t="s">
        <v>49</v>
      </c>
      <c r="G1054" t="s">
        <v>102</v>
      </c>
      <c r="H1054" t="s">
        <v>1341</v>
      </c>
      <c r="J1054">
        <v>6.0377999999999998</v>
      </c>
      <c r="K1054">
        <v>0</v>
      </c>
      <c r="L1054">
        <v>0</v>
      </c>
      <c r="M1054">
        <v>8</v>
      </c>
      <c r="N1054">
        <v>8</v>
      </c>
    </row>
    <row r="1055" spans="1:14">
      <c r="A1055" t="s">
        <v>1201</v>
      </c>
      <c r="B1055" t="s">
        <v>1205</v>
      </c>
      <c r="C1055" s="8">
        <v>42748</v>
      </c>
      <c r="D1055" t="s">
        <v>1223</v>
      </c>
      <c r="E1055" t="s">
        <v>48</v>
      </c>
      <c r="F1055" t="s">
        <v>49</v>
      </c>
      <c r="G1055" t="s">
        <v>102</v>
      </c>
      <c r="H1055" t="s">
        <v>1284</v>
      </c>
      <c r="J1055">
        <v>7.6775200000000003</v>
      </c>
      <c r="K1055">
        <v>3.4700000000000002E-2</v>
      </c>
      <c r="L1055">
        <v>0</v>
      </c>
      <c r="M1055">
        <v>8</v>
      </c>
      <c r="N1055">
        <v>8</v>
      </c>
    </row>
    <row r="1056" spans="1:14">
      <c r="A1056" t="s">
        <v>1201</v>
      </c>
      <c r="B1056" t="s">
        <v>1205</v>
      </c>
      <c r="C1056" s="8">
        <v>42748</v>
      </c>
      <c r="D1056" t="s">
        <v>1223</v>
      </c>
      <c r="E1056" t="s">
        <v>48</v>
      </c>
      <c r="F1056" t="s">
        <v>49</v>
      </c>
      <c r="G1056" t="s">
        <v>102</v>
      </c>
      <c r="H1056" t="s">
        <v>1283</v>
      </c>
      <c r="J1056">
        <v>4.1064100000000003</v>
      </c>
      <c r="K1056">
        <v>0</v>
      </c>
      <c r="L1056">
        <v>0</v>
      </c>
      <c r="M1056">
        <v>8</v>
      </c>
      <c r="N1056">
        <v>8</v>
      </c>
    </row>
    <row r="1057" spans="1:14">
      <c r="A1057" t="s">
        <v>1201</v>
      </c>
      <c r="B1057" t="s">
        <v>1205</v>
      </c>
      <c r="C1057" s="8">
        <v>42748</v>
      </c>
      <c r="D1057" t="s">
        <v>1225</v>
      </c>
      <c r="E1057" t="s">
        <v>48</v>
      </c>
      <c r="F1057" t="s">
        <v>49</v>
      </c>
      <c r="G1057" t="s">
        <v>102</v>
      </c>
      <c r="H1057" t="s">
        <v>1282</v>
      </c>
      <c r="J1057">
        <v>3.0603400000000001</v>
      </c>
      <c r="K1057">
        <v>0.45879999999999999</v>
      </c>
      <c r="L1057">
        <v>0</v>
      </c>
      <c r="M1057">
        <v>8</v>
      </c>
      <c r="N1057">
        <v>8</v>
      </c>
    </row>
    <row r="1058" spans="1:14">
      <c r="A1058" t="s">
        <v>1201</v>
      </c>
      <c r="B1058" t="s">
        <v>1205</v>
      </c>
      <c r="C1058" s="8">
        <v>42748</v>
      </c>
      <c r="D1058" t="s">
        <v>1237</v>
      </c>
      <c r="E1058" t="s">
        <v>48</v>
      </c>
      <c r="F1058" t="s">
        <v>49</v>
      </c>
      <c r="G1058" t="s">
        <v>102</v>
      </c>
      <c r="H1058" t="s">
        <v>1310</v>
      </c>
      <c r="J1058">
        <v>5.4226299999999998</v>
      </c>
      <c r="K1058">
        <v>0</v>
      </c>
      <c r="L1058">
        <v>0</v>
      </c>
      <c r="M1058">
        <v>8</v>
      </c>
      <c r="N1058">
        <v>8</v>
      </c>
    </row>
    <row r="1059" spans="1:14">
      <c r="A1059" t="s">
        <v>1201</v>
      </c>
      <c r="B1059" t="s">
        <v>1205</v>
      </c>
      <c r="C1059" s="8">
        <v>42748</v>
      </c>
      <c r="D1059" t="s">
        <v>1225</v>
      </c>
      <c r="E1059" t="s">
        <v>48</v>
      </c>
      <c r="F1059" t="s">
        <v>49</v>
      </c>
      <c r="G1059" t="s">
        <v>102</v>
      </c>
      <c r="H1059" t="s">
        <v>1281</v>
      </c>
      <c r="J1059">
        <v>4.4714499999999999</v>
      </c>
      <c r="K1059">
        <v>0</v>
      </c>
      <c r="L1059">
        <v>0</v>
      </c>
      <c r="M1059">
        <v>8</v>
      </c>
      <c r="N1059">
        <v>8</v>
      </c>
    </row>
    <row r="1060" spans="1:14">
      <c r="A1060" t="s">
        <v>1201</v>
      </c>
      <c r="B1060" t="s">
        <v>1205</v>
      </c>
      <c r="C1060" s="8">
        <v>42748</v>
      </c>
      <c r="D1060" t="s">
        <v>1223</v>
      </c>
      <c r="E1060" t="s">
        <v>48</v>
      </c>
      <c r="F1060" t="s">
        <v>49</v>
      </c>
      <c r="G1060" t="s">
        <v>102</v>
      </c>
      <c r="H1060" t="s">
        <v>1311</v>
      </c>
      <c r="J1060">
        <v>7.2461000000000002</v>
      </c>
      <c r="K1060">
        <v>3.0000000000000001E-3</v>
      </c>
      <c r="L1060">
        <v>0</v>
      </c>
      <c r="M1060">
        <v>8</v>
      </c>
      <c r="N1060">
        <v>8</v>
      </c>
    </row>
    <row r="1061" spans="1:14">
      <c r="A1061" t="s">
        <v>1201</v>
      </c>
      <c r="B1061" t="s">
        <v>1205</v>
      </c>
      <c r="C1061" s="8">
        <v>42748</v>
      </c>
      <c r="D1061" t="s">
        <v>1225</v>
      </c>
      <c r="E1061" t="s">
        <v>48</v>
      </c>
      <c r="F1061" t="s">
        <v>49</v>
      </c>
      <c r="G1061" t="s">
        <v>102</v>
      </c>
      <c r="H1061" t="s">
        <v>1280</v>
      </c>
      <c r="J1061">
        <v>4.7774700000000001</v>
      </c>
      <c r="K1061">
        <v>0</v>
      </c>
      <c r="L1061">
        <v>0</v>
      </c>
      <c r="M1061">
        <v>8</v>
      </c>
      <c r="N1061">
        <v>8</v>
      </c>
    </row>
    <row r="1062" spans="1:14">
      <c r="A1062" t="s">
        <v>1201</v>
      </c>
      <c r="B1062" t="s">
        <v>1205</v>
      </c>
      <c r="C1062" s="8">
        <v>42748</v>
      </c>
      <c r="D1062" t="s">
        <v>1225</v>
      </c>
      <c r="E1062" t="s">
        <v>48</v>
      </c>
      <c r="F1062" t="s">
        <v>49</v>
      </c>
      <c r="G1062" t="s">
        <v>102</v>
      </c>
      <c r="H1062" t="s">
        <v>1279</v>
      </c>
      <c r="J1062">
        <v>5.3057999999999996</v>
      </c>
      <c r="K1062">
        <v>3.5799999999999998E-2</v>
      </c>
      <c r="L1062">
        <v>0</v>
      </c>
      <c r="M1062">
        <v>8</v>
      </c>
      <c r="N1062">
        <v>8</v>
      </c>
    </row>
    <row r="1063" spans="1:14">
      <c r="A1063" t="s">
        <v>1201</v>
      </c>
      <c r="B1063" t="s">
        <v>1205</v>
      </c>
      <c r="C1063" s="8">
        <v>42748</v>
      </c>
      <c r="D1063" t="s">
        <v>1237</v>
      </c>
      <c r="E1063" t="s">
        <v>48</v>
      </c>
      <c r="F1063" t="s">
        <v>49</v>
      </c>
      <c r="G1063" t="s">
        <v>102</v>
      </c>
      <c r="H1063" t="s">
        <v>1312</v>
      </c>
      <c r="J1063">
        <v>4.5750970000000004</v>
      </c>
      <c r="K1063">
        <v>0.3498</v>
      </c>
      <c r="L1063">
        <v>0</v>
      </c>
      <c r="M1063">
        <v>7.5</v>
      </c>
      <c r="N1063">
        <v>7.5</v>
      </c>
    </row>
    <row r="1064" spans="1:14">
      <c r="A1064" t="s">
        <v>1201</v>
      </c>
      <c r="B1064" t="s">
        <v>1205</v>
      </c>
      <c r="C1064" s="8">
        <v>42748</v>
      </c>
      <c r="D1064" t="s">
        <v>1225</v>
      </c>
      <c r="E1064" t="s">
        <v>48</v>
      </c>
      <c r="F1064" t="s">
        <v>49</v>
      </c>
      <c r="G1064" t="s">
        <v>102</v>
      </c>
      <c r="H1064" t="s">
        <v>1278</v>
      </c>
      <c r="J1064">
        <v>5.0781200000000002</v>
      </c>
      <c r="K1064">
        <v>5.0000000000000001E-3</v>
      </c>
      <c r="L1064">
        <v>0</v>
      </c>
      <c r="M1064">
        <v>8</v>
      </c>
      <c r="N1064">
        <v>8</v>
      </c>
    </row>
    <row r="1065" spans="1:14">
      <c r="A1065" t="s">
        <v>1201</v>
      </c>
      <c r="B1065" t="s">
        <v>1205</v>
      </c>
      <c r="C1065" s="8">
        <v>42748</v>
      </c>
      <c r="D1065" t="s">
        <v>1223</v>
      </c>
      <c r="E1065" t="s">
        <v>48</v>
      </c>
      <c r="F1065" t="s">
        <v>49</v>
      </c>
      <c r="G1065" t="s">
        <v>102</v>
      </c>
      <c r="H1065" t="s">
        <v>1277</v>
      </c>
      <c r="J1065">
        <v>7.0571900000000003</v>
      </c>
      <c r="K1065">
        <v>0</v>
      </c>
      <c r="L1065">
        <v>0</v>
      </c>
      <c r="M1065">
        <v>7.5</v>
      </c>
      <c r="N1065">
        <v>7.5</v>
      </c>
    </row>
    <row r="1066" spans="1:14">
      <c r="A1066" t="s">
        <v>1201</v>
      </c>
      <c r="B1066" t="s">
        <v>1205</v>
      </c>
      <c r="C1066" s="8">
        <v>42748</v>
      </c>
      <c r="D1066" t="s">
        <v>1237</v>
      </c>
      <c r="E1066" t="s">
        <v>48</v>
      </c>
      <c r="F1066" t="s">
        <v>49</v>
      </c>
      <c r="G1066" t="s">
        <v>102</v>
      </c>
      <c r="H1066" t="s">
        <v>1314</v>
      </c>
      <c r="J1066">
        <v>6.0535300000000003</v>
      </c>
      <c r="K1066">
        <v>0</v>
      </c>
      <c r="L1066">
        <v>0</v>
      </c>
      <c r="M1066">
        <v>8</v>
      </c>
      <c r="N1066">
        <v>8</v>
      </c>
    </row>
    <row r="1067" spans="1:14">
      <c r="A1067" t="s">
        <v>1201</v>
      </c>
      <c r="B1067" t="s">
        <v>1205</v>
      </c>
      <c r="C1067" s="8">
        <v>42748</v>
      </c>
      <c r="D1067" t="s">
        <v>1237</v>
      </c>
      <c r="E1067" t="s">
        <v>48</v>
      </c>
      <c r="F1067" t="s">
        <v>49</v>
      </c>
      <c r="G1067" t="s">
        <v>102</v>
      </c>
      <c r="H1067" t="s">
        <v>1315</v>
      </c>
      <c r="J1067">
        <v>7.3702399999999999</v>
      </c>
      <c r="K1067">
        <v>4.4499999999999998E-2</v>
      </c>
      <c r="L1067">
        <v>0</v>
      </c>
      <c r="M1067">
        <v>8</v>
      </c>
      <c r="N1067">
        <v>8</v>
      </c>
    </row>
    <row r="1068" spans="1:14">
      <c r="A1068" t="s">
        <v>1201</v>
      </c>
      <c r="B1068" t="s">
        <v>1205</v>
      </c>
      <c r="C1068" s="8">
        <v>42748</v>
      </c>
      <c r="D1068" t="s">
        <v>1225</v>
      </c>
      <c r="E1068" t="s">
        <v>48</v>
      </c>
      <c r="F1068" t="s">
        <v>49</v>
      </c>
      <c r="G1068" t="s">
        <v>102</v>
      </c>
      <c r="H1068" t="s">
        <v>1276</v>
      </c>
      <c r="J1068">
        <v>3.5034200000000002</v>
      </c>
      <c r="K1068">
        <v>1.1999999999999999E-3</v>
      </c>
      <c r="L1068">
        <v>0</v>
      </c>
      <c r="M1068">
        <v>7</v>
      </c>
      <c r="N1068">
        <v>7</v>
      </c>
    </row>
    <row r="1069" spans="1:14">
      <c r="A1069" t="s">
        <v>1201</v>
      </c>
      <c r="B1069" t="s">
        <v>1205</v>
      </c>
      <c r="C1069" s="8">
        <v>42748</v>
      </c>
      <c r="D1069" t="s">
        <v>1223</v>
      </c>
      <c r="E1069" t="s">
        <v>48</v>
      </c>
      <c r="F1069" t="s">
        <v>49</v>
      </c>
      <c r="G1069" t="s">
        <v>102</v>
      </c>
      <c r="H1069" t="s">
        <v>1275</v>
      </c>
      <c r="J1069">
        <v>3.2095400000000001</v>
      </c>
      <c r="K1069">
        <v>0</v>
      </c>
      <c r="L1069">
        <v>0</v>
      </c>
      <c r="M1069">
        <v>5.5</v>
      </c>
      <c r="N1069">
        <v>5.5</v>
      </c>
    </row>
    <row r="1070" spans="1:14">
      <c r="A1070" t="s">
        <v>1201</v>
      </c>
      <c r="B1070" t="s">
        <v>1205</v>
      </c>
      <c r="C1070" s="8">
        <v>42748</v>
      </c>
      <c r="D1070" t="s">
        <v>1223</v>
      </c>
      <c r="E1070" t="s">
        <v>48</v>
      </c>
      <c r="F1070" t="s">
        <v>49</v>
      </c>
      <c r="G1070" t="s">
        <v>102</v>
      </c>
      <c r="H1070" t="s">
        <v>1274</v>
      </c>
      <c r="J1070">
        <v>6.8076800000000004</v>
      </c>
      <c r="K1070">
        <v>0.47620000000000001</v>
      </c>
      <c r="L1070">
        <v>0</v>
      </c>
      <c r="M1070">
        <v>8</v>
      </c>
      <c r="N1070">
        <v>8</v>
      </c>
    </row>
    <row r="1071" spans="1:14">
      <c r="A1071" t="s">
        <v>1201</v>
      </c>
      <c r="B1071" t="s">
        <v>1205</v>
      </c>
      <c r="C1071" s="8">
        <v>42748</v>
      </c>
      <c r="D1071" t="s">
        <v>1225</v>
      </c>
      <c r="E1071" t="s">
        <v>48</v>
      </c>
      <c r="F1071" t="s">
        <v>49</v>
      </c>
      <c r="G1071" t="s">
        <v>102</v>
      </c>
      <c r="H1071" t="s">
        <v>1273</v>
      </c>
      <c r="J1071">
        <v>7.0386499999999996</v>
      </c>
      <c r="K1071">
        <v>0</v>
      </c>
      <c r="L1071">
        <v>0</v>
      </c>
      <c r="M1071">
        <v>8</v>
      </c>
      <c r="N1071">
        <v>8</v>
      </c>
    </row>
    <row r="1072" spans="1:14">
      <c r="A1072" t="s">
        <v>1201</v>
      </c>
      <c r="B1072" t="s">
        <v>1205</v>
      </c>
      <c r="C1072" s="8">
        <v>42748</v>
      </c>
      <c r="D1072" t="s">
        <v>1223</v>
      </c>
      <c r="E1072" t="s">
        <v>48</v>
      </c>
      <c r="F1072" t="s">
        <v>49</v>
      </c>
      <c r="G1072" t="s">
        <v>102</v>
      </c>
      <c r="H1072" t="s">
        <v>1272</v>
      </c>
      <c r="J1072">
        <v>5.4962900000000001</v>
      </c>
      <c r="K1072">
        <v>0</v>
      </c>
      <c r="L1072">
        <v>0</v>
      </c>
      <c r="M1072">
        <v>8</v>
      </c>
      <c r="N1072">
        <v>8</v>
      </c>
    </row>
    <row r="1073" spans="1:14">
      <c r="A1073" t="s">
        <v>1201</v>
      </c>
      <c r="B1073" t="s">
        <v>1205</v>
      </c>
      <c r="C1073" s="8">
        <v>42748</v>
      </c>
      <c r="D1073" t="s">
        <v>1223</v>
      </c>
      <c r="E1073" t="s">
        <v>48</v>
      </c>
      <c r="F1073" t="s">
        <v>49</v>
      </c>
      <c r="G1073" t="s">
        <v>102</v>
      </c>
      <c r="H1073" t="s">
        <v>1271</v>
      </c>
      <c r="J1073">
        <v>5.0148599999999997</v>
      </c>
      <c r="K1073">
        <v>0.49869999999999998</v>
      </c>
      <c r="L1073">
        <v>0</v>
      </c>
      <c r="M1073">
        <v>8</v>
      </c>
      <c r="N1073">
        <v>8</v>
      </c>
    </row>
    <row r="1074" spans="1:14">
      <c r="A1074" t="s">
        <v>1201</v>
      </c>
      <c r="B1074" t="s">
        <v>1205</v>
      </c>
      <c r="C1074" s="8">
        <v>42748</v>
      </c>
      <c r="D1074" t="s">
        <v>1225</v>
      </c>
      <c r="E1074" t="s">
        <v>48</v>
      </c>
      <c r="F1074" t="s">
        <v>49</v>
      </c>
      <c r="G1074" t="s">
        <v>102</v>
      </c>
      <c r="H1074" t="s">
        <v>1269</v>
      </c>
      <c r="J1074">
        <v>4.6416599999999999</v>
      </c>
      <c r="K1074">
        <v>0</v>
      </c>
      <c r="L1074">
        <v>0</v>
      </c>
      <c r="M1074">
        <v>8</v>
      </c>
      <c r="N1074">
        <v>8</v>
      </c>
    </row>
    <row r="1075" spans="1:14">
      <c r="A1075" t="s">
        <v>1201</v>
      </c>
      <c r="B1075" t="s">
        <v>1205</v>
      </c>
      <c r="C1075" s="8">
        <v>42748</v>
      </c>
      <c r="D1075" t="s">
        <v>1237</v>
      </c>
      <c r="E1075" t="s">
        <v>48</v>
      </c>
      <c r="F1075" t="s">
        <v>49</v>
      </c>
      <c r="G1075" t="s">
        <v>102</v>
      </c>
      <c r="H1075" t="s">
        <v>1318</v>
      </c>
      <c r="J1075">
        <v>6.65937</v>
      </c>
      <c r="K1075">
        <v>0</v>
      </c>
      <c r="L1075">
        <v>0</v>
      </c>
      <c r="M1075">
        <v>8</v>
      </c>
      <c r="N1075">
        <v>8</v>
      </c>
    </row>
    <row r="1076" spans="1:14">
      <c r="A1076" t="s">
        <v>1201</v>
      </c>
      <c r="B1076" t="s">
        <v>1205</v>
      </c>
      <c r="C1076" s="8">
        <v>42748</v>
      </c>
      <c r="D1076" t="s">
        <v>1225</v>
      </c>
      <c r="E1076" t="s">
        <v>48</v>
      </c>
      <c r="F1076" t="s">
        <v>49</v>
      </c>
      <c r="G1076" t="s">
        <v>102</v>
      </c>
      <c r="H1076" t="s">
        <v>1268</v>
      </c>
      <c r="J1076">
        <v>3.9712299999999998</v>
      </c>
      <c r="K1076">
        <v>0</v>
      </c>
      <c r="L1076">
        <v>0</v>
      </c>
      <c r="M1076">
        <v>8</v>
      </c>
      <c r="N1076">
        <v>8</v>
      </c>
    </row>
    <row r="1077" spans="1:14">
      <c r="A1077" t="s">
        <v>1201</v>
      </c>
      <c r="B1077" t="s">
        <v>1205</v>
      </c>
      <c r="C1077" s="8">
        <v>42748</v>
      </c>
      <c r="D1077" t="s">
        <v>1223</v>
      </c>
      <c r="E1077" t="s">
        <v>48</v>
      </c>
      <c r="F1077" t="s">
        <v>49</v>
      </c>
      <c r="G1077" t="s">
        <v>102</v>
      </c>
      <c r="H1077" t="s">
        <v>1267</v>
      </c>
      <c r="J1077">
        <v>4.7895899999999996</v>
      </c>
      <c r="K1077">
        <v>0.34470000000000001</v>
      </c>
      <c r="L1077">
        <v>0</v>
      </c>
      <c r="M1077">
        <v>8</v>
      </c>
      <c r="N1077">
        <v>8</v>
      </c>
    </row>
    <row r="1078" spans="1:14">
      <c r="A1078" t="s">
        <v>1201</v>
      </c>
      <c r="B1078" t="s">
        <v>1205</v>
      </c>
      <c r="C1078" s="8">
        <v>42748</v>
      </c>
      <c r="D1078" t="s">
        <v>1237</v>
      </c>
      <c r="E1078" t="s">
        <v>48</v>
      </c>
      <c r="F1078" t="s">
        <v>49</v>
      </c>
      <c r="G1078" t="s">
        <v>102</v>
      </c>
      <c r="H1078" t="s">
        <v>1319</v>
      </c>
      <c r="J1078">
        <v>4.4030100000000001</v>
      </c>
      <c r="K1078">
        <v>0</v>
      </c>
      <c r="L1078">
        <v>0</v>
      </c>
      <c r="M1078">
        <v>8</v>
      </c>
      <c r="N1078">
        <v>8</v>
      </c>
    </row>
    <row r="1079" spans="1:14">
      <c r="A1079" t="s">
        <v>1201</v>
      </c>
      <c r="B1079" t="s">
        <v>1205</v>
      </c>
      <c r="C1079" s="8">
        <v>42748</v>
      </c>
      <c r="D1079" t="s">
        <v>1225</v>
      </c>
      <c r="E1079" t="s">
        <v>48</v>
      </c>
      <c r="F1079" t="s">
        <v>49</v>
      </c>
      <c r="G1079" t="s">
        <v>102</v>
      </c>
      <c r="H1079" t="s">
        <v>1266</v>
      </c>
      <c r="J1079">
        <v>4.6813099999999999</v>
      </c>
      <c r="K1079">
        <v>0</v>
      </c>
      <c r="L1079">
        <v>0</v>
      </c>
      <c r="M1079">
        <v>8</v>
      </c>
      <c r="N1079">
        <v>8</v>
      </c>
    </row>
    <row r="1080" spans="1:14">
      <c r="A1080" t="s">
        <v>1201</v>
      </c>
      <c r="B1080" t="s">
        <v>1205</v>
      </c>
      <c r="C1080" s="8">
        <v>42748</v>
      </c>
      <c r="D1080" t="s">
        <v>1237</v>
      </c>
      <c r="E1080" t="s">
        <v>48</v>
      </c>
      <c r="F1080" t="s">
        <v>49</v>
      </c>
      <c r="G1080" t="s">
        <v>102</v>
      </c>
      <c r="H1080" t="s">
        <v>1320</v>
      </c>
      <c r="J1080">
        <v>3.0519099999999999</v>
      </c>
      <c r="K1080">
        <v>8.6999999999999994E-3</v>
      </c>
      <c r="L1080">
        <v>0</v>
      </c>
      <c r="M1080">
        <v>8</v>
      </c>
      <c r="N1080">
        <v>8</v>
      </c>
    </row>
    <row r="1081" spans="1:14">
      <c r="A1081" t="s">
        <v>1201</v>
      </c>
      <c r="B1081" t="s">
        <v>1205</v>
      </c>
      <c r="C1081" s="8">
        <v>42748</v>
      </c>
      <c r="D1081" t="s">
        <v>1225</v>
      </c>
      <c r="E1081" t="s">
        <v>48</v>
      </c>
      <c r="F1081" t="s">
        <v>49</v>
      </c>
      <c r="G1081" t="s">
        <v>102</v>
      </c>
      <c r="H1081" t="s">
        <v>1265</v>
      </c>
      <c r="J1081">
        <v>4.4087500000000004</v>
      </c>
      <c r="K1081">
        <v>8.6999999999999994E-3</v>
      </c>
      <c r="L1081">
        <v>0</v>
      </c>
      <c r="M1081">
        <v>8</v>
      </c>
      <c r="N1081">
        <v>8</v>
      </c>
    </row>
    <row r="1082" spans="1:14">
      <c r="A1082" t="s">
        <v>1201</v>
      </c>
      <c r="B1082" t="s">
        <v>1205</v>
      </c>
      <c r="C1082" s="8">
        <v>42748</v>
      </c>
      <c r="D1082" t="s">
        <v>1237</v>
      </c>
      <c r="E1082" t="s">
        <v>48</v>
      </c>
      <c r="F1082" t="s">
        <v>49</v>
      </c>
      <c r="G1082" t="s">
        <v>102</v>
      </c>
      <c r="H1082" t="s">
        <v>1321</v>
      </c>
      <c r="J1082">
        <v>5.77895</v>
      </c>
      <c r="K1082">
        <v>0</v>
      </c>
      <c r="L1082">
        <v>0</v>
      </c>
      <c r="M1082">
        <v>8</v>
      </c>
      <c r="N1082">
        <v>8</v>
      </c>
    </row>
    <row r="1083" spans="1:14">
      <c r="A1083" t="s">
        <v>1201</v>
      </c>
      <c r="B1083" t="s">
        <v>1205</v>
      </c>
      <c r="C1083" s="8">
        <v>42748</v>
      </c>
      <c r="D1083" t="s">
        <v>1237</v>
      </c>
      <c r="E1083" t="s">
        <v>48</v>
      </c>
      <c r="F1083" t="s">
        <v>49</v>
      </c>
      <c r="G1083" t="s">
        <v>102</v>
      </c>
      <c r="H1083" t="s">
        <v>1323</v>
      </c>
      <c r="J1083">
        <v>6.2777000000000003</v>
      </c>
      <c r="K1083">
        <v>0</v>
      </c>
      <c r="L1083">
        <v>0</v>
      </c>
      <c r="M1083">
        <v>8</v>
      </c>
      <c r="N1083">
        <v>8</v>
      </c>
    </row>
    <row r="1084" spans="1:14">
      <c r="A1084" t="s">
        <v>1201</v>
      </c>
      <c r="B1084" t="s">
        <v>1205</v>
      </c>
      <c r="C1084" s="8">
        <v>42748</v>
      </c>
      <c r="D1084" t="s">
        <v>1225</v>
      </c>
      <c r="E1084" t="s">
        <v>48</v>
      </c>
      <c r="F1084" t="s">
        <v>49</v>
      </c>
      <c r="G1084" t="s">
        <v>102</v>
      </c>
      <c r="H1084" t="s">
        <v>1263</v>
      </c>
      <c r="J1084">
        <v>4.8338099999999997</v>
      </c>
      <c r="K1084">
        <v>0</v>
      </c>
      <c r="L1084">
        <v>0</v>
      </c>
      <c r="M1084">
        <v>8</v>
      </c>
      <c r="N1084">
        <v>8</v>
      </c>
    </row>
    <row r="1085" spans="1:14">
      <c r="A1085" t="s">
        <v>1201</v>
      </c>
      <c r="B1085" t="s">
        <v>1205</v>
      </c>
      <c r="C1085" s="8">
        <v>42748</v>
      </c>
      <c r="D1085" t="s">
        <v>1237</v>
      </c>
      <c r="E1085" t="s">
        <v>48</v>
      </c>
      <c r="F1085" t="s">
        <v>49</v>
      </c>
      <c r="G1085" t="s">
        <v>102</v>
      </c>
      <c r="H1085" t="s">
        <v>1325</v>
      </c>
      <c r="J1085">
        <v>4.7418500000000003</v>
      </c>
      <c r="K1085">
        <v>0</v>
      </c>
      <c r="L1085">
        <v>0</v>
      </c>
      <c r="M1085">
        <v>8</v>
      </c>
      <c r="N1085">
        <v>8</v>
      </c>
    </row>
    <row r="1086" spans="1:14">
      <c r="A1086" t="s">
        <v>1201</v>
      </c>
      <c r="B1086" t="s">
        <v>1205</v>
      </c>
      <c r="C1086" s="8">
        <v>42748</v>
      </c>
      <c r="D1086" t="s">
        <v>1223</v>
      </c>
      <c r="E1086" t="s">
        <v>48</v>
      </c>
      <c r="F1086" t="s">
        <v>49</v>
      </c>
      <c r="G1086" t="s">
        <v>102</v>
      </c>
      <c r="H1086" t="s">
        <v>1262</v>
      </c>
      <c r="J1086">
        <v>6.520613</v>
      </c>
      <c r="K1086">
        <v>0.67669999999999997</v>
      </c>
      <c r="L1086">
        <v>0</v>
      </c>
      <c r="M1086">
        <v>8</v>
      </c>
      <c r="N1086">
        <v>8</v>
      </c>
    </row>
    <row r="1087" spans="1:14">
      <c r="A1087" t="s">
        <v>1201</v>
      </c>
      <c r="B1087" t="s">
        <v>1205</v>
      </c>
      <c r="C1087" s="8">
        <v>42748</v>
      </c>
      <c r="D1087" t="s">
        <v>1237</v>
      </c>
      <c r="E1087" t="s">
        <v>48</v>
      </c>
      <c r="F1087" t="s">
        <v>49</v>
      </c>
      <c r="G1087" t="s">
        <v>102</v>
      </c>
      <c r="H1087" t="s">
        <v>1326</v>
      </c>
      <c r="J1087">
        <v>7.5676199999999998</v>
      </c>
      <c r="K1087">
        <v>0</v>
      </c>
      <c r="L1087">
        <v>0</v>
      </c>
      <c r="M1087">
        <v>8</v>
      </c>
      <c r="N1087">
        <v>8</v>
      </c>
    </row>
    <row r="1088" spans="1:14">
      <c r="A1088" t="s">
        <v>1201</v>
      </c>
      <c r="B1088" t="s">
        <v>1205</v>
      </c>
      <c r="C1088" s="8">
        <v>42748</v>
      </c>
      <c r="D1088" t="s">
        <v>1223</v>
      </c>
      <c r="E1088" t="s">
        <v>48</v>
      </c>
      <c r="F1088" t="s">
        <v>49</v>
      </c>
      <c r="G1088" t="s">
        <v>102</v>
      </c>
      <c r="H1088" t="s">
        <v>1261</v>
      </c>
      <c r="J1088">
        <v>3.36192</v>
      </c>
      <c r="K1088">
        <v>0</v>
      </c>
      <c r="L1088">
        <v>0</v>
      </c>
      <c r="M1088">
        <v>5.5</v>
      </c>
      <c r="N1088">
        <v>5.5</v>
      </c>
    </row>
    <row r="1089" spans="1:14">
      <c r="A1089" t="s">
        <v>1201</v>
      </c>
      <c r="B1089" t="s">
        <v>1205</v>
      </c>
      <c r="C1089" s="8">
        <v>42748</v>
      </c>
      <c r="D1089" t="s">
        <v>1223</v>
      </c>
      <c r="E1089" t="s">
        <v>48</v>
      </c>
      <c r="F1089" t="s">
        <v>49</v>
      </c>
      <c r="G1089" t="s">
        <v>102</v>
      </c>
      <c r="H1089" t="s">
        <v>1328</v>
      </c>
      <c r="J1089">
        <v>6.9702000000000002</v>
      </c>
      <c r="K1089">
        <v>0</v>
      </c>
      <c r="L1089">
        <v>0</v>
      </c>
      <c r="M1089">
        <v>8</v>
      </c>
      <c r="N1089">
        <v>8</v>
      </c>
    </row>
    <row r="1090" spans="1:14">
      <c r="A1090" t="s">
        <v>1201</v>
      </c>
      <c r="B1090" t="s">
        <v>1205</v>
      </c>
      <c r="C1090" s="8">
        <v>42748</v>
      </c>
      <c r="D1090" t="s">
        <v>1223</v>
      </c>
      <c r="E1090" t="s">
        <v>48</v>
      </c>
      <c r="F1090" t="s">
        <v>49</v>
      </c>
      <c r="G1090" t="s">
        <v>102</v>
      </c>
      <c r="H1090" t="s">
        <v>1260</v>
      </c>
      <c r="J1090">
        <v>6.7846099999999998</v>
      </c>
      <c r="K1090">
        <v>0</v>
      </c>
      <c r="L1090">
        <v>0</v>
      </c>
      <c r="M1090">
        <v>8</v>
      </c>
      <c r="N1090">
        <v>8</v>
      </c>
    </row>
    <row r="1091" spans="1:14">
      <c r="A1091" t="s">
        <v>1201</v>
      </c>
      <c r="B1091" t="s">
        <v>1205</v>
      </c>
      <c r="C1091" s="8">
        <v>42748</v>
      </c>
      <c r="D1091" t="s">
        <v>1223</v>
      </c>
      <c r="E1091" t="s">
        <v>48</v>
      </c>
      <c r="F1091" t="s">
        <v>49</v>
      </c>
      <c r="G1091" t="s">
        <v>102</v>
      </c>
      <c r="H1091" t="s">
        <v>1329</v>
      </c>
      <c r="J1091">
        <v>5.3097000000000003</v>
      </c>
      <c r="K1091">
        <v>5.3E-3</v>
      </c>
      <c r="L1091">
        <v>0</v>
      </c>
      <c r="M1091">
        <v>7</v>
      </c>
      <c r="N1091">
        <v>7</v>
      </c>
    </row>
    <row r="1092" spans="1:14">
      <c r="A1092" t="s">
        <v>1201</v>
      </c>
      <c r="B1092" t="s">
        <v>1205</v>
      </c>
      <c r="C1092" s="8">
        <v>42748</v>
      </c>
      <c r="D1092" t="s">
        <v>1223</v>
      </c>
      <c r="E1092" t="s">
        <v>48</v>
      </c>
      <c r="F1092" t="s">
        <v>49</v>
      </c>
      <c r="G1092" t="s">
        <v>102</v>
      </c>
      <c r="H1092" t="s">
        <v>1259</v>
      </c>
      <c r="J1092">
        <v>5.3902029999999996</v>
      </c>
      <c r="K1092">
        <v>0.59719999999999995</v>
      </c>
      <c r="L1092">
        <v>0</v>
      </c>
      <c r="M1092">
        <v>6</v>
      </c>
      <c r="N1092">
        <v>6</v>
      </c>
    </row>
    <row r="1093" spans="1:14">
      <c r="A1093" t="s">
        <v>1201</v>
      </c>
      <c r="B1093" t="s">
        <v>1205</v>
      </c>
      <c r="C1093" s="8">
        <v>42748</v>
      </c>
      <c r="D1093" t="s">
        <v>1225</v>
      </c>
      <c r="E1093" t="s">
        <v>48</v>
      </c>
      <c r="F1093" t="s">
        <v>49</v>
      </c>
      <c r="G1093" t="s">
        <v>102</v>
      </c>
      <c r="H1093" t="s">
        <v>1258</v>
      </c>
      <c r="J1093">
        <v>5.0401400000000001</v>
      </c>
      <c r="K1093">
        <v>0</v>
      </c>
      <c r="L1093">
        <v>0</v>
      </c>
      <c r="M1093">
        <v>8</v>
      </c>
      <c r="N1093">
        <v>8</v>
      </c>
    </row>
    <row r="1094" spans="1:14">
      <c r="A1094" t="s">
        <v>1201</v>
      </c>
      <c r="B1094" t="s">
        <v>1205</v>
      </c>
      <c r="C1094" s="8">
        <v>42748</v>
      </c>
      <c r="D1094" t="s">
        <v>1225</v>
      </c>
      <c r="E1094" t="s">
        <v>48</v>
      </c>
      <c r="F1094" t="s">
        <v>49</v>
      </c>
      <c r="G1094" t="s">
        <v>102</v>
      </c>
      <c r="H1094" t="s">
        <v>1257</v>
      </c>
      <c r="J1094">
        <v>6.0007200000000003</v>
      </c>
      <c r="K1094">
        <v>0</v>
      </c>
      <c r="L1094">
        <v>0</v>
      </c>
      <c r="M1094">
        <v>8</v>
      </c>
      <c r="N1094">
        <v>8</v>
      </c>
    </row>
    <row r="1095" spans="1:14">
      <c r="A1095" t="s">
        <v>1201</v>
      </c>
      <c r="B1095" t="s">
        <v>1205</v>
      </c>
      <c r="C1095" s="8">
        <v>42748</v>
      </c>
      <c r="D1095" t="s">
        <v>1223</v>
      </c>
      <c r="E1095" t="s">
        <v>48</v>
      </c>
      <c r="F1095" t="s">
        <v>49</v>
      </c>
      <c r="G1095" t="s">
        <v>102</v>
      </c>
      <c r="H1095" t="s">
        <v>1256</v>
      </c>
      <c r="J1095">
        <v>3.2404600000000001</v>
      </c>
      <c r="K1095">
        <v>0</v>
      </c>
      <c r="L1095">
        <v>0</v>
      </c>
      <c r="M1095">
        <v>5.5</v>
      </c>
      <c r="N1095">
        <v>5.5</v>
      </c>
    </row>
    <row r="1096" spans="1:14">
      <c r="A1096" t="s">
        <v>1201</v>
      </c>
      <c r="B1096" t="s">
        <v>1205</v>
      </c>
      <c r="C1096" s="8">
        <v>42748</v>
      </c>
      <c r="D1096" t="s">
        <v>1237</v>
      </c>
      <c r="E1096" t="s">
        <v>48</v>
      </c>
      <c r="F1096" t="s">
        <v>49</v>
      </c>
      <c r="G1096" t="s">
        <v>102</v>
      </c>
      <c r="H1096" t="s">
        <v>1330</v>
      </c>
      <c r="J1096">
        <v>8.3084199999999999</v>
      </c>
      <c r="K1096">
        <v>1.6999999999999999E-3</v>
      </c>
      <c r="L1096">
        <v>0</v>
      </c>
      <c r="M1096">
        <v>8</v>
      </c>
      <c r="N1096">
        <v>8</v>
      </c>
    </row>
    <row r="1097" spans="1:14">
      <c r="A1097" t="s">
        <v>1201</v>
      </c>
      <c r="B1097" t="s">
        <v>1205</v>
      </c>
      <c r="C1097" s="8">
        <v>42748</v>
      </c>
      <c r="D1097" t="s">
        <v>1237</v>
      </c>
      <c r="E1097" t="s">
        <v>48</v>
      </c>
      <c r="F1097" t="s">
        <v>49</v>
      </c>
      <c r="G1097" t="s">
        <v>102</v>
      </c>
      <c r="H1097" t="s">
        <v>1331</v>
      </c>
      <c r="J1097">
        <v>4.9842599999999999</v>
      </c>
      <c r="K1097">
        <v>0</v>
      </c>
      <c r="L1097">
        <v>0</v>
      </c>
      <c r="M1097">
        <v>8</v>
      </c>
      <c r="N1097">
        <v>8</v>
      </c>
    </row>
    <row r="1098" spans="1:14">
      <c r="A1098" t="s">
        <v>1201</v>
      </c>
      <c r="B1098" t="s">
        <v>1205</v>
      </c>
      <c r="C1098" s="8">
        <v>42748</v>
      </c>
      <c r="D1098" t="s">
        <v>1237</v>
      </c>
      <c r="E1098" t="s">
        <v>48</v>
      </c>
      <c r="F1098" t="s">
        <v>49</v>
      </c>
      <c r="G1098" t="s">
        <v>102</v>
      </c>
      <c r="H1098" t="s">
        <v>1332</v>
      </c>
      <c r="J1098">
        <v>4.5647099999999998</v>
      </c>
      <c r="K1098">
        <v>0</v>
      </c>
      <c r="L1098">
        <v>0</v>
      </c>
      <c r="M1098">
        <v>8</v>
      </c>
      <c r="N1098">
        <v>8</v>
      </c>
    </row>
    <row r="1099" spans="1:14">
      <c r="A1099" t="s">
        <v>1201</v>
      </c>
      <c r="B1099" t="s">
        <v>1205</v>
      </c>
      <c r="C1099" s="8">
        <v>42748</v>
      </c>
      <c r="D1099" t="s">
        <v>1225</v>
      </c>
      <c r="E1099" t="s">
        <v>48</v>
      </c>
      <c r="F1099" t="s">
        <v>49</v>
      </c>
      <c r="G1099" t="s">
        <v>102</v>
      </c>
      <c r="H1099" t="s">
        <v>1254</v>
      </c>
      <c r="J1099">
        <v>4.3613299999999997</v>
      </c>
      <c r="K1099">
        <v>0.83989999999999998</v>
      </c>
      <c r="L1099">
        <v>0</v>
      </c>
      <c r="M1099">
        <v>8</v>
      </c>
      <c r="N1099">
        <v>8</v>
      </c>
    </row>
    <row r="1100" spans="1:14">
      <c r="A1100" t="s">
        <v>1201</v>
      </c>
      <c r="B1100" t="s">
        <v>1205</v>
      </c>
      <c r="C1100" s="8">
        <v>42748</v>
      </c>
      <c r="D1100" t="s">
        <v>1225</v>
      </c>
      <c r="E1100" t="s">
        <v>48</v>
      </c>
      <c r="F1100" t="s">
        <v>49</v>
      </c>
      <c r="G1100" t="s">
        <v>102</v>
      </c>
      <c r="H1100" t="s">
        <v>1253</v>
      </c>
      <c r="J1100">
        <v>4.9601699999999997</v>
      </c>
      <c r="K1100">
        <v>0.1149</v>
      </c>
      <c r="L1100">
        <v>0</v>
      </c>
      <c r="M1100">
        <v>8</v>
      </c>
      <c r="N1100">
        <v>8</v>
      </c>
    </row>
    <row r="1101" spans="1:14">
      <c r="A1101" t="s">
        <v>1201</v>
      </c>
      <c r="B1101" t="s">
        <v>1205</v>
      </c>
      <c r="C1101" s="8">
        <v>42748</v>
      </c>
      <c r="D1101" t="s">
        <v>1237</v>
      </c>
      <c r="E1101" t="s">
        <v>48</v>
      </c>
      <c r="F1101" t="s">
        <v>49</v>
      </c>
      <c r="G1101" t="s">
        <v>102</v>
      </c>
      <c r="H1101" t="s">
        <v>1339</v>
      </c>
      <c r="J1101">
        <v>7.0583200000000001</v>
      </c>
      <c r="K1101">
        <v>7.1599999999999997E-2</v>
      </c>
      <c r="L1101">
        <v>0</v>
      </c>
      <c r="M1101">
        <v>8</v>
      </c>
      <c r="N1101">
        <v>8</v>
      </c>
    </row>
    <row r="1102" spans="1:14">
      <c r="A1102" t="s">
        <v>1201</v>
      </c>
      <c r="B1102" t="s">
        <v>1205</v>
      </c>
      <c r="C1102" s="8">
        <v>42748</v>
      </c>
      <c r="D1102" t="s">
        <v>1223</v>
      </c>
      <c r="E1102" t="s">
        <v>48</v>
      </c>
      <c r="F1102" t="s">
        <v>49</v>
      </c>
      <c r="G1102" t="s">
        <v>102</v>
      </c>
      <c r="H1102" t="s">
        <v>1252</v>
      </c>
      <c r="J1102">
        <v>5.6393599999999999</v>
      </c>
      <c r="K1102">
        <v>0</v>
      </c>
      <c r="L1102">
        <v>0</v>
      </c>
      <c r="M1102">
        <v>8</v>
      </c>
      <c r="N1102">
        <v>8</v>
      </c>
    </row>
    <row r="1103" spans="1:14">
      <c r="A1103" t="s">
        <v>1201</v>
      </c>
      <c r="B1103" t="s">
        <v>1205</v>
      </c>
      <c r="C1103" s="8">
        <v>42748</v>
      </c>
      <c r="D1103" t="s">
        <v>1237</v>
      </c>
      <c r="E1103" t="s">
        <v>48</v>
      </c>
      <c r="F1103" t="s">
        <v>49</v>
      </c>
      <c r="G1103" t="s">
        <v>102</v>
      </c>
      <c r="H1103" t="s">
        <v>1338</v>
      </c>
      <c r="J1103">
        <v>5.87845</v>
      </c>
      <c r="K1103">
        <v>0</v>
      </c>
      <c r="L1103">
        <v>0</v>
      </c>
      <c r="M1103">
        <v>8</v>
      </c>
      <c r="N1103">
        <v>8</v>
      </c>
    </row>
    <row r="1104" spans="1:14">
      <c r="A1104" t="s">
        <v>1201</v>
      </c>
      <c r="B1104" t="s">
        <v>1205</v>
      </c>
      <c r="C1104" s="8">
        <v>42748</v>
      </c>
      <c r="D1104" t="s">
        <v>1223</v>
      </c>
      <c r="E1104" t="s">
        <v>48</v>
      </c>
      <c r="F1104" t="s">
        <v>49</v>
      </c>
      <c r="G1104" t="s">
        <v>102</v>
      </c>
      <c r="H1104" t="s">
        <v>1250</v>
      </c>
      <c r="J1104">
        <v>5.8076400000000001</v>
      </c>
      <c r="K1104">
        <v>4.4999999999999997E-3</v>
      </c>
      <c r="L1104">
        <v>0</v>
      </c>
      <c r="M1104">
        <v>8</v>
      </c>
      <c r="N1104">
        <v>8</v>
      </c>
    </row>
    <row r="1105" spans="1:14">
      <c r="A1105" t="s">
        <v>1201</v>
      </c>
      <c r="B1105" t="s">
        <v>1205</v>
      </c>
      <c r="C1105" s="8">
        <v>42748</v>
      </c>
      <c r="D1105" t="s">
        <v>1223</v>
      </c>
      <c r="E1105" t="s">
        <v>48</v>
      </c>
      <c r="F1105" t="s">
        <v>49</v>
      </c>
      <c r="G1105" t="s">
        <v>102</v>
      </c>
      <c r="H1105" t="s">
        <v>1249</v>
      </c>
      <c r="J1105">
        <v>7.6794900000000004</v>
      </c>
      <c r="K1105">
        <v>0</v>
      </c>
      <c r="L1105">
        <v>0</v>
      </c>
      <c r="M1105">
        <v>8</v>
      </c>
      <c r="N1105">
        <v>8</v>
      </c>
    </row>
    <row r="1106" spans="1:14">
      <c r="A1106" t="s">
        <v>1201</v>
      </c>
      <c r="B1106" t="s">
        <v>1205</v>
      </c>
      <c r="C1106" s="8">
        <v>42748</v>
      </c>
      <c r="D1106" t="s">
        <v>1225</v>
      </c>
      <c r="E1106" t="s">
        <v>48</v>
      </c>
      <c r="F1106" t="s">
        <v>49</v>
      </c>
      <c r="G1106" t="s">
        <v>102</v>
      </c>
      <c r="H1106" t="s">
        <v>1248</v>
      </c>
      <c r="J1106">
        <v>4.2210400000000003</v>
      </c>
      <c r="K1106">
        <v>0</v>
      </c>
      <c r="L1106">
        <v>0</v>
      </c>
      <c r="M1106">
        <v>8</v>
      </c>
      <c r="N1106">
        <v>8</v>
      </c>
    </row>
    <row r="1107" spans="1:14">
      <c r="A1107" t="s">
        <v>1201</v>
      </c>
      <c r="B1107" t="s">
        <v>1205</v>
      </c>
      <c r="C1107" s="8">
        <v>42748</v>
      </c>
      <c r="D1107" t="s">
        <v>1225</v>
      </c>
      <c r="E1107" t="s">
        <v>48</v>
      </c>
      <c r="F1107" t="s">
        <v>49</v>
      </c>
      <c r="G1107" t="s">
        <v>102</v>
      </c>
      <c r="H1107" t="s">
        <v>1247</v>
      </c>
      <c r="J1107">
        <v>6.2411000000000003</v>
      </c>
      <c r="K1107">
        <v>0</v>
      </c>
      <c r="L1107">
        <v>0</v>
      </c>
      <c r="M1107">
        <v>8</v>
      </c>
      <c r="N1107">
        <v>8</v>
      </c>
    </row>
    <row r="1108" spans="1:14">
      <c r="A1108" t="s">
        <v>1201</v>
      </c>
      <c r="B1108" t="s">
        <v>1205</v>
      </c>
      <c r="C1108" s="8">
        <v>42748</v>
      </c>
      <c r="D1108" t="s">
        <v>1225</v>
      </c>
      <c r="E1108" t="s">
        <v>48</v>
      </c>
      <c r="F1108" t="s">
        <v>49</v>
      </c>
      <c r="G1108" t="s">
        <v>102</v>
      </c>
      <c r="H1108" t="s">
        <v>1246</v>
      </c>
      <c r="J1108">
        <v>5.2405799999999996</v>
      </c>
      <c r="K1108">
        <v>1.14E-2</v>
      </c>
      <c r="L1108">
        <v>0</v>
      </c>
      <c r="M1108">
        <v>8</v>
      </c>
      <c r="N1108">
        <v>8</v>
      </c>
    </row>
    <row r="1109" spans="1:14">
      <c r="A1109" t="s">
        <v>1201</v>
      </c>
      <c r="B1109" t="s">
        <v>1205</v>
      </c>
      <c r="C1109" s="8">
        <v>42748</v>
      </c>
      <c r="D1109" t="s">
        <v>1223</v>
      </c>
      <c r="E1109" t="s">
        <v>48</v>
      </c>
      <c r="F1109" t="s">
        <v>49</v>
      </c>
      <c r="G1109" t="s">
        <v>102</v>
      </c>
      <c r="H1109" t="s">
        <v>1337</v>
      </c>
      <c r="J1109">
        <v>7.8623500000000002</v>
      </c>
      <c r="K1109">
        <v>4.8000000000000001E-2</v>
      </c>
      <c r="L1109">
        <v>0</v>
      </c>
      <c r="M1109">
        <v>8</v>
      </c>
      <c r="N1109">
        <v>8</v>
      </c>
    </row>
    <row r="1110" spans="1:14">
      <c r="A1110" t="s">
        <v>1201</v>
      </c>
      <c r="B1110" t="s">
        <v>1205</v>
      </c>
      <c r="C1110" s="8">
        <v>42748</v>
      </c>
      <c r="D1110" t="s">
        <v>1335</v>
      </c>
      <c r="E1110" t="s">
        <v>48</v>
      </c>
      <c r="F1110" t="s">
        <v>49</v>
      </c>
      <c r="G1110" t="s">
        <v>102</v>
      </c>
      <c r="H1110" t="s">
        <v>1336</v>
      </c>
      <c r="J1110">
        <v>0.10617</v>
      </c>
      <c r="K1110">
        <v>0</v>
      </c>
      <c r="L1110">
        <v>0</v>
      </c>
      <c r="M1110">
        <v>0.01</v>
      </c>
      <c r="N1110">
        <v>0.01</v>
      </c>
    </row>
    <row r="1111" spans="1:14">
      <c r="A1111" t="s">
        <v>1201</v>
      </c>
      <c r="B1111" t="s">
        <v>1205</v>
      </c>
      <c r="C1111" s="8">
        <v>42748</v>
      </c>
      <c r="D1111" t="s">
        <v>1225</v>
      </c>
      <c r="E1111" t="s">
        <v>48</v>
      </c>
      <c r="F1111" t="s">
        <v>50</v>
      </c>
      <c r="G1111" t="s">
        <v>102</v>
      </c>
      <c r="H1111" t="s">
        <v>1245</v>
      </c>
      <c r="J1111">
        <v>21.999980000000001</v>
      </c>
      <c r="K1111">
        <v>0</v>
      </c>
      <c r="L1111">
        <v>0</v>
      </c>
      <c r="M1111">
        <v>24</v>
      </c>
      <c r="N1111">
        <v>24</v>
      </c>
    </row>
    <row r="1112" spans="1:14">
      <c r="A1112" t="s">
        <v>1201</v>
      </c>
      <c r="B1112" t="s">
        <v>1205</v>
      </c>
      <c r="C1112" s="8">
        <v>42748</v>
      </c>
      <c r="D1112" t="s">
        <v>1237</v>
      </c>
      <c r="E1112" t="s">
        <v>48</v>
      </c>
      <c r="F1112" t="s">
        <v>50</v>
      </c>
      <c r="G1112" t="s">
        <v>102</v>
      </c>
      <c r="H1112" t="s">
        <v>1334</v>
      </c>
      <c r="J1112">
        <v>28.29278</v>
      </c>
      <c r="K1112">
        <v>0</v>
      </c>
      <c r="L1112">
        <v>0</v>
      </c>
      <c r="M1112">
        <v>40</v>
      </c>
      <c r="N1112">
        <v>40</v>
      </c>
    </row>
    <row r="1113" spans="1:14">
      <c r="A1113" t="s">
        <v>1201</v>
      </c>
      <c r="B1113" t="s">
        <v>1205</v>
      </c>
      <c r="C1113" s="8">
        <v>42748</v>
      </c>
      <c r="D1113" t="s">
        <v>1223</v>
      </c>
      <c r="E1113" t="s">
        <v>48</v>
      </c>
      <c r="F1113" t="s">
        <v>50</v>
      </c>
      <c r="G1113" t="s">
        <v>102</v>
      </c>
      <c r="H1113" t="s">
        <v>1244</v>
      </c>
      <c r="J1113">
        <v>42.39996</v>
      </c>
      <c r="K1113">
        <v>0</v>
      </c>
      <c r="L1113">
        <v>0</v>
      </c>
      <c r="M1113">
        <v>48</v>
      </c>
      <c r="N1113">
        <v>48</v>
      </c>
    </row>
    <row r="1114" spans="1:14">
      <c r="A1114" t="s">
        <v>1201</v>
      </c>
      <c r="B1114" t="s">
        <v>1205</v>
      </c>
      <c r="C1114" s="8">
        <v>42748</v>
      </c>
      <c r="D1114" t="s">
        <v>1225</v>
      </c>
      <c r="E1114" t="s">
        <v>48</v>
      </c>
      <c r="F1114" t="s">
        <v>50</v>
      </c>
      <c r="G1114" t="s">
        <v>102</v>
      </c>
      <c r="H1114" t="s">
        <v>1243</v>
      </c>
      <c r="J1114">
        <v>23.993310000000001</v>
      </c>
      <c r="K1114">
        <v>0</v>
      </c>
      <c r="L1114">
        <v>0</v>
      </c>
      <c r="M1114">
        <v>32</v>
      </c>
      <c r="N1114">
        <v>32</v>
      </c>
    </row>
    <row r="1115" spans="1:14">
      <c r="A1115" t="s">
        <v>1201</v>
      </c>
      <c r="B1115" t="s">
        <v>1205</v>
      </c>
      <c r="C1115" s="8">
        <v>42748</v>
      </c>
      <c r="D1115" t="s">
        <v>1237</v>
      </c>
      <c r="E1115" t="s">
        <v>48</v>
      </c>
      <c r="F1115" t="s">
        <v>50</v>
      </c>
      <c r="G1115" t="s">
        <v>102</v>
      </c>
      <c r="H1115" t="s">
        <v>1333</v>
      </c>
      <c r="J1115">
        <v>20.42399</v>
      </c>
      <c r="K1115">
        <v>0</v>
      </c>
      <c r="L1115">
        <v>0</v>
      </c>
      <c r="M1115">
        <v>24</v>
      </c>
      <c r="N1115">
        <v>24</v>
      </c>
    </row>
    <row r="1116" spans="1:14">
      <c r="A1116" t="s">
        <v>1201</v>
      </c>
      <c r="B1116" t="s">
        <v>1205</v>
      </c>
      <c r="C1116" s="8">
        <v>42748</v>
      </c>
      <c r="D1116" t="s">
        <v>1223</v>
      </c>
      <c r="E1116" t="s">
        <v>48</v>
      </c>
      <c r="F1116" t="s">
        <v>50</v>
      </c>
      <c r="G1116" t="s">
        <v>102</v>
      </c>
      <c r="H1116" t="s">
        <v>1242</v>
      </c>
      <c r="J1116">
        <v>21.19998</v>
      </c>
      <c r="K1116">
        <v>0</v>
      </c>
      <c r="L1116">
        <v>0</v>
      </c>
      <c r="M1116">
        <v>24</v>
      </c>
      <c r="N1116">
        <v>24</v>
      </c>
    </row>
    <row r="1117" spans="1:14">
      <c r="A1117" t="s">
        <v>1201</v>
      </c>
      <c r="B1117" t="s">
        <v>1205</v>
      </c>
      <c r="C1117" s="8">
        <v>42747</v>
      </c>
      <c r="D1117" t="s">
        <v>1223</v>
      </c>
      <c r="E1117" t="s">
        <v>48</v>
      </c>
      <c r="F1117" t="s">
        <v>49</v>
      </c>
      <c r="G1117" t="s">
        <v>102</v>
      </c>
      <c r="H1117" t="s">
        <v>1300</v>
      </c>
      <c r="J1117">
        <v>4.1487299999999996</v>
      </c>
      <c r="K1117">
        <v>7.6E-3</v>
      </c>
      <c r="L1117">
        <v>0</v>
      </c>
      <c r="M1117">
        <v>8</v>
      </c>
      <c r="N1117">
        <v>8</v>
      </c>
    </row>
    <row r="1118" spans="1:14">
      <c r="A1118" t="s">
        <v>1201</v>
      </c>
      <c r="B1118" t="s">
        <v>1205</v>
      </c>
      <c r="C1118" s="8">
        <v>42747</v>
      </c>
      <c r="D1118" t="s">
        <v>1223</v>
      </c>
      <c r="E1118" t="s">
        <v>48</v>
      </c>
      <c r="F1118" t="s">
        <v>49</v>
      </c>
      <c r="G1118" t="s">
        <v>102</v>
      </c>
      <c r="H1118" t="s">
        <v>1224</v>
      </c>
      <c r="J1118">
        <v>2.7206100000000002</v>
      </c>
      <c r="K1118">
        <v>0</v>
      </c>
      <c r="L1118">
        <v>0</v>
      </c>
      <c r="M1118">
        <v>8</v>
      </c>
      <c r="N1118">
        <v>8</v>
      </c>
    </row>
    <row r="1119" spans="1:14">
      <c r="A1119" t="s">
        <v>1201</v>
      </c>
      <c r="B1119" t="s">
        <v>1205</v>
      </c>
      <c r="C1119" s="8">
        <v>42747</v>
      </c>
      <c r="D1119" t="s">
        <v>1225</v>
      </c>
      <c r="E1119" t="s">
        <v>48</v>
      </c>
      <c r="F1119" t="s">
        <v>49</v>
      </c>
      <c r="G1119" t="s">
        <v>102</v>
      </c>
      <c r="H1119" t="s">
        <v>1226</v>
      </c>
      <c r="J1119">
        <v>4.5826000000000002</v>
      </c>
      <c r="K1119">
        <v>8.0799999999999997E-2</v>
      </c>
      <c r="L1119">
        <v>0</v>
      </c>
      <c r="M1119">
        <v>8</v>
      </c>
      <c r="N1119">
        <v>8</v>
      </c>
    </row>
    <row r="1120" spans="1:14">
      <c r="A1120" t="s">
        <v>1201</v>
      </c>
      <c r="B1120" t="s">
        <v>1205</v>
      </c>
      <c r="C1120" s="8">
        <v>42747</v>
      </c>
      <c r="D1120" t="s">
        <v>1225</v>
      </c>
      <c r="E1120" t="s">
        <v>48</v>
      </c>
      <c r="F1120" t="s">
        <v>49</v>
      </c>
      <c r="G1120" t="s">
        <v>102</v>
      </c>
      <c r="H1120" t="s">
        <v>1299</v>
      </c>
      <c r="J1120">
        <v>4.3546899999999997</v>
      </c>
      <c r="K1120">
        <v>0</v>
      </c>
      <c r="L1120">
        <v>0</v>
      </c>
      <c r="M1120">
        <v>8</v>
      </c>
      <c r="N1120">
        <v>8</v>
      </c>
    </row>
    <row r="1121" spans="1:14">
      <c r="A1121" t="s">
        <v>1201</v>
      </c>
      <c r="B1121" t="s">
        <v>1205</v>
      </c>
      <c r="C1121" s="8">
        <v>42747</v>
      </c>
      <c r="D1121" t="s">
        <v>1225</v>
      </c>
      <c r="E1121" t="s">
        <v>48</v>
      </c>
      <c r="F1121" t="s">
        <v>49</v>
      </c>
      <c r="G1121" t="s">
        <v>102</v>
      </c>
      <c r="H1121" t="s">
        <v>1227</v>
      </c>
      <c r="J1121">
        <v>4.3704599999999996</v>
      </c>
      <c r="K1121">
        <v>0</v>
      </c>
      <c r="L1121">
        <v>0</v>
      </c>
      <c r="M1121">
        <v>8</v>
      </c>
      <c r="N1121">
        <v>8</v>
      </c>
    </row>
    <row r="1122" spans="1:14">
      <c r="A1122" t="s">
        <v>1201</v>
      </c>
      <c r="B1122" t="s">
        <v>1205</v>
      </c>
      <c r="C1122" s="8">
        <v>42747</v>
      </c>
      <c r="D1122" t="s">
        <v>1225</v>
      </c>
      <c r="E1122" t="s">
        <v>48</v>
      </c>
      <c r="F1122" t="s">
        <v>49</v>
      </c>
      <c r="G1122" t="s">
        <v>102</v>
      </c>
      <c r="H1122" t="s">
        <v>1228</v>
      </c>
      <c r="J1122">
        <v>5.1423800000000002</v>
      </c>
      <c r="K1122">
        <v>1.2827</v>
      </c>
      <c r="L1122">
        <v>0</v>
      </c>
      <c r="M1122">
        <v>8</v>
      </c>
      <c r="N1122">
        <v>8</v>
      </c>
    </row>
    <row r="1123" spans="1:14">
      <c r="A1123" t="s">
        <v>1201</v>
      </c>
      <c r="B1123" t="s">
        <v>1205</v>
      </c>
      <c r="C1123" s="8">
        <v>42747</v>
      </c>
      <c r="D1123" t="s">
        <v>1225</v>
      </c>
      <c r="E1123" t="s">
        <v>48</v>
      </c>
      <c r="F1123" t="s">
        <v>49</v>
      </c>
      <c r="G1123" t="s">
        <v>102</v>
      </c>
      <c r="H1123" t="s">
        <v>1229</v>
      </c>
      <c r="J1123">
        <v>4.0427999999999997</v>
      </c>
      <c r="K1123">
        <v>0</v>
      </c>
      <c r="L1123">
        <v>0</v>
      </c>
      <c r="M1123">
        <v>8</v>
      </c>
      <c r="N1123">
        <v>8</v>
      </c>
    </row>
    <row r="1124" spans="1:14">
      <c r="A1124" t="s">
        <v>1201</v>
      </c>
      <c r="B1124" t="s">
        <v>1205</v>
      </c>
      <c r="C1124" s="8">
        <v>42747</v>
      </c>
      <c r="D1124" t="s">
        <v>1225</v>
      </c>
      <c r="E1124" t="s">
        <v>48</v>
      </c>
      <c r="F1124" t="s">
        <v>49</v>
      </c>
      <c r="G1124" t="s">
        <v>102</v>
      </c>
      <c r="H1124" t="s">
        <v>1230</v>
      </c>
      <c r="J1124">
        <v>4.5400200000000002</v>
      </c>
      <c r="K1124">
        <v>0.2838</v>
      </c>
      <c r="L1124">
        <v>0</v>
      </c>
      <c r="M1124">
        <v>8</v>
      </c>
      <c r="N1124">
        <v>8</v>
      </c>
    </row>
    <row r="1125" spans="1:14">
      <c r="A1125" t="s">
        <v>1201</v>
      </c>
      <c r="B1125" t="s">
        <v>1205</v>
      </c>
      <c r="C1125" s="8">
        <v>42747</v>
      </c>
      <c r="D1125" t="s">
        <v>1225</v>
      </c>
      <c r="E1125" t="s">
        <v>48</v>
      </c>
      <c r="F1125" t="s">
        <v>49</v>
      </c>
      <c r="G1125" t="s">
        <v>102</v>
      </c>
      <c r="H1125" t="s">
        <v>1231</v>
      </c>
      <c r="J1125">
        <v>6.3868400000000003</v>
      </c>
      <c r="K1125">
        <v>5.4300000000000001E-2</v>
      </c>
      <c r="L1125">
        <v>0</v>
      </c>
      <c r="M1125">
        <v>8</v>
      </c>
      <c r="N1125">
        <v>8</v>
      </c>
    </row>
    <row r="1126" spans="1:14">
      <c r="A1126" t="s">
        <v>1201</v>
      </c>
      <c r="B1126" t="s">
        <v>1205</v>
      </c>
      <c r="C1126" s="8">
        <v>42745</v>
      </c>
      <c r="D1126" t="s">
        <v>1223</v>
      </c>
      <c r="E1126" t="s">
        <v>48</v>
      </c>
      <c r="F1126" t="s">
        <v>50</v>
      </c>
      <c r="G1126" t="s">
        <v>102</v>
      </c>
      <c r="H1126" t="s">
        <v>1242</v>
      </c>
      <c r="J1126">
        <v>21.69998</v>
      </c>
      <c r="K1126">
        <v>0</v>
      </c>
      <c r="L1126">
        <v>0</v>
      </c>
      <c r="M1126">
        <v>24</v>
      </c>
      <c r="N1126">
        <v>24</v>
      </c>
    </row>
    <row r="1127" spans="1:14">
      <c r="A1127" t="s">
        <v>1201</v>
      </c>
      <c r="B1127" t="s">
        <v>1205</v>
      </c>
      <c r="C1127" s="8">
        <v>42745</v>
      </c>
      <c r="D1127" t="s">
        <v>1237</v>
      </c>
      <c r="E1127" t="s">
        <v>48</v>
      </c>
      <c r="F1127" t="s">
        <v>50</v>
      </c>
      <c r="G1127" t="s">
        <v>102</v>
      </c>
      <c r="H1127" t="s">
        <v>1333</v>
      </c>
      <c r="J1127">
        <v>20.42998</v>
      </c>
      <c r="K1127">
        <v>0</v>
      </c>
      <c r="L1127">
        <v>0</v>
      </c>
      <c r="M1127">
        <v>24</v>
      </c>
      <c r="N1127">
        <v>24</v>
      </c>
    </row>
    <row r="1128" spans="1:14">
      <c r="A1128" t="s">
        <v>1201</v>
      </c>
      <c r="B1128" t="s">
        <v>1205</v>
      </c>
      <c r="C1128" s="8">
        <v>42745</v>
      </c>
      <c r="D1128" t="s">
        <v>1225</v>
      </c>
      <c r="E1128" t="s">
        <v>48</v>
      </c>
      <c r="F1128" t="s">
        <v>50</v>
      </c>
      <c r="G1128" t="s">
        <v>102</v>
      </c>
      <c r="H1128" t="s">
        <v>1243</v>
      </c>
      <c r="J1128">
        <v>22.823319999999999</v>
      </c>
      <c r="K1128">
        <v>0</v>
      </c>
      <c r="L1128">
        <v>0</v>
      </c>
      <c r="M1128">
        <v>32</v>
      </c>
      <c r="N1128">
        <v>32</v>
      </c>
    </row>
    <row r="1129" spans="1:14">
      <c r="A1129" t="s">
        <v>1201</v>
      </c>
      <c r="B1129" t="s">
        <v>1205</v>
      </c>
      <c r="C1129" s="8">
        <v>42745</v>
      </c>
      <c r="D1129" t="s">
        <v>1223</v>
      </c>
      <c r="E1129" t="s">
        <v>48</v>
      </c>
      <c r="F1129" t="s">
        <v>50</v>
      </c>
      <c r="G1129" t="s">
        <v>102</v>
      </c>
      <c r="H1129" t="s">
        <v>1244</v>
      </c>
      <c r="J1129">
        <v>42.39996</v>
      </c>
      <c r="K1129">
        <v>0</v>
      </c>
      <c r="L1129">
        <v>0</v>
      </c>
      <c r="M1129">
        <v>48</v>
      </c>
      <c r="N1129">
        <v>48</v>
      </c>
    </row>
    <row r="1130" spans="1:14">
      <c r="A1130" t="s">
        <v>1201</v>
      </c>
      <c r="B1130" t="s">
        <v>1205</v>
      </c>
      <c r="C1130" s="8">
        <v>42745</v>
      </c>
      <c r="D1130" t="s">
        <v>1237</v>
      </c>
      <c r="E1130" t="s">
        <v>48</v>
      </c>
      <c r="F1130" t="s">
        <v>50</v>
      </c>
      <c r="G1130" t="s">
        <v>102</v>
      </c>
      <c r="H1130" t="s">
        <v>1334</v>
      </c>
      <c r="J1130">
        <v>28.266639999999999</v>
      </c>
      <c r="K1130">
        <v>0</v>
      </c>
      <c r="L1130">
        <v>0</v>
      </c>
      <c r="M1130">
        <v>32</v>
      </c>
      <c r="N1130">
        <v>32</v>
      </c>
    </row>
    <row r="1131" spans="1:14">
      <c r="A1131" t="s">
        <v>1201</v>
      </c>
      <c r="B1131" t="s">
        <v>1205</v>
      </c>
      <c r="C1131" s="8">
        <v>42745</v>
      </c>
      <c r="D1131" t="s">
        <v>1225</v>
      </c>
      <c r="E1131" t="s">
        <v>48</v>
      </c>
      <c r="F1131" t="s">
        <v>50</v>
      </c>
      <c r="G1131" t="s">
        <v>102</v>
      </c>
      <c r="H1131" t="s">
        <v>1245</v>
      </c>
      <c r="J1131">
        <v>21.433319999999998</v>
      </c>
      <c r="K1131">
        <v>0</v>
      </c>
      <c r="L1131">
        <v>0</v>
      </c>
      <c r="M1131">
        <v>24</v>
      </c>
      <c r="N1131">
        <v>24</v>
      </c>
    </row>
    <row r="1132" spans="1:14">
      <c r="A1132" t="s">
        <v>1201</v>
      </c>
      <c r="B1132" t="s">
        <v>1205</v>
      </c>
      <c r="C1132" s="8">
        <v>42745</v>
      </c>
      <c r="D1132" t="s">
        <v>1223</v>
      </c>
      <c r="E1132" t="s">
        <v>48</v>
      </c>
      <c r="F1132" t="s">
        <v>49</v>
      </c>
      <c r="G1132" t="s">
        <v>102</v>
      </c>
      <c r="H1132" t="s">
        <v>1337</v>
      </c>
      <c r="J1132">
        <v>7.1380600000000003</v>
      </c>
      <c r="K1132">
        <v>6.7000000000000002E-3</v>
      </c>
      <c r="L1132">
        <v>0</v>
      </c>
      <c r="M1132">
        <v>8</v>
      </c>
      <c r="N1132">
        <v>8</v>
      </c>
    </row>
    <row r="1133" spans="1:14">
      <c r="A1133" t="s">
        <v>1201</v>
      </c>
      <c r="B1133" t="s">
        <v>1205</v>
      </c>
      <c r="C1133" s="8">
        <v>42745</v>
      </c>
      <c r="D1133" t="s">
        <v>1225</v>
      </c>
      <c r="E1133" t="s">
        <v>48</v>
      </c>
      <c r="F1133" t="s">
        <v>49</v>
      </c>
      <c r="G1133" t="s">
        <v>102</v>
      </c>
      <c r="H1133" t="s">
        <v>1246</v>
      </c>
      <c r="J1133">
        <v>7.0764500000000004</v>
      </c>
      <c r="K1133">
        <v>2.98E-2</v>
      </c>
      <c r="L1133">
        <v>0</v>
      </c>
      <c r="M1133">
        <v>8</v>
      </c>
      <c r="N1133">
        <v>8</v>
      </c>
    </row>
    <row r="1134" spans="1:14">
      <c r="A1134" t="s">
        <v>1201</v>
      </c>
      <c r="B1134" t="s">
        <v>1205</v>
      </c>
      <c r="C1134" s="8">
        <v>42745</v>
      </c>
      <c r="D1134" t="s">
        <v>1225</v>
      </c>
      <c r="E1134" t="s">
        <v>48</v>
      </c>
      <c r="F1134" t="s">
        <v>49</v>
      </c>
      <c r="G1134" t="s">
        <v>102</v>
      </c>
      <c r="H1134" t="s">
        <v>1247</v>
      </c>
      <c r="J1134">
        <v>6.3754799999999996</v>
      </c>
      <c r="K1134">
        <v>0</v>
      </c>
      <c r="L1134">
        <v>0</v>
      </c>
      <c r="M1134">
        <v>8</v>
      </c>
      <c r="N1134">
        <v>8</v>
      </c>
    </row>
    <row r="1135" spans="1:14">
      <c r="A1135" t="s">
        <v>1201</v>
      </c>
      <c r="B1135" t="s">
        <v>1205</v>
      </c>
      <c r="C1135" s="8">
        <v>42745</v>
      </c>
      <c r="D1135" t="s">
        <v>1225</v>
      </c>
      <c r="E1135" t="s">
        <v>48</v>
      </c>
      <c r="F1135" t="s">
        <v>49</v>
      </c>
      <c r="G1135" t="s">
        <v>102</v>
      </c>
      <c r="H1135" t="s">
        <v>1248</v>
      </c>
      <c r="J1135">
        <v>6.0391199999999996</v>
      </c>
      <c r="K1135">
        <v>0</v>
      </c>
      <c r="L1135">
        <v>0</v>
      </c>
      <c r="M1135">
        <v>8</v>
      </c>
      <c r="N1135">
        <v>8</v>
      </c>
    </row>
    <row r="1136" spans="1:14">
      <c r="A1136" t="s">
        <v>1201</v>
      </c>
      <c r="B1136" t="s">
        <v>1205</v>
      </c>
      <c r="C1136" s="8">
        <v>42745</v>
      </c>
      <c r="D1136" t="s">
        <v>1223</v>
      </c>
      <c r="E1136" t="s">
        <v>48</v>
      </c>
      <c r="F1136" t="s">
        <v>49</v>
      </c>
      <c r="G1136" t="s">
        <v>102</v>
      </c>
      <c r="H1136" t="s">
        <v>1249</v>
      </c>
      <c r="J1136">
        <v>13.0838</v>
      </c>
      <c r="K1136">
        <v>0.497</v>
      </c>
      <c r="L1136">
        <v>0</v>
      </c>
      <c r="M1136">
        <v>8</v>
      </c>
      <c r="N1136">
        <v>8</v>
      </c>
    </row>
    <row r="1137" spans="1:14">
      <c r="A1137" t="s">
        <v>1201</v>
      </c>
      <c r="B1137" t="s">
        <v>1205</v>
      </c>
      <c r="C1137" s="8">
        <v>42745</v>
      </c>
      <c r="D1137" t="s">
        <v>1223</v>
      </c>
      <c r="E1137" t="s">
        <v>48</v>
      </c>
      <c r="F1137" t="s">
        <v>49</v>
      </c>
      <c r="G1137" t="s">
        <v>102</v>
      </c>
      <c r="H1137" t="s">
        <v>1250</v>
      </c>
      <c r="J1137">
        <v>4.1144699999999998</v>
      </c>
      <c r="K1137">
        <v>0</v>
      </c>
      <c r="L1137">
        <v>0</v>
      </c>
      <c r="M1137">
        <v>8</v>
      </c>
      <c r="N1137">
        <v>8</v>
      </c>
    </row>
    <row r="1138" spans="1:14">
      <c r="A1138" t="s">
        <v>1201</v>
      </c>
      <c r="B1138" t="s">
        <v>1205</v>
      </c>
      <c r="C1138" s="8">
        <v>42745</v>
      </c>
      <c r="D1138" t="s">
        <v>1237</v>
      </c>
      <c r="E1138" t="s">
        <v>48</v>
      </c>
      <c r="F1138" t="s">
        <v>49</v>
      </c>
      <c r="G1138" t="s">
        <v>102</v>
      </c>
      <c r="H1138" t="s">
        <v>1251</v>
      </c>
      <c r="J1138">
        <v>4.7708700000000004</v>
      </c>
      <c r="K1138">
        <v>0</v>
      </c>
      <c r="L1138">
        <v>0</v>
      </c>
      <c r="M1138">
        <v>7</v>
      </c>
      <c r="N1138">
        <v>7</v>
      </c>
    </row>
    <row r="1139" spans="1:14">
      <c r="A1139" t="s">
        <v>1201</v>
      </c>
      <c r="B1139" t="s">
        <v>1205</v>
      </c>
      <c r="C1139" s="8">
        <v>42745</v>
      </c>
      <c r="D1139" t="s">
        <v>1237</v>
      </c>
      <c r="E1139" t="s">
        <v>48</v>
      </c>
      <c r="F1139" t="s">
        <v>49</v>
      </c>
      <c r="G1139" t="s">
        <v>102</v>
      </c>
      <c r="H1139" t="s">
        <v>1338</v>
      </c>
      <c r="J1139">
        <v>6.1201699999999999</v>
      </c>
      <c r="K1139">
        <v>0</v>
      </c>
      <c r="L1139">
        <v>0</v>
      </c>
      <c r="M1139">
        <v>8</v>
      </c>
      <c r="N1139">
        <v>8</v>
      </c>
    </row>
    <row r="1140" spans="1:14">
      <c r="A1140" t="s">
        <v>1201</v>
      </c>
      <c r="B1140" t="s">
        <v>1205</v>
      </c>
      <c r="C1140" s="8">
        <v>42745</v>
      </c>
      <c r="D1140" t="s">
        <v>1223</v>
      </c>
      <c r="E1140" t="s">
        <v>48</v>
      </c>
      <c r="F1140" t="s">
        <v>49</v>
      </c>
      <c r="G1140" t="s">
        <v>102</v>
      </c>
      <c r="H1140" t="s">
        <v>1252</v>
      </c>
      <c r="J1140">
        <v>6.2344400000000002</v>
      </c>
      <c r="K1140">
        <v>0</v>
      </c>
      <c r="L1140">
        <v>0</v>
      </c>
      <c r="M1140">
        <v>8</v>
      </c>
      <c r="N1140">
        <v>8</v>
      </c>
    </row>
    <row r="1141" spans="1:14">
      <c r="A1141" t="s">
        <v>1201</v>
      </c>
      <c r="B1141" t="s">
        <v>1205</v>
      </c>
      <c r="C1141" s="8">
        <v>42745</v>
      </c>
      <c r="D1141" t="s">
        <v>1237</v>
      </c>
      <c r="E1141" t="s">
        <v>48</v>
      </c>
      <c r="F1141" t="s">
        <v>49</v>
      </c>
      <c r="G1141" t="s">
        <v>102</v>
      </c>
      <c r="H1141" t="s">
        <v>1339</v>
      </c>
      <c r="J1141">
        <v>5.64316</v>
      </c>
      <c r="K1141">
        <v>0</v>
      </c>
      <c r="L1141">
        <v>0</v>
      </c>
      <c r="M1141">
        <v>8</v>
      </c>
      <c r="N1141">
        <v>8</v>
      </c>
    </row>
    <row r="1142" spans="1:14">
      <c r="A1142" t="s">
        <v>1201</v>
      </c>
      <c r="B1142" t="s">
        <v>1205</v>
      </c>
      <c r="C1142" s="8">
        <v>42745</v>
      </c>
      <c r="D1142" t="s">
        <v>1225</v>
      </c>
      <c r="E1142" t="s">
        <v>48</v>
      </c>
      <c r="F1142" t="s">
        <v>49</v>
      </c>
      <c r="G1142" t="s">
        <v>102</v>
      </c>
      <c r="H1142" t="s">
        <v>1254</v>
      </c>
      <c r="J1142">
        <v>6.9889099999999997</v>
      </c>
      <c r="K1142">
        <v>3.0300000000000001E-2</v>
      </c>
      <c r="L1142">
        <v>0</v>
      </c>
      <c r="M1142">
        <v>8</v>
      </c>
      <c r="N1142">
        <v>8</v>
      </c>
    </row>
    <row r="1143" spans="1:14">
      <c r="A1143" t="s">
        <v>1201</v>
      </c>
      <c r="B1143" t="s">
        <v>1205</v>
      </c>
      <c r="C1143" s="8">
        <v>42745</v>
      </c>
      <c r="D1143" t="s">
        <v>1237</v>
      </c>
      <c r="E1143" t="s">
        <v>48</v>
      </c>
      <c r="F1143" t="s">
        <v>49</v>
      </c>
      <c r="G1143" t="s">
        <v>102</v>
      </c>
      <c r="H1143" t="s">
        <v>1332</v>
      </c>
      <c r="J1143">
        <v>5.8225199999999999</v>
      </c>
      <c r="K1143">
        <v>0</v>
      </c>
      <c r="L1143">
        <v>0</v>
      </c>
      <c r="M1143">
        <v>8</v>
      </c>
      <c r="N1143">
        <v>8</v>
      </c>
    </row>
    <row r="1144" spans="1:14">
      <c r="A1144" t="s">
        <v>1201</v>
      </c>
      <c r="B1144" t="s">
        <v>1205</v>
      </c>
      <c r="C1144" s="8">
        <v>42745</v>
      </c>
      <c r="D1144" t="s">
        <v>1237</v>
      </c>
      <c r="E1144" t="s">
        <v>48</v>
      </c>
      <c r="F1144" t="s">
        <v>49</v>
      </c>
      <c r="G1144" t="s">
        <v>102</v>
      </c>
      <c r="H1144" t="s">
        <v>1331</v>
      </c>
      <c r="J1144">
        <v>5.3656199999999998</v>
      </c>
      <c r="K1144">
        <v>0</v>
      </c>
      <c r="L1144">
        <v>0</v>
      </c>
      <c r="M1144">
        <v>8</v>
      </c>
      <c r="N1144">
        <v>8</v>
      </c>
    </row>
    <row r="1145" spans="1:14">
      <c r="A1145" t="s">
        <v>1201</v>
      </c>
      <c r="B1145" t="s">
        <v>1205</v>
      </c>
      <c r="C1145" s="8">
        <v>42745</v>
      </c>
      <c r="D1145" t="s">
        <v>1225</v>
      </c>
      <c r="E1145" t="s">
        <v>48</v>
      </c>
      <c r="F1145" t="s">
        <v>49</v>
      </c>
      <c r="G1145" t="s">
        <v>102</v>
      </c>
      <c r="H1145" t="s">
        <v>1255</v>
      </c>
      <c r="J1145">
        <v>3.7380499999999999</v>
      </c>
      <c r="K1145">
        <v>3.7000000000000002E-3</v>
      </c>
      <c r="L1145">
        <v>0</v>
      </c>
      <c r="M1145">
        <v>7</v>
      </c>
      <c r="N1145">
        <v>7</v>
      </c>
    </row>
    <row r="1146" spans="1:14">
      <c r="A1146" t="s">
        <v>1201</v>
      </c>
      <c r="B1146" t="s">
        <v>1205</v>
      </c>
      <c r="C1146" s="8">
        <v>42745</v>
      </c>
      <c r="D1146" t="s">
        <v>1237</v>
      </c>
      <c r="E1146" t="s">
        <v>48</v>
      </c>
      <c r="F1146" t="s">
        <v>49</v>
      </c>
      <c r="G1146" t="s">
        <v>102</v>
      </c>
      <c r="H1146" t="s">
        <v>1330</v>
      </c>
      <c r="J1146">
        <v>13.872529999999999</v>
      </c>
      <c r="K1146">
        <v>1.4353</v>
      </c>
      <c r="L1146">
        <v>0</v>
      </c>
      <c r="M1146">
        <v>8</v>
      </c>
      <c r="N1146">
        <v>8</v>
      </c>
    </row>
    <row r="1147" spans="1:14">
      <c r="A1147" t="s">
        <v>1201</v>
      </c>
      <c r="B1147" t="s">
        <v>1205</v>
      </c>
      <c r="C1147" s="8">
        <v>42745</v>
      </c>
      <c r="D1147" t="s">
        <v>1223</v>
      </c>
      <c r="E1147" t="s">
        <v>48</v>
      </c>
      <c r="F1147" t="s">
        <v>49</v>
      </c>
      <c r="G1147" t="s">
        <v>102</v>
      </c>
      <c r="H1147" t="s">
        <v>1256</v>
      </c>
      <c r="J1147">
        <v>5.1410200000000001</v>
      </c>
      <c r="K1147">
        <v>0</v>
      </c>
      <c r="L1147">
        <v>0</v>
      </c>
      <c r="M1147">
        <v>8</v>
      </c>
      <c r="N1147">
        <v>8</v>
      </c>
    </row>
    <row r="1148" spans="1:14">
      <c r="A1148" t="s">
        <v>1201</v>
      </c>
      <c r="B1148" t="s">
        <v>1205</v>
      </c>
      <c r="C1148" s="8">
        <v>42745</v>
      </c>
      <c r="D1148" t="s">
        <v>1225</v>
      </c>
      <c r="E1148" t="s">
        <v>48</v>
      </c>
      <c r="F1148" t="s">
        <v>49</v>
      </c>
      <c r="G1148" t="s">
        <v>102</v>
      </c>
      <c r="H1148" t="s">
        <v>1257</v>
      </c>
      <c r="J1148">
        <v>6.1954399999999996</v>
      </c>
      <c r="K1148">
        <v>1.3299999999999999E-2</v>
      </c>
      <c r="L1148">
        <v>0</v>
      </c>
      <c r="M1148">
        <v>8</v>
      </c>
      <c r="N1148">
        <v>8</v>
      </c>
    </row>
    <row r="1149" spans="1:14">
      <c r="A1149" t="s">
        <v>1201</v>
      </c>
      <c r="B1149" t="s">
        <v>1205</v>
      </c>
      <c r="C1149" s="8">
        <v>42745</v>
      </c>
      <c r="D1149" t="s">
        <v>1225</v>
      </c>
      <c r="E1149" t="s">
        <v>48</v>
      </c>
      <c r="F1149" t="s">
        <v>49</v>
      </c>
      <c r="G1149" t="s">
        <v>102</v>
      </c>
      <c r="H1149" t="s">
        <v>1258</v>
      </c>
      <c r="J1149">
        <v>5.4829619999999997</v>
      </c>
      <c r="K1149">
        <v>0</v>
      </c>
      <c r="L1149">
        <v>0</v>
      </c>
      <c r="M1149">
        <v>8</v>
      </c>
      <c r="N1149">
        <v>8</v>
      </c>
    </row>
    <row r="1150" spans="1:14">
      <c r="A1150" t="s">
        <v>1201</v>
      </c>
      <c r="B1150" t="s">
        <v>1205</v>
      </c>
      <c r="C1150" s="8">
        <v>42745</v>
      </c>
      <c r="D1150" t="s">
        <v>1223</v>
      </c>
      <c r="E1150" t="s">
        <v>48</v>
      </c>
      <c r="F1150" t="s">
        <v>49</v>
      </c>
      <c r="G1150" t="s">
        <v>102</v>
      </c>
      <c r="H1150" t="s">
        <v>1259</v>
      </c>
      <c r="J1150">
        <v>5.1537600000000001</v>
      </c>
      <c r="K1150">
        <v>0.109</v>
      </c>
      <c r="L1150">
        <v>0</v>
      </c>
      <c r="M1150">
        <v>6</v>
      </c>
      <c r="N1150">
        <v>6</v>
      </c>
    </row>
    <row r="1151" spans="1:14">
      <c r="A1151" t="s">
        <v>1201</v>
      </c>
      <c r="B1151" t="s">
        <v>1205</v>
      </c>
      <c r="C1151" s="8">
        <v>42745</v>
      </c>
      <c r="D1151" t="s">
        <v>1223</v>
      </c>
      <c r="E1151" t="s">
        <v>48</v>
      </c>
      <c r="F1151" t="s">
        <v>49</v>
      </c>
      <c r="G1151" t="s">
        <v>102</v>
      </c>
      <c r="H1151" t="s">
        <v>1329</v>
      </c>
      <c r="J1151">
        <v>6.0641699999999998</v>
      </c>
      <c r="K1151">
        <v>6.3899999999999998E-2</v>
      </c>
      <c r="L1151">
        <v>0</v>
      </c>
      <c r="M1151">
        <v>8</v>
      </c>
      <c r="N1151">
        <v>8</v>
      </c>
    </row>
    <row r="1152" spans="1:14">
      <c r="A1152" t="s">
        <v>1201</v>
      </c>
      <c r="B1152" t="s">
        <v>1205</v>
      </c>
      <c r="C1152" s="8">
        <v>42745</v>
      </c>
      <c r="D1152" t="s">
        <v>1223</v>
      </c>
      <c r="E1152" t="s">
        <v>48</v>
      </c>
      <c r="F1152" t="s">
        <v>49</v>
      </c>
      <c r="G1152" t="s">
        <v>102</v>
      </c>
      <c r="H1152" t="s">
        <v>1260</v>
      </c>
      <c r="J1152">
        <v>5.8081100000000001</v>
      </c>
      <c r="K1152">
        <v>0</v>
      </c>
      <c r="L1152">
        <v>0</v>
      </c>
      <c r="M1152">
        <v>8</v>
      </c>
      <c r="N1152">
        <v>8</v>
      </c>
    </row>
    <row r="1153" spans="1:14">
      <c r="A1153" t="s">
        <v>1201</v>
      </c>
      <c r="B1153" t="s">
        <v>1205</v>
      </c>
      <c r="C1153" s="8">
        <v>42745</v>
      </c>
      <c r="D1153" t="s">
        <v>1223</v>
      </c>
      <c r="E1153" t="s">
        <v>48</v>
      </c>
      <c r="F1153" t="s">
        <v>49</v>
      </c>
      <c r="G1153" t="s">
        <v>102</v>
      </c>
      <c r="H1153" t="s">
        <v>1328</v>
      </c>
      <c r="J1153">
        <v>6.4379099999999996</v>
      </c>
      <c r="K1153">
        <v>2.3800000000000002E-2</v>
      </c>
      <c r="L1153">
        <v>0</v>
      </c>
      <c r="M1153">
        <v>8</v>
      </c>
      <c r="N1153">
        <v>8</v>
      </c>
    </row>
    <row r="1154" spans="1:14">
      <c r="A1154" t="s">
        <v>1201</v>
      </c>
      <c r="B1154" t="s">
        <v>1205</v>
      </c>
      <c r="C1154" s="8">
        <v>42745</v>
      </c>
      <c r="D1154" t="s">
        <v>1223</v>
      </c>
      <c r="E1154" t="s">
        <v>48</v>
      </c>
      <c r="F1154" t="s">
        <v>49</v>
      </c>
      <c r="G1154" t="s">
        <v>102</v>
      </c>
      <c r="H1154" t="s">
        <v>1261</v>
      </c>
      <c r="J1154">
        <v>6.3745399999999997</v>
      </c>
      <c r="K1154">
        <v>0.01</v>
      </c>
      <c r="L1154">
        <v>0</v>
      </c>
      <c r="M1154">
        <v>8</v>
      </c>
      <c r="N1154">
        <v>8</v>
      </c>
    </row>
    <row r="1155" spans="1:14">
      <c r="A1155" t="s">
        <v>1201</v>
      </c>
      <c r="B1155" t="s">
        <v>1205</v>
      </c>
      <c r="C1155" s="8">
        <v>42745</v>
      </c>
      <c r="D1155" t="s">
        <v>1237</v>
      </c>
      <c r="E1155" t="s">
        <v>48</v>
      </c>
      <c r="F1155" t="s">
        <v>49</v>
      </c>
      <c r="G1155" t="s">
        <v>102</v>
      </c>
      <c r="H1155" t="s">
        <v>1326</v>
      </c>
      <c r="J1155">
        <v>8.65855</v>
      </c>
      <c r="K1155">
        <v>0</v>
      </c>
      <c r="L1155">
        <v>0</v>
      </c>
      <c r="M1155">
        <v>8</v>
      </c>
      <c r="N1155">
        <v>8</v>
      </c>
    </row>
    <row r="1156" spans="1:14">
      <c r="A1156" t="s">
        <v>1201</v>
      </c>
      <c r="B1156" t="s">
        <v>1205</v>
      </c>
      <c r="C1156" s="8">
        <v>42745</v>
      </c>
      <c r="D1156" t="s">
        <v>1237</v>
      </c>
      <c r="E1156" t="s">
        <v>48</v>
      </c>
      <c r="F1156" t="s">
        <v>49</v>
      </c>
      <c r="G1156" t="s">
        <v>102</v>
      </c>
      <c r="H1156" t="s">
        <v>1340</v>
      </c>
      <c r="J1156">
        <v>5.9343300000000001</v>
      </c>
      <c r="K1156">
        <v>0</v>
      </c>
      <c r="L1156">
        <v>0</v>
      </c>
      <c r="M1156">
        <v>8</v>
      </c>
      <c r="N1156">
        <v>8</v>
      </c>
    </row>
    <row r="1157" spans="1:14">
      <c r="A1157" t="s">
        <v>1201</v>
      </c>
      <c r="B1157" t="s">
        <v>1205</v>
      </c>
      <c r="C1157" s="8">
        <v>42745</v>
      </c>
      <c r="D1157" t="s">
        <v>1223</v>
      </c>
      <c r="E1157" t="s">
        <v>48</v>
      </c>
      <c r="F1157" t="s">
        <v>49</v>
      </c>
      <c r="G1157" t="s">
        <v>102</v>
      </c>
      <c r="H1157" t="s">
        <v>1262</v>
      </c>
      <c r="J1157">
        <v>13.10774</v>
      </c>
      <c r="K1157">
        <v>0</v>
      </c>
      <c r="L1157">
        <v>0</v>
      </c>
      <c r="M1157">
        <v>8</v>
      </c>
      <c r="N1157">
        <v>8</v>
      </c>
    </row>
    <row r="1158" spans="1:14">
      <c r="A1158" t="s">
        <v>1201</v>
      </c>
      <c r="B1158" t="s">
        <v>1205</v>
      </c>
      <c r="C1158" s="8">
        <v>42745</v>
      </c>
      <c r="D1158" t="s">
        <v>1237</v>
      </c>
      <c r="E1158" t="s">
        <v>48</v>
      </c>
      <c r="F1158" t="s">
        <v>49</v>
      </c>
      <c r="G1158" t="s">
        <v>102</v>
      </c>
      <c r="H1158" t="s">
        <v>1325</v>
      </c>
      <c r="J1158">
        <v>5.9375600000000004</v>
      </c>
      <c r="K1158">
        <v>0</v>
      </c>
      <c r="L1158">
        <v>0</v>
      </c>
      <c r="M1158">
        <v>8</v>
      </c>
      <c r="N1158">
        <v>8</v>
      </c>
    </row>
    <row r="1159" spans="1:14">
      <c r="A1159" t="s">
        <v>1201</v>
      </c>
      <c r="B1159" t="s">
        <v>1205</v>
      </c>
      <c r="C1159" s="8">
        <v>42745</v>
      </c>
      <c r="D1159" t="s">
        <v>1225</v>
      </c>
      <c r="E1159" t="s">
        <v>48</v>
      </c>
      <c r="F1159" t="s">
        <v>49</v>
      </c>
      <c r="G1159" t="s">
        <v>102</v>
      </c>
      <c r="H1159" t="s">
        <v>1263</v>
      </c>
      <c r="J1159">
        <v>6.8364000000000003</v>
      </c>
      <c r="K1159">
        <v>0</v>
      </c>
      <c r="L1159">
        <v>0</v>
      </c>
      <c r="M1159">
        <v>8</v>
      </c>
      <c r="N1159">
        <v>8</v>
      </c>
    </row>
    <row r="1160" spans="1:14">
      <c r="A1160" t="s">
        <v>1201</v>
      </c>
      <c r="B1160" t="s">
        <v>1205</v>
      </c>
      <c r="C1160" s="8">
        <v>42745</v>
      </c>
      <c r="D1160" t="s">
        <v>1237</v>
      </c>
      <c r="E1160" t="s">
        <v>48</v>
      </c>
      <c r="F1160" t="s">
        <v>49</v>
      </c>
      <c r="G1160" t="s">
        <v>102</v>
      </c>
      <c r="H1160" t="s">
        <v>1324</v>
      </c>
      <c r="J1160">
        <v>7.9568300000000001</v>
      </c>
      <c r="K1160">
        <v>0</v>
      </c>
      <c r="L1160">
        <v>0</v>
      </c>
      <c r="M1160">
        <v>8</v>
      </c>
      <c r="N1160">
        <v>8</v>
      </c>
    </row>
    <row r="1161" spans="1:14">
      <c r="A1161" t="s">
        <v>1201</v>
      </c>
      <c r="B1161" t="s">
        <v>1205</v>
      </c>
      <c r="C1161" s="8">
        <v>42745</v>
      </c>
      <c r="D1161" t="s">
        <v>1237</v>
      </c>
      <c r="E1161" t="s">
        <v>48</v>
      </c>
      <c r="F1161" t="s">
        <v>49</v>
      </c>
      <c r="G1161" t="s">
        <v>102</v>
      </c>
      <c r="H1161" t="s">
        <v>1349</v>
      </c>
      <c r="J1161">
        <v>7.2910399999999997</v>
      </c>
      <c r="K1161">
        <v>0</v>
      </c>
      <c r="L1161">
        <v>0</v>
      </c>
      <c r="M1161">
        <v>8</v>
      </c>
      <c r="N1161">
        <v>8</v>
      </c>
    </row>
    <row r="1162" spans="1:14">
      <c r="A1162" t="s">
        <v>1201</v>
      </c>
      <c r="B1162" t="s">
        <v>1205</v>
      </c>
      <c r="C1162" s="8">
        <v>42745</v>
      </c>
      <c r="D1162" t="s">
        <v>1237</v>
      </c>
      <c r="E1162" t="s">
        <v>48</v>
      </c>
      <c r="F1162" t="s">
        <v>49</v>
      </c>
      <c r="G1162" t="s">
        <v>102</v>
      </c>
      <c r="H1162" t="s">
        <v>1323</v>
      </c>
      <c r="J1162">
        <v>6.5265899999999997</v>
      </c>
      <c r="K1162">
        <v>0</v>
      </c>
      <c r="L1162">
        <v>0</v>
      </c>
      <c r="M1162">
        <v>8</v>
      </c>
      <c r="N1162">
        <v>8</v>
      </c>
    </row>
    <row r="1163" spans="1:14">
      <c r="A1163" t="s">
        <v>1201</v>
      </c>
      <c r="B1163" t="s">
        <v>1205</v>
      </c>
      <c r="C1163" s="8">
        <v>42745</v>
      </c>
      <c r="D1163" t="s">
        <v>1237</v>
      </c>
      <c r="E1163" t="s">
        <v>48</v>
      </c>
      <c r="F1163" t="s">
        <v>49</v>
      </c>
      <c r="G1163" t="s">
        <v>102</v>
      </c>
      <c r="H1163" t="s">
        <v>1322</v>
      </c>
      <c r="J1163">
        <v>8.3541000000000007</v>
      </c>
      <c r="K1163">
        <v>0</v>
      </c>
      <c r="L1163">
        <v>0</v>
      </c>
      <c r="M1163">
        <v>8</v>
      </c>
      <c r="N1163">
        <v>8</v>
      </c>
    </row>
    <row r="1164" spans="1:14">
      <c r="A1164" t="s">
        <v>1201</v>
      </c>
      <c r="B1164" t="s">
        <v>1205</v>
      </c>
      <c r="C1164" s="8">
        <v>42745</v>
      </c>
      <c r="D1164" t="s">
        <v>1237</v>
      </c>
      <c r="E1164" t="s">
        <v>48</v>
      </c>
      <c r="F1164" t="s">
        <v>49</v>
      </c>
      <c r="G1164" t="s">
        <v>102</v>
      </c>
      <c r="H1164" t="s">
        <v>1321</v>
      </c>
      <c r="J1164">
        <v>6.0256999999999996</v>
      </c>
      <c r="K1164">
        <v>0</v>
      </c>
      <c r="L1164">
        <v>0</v>
      </c>
      <c r="M1164">
        <v>8</v>
      </c>
      <c r="N1164">
        <v>8</v>
      </c>
    </row>
    <row r="1165" spans="1:14">
      <c r="A1165" t="s">
        <v>1201</v>
      </c>
      <c r="B1165" t="s">
        <v>1205</v>
      </c>
      <c r="C1165" s="8">
        <v>42745</v>
      </c>
      <c r="D1165" t="s">
        <v>1237</v>
      </c>
      <c r="E1165" t="s">
        <v>48</v>
      </c>
      <c r="F1165" t="s">
        <v>49</v>
      </c>
      <c r="G1165" t="s">
        <v>102</v>
      </c>
      <c r="H1165" t="s">
        <v>1320</v>
      </c>
      <c r="J1165">
        <v>7.16629</v>
      </c>
      <c r="K1165">
        <v>0</v>
      </c>
      <c r="L1165">
        <v>0</v>
      </c>
      <c r="M1165">
        <v>8</v>
      </c>
      <c r="N1165">
        <v>8</v>
      </c>
    </row>
    <row r="1166" spans="1:14">
      <c r="A1166" t="s">
        <v>1201</v>
      </c>
      <c r="B1166" t="s">
        <v>1205</v>
      </c>
      <c r="C1166" s="8">
        <v>42745</v>
      </c>
      <c r="D1166" t="s">
        <v>1225</v>
      </c>
      <c r="E1166" t="s">
        <v>48</v>
      </c>
      <c r="F1166" t="s">
        <v>49</v>
      </c>
      <c r="G1166" t="s">
        <v>102</v>
      </c>
      <c r="H1166" t="s">
        <v>1266</v>
      </c>
      <c r="J1166">
        <v>5.7332799999999997</v>
      </c>
      <c r="K1166">
        <v>2.8799999999999999E-2</v>
      </c>
      <c r="L1166">
        <v>0</v>
      </c>
      <c r="M1166">
        <v>8</v>
      </c>
      <c r="N1166">
        <v>8</v>
      </c>
    </row>
    <row r="1167" spans="1:14">
      <c r="A1167" t="s">
        <v>1201</v>
      </c>
      <c r="B1167" t="s">
        <v>1205</v>
      </c>
      <c r="C1167" s="8">
        <v>42745</v>
      </c>
      <c r="D1167" t="s">
        <v>1237</v>
      </c>
      <c r="E1167" t="s">
        <v>48</v>
      </c>
      <c r="F1167" t="s">
        <v>49</v>
      </c>
      <c r="G1167" t="s">
        <v>102</v>
      </c>
      <c r="H1167" t="s">
        <v>1319</v>
      </c>
      <c r="J1167">
        <v>7.9350899999999998</v>
      </c>
      <c r="K1167">
        <v>0</v>
      </c>
      <c r="L1167">
        <v>0</v>
      </c>
      <c r="M1167">
        <v>8</v>
      </c>
      <c r="N1167">
        <v>8</v>
      </c>
    </row>
    <row r="1168" spans="1:14">
      <c r="A1168" t="s">
        <v>1201</v>
      </c>
      <c r="B1168" t="s">
        <v>1205</v>
      </c>
      <c r="C1168" s="8">
        <v>42745</v>
      </c>
      <c r="D1168" t="s">
        <v>1223</v>
      </c>
      <c r="E1168" t="s">
        <v>48</v>
      </c>
      <c r="F1168" t="s">
        <v>49</v>
      </c>
      <c r="G1168" t="s">
        <v>102</v>
      </c>
      <c r="H1168" t="s">
        <v>1267</v>
      </c>
      <c r="J1168">
        <v>5.6843199999999996</v>
      </c>
      <c r="K1168">
        <v>0.26250000000000001</v>
      </c>
      <c r="L1168">
        <v>0</v>
      </c>
      <c r="M1168">
        <v>8</v>
      </c>
      <c r="N1168">
        <v>8</v>
      </c>
    </row>
    <row r="1169" spans="1:14">
      <c r="A1169" t="s">
        <v>1201</v>
      </c>
      <c r="B1169" t="s">
        <v>1205</v>
      </c>
      <c r="C1169" s="8">
        <v>42745</v>
      </c>
      <c r="D1169" t="s">
        <v>1225</v>
      </c>
      <c r="E1169" t="s">
        <v>48</v>
      </c>
      <c r="F1169" t="s">
        <v>49</v>
      </c>
      <c r="G1169" t="s">
        <v>102</v>
      </c>
      <c r="H1169" t="s">
        <v>1268</v>
      </c>
      <c r="J1169">
        <v>6.0071599999999998</v>
      </c>
      <c r="K1169">
        <v>0</v>
      </c>
      <c r="L1169">
        <v>0</v>
      </c>
      <c r="M1169">
        <v>8</v>
      </c>
      <c r="N1169">
        <v>8</v>
      </c>
    </row>
    <row r="1170" spans="1:14">
      <c r="A1170" t="s">
        <v>1201</v>
      </c>
      <c r="B1170" t="s">
        <v>1205</v>
      </c>
      <c r="C1170" s="8">
        <v>42745</v>
      </c>
      <c r="D1170" t="s">
        <v>1237</v>
      </c>
      <c r="E1170" t="s">
        <v>48</v>
      </c>
      <c r="F1170" t="s">
        <v>49</v>
      </c>
      <c r="G1170" t="s">
        <v>102</v>
      </c>
      <c r="H1170" t="s">
        <v>1318</v>
      </c>
      <c r="J1170">
        <v>7.62066</v>
      </c>
      <c r="K1170">
        <v>0</v>
      </c>
      <c r="L1170">
        <v>0</v>
      </c>
      <c r="M1170">
        <v>8</v>
      </c>
      <c r="N1170">
        <v>8</v>
      </c>
    </row>
    <row r="1171" spans="1:14">
      <c r="A1171" t="s">
        <v>1201</v>
      </c>
      <c r="B1171" t="s">
        <v>1205</v>
      </c>
      <c r="C1171" s="8">
        <v>42745</v>
      </c>
      <c r="D1171" t="s">
        <v>1225</v>
      </c>
      <c r="E1171" t="s">
        <v>48</v>
      </c>
      <c r="F1171" t="s">
        <v>49</v>
      </c>
      <c r="G1171" t="s">
        <v>102</v>
      </c>
      <c r="H1171" t="s">
        <v>1269</v>
      </c>
      <c r="J1171">
        <v>6.7780800000000001</v>
      </c>
      <c r="K1171">
        <v>0</v>
      </c>
      <c r="L1171">
        <v>0</v>
      </c>
      <c r="M1171">
        <v>8</v>
      </c>
      <c r="N1171">
        <v>8</v>
      </c>
    </row>
    <row r="1172" spans="1:14">
      <c r="A1172" t="s">
        <v>1201</v>
      </c>
      <c r="B1172" t="s">
        <v>1205</v>
      </c>
      <c r="C1172" s="8">
        <v>42745</v>
      </c>
      <c r="D1172" t="s">
        <v>1223</v>
      </c>
      <c r="E1172" t="s">
        <v>48</v>
      </c>
      <c r="F1172" t="s">
        <v>49</v>
      </c>
      <c r="G1172" t="s">
        <v>102</v>
      </c>
      <c r="H1172" t="s">
        <v>1271</v>
      </c>
      <c r="J1172">
        <v>5.44998</v>
      </c>
      <c r="K1172">
        <v>0</v>
      </c>
      <c r="L1172">
        <v>0</v>
      </c>
      <c r="M1172">
        <v>8</v>
      </c>
      <c r="N1172">
        <v>8</v>
      </c>
    </row>
    <row r="1173" spans="1:14">
      <c r="A1173" t="s">
        <v>1201</v>
      </c>
      <c r="B1173" t="s">
        <v>1205</v>
      </c>
      <c r="C1173" s="8">
        <v>42745</v>
      </c>
      <c r="D1173" t="s">
        <v>1237</v>
      </c>
      <c r="E1173" t="s">
        <v>48</v>
      </c>
      <c r="F1173" t="s">
        <v>49</v>
      </c>
      <c r="G1173" t="s">
        <v>102</v>
      </c>
      <c r="H1173" t="s">
        <v>1316</v>
      </c>
      <c r="J1173">
        <v>7.2800799999999999</v>
      </c>
      <c r="K1173">
        <v>3.2000000000000002E-3</v>
      </c>
      <c r="L1173">
        <v>0</v>
      </c>
      <c r="M1173">
        <v>8</v>
      </c>
      <c r="N1173">
        <v>8</v>
      </c>
    </row>
    <row r="1174" spans="1:14">
      <c r="A1174" t="s">
        <v>1201</v>
      </c>
      <c r="B1174" t="s">
        <v>1205</v>
      </c>
      <c r="C1174" s="8">
        <v>42745</v>
      </c>
      <c r="D1174" t="s">
        <v>1223</v>
      </c>
      <c r="E1174" t="s">
        <v>48</v>
      </c>
      <c r="F1174" t="s">
        <v>49</v>
      </c>
      <c r="G1174" t="s">
        <v>102</v>
      </c>
      <c r="H1174" t="s">
        <v>1272</v>
      </c>
      <c r="J1174">
        <v>6.6164399999999999</v>
      </c>
      <c r="K1174">
        <v>0</v>
      </c>
      <c r="L1174">
        <v>0</v>
      </c>
      <c r="M1174">
        <v>8</v>
      </c>
      <c r="N1174">
        <v>8</v>
      </c>
    </row>
    <row r="1175" spans="1:14">
      <c r="A1175" t="s">
        <v>1201</v>
      </c>
      <c r="B1175" t="s">
        <v>1205</v>
      </c>
      <c r="C1175" s="8">
        <v>42745</v>
      </c>
      <c r="D1175" t="s">
        <v>1225</v>
      </c>
      <c r="E1175" t="s">
        <v>48</v>
      </c>
      <c r="F1175" t="s">
        <v>49</v>
      </c>
      <c r="G1175" t="s">
        <v>102</v>
      </c>
      <c r="H1175" t="s">
        <v>1273</v>
      </c>
      <c r="J1175">
        <v>7.8858879999999996</v>
      </c>
      <c r="K1175">
        <v>0</v>
      </c>
      <c r="L1175">
        <v>0</v>
      </c>
      <c r="M1175">
        <v>8</v>
      </c>
      <c r="N1175">
        <v>8</v>
      </c>
    </row>
    <row r="1176" spans="1:14">
      <c r="A1176" t="s">
        <v>1201</v>
      </c>
      <c r="B1176" t="s">
        <v>1205</v>
      </c>
      <c r="C1176" s="8">
        <v>42745</v>
      </c>
      <c r="D1176" t="s">
        <v>1223</v>
      </c>
      <c r="E1176" t="s">
        <v>48</v>
      </c>
      <c r="F1176" t="s">
        <v>49</v>
      </c>
      <c r="G1176" t="s">
        <v>102</v>
      </c>
      <c r="H1176" t="s">
        <v>1274</v>
      </c>
      <c r="J1176">
        <v>6.3637699999999997</v>
      </c>
      <c r="K1176">
        <v>1E-3</v>
      </c>
      <c r="L1176">
        <v>0</v>
      </c>
      <c r="M1176">
        <v>8</v>
      </c>
      <c r="N1176">
        <v>8</v>
      </c>
    </row>
    <row r="1177" spans="1:14">
      <c r="A1177" t="s">
        <v>1201</v>
      </c>
      <c r="B1177" t="s">
        <v>1205</v>
      </c>
      <c r="C1177" s="8">
        <v>42745</v>
      </c>
      <c r="D1177" t="s">
        <v>1223</v>
      </c>
      <c r="E1177" t="s">
        <v>48</v>
      </c>
      <c r="F1177" t="s">
        <v>49</v>
      </c>
      <c r="G1177" t="s">
        <v>102</v>
      </c>
      <c r="H1177" t="s">
        <v>1275</v>
      </c>
      <c r="J1177">
        <v>6.3338700000000001</v>
      </c>
      <c r="K1177">
        <v>0</v>
      </c>
      <c r="L1177">
        <v>0</v>
      </c>
      <c r="M1177">
        <v>8</v>
      </c>
      <c r="N1177">
        <v>8</v>
      </c>
    </row>
    <row r="1178" spans="1:14">
      <c r="A1178" t="s">
        <v>1201</v>
      </c>
      <c r="B1178" t="s">
        <v>1205</v>
      </c>
      <c r="C1178" s="8">
        <v>42745</v>
      </c>
      <c r="D1178" t="s">
        <v>1225</v>
      </c>
      <c r="E1178" t="s">
        <v>48</v>
      </c>
      <c r="F1178" t="s">
        <v>49</v>
      </c>
      <c r="G1178" t="s">
        <v>102</v>
      </c>
      <c r="H1178" t="s">
        <v>1276</v>
      </c>
      <c r="J1178">
        <v>4.9067869999999996</v>
      </c>
      <c r="K1178">
        <v>1.8E-3</v>
      </c>
      <c r="L1178">
        <v>0</v>
      </c>
      <c r="M1178">
        <v>7.5</v>
      </c>
      <c r="N1178">
        <v>7.5</v>
      </c>
    </row>
    <row r="1179" spans="1:14">
      <c r="A1179" t="s">
        <v>1201</v>
      </c>
      <c r="B1179" t="s">
        <v>1205</v>
      </c>
      <c r="C1179" s="8">
        <v>42745</v>
      </c>
      <c r="D1179" t="s">
        <v>1237</v>
      </c>
      <c r="E1179" t="s">
        <v>48</v>
      </c>
      <c r="F1179" t="s">
        <v>49</v>
      </c>
      <c r="G1179" t="s">
        <v>102</v>
      </c>
      <c r="H1179" t="s">
        <v>1315</v>
      </c>
      <c r="J1179">
        <v>6.6974900000000002</v>
      </c>
      <c r="K1179">
        <v>0</v>
      </c>
      <c r="L1179">
        <v>0</v>
      </c>
      <c r="M1179">
        <v>8</v>
      </c>
      <c r="N1179">
        <v>8</v>
      </c>
    </row>
    <row r="1180" spans="1:14">
      <c r="A1180" t="s">
        <v>1201</v>
      </c>
      <c r="B1180" t="s">
        <v>1205</v>
      </c>
      <c r="C1180" s="8">
        <v>42745</v>
      </c>
      <c r="D1180" t="s">
        <v>1237</v>
      </c>
      <c r="E1180" t="s">
        <v>48</v>
      </c>
      <c r="F1180" t="s">
        <v>49</v>
      </c>
      <c r="G1180" t="s">
        <v>102</v>
      </c>
      <c r="H1180" t="s">
        <v>1314</v>
      </c>
      <c r="J1180">
        <v>6.0374800000000004</v>
      </c>
      <c r="K1180">
        <v>0</v>
      </c>
      <c r="L1180">
        <v>0</v>
      </c>
      <c r="M1180">
        <v>8</v>
      </c>
      <c r="N1180">
        <v>8</v>
      </c>
    </row>
    <row r="1181" spans="1:14">
      <c r="A1181" t="s">
        <v>1201</v>
      </c>
      <c r="B1181" t="s">
        <v>1205</v>
      </c>
      <c r="C1181" s="8">
        <v>42745</v>
      </c>
      <c r="D1181" t="s">
        <v>1223</v>
      </c>
      <c r="E1181" t="s">
        <v>48</v>
      </c>
      <c r="F1181" t="s">
        <v>49</v>
      </c>
      <c r="G1181" t="s">
        <v>102</v>
      </c>
      <c r="H1181" t="s">
        <v>1277</v>
      </c>
      <c r="J1181">
        <v>8.1114999999999995</v>
      </c>
      <c r="K1181">
        <v>0.1055</v>
      </c>
      <c r="L1181">
        <v>0</v>
      </c>
      <c r="M1181">
        <v>8</v>
      </c>
      <c r="N1181">
        <v>8</v>
      </c>
    </row>
    <row r="1182" spans="1:14">
      <c r="A1182" t="s">
        <v>1201</v>
      </c>
      <c r="B1182" t="s">
        <v>1205</v>
      </c>
      <c r="C1182" s="8">
        <v>42745</v>
      </c>
      <c r="D1182" t="s">
        <v>1225</v>
      </c>
      <c r="E1182" t="s">
        <v>48</v>
      </c>
      <c r="F1182" t="s">
        <v>49</v>
      </c>
      <c r="G1182" t="s">
        <v>102</v>
      </c>
      <c r="H1182" t="s">
        <v>1278</v>
      </c>
      <c r="J1182">
        <v>6.5909899999999997</v>
      </c>
      <c r="K1182">
        <v>0</v>
      </c>
      <c r="L1182">
        <v>0</v>
      </c>
      <c r="M1182">
        <v>8</v>
      </c>
      <c r="N1182">
        <v>8</v>
      </c>
    </row>
    <row r="1183" spans="1:14">
      <c r="A1183" t="s">
        <v>1201</v>
      </c>
      <c r="B1183" t="s">
        <v>1205</v>
      </c>
      <c r="C1183" s="8">
        <v>42745</v>
      </c>
      <c r="D1183" t="s">
        <v>1237</v>
      </c>
      <c r="E1183" t="s">
        <v>48</v>
      </c>
      <c r="F1183" t="s">
        <v>49</v>
      </c>
      <c r="G1183" t="s">
        <v>102</v>
      </c>
      <c r="H1183" t="s">
        <v>1312</v>
      </c>
      <c r="J1183">
        <v>4.1545199999999998</v>
      </c>
      <c r="K1183">
        <v>0.36849999999999999</v>
      </c>
      <c r="L1183">
        <v>0</v>
      </c>
      <c r="M1183">
        <v>7.5</v>
      </c>
      <c r="N1183">
        <v>7.5</v>
      </c>
    </row>
    <row r="1184" spans="1:14">
      <c r="A1184" t="s">
        <v>1201</v>
      </c>
      <c r="B1184" t="s">
        <v>1205</v>
      </c>
      <c r="C1184" s="8">
        <v>42745</v>
      </c>
      <c r="D1184" t="s">
        <v>1225</v>
      </c>
      <c r="E1184" t="s">
        <v>48</v>
      </c>
      <c r="F1184" t="s">
        <v>49</v>
      </c>
      <c r="G1184" t="s">
        <v>102</v>
      </c>
      <c r="H1184" t="s">
        <v>1279</v>
      </c>
      <c r="J1184">
        <v>6.4839000000000002</v>
      </c>
      <c r="K1184">
        <v>0</v>
      </c>
      <c r="L1184">
        <v>0</v>
      </c>
      <c r="M1184">
        <v>8</v>
      </c>
      <c r="N1184">
        <v>8</v>
      </c>
    </row>
    <row r="1185" spans="1:14">
      <c r="A1185" t="s">
        <v>1201</v>
      </c>
      <c r="B1185" t="s">
        <v>1205</v>
      </c>
      <c r="C1185" s="8">
        <v>42745</v>
      </c>
      <c r="D1185" t="s">
        <v>1225</v>
      </c>
      <c r="E1185" t="s">
        <v>48</v>
      </c>
      <c r="F1185" t="s">
        <v>49</v>
      </c>
      <c r="G1185" t="s">
        <v>102</v>
      </c>
      <c r="H1185" t="s">
        <v>1280</v>
      </c>
      <c r="J1185">
        <v>4.9914800000000001</v>
      </c>
      <c r="K1185">
        <v>0</v>
      </c>
      <c r="L1185">
        <v>0</v>
      </c>
      <c r="M1185">
        <v>8</v>
      </c>
      <c r="N1185">
        <v>8</v>
      </c>
    </row>
    <row r="1186" spans="1:14">
      <c r="A1186" t="s">
        <v>1201</v>
      </c>
      <c r="B1186" t="s">
        <v>1205</v>
      </c>
      <c r="C1186" s="8">
        <v>42745</v>
      </c>
      <c r="D1186" t="s">
        <v>1223</v>
      </c>
      <c r="E1186" t="s">
        <v>48</v>
      </c>
      <c r="F1186" t="s">
        <v>49</v>
      </c>
      <c r="G1186" t="s">
        <v>102</v>
      </c>
      <c r="H1186" t="s">
        <v>1311</v>
      </c>
      <c r="J1186">
        <v>6.0557999999999996</v>
      </c>
      <c r="K1186">
        <v>8.5999999999999993E-2</v>
      </c>
      <c r="L1186">
        <v>0</v>
      </c>
      <c r="M1186">
        <v>8</v>
      </c>
      <c r="N1186">
        <v>8</v>
      </c>
    </row>
    <row r="1187" spans="1:14">
      <c r="A1187" t="s">
        <v>1201</v>
      </c>
      <c r="B1187" t="s">
        <v>1205</v>
      </c>
      <c r="C1187" s="8">
        <v>42745</v>
      </c>
      <c r="D1187" t="s">
        <v>1225</v>
      </c>
      <c r="E1187" t="s">
        <v>48</v>
      </c>
      <c r="F1187" t="s">
        <v>49</v>
      </c>
      <c r="G1187" t="s">
        <v>102</v>
      </c>
      <c r="H1187" t="s">
        <v>1281</v>
      </c>
      <c r="J1187">
        <v>5.9645099999999998</v>
      </c>
      <c r="K1187">
        <v>0</v>
      </c>
      <c r="L1187">
        <v>0</v>
      </c>
      <c r="M1187">
        <v>8</v>
      </c>
      <c r="N1187">
        <v>8</v>
      </c>
    </row>
    <row r="1188" spans="1:14">
      <c r="A1188" t="s">
        <v>1201</v>
      </c>
      <c r="B1188" t="s">
        <v>1205</v>
      </c>
      <c r="C1188" s="8">
        <v>42745</v>
      </c>
      <c r="D1188" t="s">
        <v>1237</v>
      </c>
      <c r="E1188" t="s">
        <v>48</v>
      </c>
      <c r="F1188" t="s">
        <v>49</v>
      </c>
      <c r="G1188" t="s">
        <v>102</v>
      </c>
      <c r="H1188" t="s">
        <v>1310</v>
      </c>
      <c r="J1188">
        <v>4.8039300000000003</v>
      </c>
      <c r="K1188">
        <v>0</v>
      </c>
      <c r="L1188">
        <v>0</v>
      </c>
      <c r="M1188">
        <v>8</v>
      </c>
      <c r="N1188">
        <v>8</v>
      </c>
    </row>
    <row r="1189" spans="1:14">
      <c r="A1189" t="s">
        <v>1201</v>
      </c>
      <c r="B1189" t="s">
        <v>1205</v>
      </c>
      <c r="C1189" s="8">
        <v>42745</v>
      </c>
      <c r="D1189" t="s">
        <v>1223</v>
      </c>
      <c r="E1189" t="s">
        <v>48</v>
      </c>
      <c r="F1189" t="s">
        <v>49</v>
      </c>
      <c r="G1189" t="s">
        <v>102</v>
      </c>
      <c r="H1189" t="s">
        <v>1351</v>
      </c>
      <c r="J1189">
        <v>4.2343500000000001</v>
      </c>
      <c r="K1189">
        <v>0</v>
      </c>
      <c r="L1189">
        <v>0</v>
      </c>
      <c r="M1189">
        <v>6</v>
      </c>
      <c r="N1189">
        <v>6</v>
      </c>
    </row>
    <row r="1190" spans="1:14">
      <c r="A1190" t="s">
        <v>1201</v>
      </c>
      <c r="B1190" t="s">
        <v>1205</v>
      </c>
      <c r="C1190" s="8">
        <v>42745</v>
      </c>
      <c r="D1190" t="s">
        <v>1225</v>
      </c>
      <c r="E1190" t="s">
        <v>48</v>
      </c>
      <c r="F1190" t="s">
        <v>49</v>
      </c>
      <c r="G1190" t="s">
        <v>102</v>
      </c>
      <c r="H1190" t="s">
        <v>1282</v>
      </c>
      <c r="J1190">
        <v>5.5667299999999997</v>
      </c>
      <c r="K1190">
        <v>0.38600000000000001</v>
      </c>
      <c r="L1190">
        <v>0</v>
      </c>
      <c r="M1190">
        <v>8</v>
      </c>
      <c r="N1190">
        <v>8</v>
      </c>
    </row>
    <row r="1191" spans="1:14">
      <c r="A1191" t="s">
        <v>1201</v>
      </c>
      <c r="B1191" t="s">
        <v>1205</v>
      </c>
      <c r="C1191" s="8">
        <v>42745</v>
      </c>
      <c r="D1191" t="s">
        <v>1223</v>
      </c>
      <c r="E1191" t="s">
        <v>48</v>
      </c>
      <c r="F1191" t="s">
        <v>49</v>
      </c>
      <c r="G1191" t="s">
        <v>102</v>
      </c>
      <c r="H1191" t="s">
        <v>1283</v>
      </c>
      <c r="J1191">
        <v>3.9143699999999999</v>
      </c>
      <c r="K1191">
        <v>0</v>
      </c>
      <c r="L1191">
        <v>0</v>
      </c>
      <c r="M1191">
        <v>8</v>
      </c>
      <c r="N1191">
        <v>8</v>
      </c>
    </row>
    <row r="1192" spans="1:14">
      <c r="A1192" t="s">
        <v>1201</v>
      </c>
      <c r="B1192" t="s">
        <v>1205</v>
      </c>
      <c r="C1192" s="8">
        <v>42745</v>
      </c>
      <c r="D1192" t="s">
        <v>1223</v>
      </c>
      <c r="E1192" t="s">
        <v>48</v>
      </c>
      <c r="F1192" t="s">
        <v>49</v>
      </c>
      <c r="G1192" t="s">
        <v>102</v>
      </c>
      <c r="H1192" t="s">
        <v>1284</v>
      </c>
      <c r="J1192">
        <v>6.2011500000000002</v>
      </c>
      <c r="K1192">
        <v>0</v>
      </c>
      <c r="L1192">
        <v>0</v>
      </c>
      <c r="M1192">
        <v>8</v>
      </c>
      <c r="N1192">
        <v>8</v>
      </c>
    </row>
    <row r="1193" spans="1:14">
      <c r="A1193" t="s">
        <v>1201</v>
      </c>
      <c r="B1193" t="s">
        <v>1205</v>
      </c>
      <c r="C1193" s="8">
        <v>42745</v>
      </c>
      <c r="D1193" t="s">
        <v>1237</v>
      </c>
      <c r="E1193" t="s">
        <v>48</v>
      </c>
      <c r="F1193" t="s">
        <v>49</v>
      </c>
      <c r="G1193" t="s">
        <v>102</v>
      </c>
      <c r="H1193" t="s">
        <v>1341</v>
      </c>
      <c r="J1193">
        <v>6.0467399999999998</v>
      </c>
      <c r="K1193">
        <v>0</v>
      </c>
      <c r="L1193">
        <v>0</v>
      </c>
      <c r="M1193">
        <v>8</v>
      </c>
      <c r="N1193">
        <v>8</v>
      </c>
    </row>
    <row r="1194" spans="1:14">
      <c r="A1194" t="s">
        <v>1201</v>
      </c>
      <c r="B1194" t="s">
        <v>1205</v>
      </c>
      <c r="C1194" s="8">
        <v>42745</v>
      </c>
      <c r="D1194" t="s">
        <v>1223</v>
      </c>
      <c r="E1194" t="s">
        <v>48</v>
      </c>
      <c r="F1194" t="s">
        <v>49</v>
      </c>
      <c r="G1194" t="s">
        <v>102</v>
      </c>
      <c r="H1194" t="s">
        <v>1342</v>
      </c>
      <c r="J1194">
        <v>6.5752600000000001</v>
      </c>
      <c r="K1194">
        <v>0</v>
      </c>
      <c r="L1194">
        <v>0</v>
      </c>
      <c r="M1194">
        <v>8</v>
      </c>
      <c r="N1194">
        <v>8</v>
      </c>
    </row>
    <row r="1195" spans="1:14">
      <c r="A1195" t="s">
        <v>1201</v>
      </c>
      <c r="B1195" t="s">
        <v>1205</v>
      </c>
      <c r="C1195" s="8">
        <v>42745</v>
      </c>
      <c r="D1195" t="s">
        <v>1225</v>
      </c>
      <c r="E1195" t="s">
        <v>48</v>
      </c>
      <c r="F1195" t="s">
        <v>49</v>
      </c>
      <c r="G1195" t="s">
        <v>102</v>
      </c>
      <c r="H1195" t="s">
        <v>1285</v>
      </c>
      <c r="J1195">
        <v>6.7338100000000001</v>
      </c>
      <c r="K1195">
        <v>9.4999999999999998E-3</v>
      </c>
      <c r="L1195">
        <v>0</v>
      </c>
      <c r="M1195">
        <v>8</v>
      </c>
      <c r="N1195">
        <v>8</v>
      </c>
    </row>
    <row r="1196" spans="1:14">
      <c r="A1196" t="s">
        <v>1201</v>
      </c>
      <c r="B1196" t="s">
        <v>1205</v>
      </c>
      <c r="C1196" s="8">
        <v>42745</v>
      </c>
      <c r="D1196" t="s">
        <v>1225</v>
      </c>
      <c r="E1196" t="s">
        <v>48</v>
      </c>
      <c r="F1196" t="s">
        <v>49</v>
      </c>
      <c r="G1196" t="s">
        <v>102</v>
      </c>
      <c r="H1196" t="s">
        <v>1286</v>
      </c>
      <c r="J1196">
        <v>6.7502829999999996</v>
      </c>
      <c r="K1196">
        <v>0</v>
      </c>
      <c r="L1196">
        <v>0</v>
      </c>
      <c r="M1196">
        <v>8</v>
      </c>
      <c r="N1196">
        <v>8</v>
      </c>
    </row>
    <row r="1197" spans="1:14">
      <c r="A1197" t="s">
        <v>1201</v>
      </c>
      <c r="B1197" t="s">
        <v>1205</v>
      </c>
      <c r="C1197" s="8">
        <v>42745</v>
      </c>
      <c r="D1197" t="s">
        <v>1223</v>
      </c>
      <c r="E1197" t="s">
        <v>48</v>
      </c>
      <c r="F1197" t="s">
        <v>49</v>
      </c>
      <c r="G1197" t="s">
        <v>102</v>
      </c>
      <c r="H1197" t="s">
        <v>1287</v>
      </c>
      <c r="J1197">
        <v>6.4539799999999996</v>
      </c>
      <c r="K1197">
        <v>0</v>
      </c>
      <c r="L1197">
        <v>0</v>
      </c>
      <c r="M1197">
        <v>8</v>
      </c>
      <c r="N1197">
        <v>8</v>
      </c>
    </row>
    <row r="1198" spans="1:14">
      <c r="A1198" t="s">
        <v>1201</v>
      </c>
      <c r="B1198" t="s">
        <v>1205</v>
      </c>
      <c r="C1198" s="8">
        <v>42745</v>
      </c>
      <c r="D1198" t="s">
        <v>1223</v>
      </c>
      <c r="E1198" t="s">
        <v>48</v>
      </c>
      <c r="F1198" t="s">
        <v>49</v>
      </c>
      <c r="G1198" t="s">
        <v>102</v>
      </c>
      <c r="H1198" t="s">
        <v>1288</v>
      </c>
      <c r="J1198">
        <v>4.2006199999999998</v>
      </c>
      <c r="K1198">
        <v>0.71950000000000003</v>
      </c>
      <c r="L1198">
        <v>0</v>
      </c>
      <c r="M1198">
        <v>8</v>
      </c>
      <c r="N1198">
        <v>8</v>
      </c>
    </row>
    <row r="1199" spans="1:14">
      <c r="A1199" t="s">
        <v>1201</v>
      </c>
      <c r="B1199" t="s">
        <v>1205</v>
      </c>
      <c r="C1199" s="8">
        <v>42745</v>
      </c>
      <c r="D1199" t="s">
        <v>1237</v>
      </c>
      <c r="E1199" t="s">
        <v>48</v>
      </c>
      <c r="F1199" t="s">
        <v>49</v>
      </c>
      <c r="G1199" t="s">
        <v>102</v>
      </c>
      <c r="H1199" t="s">
        <v>1309</v>
      </c>
      <c r="J1199">
        <v>5.7823700000000002</v>
      </c>
      <c r="K1199">
        <v>0.27379999999999999</v>
      </c>
      <c r="L1199">
        <v>0</v>
      </c>
      <c r="M1199">
        <v>8</v>
      </c>
      <c r="N1199">
        <v>8</v>
      </c>
    </row>
    <row r="1200" spans="1:14">
      <c r="A1200" t="s">
        <v>1201</v>
      </c>
      <c r="B1200" t="s">
        <v>1205</v>
      </c>
      <c r="C1200" s="8">
        <v>42745</v>
      </c>
      <c r="D1200" t="s">
        <v>1225</v>
      </c>
      <c r="E1200" t="s">
        <v>48</v>
      </c>
      <c r="F1200" t="s">
        <v>49</v>
      </c>
      <c r="G1200" t="s">
        <v>102</v>
      </c>
      <c r="H1200" t="s">
        <v>1289</v>
      </c>
      <c r="J1200">
        <v>7.2661600000000002</v>
      </c>
      <c r="K1200">
        <v>0.17749999999999999</v>
      </c>
      <c r="L1200">
        <v>0</v>
      </c>
      <c r="M1200">
        <v>8</v>
      </c>
      <c r="N1200">
        <v>8</v>
      </c>
    </row>
    <row r="1201" spans="1:14">
      <c r="A1201" t="s">
        <v>1201</v>
      </c>
      <c r="B1201" t="s">
        <v>1205</v>
      </c>
      <c r="C1201" s="8">
        <v>42745</v>
      </c>
      <c r="D1201" t="s">
        <v>1223</v>
      </c>
      <c r="E1201" t="s">
        <v>48</v>
      </c>
      <c r="F1201" t="s">
        <v>49</v>
      </c>
      <c r="G1201" t="s">
        <v>102</v>
      </c>
      <c r="H1201" t="s">
        <v>1290</v>
      </c>
      <c r="J1201">
        <v>6.4621300000000002</v>
      </c>
      <c r="K1201">
        <v>0.59079999999999999</v>
      </c>
      <c r="L1201">
        <v>0</v>
      </c>
      <c r="M1201">
        <v>8</v>
      </c>
      <c r="N1201">
        <v>8</v>
      </c>
    </row>
    <row r="1202" spans="1:14">
      <c r="A1202" t="s">
        <v>1201</v>
      </c>
      <c r="B1202" t="s">
        <v>1205</v>
      </c>
      <c r="C1202" s="8">
        <v>42745</v>
      </c>
      <c r="D1202" t="s">
        <v>1223</v>
      </c>
      <c r="E1202" t="s">
        <v>48</v>
      </c>
      <c r="F1202" t="s">
        <v>49</v>
      </c>
      <c r="G1202" t="s">
        <v>102</v>
      </c>
      <c r="H1202" t="s">
        <v>1291</v>
      </c>
      <c r="J1202">
        <v>6.4888300000000001</v>
      </c>
      <c r="K1202">
        <v>0</v>
      </c>
      <c r="L1202">
        <v>0</v>
      </c>
      <c r="M1202">
        <v>8</v>
      </c>
      <c r="N1202">
        <v>8</v>
      </c>
    </row>
    <row r="1203" spans="1:14">
      <c r="A1203" t="s">
        <v>1201</v>
      </c>
      <c r="B1203" t="s">
        <v>1205</v>
      </c>
      <c r="C1203" s="8">
        <v>42745</v>
      </c>
      <c r="D1203" t="s">
        <v>1237</v>
      </c>
      <c r="E1203" t="s">
        <v>48</v>
      </c>
      <c r="F1203" t="s">
        <v>49</v>
      </c>
      <c r="G1203" t="s">
        <v>102</v>
      </c>
      <c r="H1203" t="s">
        <v>1343</v>
      </c>
      <c r="J1203">
        <v>7.4362500000000002</v>
      </c>
      <c r="K1203">
        <v>9.9000000000000008E-3</v>
      </c>
      <c r="L1203">
        <v>0</v>
      </c>
      <c r="M1203">
        <v>8</v>
      </c>
      <c r="N1203">
        <v>8</v>
      </c>
    </row>
    <row r="1204" spans="1:14">
      <c r="A1204" t="s">
        <v>1201</v>
      </c>
      <c r="B1204" t="s">
        <v>1205</v>
      </c>
      <c r="C1204" s="8">
        <v>42745</v>
      </c>
      <c r="D1204" t="s">
        <v>1237</v>
      </c>
      <c r="E1204" t="s">
        <v>48</v>
      </c>
      <c r="F1204" t="s">
        <v>49</v>
      </c>
      <c r="G1204" t="s">
        <v>102</v>
      </c>
      <c r="H1204" t="s">
        <v>1344</v>
      </c>
      <c r="J1204">
        <v>6.7241299999999997</v>
      </c>
      <c r="K1204">
        <v>0</v>
      </c>
      <c r="L1204">
        <v>0</v>
      </c>
      <c r="M1204">
        <v>8</v>
      </c>
      <c r="N1204">
        <v>8</v>
      </c>
    </row>
    <row r="1205" spans="1:14">
      <c r="A1205" t="s">
        <v>1201</v>
      </c>
      <c r="B1205" t="s">
        <v>1205</v>
      </c>
      <c r="C1205" s="8">
        <v>42745</v>
      </c>
      <c r="D1205" t="s">
        <v>1225</v>
      </c>
      <c r="E1205" t="s">
        <v>48</v>
      </c>
      <c r="F1205" t="s">
        <v>49</v>
      </c>
      <c r="G1205" t="s">
        <v>102</v>
      </c>
      <c r="H1205" t="s">
        <v>1308</v>
      </c>
      <c r="J1205">
        <v>5.9969400000000004</v>
      </c>
      <c r="K1205">
        <v>0</v>
      </c>
      <c r="L1205">
        <v>0</v>
      </c>
      <c r="M1205">
        <v>8</v>
      </c>
      <c r="N1205">
        <v>8</v>
      </c>
    </row>
    <row r="1206" spans="1:14">
      <c r="A1206" t="s">
        <v>1201</v>
      </c>
      <c r="B1206" t="s">
        <v>1205</v>
      </c>
      <c r="C1206" s="8">
        <v>42745</v>
      </c>
      <c r="D1206" t="s">
        <v>1237</v>
      </c>
      <c r="E1206" t="s">
        <v>48</v>
      </c>
      <c r="F1206" t="s">
        <v>49</v>
      </c>
      <c r="G1206" t="s">
        <v>102</v>
      </c>
      <c r="H1206" t="s">
        <v>1345</v>
      </c>
      <c r="J1206">
        <v>6.8353200000000003</v>
      </c>
      <c r="K1206">
        <v>0</v>
      </c>
      <c r="L1206">
        <v>0</v>
      </c>
      <c r="M1206">
        <v>8</v>
      </c>
      <c r="N1206">
        <v>8</v>
      </c>
    </row>
    <row r="1207" spans="1:14">
      <c r="A1207" t="s">
        <v>1201</v>
      </c>
      <c r="B1207" t="s">
        <v>1205</v>
      </c>
      <c r="C1207" s="8">
        <v>42745</v>
      </c>
      <c r="D1207" t="s">
        <v>1223</v>
      </c>
      <c r="E1207" t="s">
        <v>48</v>
      </c>
      <c r="F1207" t="s">
        <v>49</v>
      </c>
      <c r="G1207" t="s">
        <v>102</v>
      </c>
      <c r="H1207" t="s">
        <v>1307</v>
      </c>
      <c r="J1207">
        <v>3.6523699999999999</v>
      </c>
      <c r="K1207">
        <v>0</v>
      </c>
      <c r="L1207">
        <v>0</v>
      </c>
      <c r="M1207">
        <v>8</v>
      </c>
      <c r="N1207">
        <v>8</v>
      </c>
    </row>
    <row r="1208" spans="1:14">
      <c r="A1208" t="s">
        <v>1201</v>
      </c>
      <c r="B1208" t="s">
        <v>1205</v>
      </c>
      <c r="C1208" s="8">
        <v>42745</v>
      </c>
      <c r="D1208" t="s">
        <v>1225</v>
      </c>
      <c r="E1208" t="s">
        <v>48</v>
      </c>
      <c r="F1208" t="s">
        <v>49</v>
      </c>
      <c r="G1208" t="s">
        <v>102</v>
      </c>
      <c r="H1208" t="s">
        <v>1292</v>
      </c>
      <c r="J1208">
        <v>5.4139299999999997</v>
      </c>
      <c r="K1208">
        <v>0.33710000000000001</v>
      </c>
      <c r="L1208">
        <v>0</v>
      </c>
      <c r="M1208">
        <v>8</v>
      </c>
      <c r="N1208">
        <v>8</v>
      </c>
    </row>
    <row r="1209" spans="1:14">
      <c r="A1209" t="s">
        <v>1201</v>
      </c>
      <c r="B1209" t="s">
        <v>1205</v>
      </c>
      <c r="C1209" s="8">
        <v>42745</v>
      </c>
      <c r="D1209" t="s">
        <v>1237</v>
      </c>
      <c r="E1209" t="s">
        <v>48</v>
      </c>
      <c r="F1209" t="s">
        <v>49</v>
      </c>
      <c r="G1209" t="s">
        <v>102</v>
      </c>
      <c r="H1209" t="s">
        <v>1306</v>
      </c>
      <c r="J1209">
        <v>3.9529299999999998</v>
      </c>
      <c r="K1209">
        <v>0</v>
      </c>
      <c r="L1209">
        <v>0</v>
      </c>
      <c r="M1209">
        <v>8</v>
      </c>
      <c r="N1209">
        <v>8</v>
      </c>
    </row>
    <row r="1210" spans="1:14">
      <c r="A1210" t="s">
        <v>1201</v>
      </c>
      <c r="B1210" t="s">
        <v>1205</v>
      </c>
      <c r="C1210" s="8">
        <v>42745</v>
      </c>
      <c r="D1210" t="s">
        <v>1225</v>
      </c>
      <c r="E1210" t="s">
        <v>48</v>
      </c>
      <c r="F1210" t="s">
        <v>49</v>
      </c>
      <c r="G1210" t="s">
        <v>102</v>
      </c>
      <c r="H1210" t="s">
        <v>1293</v>
      </c>
      <c r="J1210">
        <v>3.0762100000000001</v>
      </c>
      <c r="K1210">
        <v>0</v>
      </c>
      <c r="L1210">
        <v>0</v>
      </c>
      <c r="M1210">
        <v>4</v>
      </c>
      <c r="N1210">
        <v>4</v>
      </c>
    </row>
    <row r="1211" spans="1:14">
      <c r="A1211" t="s">
        <v>1201</v>
      </c>
      <c r="B1211" t="s">
        <v>1205</v>
      </c>
      <c r="C1211" s="8">
        <v>42745</v>
      </c>
      <c r="D1211" t="s">
        <v>1237</v>
      </c>
      <c r="E1211" t="s">
        <v>48</v>
      </c>
      <c r="F1211" t="s">
        <v>49</v>
      </c>
      <c r="G1211" t="s">
        <v>102</v>
      </c>
      <c r="H1211" t="s">
        <v>1305</v>
      </c>
      <c r="J1211">
        <v>6.4831899999999996</v>
      </c>
      <c r="K1211">
        <v>5.0000000000000001E-4</v>
      </c>
      <c r="L1211">
        <v>0</v>
      </c>
      <c r="M1211">
        <v>8</v>
      </c>
      <c r="N1211">
        <v>8</v>
      </c>
    </row>
    <row r="1212" spans="1:14">
      <c r="A1212" t="s">
        <v>1201</v>
      </c>
      <c r="B1212" t="s">
        <v>1205</v>
      </c>
      <c r="C1212" s="8">
        <v>42745</v>
      </c>
      <c r="D1212" t="s">
        <v>1225</v>
      </c>
      <c r="E1212" t="s">
        <v>48</v>
      </c>
      <c r="F1212" t="s">
        <v>49</v>
      </c>
      <c r="G1212" t="s">
        <v>102</v>
      </c>
      <c r="H1212" t="s">
        <v>1295</v>
      </c>
      <c r="J1212">
        <v>7.2305900000000003</v>
      </c>
      <c r="K1212">
        <v>3.0000000000000001E-3</v>
      </c>
      <c r="L1212">
        <v>0</v>
      </c>
      <c r="M1212">
        <v>8</v>
      </c>
      <c r="N1212">
        <v>8</v>
      </c>
    </row>
    <row r="1213" spans="1:14">
      <c r="A1213" t="s">
        <v>1201</v>
      </c>
      <c r="B1213" t="s">
        <v>1205</v>
      </c>
      <c r="C1213" s="8">
        <v>42745</v>
      </c>
      <c r="D1213" t="s">
        <v>1223</v>
      </c>
      <c r="E1213" t="s">
        <v>48</v>
      </c>
      <c r="F1213" t="s">
        <v>49</v>
      </c>
      <c r="G1213" t="s">
        <v>102</v>
      </c>
      <c r="H1213" t="s">
        <v>1296</v>
      </c>
      <c r="J1213">
        <v>6.6867099999999997</v>
      </c>
      <c r="K1213">
        <v>0</v>
      </c>
      <c r="L1213">
        <v>0</v>
      </c>
      <c r="M1213">
        <v>8</v>
      </c>
      <c r="N1213">
        <v>8</v>
      </c>
    </row>
    <row r="1214" spans="1:14">
      <c r="A1214" t="s">
        <v>1201</v>
      </c>
      <c r="B1214" t="s">
        <v>1205</v>
      </c>
      <c r="C1214" s="8">
        <v>42745</v>
      </c>
      <c r="D1214" t="s">
        <v>1237</v>
      </c>
      <c r="E1214" t="s">
        <v>48</v>
      </c>
      <c r="F1214" t="s">
        <v>49</v>
      </c>
      <c r="G1214" t="s">
        <v>102</v>
      </c>
      <c r="H1214" t="s">
        <v>1304</v>
      </c>
      <c r="J1214">
        <v>6.0430400000000004</v>
      </c>
      <c r="K1214">
        <v>0.39789999999999998</v>
      </c>
      <c r="L1214">
        <v>0</v>
      </c>
      <c r="M1214">
        <v>8</v>
      </c>
      <c r="N1214">
        <v>8</v>
      </c>
    </row>
    <row r="1215" spans="1:14">
      <c r="A1215" t="s">
        <v>1201</v>
      </c>
      <c r="B1215" t="s">
        <v>1205</v>
      </c>
      <c r="C1215" s="8">
        <v>42745</v>
      </c>
      <c r="D1215" t="s">
        <v>1237</v>
      </c>
      <c r="E1215" t="s">
        <v>48</v>
      </c>
      <c r="F1215" t="s">
        <v>49</v>
      </c>
      <c r="G1215" t="s">
        <v>102</v>
      </c>
      <c r="H1215" t="s">
        <v>1303</v>
      </c>
      <c r="J1215">
        <v>6.4485900000000003</v>
      </c>
      <c r="K1215">
        <v>0</v>
      </c>
      <c r="L1215">
        <v>0</v>
      </c>
      <c r="M1215">
        <v>4</v>
      </c>
      <c r="N1215">
        <v>4</v>
      </c>
    </row>
    <row r="1216" spans="1:14">
      <c r="A1216" t="s">
        <v>1201</v>
      </c>
      <c r="B1216" t="s">
        <v>1205</v>
      </c>
      <c r="C1216" s="8">
        <v>42745</v>
      </c>
      <c r="D1216" t="s">
        <v>1301</v>
      </c>
      <c r="E1216" t="s">
        <v>48</v>
      </c>
      <c r="F1216" t="s">
        <v>49</v>
      </c>
      <c r="G1216" t="s">
        <v>102</v>
      </c>
      <c r="H1216" t="s">
        <v>1302</v>
      </c>
      <c r="J1216">
        <v>2.452</v>
      </c>
      <c r="K1216">
        <v>0</v>
      </c>
      <c r="L1216">
        <v>0</v>
      </c>
      <c r="M1216">
        <v>4</v>
      </c>
      <c r="N1216">
        <v>4</v>
      </c>
    </row>
    <row r="1217" spans="1:14">
      <c r="A1217" t="s">
        <v>1201</v>
      </c>
      <c r="B1217" t="s">
        <v>1205</v>
      </c>
      <c r="C1217" s="8">
        <v>42745</v>
      </c>
      <c r="D1217" t="s">
        <v>1225</v>
      </c>
      <c r="E1217" t="s">
        <v>48</v>
      </c>
      <c r="F1217" t="s">
        <v>49</v>
      </c>
      <c r="G1217" t="s">
        <v>102</v>
      </c>
      <c r="H1217" t="s">
        <v>1297</v>
      </c>
      <c r="J1217">
        <v>6.7422399999999998</v>
      </c>
      <c r="K1217">
        <v>5.04E-2</v>
      </c>
      <c r="L1217">
        <v>0</v>
      </c>
      <c r="M1217">
        <v>8</v>
      </c>
      <c r="N1217">
        <v>8</v>
      </c>
    </row>
    <row r="1218" spans="1:14">
      <c r="A1218" t="s">
        <v>1201</v>
      </c>
      <c r="B1218" t="s">
        <v>1205</v>
      </c>
      <c r="C1218" s="8">
        <v>42745</v>
      </c>
      <c r="D1218" t="s">
        <v>1237</v>
      </c>
      <c r="E1218" t="s">
        <v>48</v>
      </c>
      <c r="F1218" t="s">
        <v>49</v>
      </c>
      <c r="G1218" t="s">
        <v>102</v>
      </c>
      <c r="H1218" t="s">
        <v>1241</v>
      </c>
      <c r="J1218">
        <v>5.7256200000000002</v>
      </c>
      <c r="K1218">
        <v>0</v>
      </c>
      <c r="L1218">
        <v>0</v>
      </c>
      <c r="M1218">
        <v>8</v>
      </c>
      <c r="N1218">
        <v>8</v>
      </c>
    </row>
    <row r="1219" spans="1:14">
      <c r="A1219" t="s">
        <v>1201</v>
      </c>
      <c r="B1219" t="s">
        <v>1205</v>
      </c>
      <c r="C1219" s="8">
        <v>42745</v>
      </c>
      <c r="D1219" t="s">
        <v>1223</v>
      </c>
      <c r="E1219" t="s">
        <v>48</v>
      </c>
      <c r="F1219" t="s">
        <v>49</v>
      </c>
      <c r="G1219" t="s">
        <v>102</v>
      </c>
      <c r="H1219" t="s">
        <v>1240</v>
      </c>
      <c r="J1219">
        <v>5.7085600000000003</v>
      </c>
      <c r="K1219">
        <v>0.22370000000000001</v>
      </c>
      <c r="L1219">
        <v>0</v>
      </c>
      <c r="M1219">
        <v>8</v>
      </c>
      <c r="N1219">
        <v>8</v>
      </c>
    </row>
    <row r="1220" spans="1:14">
      <c r="A1220" t="s">
        <v>1201</v>
      </c>
      <c r="B1220" t="s">
        <v>1205</v>
      </c>
      <c r="C1220" s="8">
        <v>42745</v>
      </c>
      <c r="D1220" t="s">
        <v>1223</v>
      </c>
      <c r="E1220" t="s">
        <v>48</v>
      </c>
      <c r="F1220" t="s">
        <v>49</v>
      </c>
      <c r="G1220" t="s">
        <v>102</v>
      </c>
      <c r="H1220" t="s">
        <v>1348</v>
      </c>
      <c r="J1220">
        <v>5.0474500000000004</v>
      </c>
      <c r="K1220">
        <v>0</v>
      </c>
      <c r="L1220">
        <v>0</v>
      </c>
      <c r="M1220">
        <v>8</v>
      </c>
      <c r="N1220">
        <v>8</v>
      </c>
    </row>
    <row r="1221" spans="1:14">
      <c r="A1221" t="s">
        <v>1201</v>
      </c>
      <c r="B1221" t="s">
        <v>1205</v>
      </c>
      <c r="C1221" s="8">
        <v>42745</v>
      </c>
      <c r="D1221" t="s">
        <v>1237</v>
      </c>
      <c r="E1221" t="s">
        <v>48</v>
      </c>
      <c r="F1221" t="s">
        <v>49</v>
      </c>
      <c r="G1221" t="s">
        <v>102</v>
      </c>
      <c r="H1221" t="s">
        <v>1239</v>
      </c>
      <c r="J1221">
        <v>4.4067100000000003</v>
      </c>
      <c r="K1221">
        <v>2.4500000000000001E-2</v>
      </c>
      <c r="L1221">
        <v>0</v>
      </c>
      <c r="M1221">
        <v>8</v>
      </c>
      <c r="N1221">
        <v>8</v>
      </c>
    </row>
    <row r="1222" spans="1:14">
      <c r="A1222" t="s">
        <v>1201</v>
      </c>
      <c r="B1222" t="s">
        <v>1205</v>
      </c>
      <c r="C1222" s="8">
        <v>42745</v>
      </c>
      <c r="D1222" t="s">
        <v>1237</v>
      </c>
      <c r="E1222" t="s">
        <v>48</v>
      </c>
      <c r="F1222" t="s">
        <v>49</v>
      </c>
      <c r="G1222" t="s">
        <v>102</v>
      </c>
      <c r="H1222" t="s">
        <v>1346</v>
      </c>
      <c r="J1222">
        <v>5.1133800000000003</v>
      </c>
      <c r="K1222">
        <v>0</v>
      </c>
      <c r="L1222">
        <v>0</v>
      </c>
      <c r="M1222">
        <v>8</v>
      </c>
      <c r="N1222">
        <v>8</v>
      </c>
    </row>
    <row r="1223" spans="1:14">
      <c r="A1223" t="s">
        <v>1201</v>
      </c>
      <c r="B1223" t="s">
        <v>1205</v>
      </c>
      <c r="C1223" s="8">
        <v>42745</v>
      </c>
      <c r="D1223" t="s">
        <v>1237</v>
      </c>
      <c r="E1223" t="s">
        <v>48</v>
      </c>
      <c r="F1223" t="s">
        <v>49</v>
      </c>
      <c r="G1223" t="s">
        <v>102</v>
      </c>
      <c r="H1223" t="s">
        <v>1238</v>
      </c>
      <c r="J1223">
        <v>4.0625400000000003</v>
      </c>
      <c r="K1223">
        <v>6.4000000000000003E-3</v>
      </c>
      <c r="L1223">
        <v>0</v>
      </c>
      <c r="M1223">
        <v>8</v>
      </c>
      <c r="N1223">
        <v>8</v>
      </c>
    </row>
    <row r="1224" spans="1:14">
      <c r="A1224" t="s">
        <v>1201</v>
      </c>
      <c r="B1224" t="s">
        <v>1205</v>
      </c>
      <c r="C1224" s="8">
        <v>42745</v>
      </c>
      <c r="D1224" t="s">
        <v>1223</v>
      </c>
      <c r="E1224" t="s">
        <v>48</v>
      </c>
      <c r="F1224" t="s">
        <v>49</v>
      </c>
      <c r="G1224" t="s">
        <v>102</v>
      </c>
      <c r="H1224" t="s">
        <v>1236</v>
      </c>
      <c r="J1224">
        <v>5.7014300000000002</v>
      </c>
      <c r="K1224">
        <v>5.0000000000000001E-4</v>
      </c>
      <c r="L1224">
        <v>0</v>
      </c>
      <c r="M1224">
        <v>8</v>
      </c>
      <c r="N1224">
        <v>8</v>
      </c>
    </row>
    <row r="1225" spans="1:14">
      <c r="A1225" t="s">
        <v>1201</v>
      </c>
      <c r="B1225" t="s">
        <v>1205</v>
      </c>
      <c r="C1225" s="8">
        <v>42745</v>
      </c>
      <c r="D1225" t="s">
        <v>1223</v>
      </c>
      <c r="E1225" t="s">
        <v>48</v>
      </c>
      <c r="F1225" t="s">
        <v>49</v>
      </c>
      <c r="G1225" t="s">
        <v>102</v>
      </c>
      <c r="H1225" t="s">
        <v>1235</v>
      </c>
      <c r="J1225">
        <v>5.0468299999999999</v>
      </c>
      <c r="K1225">
        <v>0</v>
      </c>
      <c r="L1225">
        <v>0</v>
      </c>
      <c r="M1225">
        <v>8</v>
      </c>
      <c r="N1225">
        <v>8</v>
      </c>
    </row>
    <row r="1226" spans="1:14">
      <c r="A1226" t="s">
        <v>1201</v>
      </c>
      <c r="B1226" t="s">
        <v>1205</v>
      </c>
      <c r="C1226" s="8">
        <v>42745</v>
      </c>
      <c r="D1226" t="s">
        <v>1223</v>
      </c>
      <c r="E1226" t="s">
        <v>48</v>
      </c>
      <c r="F1226" t="s">
        <v>49</v>
      </c>
      <c r="G1226" t="s">
        <v>102</v>
      </c>
      <c r="H1226" t="s">
        <v>1234</v>
      </c>
      <c r="J1226">
        <v>3.9008500000000002</v>
      </c>
      <c r="K1226">
        <v>0</v>
      </c>
      <c r="L1226">
        <v>0</v>
      </c>
      <c r="M1226">
        <v>8</v>
      </c>
      <c r="N1226">
        <v>8</v>
      </c>
    </row>
    <row r="1227" spans="1:14">
      <c r="A1227" t="s">
        <v>1201</v>
      </c>
      <c r="B1227" t="s">
        <v>1205</v>
      </c>
      <c r="C1227" s="8">
        <v>42745</v>
      </c>
      <c r="D1227" t="s">
        <v>1223</v>
      </c>
      <c r="E1227" t="s">
        <v>48</v>
      </c>
      <c r="F1227" t="s">
        <v>49</v>
      </c>
      <c r="G1227" t="s">
        <v>102</v>
      </c>
      <c r="H1227" t="s">
        <v>1298</v>
      </c>
      <c r="J1227">
        <v>6.6684900000000003</v>
      </c>
      <c r="K1227">
        <v>0</v>
      </c>
      <c r="L1227">
        <v>0</v>
      </c>
      <c r="M1227">
        <v>8</v>
      </c>
      <c r="N1227">
        <v>8</v>
      </c>
    </row>
    <row r="1228" spans="1:14">
      <c r="A1228" t="s">
        <v>1201</v>
      </c>
      <c r="B1228" t="s">
        <v>1205</v>
      </c>
      <c r="C1228" s="8">
        <v>42745</v>
      </c>
      <c r="D1228" t="s">
        <v>1225</v>
      </c>
      <c r="E1228" t="s">
        <v>48</v>
      </c>
      <c r="F1228" t="s">
        <v>49</v>
      </c>
      <c r="G1228" t="s">
        <v>102</v>
      </c>
      <c r="H1228" t="s">
        <v>1233</v>
      </c>
      <c r="J1228">
        <v>7.67441</v>
      </c>
      <c r="K1228">
        <v>0</v>
      </c>
      <c r="L1228">
        <v>0</v>
      </c>
      <c r="M1228">
        <v>8</v>
      </c>
      <c r="N1228">
        <v>8</v>
      </c>
    </row>
    <row r="1229" spans="1:14">
      <c r="A1229" t="s">
        <v>1201</v>
      </c>
      <c r="B1229" t="s">
        <v>1205</v>
      </c>
      <c r="C1229" s="8">
        <v>42745</v>
      </c>
      <c r="D1229" t="s">
        <v>1223</v>
      </c>
      <c r="E1229" t="s">
        <v>48</v>
      </c>
      <c r="F1229" t="s">
        <v>49</v>
      </c>
      <c r="G1229" t="s">
        <v>102</v>
      </c>
      <c r="H1229" t="s">
        <v>1232</v>
      </c>
      <c r="J1229">
        <v>6.5065</v>
      </c>
      <c r="K1229">
        <v>0.93120000000000003</v>
      </c>
      <c r="L1229">
        <v>0</v>
      </c>
      <c r="M1229">
        <v>8</v>
      </c>
      <c r="N1229">
        <v>8</v>
      </c>
    </row>
    <row r="1230" spans="1:14">
      <c r="A1230" t="s">
        <v>1201</v>
      </c>
      <c r="B1230" t="s">
        <v>1205</v>
      </c>
      <c r="C1230" s="8">
        <v>42745</v>
      </c>
      <c r="D1230" t="s">
        <v>1225</v>
      </c>
      <c r="E1230" t="s">
        <v>48</v>
      </c>
      <c r="F1230" t="s">
        <v>49</v>
      </c>
      <c r="G1230" t="s">
        <v>102</v>
      </c>
      <c r="H1230" t="s">
        <v>1231</v>
      </c>
      <c r="J1230">
        <v>5.2991900000000003</v>
      </c>
      <c r="K1230">
        <v>3.0000000000000001E-3</v>
      </c>
      <c r="L1230">
        <v>0</v>
      </c>
      <c r="M1230">
        <v>8</v>
      </c>
      <c r="N1230">
        <v>8</v>
      </c>
    </row>
    <row r="1231" spans="1:14">
      <c r="A1231" t="s">
        <v>1201</v>
      </c>
      <c r="B1231" t="s">
        <v>1205</v>
      </c>
      <c r="C1231" s="8">
        <v>42745</v>
      </c>
      <c r="D1231" t="s">
        <v>1225</v>
      </c>
      <c r="E1231" t="s">
        <v>48</v>
      </c>
      <c r="F1231" t="s">
        <v>49</v>
      </c>
      <c r="G1231" t="s">
        <v>102</v>
      </c>
      <c r="H1231" t="s">
        <v>1230</v>
      </c>
      <c r="J1231">
        <v>7.1118800000000002</v>
      </c>
      <c r="K1231">
        <v>0</v>
      </c>
      <c r="L1231">
        <v>0</v>
      </c>
      <c r="M1231">
        <v>8</v>
      </c>
      <c r="N1231">
        <v>8</v>
      </c>
    </row>
    <row r="1232" spans="1:14">
      <c r="A1232" t="s">
        <v>1201</v>
      </c>
      <c r="B1232" t="s">
        <v>1205</v>
      </c>
      <c r="C1232" s="8">
        <v>42745</v>
      </c>
      <c r="D1232" t="s">
        <v>1225</v>
      </c>
      <c r="E1232" t="s">
        <v>48</v>
      </c>
      <c r="F1232" t="s">
        <v>49</v>
      </c>
      <c r="G1232" t="s">
        <v>102</v>
      </c>
      <c r="H1232" t="s">
        <v>1229</v>
      </c>
      <c r="J1232">
        <v>7.1004699999999996</v>
      </c>
      <c r="K1232">
        <v>0</v>
      </c>
      <c r="L1232">
        <v>0</v>
      </c>
      <c r="M1232">
        <v>8</v>
      </c>
      <c r="N1232">
        <v>8</v>
      </c>
    </row>
    <row r="1233" spans="1:14">
      <c r="A1233" t="s">
        <v>1201</v>
      </c>
      <c r="B1233" t="s">
        <v>1205</v>
      </c>
      <c r="C1233" s="8">
        <v>42745</v>
      </c>
      <c r="D1233" t="s">
        <v>1225</v>
      </c>
      <c r="E1233" t="s">
        <v>48</v>
      </c>
      <c r="F1233" t="s">
        <v>49</v>
      </c>
      <c r="G1233" t="s">
        <v>102</v>
      </c>
      <c r="H1233" t="s">
        <v>1228</v>
      </c>
      <c r="J1233">
        <v>7.1116799999999998</v>
      </c>
      <c r="K1233">
        <v>0</v>
      </c>
      <c r="L1233">
        <v>0</v>
      </c>
      <c r="M1233">
        <v>8</v>
      </c>
      <c r="N1233">
        <v>8</v>
      </c>
    </row>
    <row r="1234" spans="1:14">
      <c r="A1234" t="s">
        <v>1201</v>
      </c>
      <c r="B1234" t="s">
        <v>1205</v>
      </c>
      <c r="C1234" s="8">
        <v>42745</v>
      </c>
      <c r="D1234" t="s">
        <v>1225</v>
      </c>
      <c r="E1234" t="s">
        <v>48</v>
      </c>
      <c r="F1234" t="s">
        <v>49</v>
      </c>
      <c r="G1234" t="s">
        <v>102</v>
      </c>
      <c r="H1234" t="s">
        <v>1227</v>
      </c>
      <c r="J1234">
        <v>3.75264</v>
      </c>
      <c r="K1234">
        <v>0</v>
      </c>
      <c r="L1234">
        <v>0</v>
      </c>
      <c r="M1234">
        <v>8</v>
      </c>
      <c r="N1234">
        <v>8</v>
      </c>
    </row>
    <row r="1235" spans="1:14">
      <c r="A1235" t="s">
        <v>1201</v>
      </c>
      <c r="B1235" t="s">
        <v>1205</v>
      </c>
      <c r="C1235" s="8">
        <v>42745</v>
      </c>
      <c r="D1235" t="s">
        <v>1225</v>
      </c>
      <c r="E1235" t="s">
        <v>48</v>
      </c>
      <c r="F1235" t="s">
        <v>49</v>
      </c>
      <c r="G1235" t="s">
        <v>102</v>
      </c>
      <c r="H1235" t="s">
        <v>1226</v>
      </c>
      <c r="J1235">
        <v>4.3909799999999999</v>
      </c>
      <c r="K1235">
        <v>0</v>
      </c>
      <c r="L1235">
        <v>0</v>
      </c>
      <c r="M1235">
        <v>8</v>
      </c>
      <c r="N1235">
        <v>8</v>
      </c>
    </row>
    <row r="1236" spans="1:14">
      <c r="A1236" t="s">
        <v>1201</v>
      </c>
      <c r="B1236" t="s">
        <v>1205</v>
      </c>
      <c r="C1236" s="8">
        <v>42745</v>
      </c>
      <c r="D1236" t="s">
        <v>1223</v>
      </c>
      <c r="E1236" t="s">
        <v>48</v>
      </c>
      <c r="F1236" t="s">
        <v>49</v>
      </c>
      <c r="G1236" t="s">
        <v>102</v>
      </c>
      <c r="H1236" t="s">
        <v>1224</v>
      </c>
      <c r="J1236">
        <v>1.4385699999999999</v>
      </c>
      <c r="K1236">
        <v>0</v>
      </c>
      <c r="L1236">
        <v>0</v>
      </c>
      <c r="M1236">
        <v>8</v>
      </c>
      <c r="N1236">
        <v>8</v>
      </c>
    </row>
    <row r="1237" spans="1:14">
      <c r="A1237" t="s">
        <v>1201</v>
      </c>
      <c r="B1237" t="s">
        <v>1205</v>
      </c>
      <c r="C1237" s="8">
        <v>42745</v>
      </c>
      <c r="D1237" t="s">
        <v>1223</v>
      </c>
      <c r="E1237" t="s">
        <v>48</v>
      </c>
      <c r="F1237" t="s">
        <v>49</v>
      </c>
      <c r="G1237" t="s">
        <v>102</v>
      </c>
      <c r="H1237" t="s">
        <v>1300</v>
      </c>
      <c r="J1237">
        <v>3.4516</v>
      </c>
      <c r="K1237">
        <v>0</v>
      </c>
      <c r="L1237">
        <v>0</v>
      </c>
      <c r="M1237">
        <v>8</v>
      </c>
      <c r="N1237">
        <v>8</v>
      </c>
    </row>
    <row r="1238" spans="1:14">
      <c r="A1238" t="s">
        <v>1201</v>
      </c>
      <c r="B1238" t="s">
        <v>1205</v>
      </c>
      <c r="C1238" s="8">
        <v>42747</v>
      </c>
      <c r="D1238" t="s">
        <v>1223</v>
      </c>
      <c r="E1238" t="s">
        <v>48</v>
      </c>
      <c r="F1238" t="s">
        <v>49</v>
      </c>
      <c r="G1238" t="s">
        <v>102</v>
      </c>
      <c r="H1238" t="s">
        <v>1232</v>
      </c>
      <c r="J1238">
        <v>4.9971500000000004</v>
      </c>
      <c r="K1238">
        <v>0</v>
      </c>
      <c r="L1238">
        <v>0</v>
      </c>
      <c r="M1238">
        <v>8</v>
      </c>
      <c r="N1238">
        <v>8</v>
      </c>
    </row>
    <row r="1239" spans="1:14">
      <c r="A1239" t="s">
        <v>1201</v>
      </c>
      <c r="B1239" t="s">
        <v>1205</v>
      </c>
      <c r="C1239" s="8">
        <v>42747</v>
      </c>
      <c r="D1239" t="s">
        <v>1225</v>
      </c>
      <c r="E1239" t="s">
        <v>48</v>
      </c>
      <c r="F1239" t="s">
        <v>49</v>
      </c>
      <c r="G1239" t="s">
        <v>102</v>
      </c>
      <c r="H1239" t="s">
        <v>1233</v>
      </c>
      <c r="J1239">
        <v>6.6425200000000002</v>
      </c>
      <c r="K1239">
        <v>0</v>
      </c>
      <c r="L1239">
        <v>0</v>
      </c>
      <c r="M1239">
        <v>8</v>
      </c>
      <c r="N1239">
        <v>8</v>
      </c>
    </row>
    <row r="1240" spans="1:14">
      <c r="A1240" t="s">
        <v>1201</v>
      </c>
      <c r="B1240" t="s">
        <v>1205</v>
      </c>
      <c r="C1240" s="8">
        <v>42747</v>
      </c>
      <c r="D1240" t="s">
        <v>1223</v>
      </c>
      <c r="E1240" t="s">
        <v>48</v>
      </c>
      <c r="F1240" t="s">
        <v>49</v>
      </c>
      <c r="G1240" t="s">
        <v>102</v>
      </c>
      <c r="H1240" t="s">
        <v>1298</v>
      </c>
      <c r="J1240">
        <v>5.8805800000000001</v>
      </c>
      <c r="K1240">
        <v>0</v>
      </c>
      <c r="L1240">
        <v>0</v>
      </c>
      <c r="M1240">
        <v>8</v>
      </c>
      <c r="N1240">
        <v>8</v>
      </c>
    </row>
    <row r="1241" spans="1:14">
      <c r="A1241" t="s">
        <v>1201</v>
      </c>
      <c r="B1241" t="s">
        <v>1205</v>
      </c>
      <c r="C1241" s="8">
        <v>42747</v>
      </c>
      <c r="D1241" t="s">
        <v>1223</v>
      </c>
      <c r="E1241" t="s">
        <v>48</v>
      </c>
      <c r="F1241" t="s">
        <v>49</v>
      </c>
      <c r="G1241" t="s">
        <v>102</v>
      </c>
      <c r="H1241" t="s">
        <v>1234</v>
      </c>
      <c r="J1241">
        <v>4.0146600000000001</v>
      </c>
      <c r="K1241">
        <v>0</v>
      </c>
      <c r="L1241">
        <v>0</v>
      </c>
      <c r="M1241">
        <v>8</v>
      </c>
      <c r="N1241">
        <v>8</v>
      </c>
    </row>
    <row r="1242" spans="1:14">
      <c r="A1242" t="s">
        <v>1201</v>
      </c>
      <c r="B1242" t="s">
        <v>1205</v>
      </c>
      <c r="C1242" s="8">
        <v>42747</v>
      </c>
      <c r="D1242" t="s">
        <v>1223</v>
      </c>
      <c r="E1242" t="s">
        <v>48</v>
      </c>
      <c r="F1242" t="s">
        <v>49</v>
      </c>
      <c r="G1242" t="s">
        <v>102</v>
      </c>
      <c r="H1242" t="s">
        <v>1235</v>
      </c>
      <c r="J1242">
        <v>4.7030599999999998</v>
      </c>
      <c r="K1242">
        <v>0</v>
      </c>
      <c r="L1242">
        <v>0</v>
      </c>
      <c r="M1242">
        <v>8</v>
      </c>
      <c r="N1242">
        <v>8</v>
      </c>
    </row>
    <row r="1243" spans="1:14">
      <c r="A1243" t="s">
        <v>1201</v>
      </c>
      <c r="B1243" t="s">
        <v>1205</v>
      </c>
      <c r="C1243" s="8">
        <v>42747</v>
      </c>
      <c r="D1243" t="s">
        <v>1223</v>
      </c>
      <c r="E1243" t="s">
        <v>48</v>
      </c>
      <c r="F1243" t="s">
        <v>49</v>
      </c>
      <c r="G1243" t="s">
        <v>102</v>
      </c>
      <c r="H1243" t="s">
        <v>1236</v>
      </c>
      <c r="J1243">
        <v>5.4185299999999996</v>
      </c>
      <c r="K1243">
        <v>2.7000000000000001E-3</v>
      </c>
      <c r="L1243">
        <v>0</v>
      </c>
      <c r="M1243">
        <v>8</v>
      </c>
      <c r="N1243">
        <v>8</v>
      </c>
    </row>
    <row r="1244" spans="1:14">
      <c r="A1244" t="s">
        <v>1201</v>
      </c>
      <c r="B1244" t="s">
        <v>1205</v>
      </c>
      <c r="C1244" s="8">
        <v>42747</v>
      </c>
      <c r="D1244" t="s">
        <v>1237</v>
      </c>
      <c r="E1244" t="s">
        <v>48</v>
      </c>
      <c r="F1244" t="s">
        <v>49</v>
      </c>
      <c r="G1244" t="s">
        <v>102</v>
      </c>
      <c r="H1244" t="s">
        <v>1238</v>
      </c>
      <c r="J1244">
        <v>3.1980900000000001</v>
      </c>
      <c r="K1244">
        <v>5.4000000000000003E-3</v>
      </c>
      <c r="L1244">
        <v>0</v>
      </c>
      <c r="M1244">
        <v>8</v>
      </c>
      <c r="N1244">
        <v>8</v>
      </c>
    </row>
    <row r="1245" spans="1:14">
      <c r="A1245" t="s">
        <v>1201</v>
      </c>
      <c r="B1245" t="s">
        <v>1205</v>
      </c>
      <c r="C1245" s="8">
        <v>42747</v>
      </c>
      <c r="D1245" t="s">
        <v>1237</v>
      </c>
      <c r="E1245" t="s">
        <v>48</v>
      </c>
      <c r="F1245" t="s">
        <v>49</v>
      </c>
      <c r="G1245" t="s">
        <v>102</v>
      </c>
      <c r="H1245" t="s">
        <v>1346</v>
      </c>
      <c r="J1245">
        <v>4.99756</v>
      </c>
      <c r="K1245">
        <v>0</v>
      </c>
      <c r="L1245">
        <v>0</v>
      </c>
      <c r="M1245">
        <v>8</v>
      </c>
      <c r="N1245">
        <v>8</v>
      </c>
    </row>
    <row r="1246" spans="1:14">
      <c r="A1246" t="s">
        <v>1201</v>
      </c>
      <c r="B1246" t="s">
        <v>1205</v>
      </c>
      <c r="C1246" s="8">
        <v>42747</v>
      </c>
      <c r="D1246" t="s">
        <v>1237</v>
      </c>
      <c r="E1246" t="s">
        <v>48</v>
      </c>
      <c r="F1246" t="s">
        <v>49</v>
      </c>
      <c r="G1246" t="s">
        <v>102</v>
      </c>
      <c r="H1246" t="s">
        <v>1239</v>
      </c>
      <c r="J1246">
        <v>4.8109099999999998</v>
      </c>
      <c r="K1246">
        <v>0</v>
      </c>
      <c r="L1246">
        <v>0</v>
      </c>
      <c r="M1246">
        <v>8</v>
      </c>
      <c r="N1246">
        <v>8</v>
      </c>
    </row>
    <row r="1247" spans="1:14">
      <c r="A1247" t="s">
        <v>1201</v>
      </c>
      <c r="B1247" t="s">
        <v>1205</v>
      </c>
      <c r="C1247" s="8">
        <v>42747</v>
      </c>
      <c r="D1247" t="s">
        <v>1223</v>
      </c>
      <c r="E1247" t="s">
        <v>48</v>
      </c>
      <c r="F1247" t="s">
        <v>49</v>
      </c>
      <c r="G1247" t="s">
        <v>102</v>
      </c>
      <c r="H1247" t="s">
        <v>1348</v>
      </c>
      <c r="J1247">
        <v>4.0260400000000001</v>
      </c>
      <c r="K1247">
        <v>7.8700000000000006E-2</v>
      </c>
      <c r="L1247">
        <v>0</v>
      </c>
      <c r="M1247">
        <v>8</v>
      </c>
      <c r="N1247">
        <v>8</v>
      </c>
    </row>
    <row r="1248" spans="1:14">
      <c r="A1248" t="s">
        <v>1201</v>
      </c>
      <c r="B1248" t="s">
        <v>1205</v>
      </c>
      <c r="C1248" s="8">
        <v>42747</v>
      </c>
      <c r="D1248" t="s">
        <v>1223</v>
      </c>
      <c r="E1248" t="s">
        <v>48</v>
      </c>
      <c r="F1248" t="s">
        <v>49</v>
      </c>
      <c r="G1248" t="s">
        <v>102</v>
      </c>
      <c r="H1248" t="s">
        <v>1240</v>
      </c>
      <c r="J1248">
        <v>6.2982800000000001</v>
      </c>
      <c r="K1248">
        <v>9.1200000000000003E-2</v>
      </c>
      <c r="L1248">
        <v>0</v>
      </c>
      <c r="M1248">
        <v>8</v>
      </c>
      <c r="N1248">
        <v>8</v>
      </c>
    </row>
    <row r="1249" spans="1:14">
      <c r="A1249" t="s">
        <v>1201</v>
      </c>
      <c r="B1249" t="s">
        <v>1205</v>
      </c>
      <c r="C1249" s="8">
        <v>42747</v>
      </c>
      <c r="D1249" t="s">
        <v>1237</v>
      </c>
      <c r="E1249" t="s">
        <v>48</v>
      </c>
      <c r="F1249" t="s">
        <v>49</v>
      </c>
      <c r="G1249" t="s">
        <v>102</v>
      </c>
      <c r="H1249" t="s">
        <v>1241</v>
      </c>
      <c r="J1249">
        <v>5.6530300000000002</v>
      </c>
      <c r="K1249">
        <v>0</v>
      </c>
      <c r="L1249">
        <v>0</v>
      </c>
      <c r="M1249">
        <v>8</v>
      </c>
      <c r="N1249">
        <v>8</v>
      </c>
    </row>
    <row r="1250" spans="1:14">
      <c r="A1250" t="s">
        <v>1201</v>
      </c>
      <c r="B1250" t="s">
        <v>1205</v>
      </c>
      <c r="C1250" s="8">
        <v>42747</v>
      </c>
      <c r="D1250" t="s">
        <v>1225</v>
      </c>
      <c r="E1250" t="s">
        <v>48</v>
      </c>
      <c r="F1250" t="s">
        <v>49</v>
      </c>
      <c r="G1250" t="s">
        <v>102</v>
      </c>
      <c r="H1250" t="s">
        <v>1297</v>
      </c>
      <c r="J1250">
        <v>6.6548100000000003</v>
      </c>
      <c r="K1250">
        <v>0</v>
      </c>
      <c r="L1250">
        <v>0</v>
      </c>
      <c r="M1250">
        <v>8</v>
      </c>
      <c r="N1250">
        <v>8</v>
      </c>
    </row>
    <row r="1251" spans="1:14">
      <c r="A1251" t="s">
        <v>1201</v>
      </c>
      <c r="B1251" t="s">
        <v>1205</v>
      </c>
      <c r="C1251" s="8">
        <v>42747</v>
      </c>
      <c r="D1251" t="s">
        <v>1301</v>
      </c>
      <c r="E1251" t="s">
        <v>48</v>
      </c>
      <c r="F1251" t="s">
        <v>49</v>
      </c>
      <c r="G1251" t="s">
        <v>102</v>
      </c>
      <c r="H1251" t="s">
        <v>1302</v>
      </c>
      <c r="J1251">
        <v>4.1883400000000002</v>
      </c>
      <c r="K1251">
        <v>0</v>
      </c>
      <c r="L1251">
        <v>0</v>
      </c>
      <c r="M1251">
        <v>4</v>
      </c>
      <c r="N1251">
        <v>4</v>
      </c>
    </row>
    <row r="1252" spans="1:14">
      <c r="A1252" t="s">
        <v>1201</v>
      </c>
      <c r="B1252" t="s">
        <v>1205</v>
      </c>
      <c r="C1252" s="8">
        <v>42747</v>
      </c>
      <c r="D1252" t="s">
        <v>1237</v>
      </c>
      <c r="E1252" t="s">
        <v>48</v>
      </c>
      <c r="F1252" t="s">
        <v>49</v>
      </c>
      <c r="G1252" t="s">
        <v>102</v>
      </c>
      <c r="H1252" t="s">
        <v>1303</v>
      </c>
      <c r="J1252">
        <v>5.2259099999999998</v>
      </c>
      <c r="K1252">
        <v>0</v>
      </c>
      <c r="L1252">
        <v>0</v>
      </c>
      <c r="M1252">
        <v>8</v>
      </c>
      <c r="N1252">
        <v>8</v>
      </c>
    </row>
    <row r="1253" spans="1:14">
      <c r="A1253" t="s">
        <v>1201</v>
      </c>
      <c r="B1253" t="s">
        <v>1205</v>
      </c>
      <c r="C1253" s="8">
        <v>42747</v>
      </c>
      <c r="D1253" t="s">
        <v>1237</v>
      </c>
      <c r="E1253" t="s">
        <v>48</v>
      </c>
      <c r="F1253" t="s">
        <v>49</v>
      </c>
      <c r="G1253" t="s">
        <v>102</v>
      </c>
      <c r="H1253" t="s">
        <v>1304</v>
      </c>
      <c r="J1253">
        <v>4.1314599999999997</v>
      </c>
      <c r="K1253">
        <v>1.0024999999999999</v>
      </c>
      <c r="L1253">
        <v>0</v>
      </c>
      <c r="M1253">
        <v>8</v>
      </c>
      <c r="N1253">
        <v>8</v>
      </c>
    </row>
    <row r="1254" spans="1:14">
      <c r="A1254" t="s">
        <v>1201</v>
      </c>
      <c r="B1254" t="s">
        <v>1205</v>
      </c>
      <c r="C1254" s="8">
        <v>42747</v>
      </c>
      <c r="D1254" t="s">
        <v>1223</v>
      </c>
      <c r="E1254" t="s">
        <v>48</v>
      </c>
      <c r="F1254" t="s">
        <v>49</v>
      </c>
      <c r="G1254" t="s">
        <v>102</v>
      </c>
      <c r="H1254" t="s">
        <v>1296</v>
      </c>
      <c r="J1254">
        <v>6.0344100000000003</v>
      </c>
      <c r="K1254">
        <v>2.8E-3</v>
      </c>
      <c r="L1254">
        <v>0</v>
      </c>
      <c r="M1254">
        <v>8</v>
      </c>
      <c r="N1254">
        <v>8</v>
      </c>
    </row>
    <row r="1255" spans="1:14">
      <c r="A1255" t="s">
        <v>1201</v>
      </c>
      <c r="B1255" t="s">
        <v>1205</v>
      </c>
      <c r="C1255" s="8">
        <v>42747</v>
      </c>
      <c r="D1255" t="s">
        <v>1225</v>
      </c>
      <c r="E1255" t="s">
        <v>48</v>
      </c>
      <c r="F1255" t="s">
        <v>49</v>
      </c>
      <c r="G1255" t="s">
        <v>102</v>
      </c>
      <c r="H1255" t="s">
        <v>1295</v>
      </c>
      <c r="J1255">
        <v>5.6964100000000002</v>
      </c>
      <c r="K1255">
        <v>0.76600000000000001</v>
      </c>
      <c r="L1255">
        <v>0</v>
      </c>
      <c r="M1255">
        <v>8</v>
      </c>
      <c r="N1255">
        <v>8</v>
      </c>
    </row>
    <row r="1256" spans="1:14">
      <c r="A1256" t="s">
        <v>1201</v>
      </c>
      <c r="B1256" t="s">
        <v>1205</v>
      </c>
      <c r="C1256" s="8">
        <v>42747</v>
      </c>
      <c r="D1256" t="s">
        <v>1237</v>
      </c>
      <c r="E1256" t="s">
        <v>48</v>
      </c>
      <c r="F1256" t="s">
        <v>49</v>
      </c>
      <c r="G1256" t="s">
        <v>102</v>
      </c>
      <c r="H1256" t="s">
        <v>1305</v>
      </c>
      <c r="J1256">
        <v>6.2828200000000001</v>
      </c>
      <c r="K1256">
        <v>0</v>
      </c>
      <c r="L1256">
        <v>0</v>
      </c>
      <c r="M1256">
        <v>8</v>
      </c>
      <c r="N1256">
        <v>8</v>
      </c>
    </row>
    <row r="1257" spans="1:14">
      <c r="A1257" t="s">
        <v>1201</v>
      </c>
      <c r="B1257" t="s">
        <v>1205</v>
      </c>
      <c r="C1257" s="8">
        <v>42747</v>
      </c>
      <c r="D1257" t="s">
        <v>1237</v>
      </c>
      <c r="E1257" t="s">
        <v>48</v>
      </c>
      <c r="F1257" t="s">
        <v>49</v>
      </c>
      <c r="G1257" t="s">
        <v>102</v>
      </c>
      <c r="H1257" t="s">
        <v>1306</v>
      </c>
      <c r="J1257">
        <v>5.8268599999999999</v>
      </c>
      <c r="K1257">
        <v>0</v>
      </c>
      <c r="L1257">
        <v>0</v>
      </c>
      <c r="M1257">
        <v>8</v>
      </c>
      <c r="N1257">
        <v>8</v>
      </c>
    </row>
    <row r="1258" spans="1:14">
      <c r="A1258" t="s">
        <v>1201</v>
      </c>
      <c r="B1258" t="s">
        <v>1205</v>
      </c>
      <c r="C1258" s="8">
        <v>42747</v>
      </c>
      <c r="D1258" t="s">
        <v>1225</v>
      </c>
      <c r="E1258" t="s">
        <v>48</v>
      </c>
      <c r="F1258" t="s">
        <v>49</v>
      </c>
      <c r="G1258" t="s">
        <v>102</v>
      </c>
      <c r="H1258" t="s">
        <v>1292</v>
      </c>
      <c r="J1258">
        <v>5.81752</v>
      </c>
      <c r="K1258">
        <v>0.80900000000000005</v>
      </c>
      <c r="L1258">
        <v>0</v>
      </c>
      <c r="M1258">
        <v>8</v>
      </c>
      <c r="N1258">
        <v>8</v>
      </c>
    </row>
    <row r="1259" spans="1:14">
      <c r="A1259" t="s">
        <v>1201</v>
      </c>
      <c r="B1259" t="s">
        <v>1205</v>
      </c>
      <c r="C1259" s="8">
        <v>42747</v>
      </c>
      <c r="D1259" t="s">
        <v>1223</v>
      </c>
      <c r="E1259" t="s">
        <v>48</v>
      </c>
      <c r="F1259" t="s">
        <v>49</v>
      </c>
      <c r="G1259" t="s">
        <v>102</v>
      </c>
      <c r="H1259" t="s">
        <v>1307</v>
      </c>
      <c r="J1259">
        <v>2.9196300000000002</v>
      </c>
      <c r="K1259">
        <v>0</v>
      </c>
      <c r="L1259">
        <v>0</v>
      </c>
      <c r="M1259">
        <v>8</v>
      </c>
      <c r="N1259">
        <v>8</v>
      </c>
    </row>
    <row r="1260" spans="1:14">
      <c r="A1260" t="s">
        <v>1201</v>
      </c>
      <c r="B1260" t="s">
        <v>1205</v>
      </c>
      <c r="C1260" s="8">
        <v>42747</v>
      </c>
      <c r="D1260" t="s">
        <v>1237</v>
      </c>
      <c r="E1260" t="s">
        <v>48</v>
      </c>
      <c r="F1260" t="s">
        <v>49</v>
      </c>
      <c r="G1260" t="s">
        <v>102</v>
      </c>
      <c r="H1260" t="s">
        <v>1345</v>
      </c>
      <c r="J1260">
        <v>4.4884300000000001</v>
      </c>
      <c r="K1260">
        <v>3.5999999999999999E-3</v>
      </c>
      <c r="L1260">
        <v>0</v>
      </c>
      <c r="M1260">
        <v>8</v>
      </c>
      <c r="N1260">
        <v>8</v>
      </c>
    </row>
    <row r="1261" spans="1:14">
      <c r="A1261" t="s">
        <v>1201</v>
      </c>
      <c r="B1261" t="s">
        <v>1205</v>
      </c>
      <c r="C1261" s="8">
        <v>42747</v>
      </c>
      <c r="D1261" t="s">
        <v>1225</v>
      </c>
      <c r="E1261" t="s">
        <v>48</v>
      </c>
      <c r="F1261" t="s">
        <v>49</v>
      </c>
      <c r="G1261" t="s">
        <v>102</v>
      </c>
      <c r="H1261" t="s">
        <v>1308</v>
      </c>
      <c r="J1261">
        <v>4.6781699999999997</v>
      </c>
      <c r="K1261">
        <v>0</v>
      </c>
      <c r="L1261">
        <v>0</v>
      </c>
      <c r="M1261">
        <v>8</v>
      </c>
      <c r="N1261">
        <v>8</v>
      </c>
    </row>
    <row r="1262" spans="1:14">
      <c r="A1262" t="s">
        <v>1201</v>
      </c>
      <c r="B1262" t="s">
        <v>1205</v>
      </c>
      <c r="C1262" s="8">
        <v>42747</v>
      </c>
      <c r="D1262" t="s">
        <v>1237</v>
      </c>
      <c r="E1262" t="s">
        <v>48</v>
      </c>
      <c r="F1262" t="s">
        <v>49</v>
      </c>
      <c r="G1262" t="s">
        <v>102</v>
      </c>
      <c r="H1262" t="s">
        <v>1343</v>
      </c>
      <c r="J1262">
        <v>6.7354200000000004</v>
      </c>
      <c r="K1262">
        <v>1.7500000000000002E-2</v>
      </c>
      <c r="L1262">
        <v>0</v>
      </c>
      <c r="M1262">
        <v>8</v>
      </c>
      <c r="N1262">
        <v>8</v>
      </c>
    </row>
    <row r="1263" spans="1:14">
      <c r="A1263" t="s">
        <v>1201</v>
      </c>
      <c r="B1263" t="s">
        <v>1205</v>
      </c>
      <c r="C1263" s="8">
        <v>42747</v>
      </c>
      <c r="D1263" t="s">
        <v>1223</v>
      </c>
      <c r="E1263" t="s">
        <v>48</v>
      </c>
      <c r="F1263" t="s">
        <v>49</v>
      </c>
      <c r="G1263" t="s">
        <v>102</v>
      </c>
      <c r="H1263" t="s">
        <v>1291</v>
      </c>
      <c r="J1263">
        <v>4.5867500000000003</v>
      </c>
      <c r="K1263">
        <v>3.0499999999999999E-2</v>
      </c>
      <c r="L1263">
        <v>0</v>
      </c>
      <c r="M1263">
        <v>8</v>
      </c>
      <c r="N1263">
        <v>8</v>
      </c>
    </row>
    <row r="1264" spans="1:14">
      <c r="A1264" t="s">
        <v>1201</v>
      </c>
      <c r="B1264" t="s">
        <v>1205</v>
      </c>
      <c r="C1264" s="8">
        <v>42747</v>
      </c>
      <c r="D1264" t="s">
        <v>1223</v>
      </c>
      <c r="E1264" t="s">
        <v>48</v>
      </c>
      <c r="F1264" t="s">
        <v>49</v>
      </c>
      <c r="G1264" t="s">
        <v>102</v>
      </c>
      <c r="H1264" t="s">
        <v>1290</v>
      </c>
      <c r="J1264">
        <v>6.5628099999999998</v>
      </c>
      <c r="K1264">
        <v>0</v>
      </c>
      <c r="L1264">
        <v>0</v>
      </c>
      <c r="M1264">
        <v>8</v>
      </c>
      <c r="N1264">
        <v>8</v>
      </c>
    </row>
    <row r="1265" spans="1:14">
      <c r="A1265" t="s">
        <v>1201</v>
      </c>
      <c r="B1265" t="s">
        <v>1205</v>
      </c>
      <c r="C1265" s="8">
        <v>42747</v>
      </c>
      <c r="D1265" t="s">
        <v>1225</v>
      </c>
      <c r="E1265" t="s">
        <v>48</v>
      </c>
      <c r="F1265" t="s">
        <v>49</v>
      </c>
      <c r="G1265" t="s">
        <v>102</v>
      </c>
      <c r="H1265" t="s">
        <v>1289</v>
      </c>
      <c r="J1265">
        <v>6.1537699999999997</v>
      </c>
      <c r="K1265">
        <v>0.1096</v>
      </c>
      <c r="L1265">
        <v>0</v>
      </c>
      <c r="M1265">
        <v>8</v>
      </c>
      <c r="N1265">
        <v>8</v>
      </c>
    </row>
    <row r="1266" spans="1:14">
      <c r="A1266" t="s">
        <v>1201</v>
      </c>
      <c r="B1266" t="s">
        <v>1205</v>
      </c>
      <c r="C1266" s="8">
        <v>42747</v>
      </c>
      <c r="D1266" t="s">
        <v>1237</v>
      </c>
      <c r="E1266" t="s">
        <v>48</v>
      </c>
      <c r="F1266" t="s">
        <v>49</v>
      </c>
      <c r="G1266" t="s">
        <v>102</v>
      </c>
      <c r="H1266" t="s">
        <v>1309</v>
      </c>
      <c r="J1266">
        <v>5.2609199999999996</v>
      </c>
      <c r="K1266">
        <v>0</v>
      </c>
      <c r="L1266">
        <v>0</v>
      </c>
      <c r="M1266">
        <v>8</v>
      </c>
      <c r="N1266">
        <v>8</v>
      </c>
    </row>
    <row r="1267" spans="1:14">
      <c r="A1267" t="s">
        <v>1201</v>
      </c>
      <c r="B1267" t="s">
        <v>1205</v>
      </c>
      <c r="C1267" s="8">
        <v>42747</v>
      </c>
      <c r="D1267" t="s">
        <v>1223</v>
      </c>
      <c r="E1267" t="s">
        <v>48</v>
      </c>
      <c r="F1267" t="s">
        <v>49</v>
      </c>
      <c r="G1267" t="s">
        <v>102</v>
      </c>
      <c r="H1267" t="s">
        <v>1288</v>
      </c>
      <c r="J1267">
        <v>3.7643499999999999</v>
      </c>
      <c r="K1267">
        <v>0</v>
      </c>
      <c r="L1267">
        <v>0</v>
      </c>
      <c r="M1267">
        <v>8</v>
      </c>
      <c r="N1267">
        <v>8</v>
      </c>
    </row>
    <row r="1268" spans="1:14">
      <c r="A1268" t="s">
        <v>1201</v>
      </c>
      <c r="B1268" t="s">
        <v>1205</v>
      </c>
      <c r="C1268" s="8">
        <v>42747</v>
      </c>
      <c r="D1268" t="s">
        <v>1225</v>
      </c>
      <c r="E1268" t="s">
        <v>48</v>
      </c>
      <c r="F1268" t="s">
        <v>49</v>
      </c>
      <c r="G1268" t="s">
        <v>102</v>
      </c>
      <c r="H1268" t="s">
        <v>1286</v>
      </c>
      <c r="J1268">
        <v>6.0207600000000001</v>
      </c>
      <c r="K1268">
        <v>0</v>
      </c>
      <c r="L1268">
        <v>0</v>
      </c>
      <c r="M1268">
        <v>8</v>
      </c>
      <c r="N1268">
        <v>8</v>
      </c>
    </row>
    <row r="1269" spans="1:14">
      <c r="A1269" t="s">
        <v>1201</v>
      </c>
      <c r="B1269" t="s">
        <v>1205</v>
      </c>
      <c r="C1269" s="8">
        <v>42747</v>
      </c>
      <c r="D1269" t="s">
        <v>1225</v>
      </c>
      <c r="E1269" t="s">
        <v>48</v>
      </c>
      <c r="F1269" t="s">
        <v>49</v>
      </c>
      <c r="G1269" t="s">
        <v>102</v>
      </c>
      <c r="H1269" t="s">
        <v>1285</v>
      </c>
      <c r="J1269">
        <v>6.9725200000000003</v>
      </c>
      <c r="K1269">
        <v>0</v>
      </c>
      <c r="L1269">
        <v>0</v>
      </c>
      <c r="M1269">
        <v>8</v>
      </c>
      <c r="N1269">
        <v>8</v>
      </c>
    </row>
    <row r="1270" spans="1:14">
      <c r="A1270" t="s">
        <v>1201</v>
      </c>
      <c r="B1270" t="s">
        <v>1205</v>
      </c>
      <c r="C1270" s="8">
        <v>42747</v>
      </c>
      <c r="D1270" t="s">
        <v>1223</v>
      </c>
      <c r="E1270" t="s">
        <v>48</v>
      </c>
      <c r="F1270" t="s">
        <v>49</v>
      </c>
      <c r="G1270" t="s">
        <v>102</v>
      </c>
      <c r="H1270" t="s">
        <v>1342</v>
      </c>
      <c r="J1270">
        <v>6.0581300000000002</v>
      </c>
      <c r="K1270">
        <v>3.8E-3</v>
      </c>
      <c r="L1270">
        <v>0</v>
      </c>
      <c r="M1270">
        <v>8</v>
      </c>
      <c r="N1270">
        <v>8</v>
      </c>
    </row>
    <row r="1271" spans="1:14">
      <c r="A1271" t="s">
        <v>1201</v>
      </c>
      <c r="B1271" t="s">
        <v>1205</v>
      </c>
      <c r="C1271" s="8">
        <v>42747</v>
      </c>
      <c r="D1271" t="s">
        <v>1237</v>
      </c>
      <c r="E1271" t="s">
        <v>48</v>
      </c>
      <c r="F1271" t="s">
        <v>49</v>
      </c>
      <c r="G1271" t="s">
        <v>102</v>
      </c>
      <c r="H1271" t="s">
        <v>1341</v>
      </c>
      <c r="J1271">
        <v>6.7552500000000002</v>
      </c>
      <c r="K1271">
        <v>0</v>
      </c>
      <c r="L1271">
        <v>0</v>
      </c>
      <c r="M1271">
        <v>8</v>
      </c>
      <c r="N1271">
        <v>8</v>
      </c>
    </row>
    <row r="1272" spans="1:14">
      <c r="A1272" t="s">
        <v>1201</v>
      </c>
      <c r="B1272" t="s">
        <v>1205</v>
      </c>
      <c r="C1272" s="8">
        <v>42747</v>
      </c>
      <c r="D1272" t="s">
        <v>1223</v>
      </c>
      <c r="E1272" t="s">
        <v>48</v>
      </c>
      <c r="F1272" t="s">
        <v>49</v>
      </c>
      <c r="G1272" t="s">
        <v>102</v>
      </c>
      <c r="H1272" t="s">
        <v>1284</v>
      </c>
      <c r="J1272">
        <v>5.9916400000000003</v>
      </c>
      <c r="K1272">
        <v>3.5000000000000001E-3</v>
      </c>
      <c r="L1272">
        <v>0</v>
      </c>
      <c r="M1272">
        <v>8</v>
      </c>
      <c r="N1272">
        <v>8</v>
      </c>
    </row>
    <row r="1273" spans="1:14">
      <c r="A1273" t="s">
        <v>1201</v>
      </c>
      <c r="B1273" t="s">
        <v>1205</v>
      </c>
      <c r="C1273" s="8">
        <v>42747</v>
      </c>
      <c r="D1273" t="s">
        <v>1223</v>
      </c>
      <c r="E1273" t="s">
        <v>48</v>
      </c>
      <c r="F1273" t="s">
        <v>49</v>
      </c>
      <c r="G1273" t="s">
        <v>102</v>
      </c>
      <c r="H1273" t="s">
        <v>1283</v>
      </c>
      <c r="J1273">
        <v>3.4691700000000001</v>
      </c>
      <c r="K1273">
        <v>0</v>
      </c>
      <c r="L1273">
        <v>0</v>
      </c>
      <c r="M1273">
        <v>8</v>
      </c>
      <c r="N1273">
        <v>8</v>
      </c>
    </row>
    <row r="1274" spans="1:14">
      <c r="A1274" t="s">
        <v>1201</v>
      </c>
      <c r="B1274" t="s">
        <v>1205</v>
      </c>
      <c r="C1274" s="8">
        <v>42747</v>
      </c>
      <c r="D1274" t="s">
        <v>1225</v>
      </c>
      <c r="E1274" t="s">
        <v>48</v>
      </c>
      <c r="F1274" t="s">
        <v>49</v>
      </c>
      <c r="G1274" t="s">
        <v>102</v>
      </c>
      <c r="H1274" t="s">
        <v>1282</v>
      </c>
      <c r="J1274">
        <v>0.29416999999999999</v>
      </c>
      <c r="K1274">
        <v>0.57299999999999995</v>
      </c>
      <c r="L1274">
        <v>0</v>
      </c>
      <c r="M1274">
        <v>0.5</v>
      </c>
      <c r="N1274">
        <v>0.5</v>
      </c>
    </row>
    <row r="1275" spans="1:14">
      <c r="A1275" t="s">
        <v>1201</v>
      </c>
      <c r="B1275" t="s">
        <v>1205</v>
      </c>
      <c r="C1275" s="8">
        <v>42747</v>
      </c>
      <c r="D1275" t="s">
        <v>1237</v>
      </c>
      <c r="E1275" t="s">
        <v>48</v>
      </c>
      <c r="F1275" t="s">
        <v>49</v>
      </c>
      <c r="G1275" t="s">
        <v>102</v>
      </c>
      <c r="H1275" t="s">
        <v>1310</v>
      </c>
      <c r="J1275">
        <v>3.5544500000000001</v>
      </c>
      <c r="K1275">
        <v>0</v>
      </c>
      <c r="L1275">
        <v>0</v>
      </c>
      <c r="M1275">
        <v>8</v>
      </c>
      <c r="N1275">
        <v>8</v>
      </c>
    </row>
    <row r="1276" spans="1:14">
      <c r="A1276" t="s">
        <v>1201</v>
      </c>
      <c r="B1276" t="s">
        <v>1205</v>
      </c>
      <c r="C1276" s="8">
        <v>42747</v>
      </c>
      <c r="D1276" t="s">
        <v>1225</v>
      </c>
      <c r="E1276" t="s">
        <v>48</v>
      </c>
      <c r="F1276" t="s">
        <v>49</v>
      </c>
      <c r="G1276" t="s">
        <v>102</v>
      </c>
      <c r="H1276" t="s">
        <v>1281</v>
      </c>
      <c r="J1276">
        <v>5.9259000000000004</v>
      </c>
      <c r="K1276">
        <v>1.44E-2</v>
      </c>
      <c r="L1276">
        <v>0</v>
      </c>
      <c r="M1276">
        <v>8</v>
      </c>
      <c r="N1276">
        <v>8</v>
      </c>
    </row>
    <row r="1277" spans="1:14">
      <c r="A1277" t="s">
        <v>1201</v>
      </c>
      <c r="B1277" t="s">
        <v>1205</v>
      </c>
      <c r="C1277" s="8">
        <v>42747</v>
      </c>
      <c r="D1277" t="s">
        <v>1223</v>
      </c>
      <c r="E1277" t="s">
        <v>48</v>
      </c>
      <c r="F1277" t="s">
        <v>49</v>
      </c>
      <c r="G1277" t="s">
        <v>102</v>
      </c>
      <c r="H1277" t="s">
        <v>1311</v>
      </c>
      <c r="J1277">
        <v>5.2645999999999997</v>
      </c>
      <c r="K1277">
        <v>0.22689999999999999</v>
      </c>
      <c r="L1277">
        <v>0</v>
      </c>
      <c r="M1277">
        <v>8</v>
      </c>
      <c r="N1277">
        <v>8</v>
      </c>
    </row>
    <row r="1278" spans="1:14">
      <c r="A1278" t="s">
        <v>1201</v>
      </c>
      <c r="B1278" t="s">
        <v>1205</v>
      </c>
      <c r="C1278" s="8">
        <v>42747</v>
      </c>
      <c r="D1278" t="s">
        <v>1225</v>
      </c>
      <c r="E1278" t="s">
        <v>48</v>
      </c>
      <c r="F1278" t="s">
        <v>49</v>
      </c>
      <c r="G1278" t="s">
        <v>102</v>
      </c>
      <c r="H1278" t="s">
        <v>1280</v>
      </c>
      <c r="J1278">
        <v>5.2720700000000003</v>
      </c>
      <c r="K1278">
        <v>0</v>
      </c>
      <c r="L1278">
        <v>0</v>
      </c>
      <c r="M1278">
        <v>8</v>
      </c>
      <c r="N1278">
        <v>8</v>
      </c>
    </row>
    <row r="1279" spans="1:14">
      <c r="A1279" t="s">
        <v>1201</v>
      </c>
      <c r="B1279" t="s">
        <v>1205</v>
      </c>
      <c r="C1279" s="8">
        <v>42747</v>
      </c>
      <c r="D1279" t="s">
        <v>1225</v>
      </c>
      <c r="E1279" t="s">
        <v>48</v>
      </c>
      <c r="F1279" t="s">
        <v>49</v>
      </c>
      <c r="G1279" t="s">
        <v>102</v>
      </c>
      <c r="H1279" t="s">
        <v>1279</v>
      </c>
      <c r="J1279">
        <v>5.3585099999999999</v>
      </c>
      <c r="K1279">
        <v>0</v>
      </c>
      <c r="L1279">
        <v>0</v>
      </c>
      <c r="M1279">
        <v>8</v>
      </c>
      <c r="N1279">
        <v>8</v>
      </c>
    </row>
    <row r="1280" spans="1:14">
      <c r="A1280" t="s">
        <v>1201</v>
      </c>
      <c r="B1280" t="s">
        <v>1205</v>
      </c>
      <c r="C1280" s="8">
        <v>42747</v>
      </c>
      <c r="D1280" t="s">
        <v>1237</v>
      </c>
      <c r="E1280" t="s">
        <v>48</v>
      </c>
      <c r="F1280" t="s">
        <v>49</v>
      </c>
      <c r="G1280" t="s">
        <v>102</v>
      </c>
      <c r="H1280" t="s">
        <v>1312</v>
      </c>
      <c r="J1280">
        <v>4.6835110000000002</v>
      </c>
      <c r="K1280">
        <v>8.8999999999999996E-2</v>
      </c>
      <c r="L1280">
        <v>0</v>
      </c>
      <c r="M1280">
        <v>6.5</v>
      </c>
      <c r="N1280">
        <v>6.5</v>
      </c>
    </row>
    <row r="1281" spans="1:14">
      <c r="A1281" t="s">
        <v>1201</v>
      </c>
      <c r="B1281" t="s">
        <v>1205</v>
      </c>
      <c r="C1281" s="8">
        <v>42747</v>
      </c>
      <c r="D1281" t="s">
        <v>1225</v>
      </c>
      <c r="E1281" t="s">
        <v>48</v>
      </c>
      <c r="F1281" t="s">
        <v>49</v>
      </c>
      <c r="G1281" t="s">
        <v>102</v>
      </c>
      <c r="H1281" t="s">
        <v>1278</v>
      </c>
      <c r="J1281">
        <v>4.922091</v>
      </c>
      <c r="K1281">
        <v>0</v>
      </c>
      <c r="L1281">
        <v>0</v>
      </c>
      <c r="M1281">
        <v>8</v>
      </c>
      <c r="N1281">
        <v>8</v>
      </c>
    </row>
    <row r="1282" spans="1:14">
      <c r="A1282" t="s">
        <v>1201</v>
      </c>
      <c r="B1282" t="s">
        <v>1205</v>
      </c>
      <c r="C1282" s="8">
        <v>42747</v>
      </c>
      <c r="D1282" t="s">
        <v>1223</v>
      </c>
      <c r="E1282" t="s">
        <v>48</v>
      </c>
      <c r="F1282" t="s">
        <v>49</v>
      </c>
      <c r="G1282" t="s">
        <v>102</v>
      </c>
      <c r="H1282" t="s">
        <v>1277</v>
      </c>
      <c r="J1282">
        <v>6.6172180000000003</v>
      </c>
      <c r="K1282">
        <v>1.1999999999999999E-3</v>
      </c>
      <c r="L1282">
        <v>0</v>
      </c>
      <c r="M1282">
        <v>8</v>
      </c>
      <c r="N1282">
        <v>8</v>
      </c>
    </row>
    <row r="1283" spans="1:14">
      <c r="A1283" t="s">
        <v>1201</v>
      </c>
      <c r="B1283" t="s">
        <v>1205</v>
      </c>
      <c r="C1283" s="8">
        <v>42747</v>
      </c>
      <c r="D1283" t="s">
        <v>1237</v>
      </c>
      <c r="E1283" t="s">
        <v>48</v>
      </c>
      <c r="F1283" t="s">
        <v>49</v>
      </c>
      <c r="G1283" t="s">
        <v>102</v>
      </c>
      <c r="H1283" t="s">
        <v>1314</v>
      </c>
      <c r="J1283">
        <v>6.0000299999999998</v>
      </c>
      <c r="K1283">
        <v>0</v>
      </c>
      <c r="L1283">
        <v>0</v>
      </c>
      <c r="M1283">
        <v>8</v>
      </c>
      <c r="N1283">
        <v>8</v>
      </c>
    </row>
    <row r="1284" spans="1:14">
      <c r="A1284" t="s">
        <v>1201</v>
      </c>
      <c r="B1284" t="s">
        <v>1205</v>
      </c>
      <c r="C1284" s="8">
        <v>42747</v>
      </c>
      <c r="D1284" t="s">
        <v>1237</v>
      </c>
      <c r="E1284" t="s">
        <v>48</v>
      </c>
      <c r="F1284" t="s">
        <v>49</v>
      </c>
      <c r="G1284" t="s">
        <v>102</v>
      </c>
      <c r="H1284" t="s">
        <v>1315</v>
      </c>
      <c r="J1284">
        <v>6.2692899999999998</v>
      </c>
      <c r="K1284">
        <v>0</v>
      </c>
      <c r="L1284">
        <v>0</v>
      </c>
      <c r="M1284">
        <v>8</v>
      </c>
      <c r="N1284">
        <v>8</v>
      </c>
    </row>
    <row r="1285" spans="1:14">
      <c r="A1285" t="s">
        <v>1201</v>
      </c>
      <c r="B1285" t="s">
        <v>1205</v>
      </c>
      <c r="C1285" s="8">
        <v>42747</v>
      </c>
      <c r="D1285" t="s">
        <v>1225</v>
      </c>
      <c r="E1285" t="s">
        <v>48</v>
      </c>
      <c r="F1285" t="s">
        <v>49</v>
      </c>
      <c r="G1285" t="s">
        <v>102</v>
      </c>
      <c r="H1285" t="s">
        <v>1276</v>
      </c>
      <c r="J1285">
        <v>5.181921</v>
      </c>
      <c r="K1285">
        <v>0.45069999999999999</v>
      </c>
      <c r="L1285">
        <v>0</v>
      </c>
      <c r="M1285">
        <v>7.5</v>
      </c>
      <c r="N1285">
        <v>7.5</v>
      </c>
    </row>
    <row r="1286" spans="1:14">
      <c r="A1286" t="s">
        <v>1201</v>
      </c>
      <c r="B1286" t="s">
        <v>1205</v>
      </c>
      <c r="C1286" s="8">
        <v>42747</v>
      </c>
      <c r="D1286" t="s">
        <v>1223</v>
      </c>
      <c r="E1286" t="s">
        <v>48</v>
      </c>
      <c r="F1286" t="s">
        <v>49</v>
      </c>
      <c r="G1286" t="s">
        <v>102</v>
      </c>
      <c r="H1286" t="s">
        <v>1275</v>
      </c>
      <c r="J1286">
        <v>5.9460730000000002</v>
      </c>
      <c r="K1286">
        <v>0</v>
      </c>
      <c r="L1286">
        <v>0</v>
      </c>
      <c r="M1286">
        <v>8</v>
      </c>
      <c r="N1286">
        <v>8</v>
      </c>
    </row>
    <row r="1287" spans="1:14">
      <c r="A1287" t="s">
        <v>1201</v>
      </c>
      <c r="B1287" t="s">
        <v>1205</v>
      </c>
      <c r="C1287" s="8">
        <v>42747</v>
      </c>
      <c r="D1287" t="s">
        <v>1223</v>
      </c>
      <c r="E1287" t="s">
        <v>48</v>
      </c>
      <c r="F1287" t="s">
        <v>49</v>
      </c>
      <c r="G1287" t="s">
        <v>102</v>
      </c>
      <c r="H1287" t="s">
        <v>1274</v>
      </c>
      <c r="J1287">
        <v>3.0713499999999998</v>
      </c>
      <c r="K1287">
        <v>0</v>
      </c>
      <c r="L1287">
        <v>0</v>
      </c>
      <c r="M1287">
        <v>8</v>
      </c>
      <c r="N1287">
        <v>8</v>
      </c>
    </row>
    <row r="1288" spans="1:14">
      <c r="A1288" t="s">
        <v>1201</v>
      </c>
      <c r="B1288" t="s">
        <v>1205</v>
      </c>
      <c r="C1288" s="8">
        <v>42747</v>
      </c>
      <c r="D1288" t="s">
        <v>1225</v>
      </c>
      <c r="E1288" t="s">
        <v>48</v>
      </c>
      <c r="F1288" t="s">
        <v>49</v>
      </c>
      <c r="G1288" t="s">
        <v>102</v>
      </c>
      <c r="H1288" t="s">
        <v>1273</v>
      </c>
      <c r="J1288">
        <v>8.1392000000000007</v>
      </c>
      <c r="K1288">
        <v>0</v>
      </c>
      <c r="L1288">
        <v>0</v>
      </c>
      <c r="M1288">
        <v>8</v>
      </c>
      <c r="N1288">
        <v>8</v>
      </c>
    </row>
    <row r="1289" spans="1:14">
      <c r="A1289" t="s">
        <v>1201</v>
      </c>
      <c r="B1289" t="s">
        <v>1205</v>
      </c>
      <c r="C1289" s="8">
        <v>42747</v>
      </c>
      <c r="D1289" t="s">
        <v>1223</v>
      </c>
      <c r="E1289" t="s">
        <v>48</v>
      </c>
      <c r="F1289" t="s">
        <v>49</v>
      </c>
      <c r="G1289" t="s">
        <v>102</v>
      </c>
      <c r="H1289" t="s">
        <v>1272</v>
      </c>
      <c r="J1289">
        <v>3.6127660000000001</v>
      </c>
      <c r="K1289">
        <v>0</v>
      </c>
      <c r="L1289">
        <v>0</v>
      </c>
      <c r="M1289">
        <v>8</v>
      </c>
      <c r="N1289">
        <v>8</v>
      </c>
    </row>
    <row r="1290" spans="1:14">
      <c r="A1290" t="s">
        <v>1201</v>
      </c>
      <c r="B1290" t="s">
        <v>1205</v>
      </c>
      <c r="C1290" s="8">
        <v>42747</v>
      </c>
      <c r="D1290" t="s">
        <v>1237</v>
      </c>
      <c r="E1290" t="s">
        <v>48</v>
      </c>
      <c r="F1290" t="s">
        <v>49</v>
      </c>
      <c r="G1290" t="s">
        <v>102</v>
      </c>
      <c r="H1290" t="s">
        <v>1316</v>
      </c>
      <c r="J1290">
        <v>6.6445400000000001</v>
      </c>
      <c r="K1290">
        <v>1.2999999999999999E-3</v>
      </c>
      <c r="L1290">
        <v>0</v>
      </c>
      <c r="M1290">
        <v>8</v>
      </c>
      <c r="N1290">
        <v>8</v>
      </c>
    </row>
    <row r="1291" spans="1:14">
      <c r="A1291" t="s">
        <v>1201</v>
      </c>
      <c r="B1291" t="s">
        <v>1205</v>
      </c>
      <c r="C1291" s="8">
        <v>42747</v>
      </c>
      <c r="D1291" t="s">
        <v>1223</v>
      </c>
      <c r="E1291" t="s">
        <v>48</v>
      </c>
      <c r="F1291" t="s">
        <v>49</v>
      </c>
      <c r="G1291" t="s">
        <v>102</v>
      </c>
      <c r="H1291" t="s">
        <v>1271</v>
      </c>
      <c r="J1291">
        <v>4.80992</v>
      </c>
      <c r="K1291">
        <v>0.99239999999999995</v>
      </c>
      <c r="L1291">
        <v>0</v>
      </c>
      <c r="M1291">
        <v>8</v>
      </c>
      <c r="N1291">
        <v>8</v>
      </c>
    </row>
    <row r="1292" spans="1:14">
      <c r="A1292" t="s">
        <v>1201</v>
      </c>
      <c r="B1292" t="s">
        <v>1205</v>
      </c>
      <c r="C1292" s="8">
        <v>42747</v>
      </c>
      <c r="D1292" t="s">
        <v>1225</v>
      </c>
      <c r="E1292" t="s">
        <v>48</v>
      </c>
      <c r="F1292" t="s">
        <v>49</v>
      </c>
      <c r="G1292" t="s">
        <v>102</v>
      </c>
      <c r="H1292" t="s">
        <v>1269</v>
      </c>
      <c r="J1292">
        <v>6.5913500000000003</v>
      </c>
      <c r="K1292">
        <v>0</v>
      </c>
      <c r="L1292">
        <v>0</v>
      </c>
      <c r="M1292">
        <v>8</v>
      </c>
      <c r="N1292">
        <v>8</v>
      </c>
    </row>
    <row r="1293" spans="1:14">
      <c r="A1293" t="s">
        <v>1201</v>
      </c>
      <c r="B1293" t="s">
        <v>1205</v>
      </c>
      <c r="C1293" s="8">
        <v>42747</v>
      </c>
      <c r="D1293" t="s">
        <v>1237</v>
      </c>
      <c r="E1293" t="s">
        <v>48</v>
      </c>
      <c r="F1293" t="s">
        <v>49</v>
      </c>
      <c r="G1293" t="s">
        <v>102</v>
      </c>
      <c r="H1293" t="s">
        <v>1318</v>
      </c>
      <c r="J1293">
        <v>5.8660059999999996</v>
      </c>
      <c r="K1293">
        <v>2E-3</v>
      </c>
      <c r="L1293">
        <v>0</v>
      </c>
      <c r="M1293">
        <v>8</v>
      </c>
      <c r="N1293">
        <v>8</v>
      </c>
    </row>
    <row r="1294" spans="1:14">
      <c r="A1294" t="s">
        <v>1201</v>
      </c>
      <c r="B1294" t="s">
        <v>1205</v>
      </c>
      <c r="C1294" s="8">
        <v>42747</v>
      </c>
      <c r="D1294" t="s">
        <v>1225</v>
      </c>
      <c r="E1294" t="s">
        <v>48</v>
      </c>
      <c r="F1294" t="s">
        <v>49</v>
      </c>
      <c r="G1294" t="s">
        <v>102</v>
      </c>
      <c r="H1294" t="s">
        <v>1268</v>
      </c>
      <c r="J1294">
        <v>4.7488999999999999</v>
      </c>
      <c r="K1294">
        <v>1.9599999999999999E-2</v>
      </c>
      <c r="L1294">
        <v>0</v>
      </c>
      <c r="M1294">
        <v>8</v>
      </c>
      <c r="N1294">
        <v>8</v>
      </c>
    </row>
    <row r="1295" spans="1:14">
      <c r="A1295" t="s">
        <v>1201</v>
      </c>
      <c r="B1295" t="s">
        <v>1205</v>
      </c>
      <c r="C1295" s="8">
        <v>42747</v>
      </c>
      <c r="D1295" t="s">
        <v>1223</v>
      </c>
      <c r="E1295" t="s">
        <v>48</v>
      </c>
      <c r="F1295" t="s">
        <v>49</v>
      </c>
      <c r="G1295" t="s">
        <v>102</v>
      </c>
      <c r="H1295" t="s">
        <v>1267</v>
      </c>
      <c r="J1295">
        <v>5.9688100000000004</v>
      </c>
      <c r="K1295">
        <v>3.7100000000000001E-2</v>
      </c>
      <c r="L1295">
        <v>0</v>
      </c>
      <c r="M1295">
        <v>8</v>
      </c>
      <c r="N1295">
        <v>8</v>
      </c>
    </row>
    <row r="1296" spans="1:14">
      <c r="A1296" t="s">
        <v>1201</v>
      </c>
      <c r="B1296" t="s">
        <v>1205</v>
      </c>
      <c r="C1296" s="8">
        <v>42747</v>
      </c>
      <c r="D1296" t="s">
        <v>1237</v>
      </c>
      <c r="E1296" t="s">
        <v>48</v>
      </c>
      <c r="F1296" t="s">
        <v>49</v>
      </c>
      <c r="G1296" t="s">
        <v>102</v>
      </c>
      <c r="H1296" t="s">
        <v>1319</v>
      </c>
      <c r="J1296">
        <v>6.1897200000000003</v>
      </c>
      <c r="K1296">
        <v>0</v>
      </c>
      <c r="L1296">
        <v>0</v>
      </c>
      <c r="M1296">
        <v>8</v>
      </c>
      <c r="N1296">
        <v>8</v>
      </c>
    </row>
    <row r="1297" spans="1:14">
      <c r="A1297" t="s">
        <v>1201</v>
      </c>
      <c r="B1297" t="s">
        <v>1205</v>
      </c>
      <c r="C1297" s="8">
        <v>42747</v>
      </c>
      <c r="D1297" t="s">
        <v>1225</v>
      </c>
      <c r="E1297" t="s">
        <v>48</v>
      </c>
      <c r="F1297" t="s">
        <v>49</v>
      </c>
      <c r="G1297" t="s">
        <v>102</v>
      </c>
      <c r="H1297" t="s">
        <v>1266</v>
      </c>
      <c r="J1297">
        <v>5.8374800000000002</v>
      </c>
      <c r="K1297">
        <v>0</v>
      </c>
      <c r="L1297">
        <v>0</v>
      </c>
      <c r="M1297">
        <v>8</v>
      </c>
      <c r="N1297">
        <v>8</v>
      </c>
    </row>
    <row r="1298" spans="1:14">
      <c r="A1298" t="s">
        <v>1201</v>
      </c>
      <c r="B1298" t="s">
        <v>1205</v>
      </c>
      <c r="C1298" s="8">
        <v>42747</v>
      </c>
      <c r="D1298" t="s">
        <v>1237</v>
      </c>
      <c r="E1298" t="s">
        <v>48</v>
      </c>
      <c r="F1298" t="s">
        <v>49</v>
      </c>
      <c r="G1298" t="s">
        <v>102</v>
      </c>
      <c r="H1298" t="s">
        <v>1320</v>
      </c>
      <c r="J1298">
        <v>5.7222299999999997</v>
      </c>
      <c r="K1298">
        <v>0</v>
      </c>
      <c r="L1298">
        <v>0</v>
      </c>
      <c r="M1298">
        <v>8</v>
      </c>
      <c r="N1298">
        <v>8</v>
      </c>
    </row>
    <row r="1299" spans="1:14">
      <c r="A1299" t="s">
        <v>1201</v>
      </c>
      <c r="B1299" t="s">
        <v>1205</v>
      </c>
      <c r="C1299" s="8">
        <v>42747</v>
      </c>
      <c r="D1299" t="s">
        <v>1237</v>
      </c>
      <c r="E1299" t="s">
        <v>48</v>
      </c>
      <c r="F1299" t="s">
        <v>49</v>
      </c>
      <c r="G1299" t="s">
        <v>102</v>
      </c>
      <c r="H1299" t="s">
        <v>1321</v>
      </c>
      <c r="J1299">
        <v>6.815207</v>
      </c>
      <c r="K1299">
        <v>0</v>
      </c>
      <c r="L1299">
        <v>0</v>
      </c>
      <c r="M1299">
        <v>8</v>
      </c>
      <c r="N1299">
        <v>8</v>
      </c>
    </row>
    <row r="1300" spans="1:14">
      <c r="A1300" t="s">
        <v>1201</v>
      </c>
      <c r="B1300" t="s">
        <v>1205</v>
      </c>
      <c r="C1300" s="8">
        <v>42747</v>
      </c>
      <c r="D1300" t="s">
        <v>1237</v>
      </c>
      <c r="E1300" t="s">
        <v>48</v>
      </c>
      <c r="F1300" t="s">
        <v>49</v>
      </c>
      <c r="G1300" t="s">
        <v>102</v>
      </c>
      <c r="H1300" t="s">
        <v>1322</v>
      </c>
      <c r="J1300">
        <v>6.8336899999999998</v>
      </c>
      <c r="K1300">
        <v>0</v>
      </c>
      <c r="L1300">
        <v>0</v>
      </c>
      <c r="M1300">
        <v>8</v>
      </c>
      <c r="N1300">
        <v>8</v>
      </c>
    </row>
    <row r="1301" spans="1:14">
      <c r="A1301" t="s">
        <v>1201</v>
      </c>
      <c r="B1301" t="s">
        <v>1205</v>
      </c>
      <c r="C1301" s="8">
        <v>42747</v>
      </c>
      <c r="D1301" t="s">
        <v>1237</v>
      </c>
      <c r="E1301" t="s">
        <v>48</v>
      </c>
      <c r="F1301" t="s">
        <v>49</v>
      </c>
      <c r="G1301" t="s">
        <v>102</v>
      </c>
      <c r="H1301" t="s">
        <v>1323</v>
      </c>
      <c r="J1301">
        <v>7.2882499999999997</v>
      </c>
      <c r="K1301">
        <v>0</v>
      </c>
      <c r="L1301">
        <v>0</v>
      </c>
      <c r="M1301">
        <v>8</v>
      </c>
      <c r="N1301">
        <v>8</v>
      </c>
    </row>
    <row r="1302" spans="1:14">
      <c r="A1302" t="s">
        <v>1201</v>
      </c>
      <c r="B1302" t="s">
        <v>1205</v>
      </c>
      <c r="C1302" s="8">
        <v>42747</v>
      </c>
      <c r="D1302" t="s">
        <v>1237</v>
      </c>
      <c r="E1302" t="s">
        <v>48</v>
      </c>
      <c r="F1302" t="s">
        <v>49</v>
      </c>
      <c r="G1302" t="s">
        <v>102</v>
      </c>
      <c r="H1302" t="s">
        <v>1349</v>
      </c>
      <c r="J1302">
        <v>7.2663099999999998</v>
      </c>
      <c r="K1302">
        <v>0</v>
      </c>
      <c r="L1302">
        <v>0</v>
      </c>
      <c r="M1302">
        <v>8</v>
      </c>
      <c r="N1302">
        <v>8</v>
      </c>
    </row>
    <row r="1303" spans="1:14">
      <c r="A1303" t="s">
        <v>1201</v>
      </c>
      <c r="B1303" t="s">
        <v>1205</v>
      </c>
      <c r="C1303" s="8">
        <v>42747</v>
      </c>
      <c r="D1303" t="s">
        <v>1237</v>
      </c>
      <c r="E1303" t="s">
        <v>48</v>
      </c>
      <c r="F1303" t="s">
        <v>49</v>
      </c>
      <c r="G1303" t="s">
        <v>102</v>
      </c>
      <c r="H1303" t="s">
        <v>1324</v>
      </c>
      <c r="J1303">
        <v>7.4579199999999997</v>
      </c>
      <c r="K1303">
        <v>0</v>
      </c>
      <c r="L1303">
        <v>0</v>
      </c>
      <c r="M1303">
        <v>8</v>
      </c>
      <c r="N1303">
        <v>8</v>
      </c>
    </row>
    <row r="1304" spans="1:14">
      <c r="A1304" t="s">
        <v>1201</v>
      </c>
      <c r="B1304" t="s">
        <v>1205</v>
      </c>
      <c r="C1304" s="8">
        <v>42747</v>
      </c>
      <c r="D1304" t="s">
        <v>1225</v>
      </c>
      <c r="E1304" t="s">
        <v>48</v>
      </c>
      <c r="F1304" t="s">
        <v>49</v>
      </c>
      <c r="G1304" t="s">
        <v>102</v>
      </c>
      <c r="H1304" t="s">
        <v>1263</v>
      </c>
      <c r="J1304">
        <v>5.44841</v>
      </c>
      <c r="K1304">
        <v>0</v>
      </c>
      <c r="L1304">
        <v>0</v>
      </c>
      <c r="M1304">
        <v>8</v>
      </c>
      <c r="N1304">
        <v>8</v>
      </c>
    </row>
    <row r="1305" spans="1:14">
      <c r="A1305" t="s">
        <v>1201</v>
      </c>
      <c r="B1305" t="s">
        <v>1205</v>
      </c>
      <c r="C1305" s="8">
        <v>42747</v>
      </c>
      <c r="D1305" t="s">
        <v>1237</v>
      </c>
      <c r="E1305" t="s">
        <v>48</v>
      </c>
      <c r="F1305" t="s">
        <v>49</v>
      </c>
      <c r="G1305" t="s">
        <v>102</v>
      </c>
      <c r="H1305" t="s">
        <v>1325</v>
      </c>
      <c r="J1305">
        <v>5.1881300000000001</v>
      </c>
      <c r="K1305">
        <v>0</v>
      </c>
      <c r="L1305">
        <v>0</v>
      </c>
      <c r="M1305">
        <v>8</v>
      </c>
      <c r="N1305">
        <v>8</v>
      </c>
    </row>
    <row r="1306" spans="1:14">
      <c r="A1306" t="s">
        <v>1201</v>
      </c>
      <c r="B1306" t="s">
        <v>1205</v>
      </c>
      <c r="C1306" s="8">
        <v>42747</v>
      </c>
      <c r="D1306" t="s">
        <v>1223</v>
      </c>
      <c r="E1306" t="s">
        <v>48</v>
      </c>
      <c r="F1306" t="s">
        <v>49</v>
      </c>
      <c r="G1306" t="s">
        <v>102</v>
      </c>
      <c r="H1306" t="s">
        <v>1262</v>
      </c>
      <c r="J1306">
        <v>3.818686</v>
      </c>
      <c r="K1306">
        <v>0</v>
      </c>
      <c r="L1306">
        <v>0</v>
      </c>
      <c r="M1306">
        <v>8</v>
      </c>
      <c r="N1306">
        <v>8</v>
      </c>
    </row>
    <row r="1307" spans="1:14">
      <c r="A1307" t="s">
        <v>1201</v>
      </c>
      <c r="B1307" t="s">
        <v>1205</v>
      </c>
      <c r="C1307" s="8">
        <v>42747</v>
      </c>
      <c r="D1307" t="s">
        <v>1237</v>
      </c>
      <c r="E1307" t="s">
        <v>48</v>
      </c>
      <c r="F1307" t="s">
        <v>49</v>
      </c>
      <c r="G1307" t="s">
        <v>102</v>
      </c>
      <c r="H1307" t="s">
        <v>1340</v>
      </c>
      <c r="J1307">
        <v>4.7713299999999998</v>
      </c>
      <c r="K1307">
        <v>0</v>
      </c>
      <c r="L1307">
        <v>0</v>
      </c>
      <c r="M1307">
        <v>8</v>
      </c>
      <c r="N1307">
        <v>8</v>
      </c>
    </row>
    <row r="1308" spans="1:14">
      <c r="A1308" t="s">
        <v>1201</v>
      </c>
      <c r="B1308" t="s">
        <v>1205</v>
      </c>
      <c r="C1308" s="8">
        <v>42747</v>
      </c>
      <c r="D1308" t="s">
        <v>1237</v>
      </c>
      <c r="E1308" t="s">
        <v>48</v>
      </c>
      <c r="F1308" t="s">
        <v>49</v>
      </c>
      <c r="G1308" t="s">
        <v>102</v>
      </c>
      <c r="H1308" t="s">
        <v>1326</v>
      </c>
      <c r="J1308">
        <v>7.8550700000000004</v>
      </c>
      <c r="K1308">
        <v>0</v>
      </c>
      <c r="L1308">
        <v>0</v>
      </c>
      <c r="M1308">
        <v>8</v>
      </c>
      <c r="N1308">
        <v>8</v>
      </c>
    </row>
    <row r="1309" spans="1:14">
      <c r="A1309" t="s">
        <v>1201</v>
      </c>
      <c r="B1309" t="s">
        <v>1205</v>
      </c>
      <c r="C1309" s="8">
        <v>42747</v>
      </c>
      <c r="D1309" t="s">
        <v>1223</v>
      </c>
      <c r="E1309" t="s">
        <v>48</v>
      </c>
      <c r="F1309" t="s">
        <v>49</v>
      </c>
      <c r="G1309" t="s">
        <v>102</v>
      </c>
      <c r="H1309" t="s">
        <v>1261</v>
      </c>
      <c r="J1309">
        <v>9.7072699999999994</v>
      </c>
      <c r="K1309">
        <v>0</v>
      </c>
      <c r="L1309">
        <v>0</v>
      </c>
      <c r="M1309">
        <v>8</v>
      </c>
      <c r="N1309">
        <v>8</v>
      </c>
    </row>
    <row r="1310" spans="1:14">
      <c r="A1310" t="s">
        <v>1201</v>
      </c>
      <c r="B1310" t="s">
        <v>1205</v>
      </c>
      <c r="C1310" s="8">
        <v>42747</v>
      </c>
      <c r="D1310" t="s">
        <v>1223</v>
      </c>
      <c r="E1310" t="s">
        <v>48</v>
      </c>
      <c r="F1310" t="s">
        <v>49</v>
      </c>
      <c r="G1310" t="s">
        <v>102</v>
      </c>
      <c r="H1310" t="s">
        <v>1260</v>
      </c>
      <c r="J1310">
        <v>6.4147699999999999</v>
      </c>
      <c r="K1310">
        <v>0.30249999999999999</v>
      </c>
      <c r="L1310">
        <v>0</v>
      </c>
      <c r="M1310">
        <v>8</v>
      </c>
      <c r="N1310">
        <v>8</v>
      </c>
    </row>
    <row r="1311" spans="1:14">
      <c r="A1311" t="s">
        <v>1201</v>
      </c>
      <c r="B1311" t="s">
        <v>1205</v>
      </c>
      <c r="C1311" s="8">
        <v>42747</v>
      </c>
      <c r="D1311" t="s">
        <v>1223</v>
      </c>
      <c r="E1311" t="s">
        <v>48</v>
      </c>
      <c r="F1311" t="s">
        <v>49</v>
      </c>
      <c r="G1311" t="s">
        <v>102</v>
      </c>
      <c r="H1311" t="s">
        <v>1329</v>
      </c>
      <c r="J1311">
        <v>5.1504510000000003</v>
      </c>
      <c r="K1311">
        <v>0.2235</v>
      </c>
      <c r="L1311">
        <v>0</v>
      </c>
      <c r="M1311">
        <v>8</v>
      </c>
      <c r="N1311">
        <v>8</v>
      </c>
    </row>
    <row r="1312" spans="1:14">
      <c r="A1312" t="s">
        <v>1201</v>
      </c>
      <c r="B1312" t="s">
        <v>1205</v>
      </c>
      <c r="C1312" s="8">
        <v>42747</v>
      </c>
      <c r="D1312" t="s">
        <v>1223</v>
      </c>
      <c r="E1312" t="s">
        <v>48</v>
      </c>
      <c r="F1312" t="s">
        <v>49</v>
      </c>
      <c r="G1312" t="s">
        <v>102</v>
      </c>
      <c r="H1312" t="s">
        <v>1259</v>
      </c>
      <c r="J1312">
        <v>6.3460580000000002</v>
      </c>
      <c r="K1312">
        <v>0.1961</v>
      </c>
      <c r="L1312">
        <v>0</v>
      </c>
      <c r="M1312">
        <v>6</v>
      </c>
      <c r="N1312">
        <v>6</v>
      </c>
    </row>
    <row r="1313" spans="1:14">
      <c r="A1313" t="s">
        <v>1201</v>
      </c>
      <c r="B1313" t="s">
        <v>1205</v>
      </c>
      <c r="C1313" s="8">
        <v>42747</v>
      </c>
      <c r="D1313" t="s">
        <v>1225</v>
      </c>
      <c r="E1313" t="s">
        <v>48</v>
      </c>
      <c r="F1313" t="s">
        <v>49</v>
      </c>
      <c r="G1313" t="s">
        <v>102</v>
      </c>
      <c r="H1313" t="s">
        <v>1258</v>
      </c>
      <c r="J1313">
        <v>3.0466820000000001</v>
      </c>
      <c r="K1313">
        <v>0</v>
      </c>
      <c r="L1313">
        <v>0</v>
      </c>
      <c r="M1313">
        <v>8</v>
      </c>
      <c r="N1313">
        <v>8</v>
      </c>
    </row>
    <row r="1314" spans="1:14">
      <c r="A1314" t="s">
        <v>1201</v>
      </c>
      <c r="B1314" t="s">
        <v>1205</v>
      </c>
      <c r="C1314" s="8">
        <v>42747</v>
      </c>
      <c r="D1314" t="s">
        <v>1225</v>
      </c>
      <c r="E1314" t="s">
        <v>48</v>
      </c>
      <c r="F1314" t="s">
        <v>49</v>
      </c>
      <c r="G1314" t="s">
        <v>102</v>
      </c>
      <c r="H1314" t="s">
        <v>1257</v>
      </c>
      <c r="J1314">
        <v>6.0277000000000003</v>
      </c>
      <c r="K1314">
        <v>1.17E-2</v>
      </c>
      <c r="L1314">
        <v>0</v>
      </c>
      <c r="M1314">
        <v>8</v>
      </c>
      <c r="N1314">
        <v>8</v>
      </c>
    </row>
    <row r="1315" spans="1:14">
      <c r="A1315" t="s">
        <v>1201</v>
      </c>
      <c r="B1315" t="s">
        <v>1205</v>
      </c>
      <c r="C1315" s="8">
        <v>42747</v>
      </c>
      <c r="D1315" t="s">
        <v>1223</v>
      </c>
      <c r="E1315" t="s">
        <v>48</v>
      </c>
      <c r="F1315" t="s">
        <v>49</v>
      </c>
      <c r="G1315" t="s">
        <v>102</v>
      </c>
      <c r="H1315" t="s">
        <v>1256</v>
      </c>
      <c r="J1315">
        <v>5.8225899999999999</v>
      </c>
      <c r="K1315">
        <v>0</v>
      </c>
      <c r="L1315">
        <v>0</v>
      </c>
      <c r="M1315">
        <v>8</v>
      </c>
      <c r="N1315">
        <v>8</v>
      </c>
    </row>
    <row r="1316" spans="1:14">
      <c r="A1316" t="s">
        <v>1201</v>
      </c>
      <c r="B1316" t="s">
        <v>1205</v>
      </c>
      <c r="C1316" s="8">
        <v>42747</v>
      </c>
      <c r="D1316" t="s">
        <v>1237</v>
      </c>
      <c r="E1316" t="s">
        <v>48</v>
      </c>
      <c r="F1316" t="s">
        <v>49</v>
      </c>
      <c r="G1316" t="s">
        <v>102</v>
      </c>
      <c r="H1316" t="s">
        <v>1330</v>
      </c>
      <c r="J1316">
        <v>4.0054299999999996</v>
      </c>
      <c r="K1316">
        <v>1.4201999999999999</v>
      </c>
      <c r="L1316">
        <v>0</v>
      </c>
      <c r="M1316">
        <v>4.5</v>
      </c>
      <c r="N1316">
        <v>4.5</v>
      </c>
    </row>
    <row r="1317" spans="1:14">
      <c r="A1317" t="s">
        <v>1201</v>
      </c>
      <c r="B1317" t="s">
        <v>1205</v>
      </c>
      <c r="C1317" s="8">
        <v>42747</v>
      </c>
      <c r="D1317" t="s">
        <v>1225</v>
      </c>
      <c r="E1317" t="s">
        <v>48</v>
      </c>
      <c r="F1317" t="s">
        <v>49</v>
      </c>
      <c r="G1317" t="s">
        <v>102</v>
      </c>
      <c r="H1317" t="s">
        <v>1255</v>
      </c>
      <c r="J1317">
        <v>4.7671239999999999</v>
      </c>
      <c r="K1317">
        <v>1.2999999999999999E-2</v>
      </c>
      <c r="L1317">
        <v>0</v>
      </c>
      <c r="M1317">
        <v>7</v>
      </c>
      <c r="N1317">
        <v>7</v>
      </c>
    </row>
    <row r="1318" spans="1:14">
      <c r="A1318" t="s">
        <v>1201</v>
      </c>
      <c r="B1318" t="s">
        <v>1205</v>
      </c>
      <c r="C1318" s="8">
        <v>42747</v>
      </c>
      <c r="D1318" t="s">
        <v>1237</v>
      </c>
      <c r="E1318" t="s">
        <v>48</v>
      </c>
      <c r="F1318" t="s">
        <v>49</v>
      </c>
      <c r="G1318" t="s">
        <v>102</v>
      </c>
      <c r="H1318" t="s">
        <v>1331</v>
      </c>
      <c r="J1318">
        <v>3.7410899999999998</v>
      </c>
      <c r="K1318">
        <v>0</v>
      </c>
      <c r="L1318">
        <v>0</v>
      </c>
      <c r="M1318">
        <v>8</v>
      </c>
      <c r="N1318">
        <v>8</v>
      </c>
    </row>
    <row r="1319" spans="1:14">
      <c r="A1319" t="s">
        <v>1201</v>
      </c>
      <c r="B1319" t="s">
        <v>1205</v>
      </c>
      <c r="C1319" s="8">
        <v>42747</v>
      </c>
      <c r="D1319" t="s">
        <v>1237</v>
      </c>
      <c r="E1319" t="s">
        <v>48</v>
      </c>
      <c r="F1319" t="s">
        <v>49</v>
      </c>
      <c r="G1319" t="s">
        <v>102</v>
      </c>
      <c r="H1319" t="s">
        <v>1332</v>
      </c>
      <c r="J1319">
        <v>4.44238</v>
      </c>
      <c r="K1319">
        <v>0</v>
      </c>
      <c r="L1319">
        <v>0</v>
      </c>
      <c r="M1319">
        <v>8</v>
      </c>
      <c r="N1319">
        <v>8</v>
      </c>
    </row>
    <row r="1320" spans="1:14">
      <c r="A1320" t="s">
        <v>1201</v>
      </c>
      <c r="B1320" t="s">
        <v>1205</v>
      </c>
      <c r="C1320" s="8">
        <v>42747</v>
      </c>
      <c r="D1320" t="s">
        <v>1225</v>
      </c>
      <c r="E1320" t="s">
        <v>48</v>
      </c>
      <c r="F1320" t="s">
        <v>49</v>
      </c>
      <c r="G1320" t="s">
        <v>102</v>
      </c>
      <c r="H1320" t="s">
        <v>1254</v>
      </c>
      <c r="J1320">
        <v>5.4565999999999999</v>
      </c>
      <c r="K1320">
        <v>1.2549999999999999</v>
      </c>
      <c r="L1320">
        <v>0</v>
      </c>
      <c r="M1320">
        <v>8</v>
      </c>
      <c r="N1320">
        <v>8</v>
      </c>
    </row>
    <row r="1321" spans="1:14">
      <c r="A1321" t="s">
        <v>1201</v>
      </c>
      <c r="B1321" t="s">
        <v>1205</v>
      </c>
      <c r="C1321" s="8">
        <v>42747</v>
      </c>
      <c r="D1321" t="s">
        <v>1225</v>
      </c>
      <c r="E1321" t="s">
        <v>48</v>
      </c>
      <c r="F1321" t="s">
        <v>49</v>
      </c>
      <c r="G1321" t="s">
        <v>102</v>
      </c>
      <c r="H1321" t="s">
        <v>1253</v>
      </c>
      <c r="J1321">
        <v>7.3885040000000002</v>
      </c>
      <c r="K1321">
        <v>6.8400000000000002E-2</v>
      </c>
      <c r="L1321">
        <v>0</v>
      </c>
      <c r="M1321">
        <v>8</v>
      </c>
      <c r="N1321">
        <v>8</v>
      </c>
    </row>
    <row r="1322" spans="1:14">
      <c r="A1322" t="s">
        <v>1201</v>
      </c>
      <c r="B1322" t="s">
        <v>1205</v>
      </c>
      <c r="C1322" s="8">
        <v>42747</v>
      </c>
      <c r="D1322" t="s">
        <v>1237</v>
      </c>
      <c r="E1322" t="s">
        <v>48</v>
      </c>
      <c r="F1322" t="s">
        <v>49</v>
      </c>
      <c r="G1322" t="s">
        <v>102</v>
      </c>
      <c r="H1322" t="s">
        <v>1339</v>
      </c>
      <c r="J1322">
        <v>6.6971400000000001</v>
      </c>
      <c r="K1322">
        <v>0</v>
      </c>
      <c r="L1322">
        <v>0</v>
      </c>
      <c r="M1322">
        <v>8</v>
      </c>
      <c r="N1322">
        <v>8</v>
      </c>
    </row>
    <row r="1323" spans="1:14">
      <c r="A1323" t="s">
        <v>1201</v>
      </c>
      <c r="B1323" t="s">
        <v>1205</v>
      </c>
      <c r="C1323" s="8">
        <v>42747</v>
      </c>
      <c r="D1323" t="s">
        <v>1223</v>
      </c>
      <c r="E1323" t="s">
        <v>48</v>
      </c>
      <c r="F1323" t="s">
        <v>49</v>
      </c>
      <c r="G1323" t="s">
        <v>102</v>
      </c>
      <c r="H1323" t="s">
        <v>1252</v>
      </c>
      <c r="J1323">
        <v>5.34314</v>
      </c>
      <c r="K1323">
        <v>0</v>
      </c>
      <c r="L1323">
        <v>0</v>
      </c>
      <c r="M1323">
        <v>8</v>
      </c>
      <c r="N1323">
        <v>8</v>
      </c>
    </row>
    <row r="1324" spans="1:14">
      <c r="A1324" t="s">
        <v>1201</v>
      </c>
      <c r="B1324" t="s">
        <v>1205</v>
      </c>
      <c r="C1324" s="8">
        <v>42747</v>
      </c>
      <c r="D1324" t="s">
        <v>1237</v>
      </c>
      <c r="E1324" t="s">
        <v>48</v>
      </c>
      <c r="F1324" t="s">
        <v>49</v>
      </c>
      <c r="G1324" t="s">
        <v>102</v>
      </c>
      <c r="H1324" t="s">
        <v>1338</v>
      </c>
      <c r="J1324">
        <v>6.8257700000000003</v>
      </c>
      <c r="K1324">
        <v>0</v>
      </c>
      <c r="L1324">
        <v>0</v>
      </c>
      <c r="M1324">
        <v>8</v>
      </c>
      <c r="N1324">
        <v>8</v>
      </c>
    </row>
    <row r="1325" spans="1:14">
      <c r="A1325" t="s">
        <v>1201</v>
      </c>
      <c r="B1325" t="s">
        <v>1205</v>
      </c>
      <c r="C1325" s="8">
        <v>42747</v>
      </c>
      <c r="D1325" t="s">
        <v>1223</v>
      </c>
      <c r="E1325" t="s">
        <v>48</v>
      </c>
      <c r="F1325" t="s">
        <v>49</v>
      </c>
      <c r="G1325" t="s">
        <v>102</v>
      </c>
      <c r="H1325" t="s">
        <v>1250</v>
      </c>
      <c r="J1325">
        <v>5.8879799999999998</v>
      </c>
      <c r="K1325">
        <v>1.41E-2</v>
      </c>
      <c r="L1325">
        <v>0</v>
      </c>
      <c r="M1325">
        <v>8</v>
      </c>
      <c r="N1325">
        <v>8</v>
      </c>
    </row>
    <row r="1326" spans="1:14">
      <c r="A1326" t="s">
        <v>1201</v>
      </c>
      <c r="B1326" t="s">
        <v>1205</v>
      </c>
      <c r="C1326" s="8">
        <v>42747</v>
      </c>
      <c r="D1326" t="s">
        <v>1223</v>
      </c>
      <c r="E1326" t="s">
        <v>48</v>
      </c>
      <c r="F1326" t="s">
        <v>49</v>
      </c>
      <c r="G1326" t="s">
        <v>102</v>
      </c>
      <c r="H1326" t="s">
        <v>1249</v>
      </c>
      <c r="J1326">
        <v>3.4039069999999998</v>
      </c>
      <c r="K1326">
        <v>0</v>
      </c>
      <c r="L1326">
        <v>0</v>
      </c>
      <c r="M1326">
        <v>8</v>
      </c>
      <c r="N1326">
        <v>8</v>
      </c>
    </row>
    <row r="1327" spans="1:14">
      <c r="A1327" t="s">
        <v>1201</v>
      </c>
      <c r="B1327" t="s">
        <v>1205</v>
      </c>
      <c r="C1327" s="8">
        <v>42747</v>
      </c>
      <c r="D1327" t="s">
        <v>1225</v>
      </c>
      <c r="E1327" t="s">
        <v>48</v>
      </c>
      <c r="F1327" t="s">
        <v>49</v>
      </c>
      <c r="G1327" t="s">
        <v>102</v>
      </c>
      <c r="H1327" t="s">
        <v>1248</v>
      </c>
      <c r="J1327">
        <v>6.1915399999999998</v>
      </c>
      <c r="K1327">
        <v>0</v>
      </c>
      <c r="L1327">
        <v>0</v>
      </c>
      <c r="M1327">
        <v>8</v>
      </c>
      <c r="N1327">
        <v>8</v>
      </c>
    </row>
    <row r="1328" spans="1:14">
      <c r="A1328" t="s">
        <v>1201</v>
      </c>
      <c r="B1328" t="s">
        <v>1205</v>
      </c>
      <c r="C1328" s="8">
        <v>42747</v>
      </c>
      <c r="D1328" t="s">
        <v>1225</v>
      </c>
      <c r="E1328" t="s">
        <v>48</v>
      </c>
      <c r="F1328" t="s">
        <v>49</v>
      </c>
      <c r="G1328" t="s">
        <v>102</v>
      </c>
      <c r="H1328" t="s">
        <v>1247</v>
      </c>
      <c r="J1328">
        <v>6.1997999999999998</v>
      </c>
      <c r="K1328">
        <v>0</v>
      </c>
      <c r="L1328">
        <v>0</v>
      </c>
      <c r="M1328">
        <v>8</v>
      </c>
      <c r="N1328">
        <v>8</v>
      </c>
    </row>
    <row r="1329" spans="1:14">
      <c r="A1329" t="s">
        <v>1201</v>
      </c>
      <c r="B1329" t="s">
        <v>1205</v>
      </c>
      <c r="C1329" s="8">
        <v>42747</v>
      </c>
      <c r="D1329" t="s">
        <v>1225</v>
      </c>
      <c r="E1329" t="s">
        <v>48</v>
      </c>
      <c r="F1329" t="s">
        <v>49</v>
      </c>
      <c r="G1329" t="s">
        <v>102</v>
      </c>
      <c r="H1329" t="s">
        <v>1246</v>
      </c>
      <c r="J1329">
        <v>4.47546</v>
      </c>
      <c r="K1329">
        <v>0.42909999999999998</v>
      </c>
      <c r="L1329">
        <v>0</v>
      </c>
      <c r="M1329">
        <v>8</v>
      </c>
      <c r="N1329">
        <v>8</v>
      </c>
    </row>
    <row r="1330" spans="1:14">
      <c r="A1330" t="s">
        <v>1201</v>
      </c>
      <c r="B1330" t="s">
        <v>1205</v>
      </c>
      <c r="C1330" s="8">
        <v>42747</v>
      </c>
      <c r="D1330" t="s">
        <v>1223</v>
      </c>
      <c r="E1330" t="s">
        <v>48</v>
      </c>
      <c r="F1330" t="s">
        <v>49</v>
      </c>
      <c r="G1330" t="s">
        <v>102</v>
      </c>
      <c r="H1330" t="s">
        <v>1337</v>
      </c>
      <c r="J1330">
        <v>6.8399299999999998</v>
      </c>
      <c r="K1330">
        <v>5.4999999999999997E-3</v>
      </c>
      <c r="L1330">
        <v>0</v>
      </c>
      <c r="M1330">
        <v>8</v>
      </c>
      <c r="N1330">
        <v>8</v>
      </c>
    </row>
    <row r="1331" spans="1:14">
      <c r="A1331" t="s">
        <v>1201</v>
      </c>
      <c r="B1331" t="s">
        <v>1205</v>
      </c>
      <c r="C1331" s="8">
        <v>42747</v>
      </c>
      <c r="D1331" t="s">
        <v>1335</v>
      </c>
      <c r="E1331" t="s">
        <v>48</v>
      </c>
      <c r="F1331" t="s">
        <v>49</v>
      </c>
      <c r="G1331" t="s">
        <v>102</v>
      </c>
      <c r="H1331" t="s">
        <v>1336</v>
      </c>
      <c r="J1331">
        <v>0.1452</v>
      </c>
      <c r="K1331">
        <v>0</v>
      </c>
      <c r="L1331">
        <v>0</v>
      </c>
      <c r="M1331">
        <v>0.01</v>
      </c>
      <c r="N1331">
        <v>0.01</v>
      </c>
    </row>
    <row r="1332" spans="1:14">
      <c r="A1332" t="s">
        <v>1201</v>
      </c>
      <c r="B1332" t="s">
        <v>1205</v>
      </c>
      <c r="C1332" s="8">
        <v>42747</v>
      </c>
      <c r="D1332" t="s">
        <v>1225</v>
      </c>
      <c r="E1332" t="s">
        <v>48</v>
      </c>
      <c r="F1332" t="s">
        <v>50</v>
      </c>
      <c r="G1332" t="s">
        <v>102</v>
      </c>
      <c r="H1332" t="s">
        <v>1245</v>
      </c>
      <c r="J1332">
        <v>21.19998</v>
      </c>
      <c r="K1332">
        <v>0</v>
      </c>
      <c r="L1332">
        <v>0</v>
      </c>
      <c r="M1332">
        <v>24</v>
      </c>
      <c r="N1332">
        <v>24</v>
      </c>
    </row>
    <row r="1333" spans="1:14">
      <c r="A1333" t="s">
        <v>1201</v>
      </c>
      <c r="B1333" t="s">
        <v>1205</v>
      </c>
      <c r="C1333" s="8">
        <v>42747</v>
      </c>
      <c r="D1333" t="s">
        <v>1237</v>
      </c>
      <c r="E1333" t="s">
        <v>48</v>
      </c>
      <c r="F1333" t="s">
        <v>50</v>
      </c>
      <c r="G1333" t="s">
        <v>102</v>
      </c>
      <c r="H1333" t="s">
        <v>1334</v>
      </c>
      <c r="J1333">
        <v>28.266639999999999</v>
      </c>
      <c r="K1333">
        <v>0</v>
      </c>
      <c r="L1333">
        <v>0</v>
      </c>
      <c r="M1333">
        <v>32</v>
      </c>
      <c r="N1333">
        <v>32</v>
      </c>
    </row>
    <row r="1334" spans="1:14">
      <c r="A1334" t="s">
        <v>1201</v>
      </c>
      <c r="B1334" t="s">
        <v>1205</v>
      </c>
      <c r="C1334" s="8">
        <v>42747</v>
      </c>
      <c r="D1334" t="s">
        <v>1223</v>
      </c>
      <c r="E1334" t="s">
        <v>48</v>
      </c>
      <c r="F1334" t="s">
        <v>50</v>
      </c>
      <c r="G1334" t="s">
        <v>102</v>
      </c>
      <c r="H1334" t="s">
        <v>1244</v>
      </c>
      <c r="J1334">
        <v>42.39996</v>
      </c>
      <c r="K1334">
        <v>0</v>
      </c>
      <c r="L1334">
        <v>0</v>
      </c>
      <c r="M1334">
        <v>48</v>
      </c>
      <c r="N1334">
        <v>48</v>
      </c>
    </row>
    <row r="1335" spans="1:14">
      <c r="A1335" t="s">
        <v>1201</v>
      </c>
      <c r="B1335" t="s">
        <v>1205</v>
      </c>
      <c r="C1335" s="8">
        <v>42747</v>
      </c>
      <c r="D1335" t="s">
        <v>1225</v>
      </c>
      <c r="E1335" t="s">
        <v>48</v>
      </c>
      <c r="F1335" t="s">
        <v>50</v>
      </c>
      <c r="G1335" t="s">
        <v>102</v>
      </c>
      <c r="H1335" t="s">
        <v>1243</v>
      </c>
      <c r="J1335">
        <v>28.31955</v>
      </c>
      <c r="K1335">
        <v>0</v>
      </c>
      <c r="L1335">
        <v>0</v>
      </c>
      <c r="M1335">
        <v>32</v>
      </c>
      <c r="N1335">
        <v>32</v>
      </c>
    </row>
    <row r="1336" spans="1:14">
      <c r="A1336" t="s">
        <v>1201</v>
      </c>
      <c r="B1336" t="s">
        <v>1205</v>
      </c>
      <c r="C1336" s="8">
        <v>42747</v>
      </c>
      <c r="D1336" t="s">
        <v>1237</v>
      </c>
      <c r="E1336" t="s">
        <v>48</v>
      </c>
      <c r="F1336" t="s">
        <v>50</v>
      </c>
      <c r="G1336" t="s">
        <v>102</v>
      </c>
      <c r="H1336" t="s">
        <v>1333</v>
      </c>
      <c r="J1336">
        <v>19.26549</v>
      </c>
      <c r="K1336">
        <v>0</v>
      </c>
      <c r="L1336">
        <v>0</v>
      </c>
      <c r="M1336">
        <v>24</v>
      </c>
      <c r="N1336">
        <v>24</v>
      </c>
    </row>
    <row r="1337" spans="1:14">
      <c r="A1337" t="s">
        <v>1201</v>
      </c>
      <c r="B1337" t="s">
        <v>1205</v>
      </c>
      <c r="C1337" s="8">
        <v>42747</v>
      </c>
      <c r="D1337" t="s">
        <v>1223</v>
      </c>
      <c r="E1337" t="s">
        <v>48</v>
      </c>
      <c r="F1337" t="s">
        <v>50</v>
      </c>
      <c r="G1337" t="s">
        <v>102</v>
      </c>
      <c r="H1337" t="s">
        <v>1242</v>
      </c>
      <c r="J1337">
        <v>21.69998</v>
      </c>
      <c r="K1337">
        <v>0</v>
      </c>
      <c r="L1337">
        <v>0</v>
      </c>
      <c r="M1337">
        <v>24</v>
      </c>
      <c r="N1337">
        <v>24</v>
      </c>
    </row>
    <row r="1338" spans="1:14">
      <c r="A1338" t="s">
        <v>1201</v>
      </c>
      <c r="B1338" t="s">
        <v>1205</v>
      </c>
      <c r="C1338" s="8">
        <v>42746</v>
      </c>
      <c r="D1338" t="s">
        <v>1223</v>
      </c>
      <c r="E1338" t="s">
        <v>48</v>
      </c>
      <c r="F1338" t="s">
        <v>49</v>
      </c>
      <c r="G1338" t="s">
        <v>102</v>
      </c>
      <c r="H1338" t="s">
        <v>1300</v>
      </c>
      <c r="J1338">
        <v>5.1646799999999997</v>
      </c>
      <c r="K1338">
        <v>0</v>
      </c>
      <c r="L1338">
        <v>0</v>
      </c>
      <c r="M1338">
        <v>8</v>
      </c>
      <c r="N1338">
        <v>8</v>
      </c>
    </row>
    <row r="1339" spans="1:14">
      <c r="A1339" t="s">
        <v>1201</v>
      </c>
      <c r="B1339" t="s">
        <v>1205</v>
      </c>
      <c r="C1339" s="8">
        <v>42746</v>
      </c>
      <c r="D1339" t="s">
        <v>1223</v>
      </c>
      <c r="E1339" t="s">
        <v>48</v>
      </c>
      <c r="F1339" t="s">
        <v>49</v>
      </c>
      <c r="G1339" t="s">
        <v>102</v>
      </c>
      <c r="H1339" t="s">
        <v>1224</v>
      </c>
      <c r="J1339">
        <v>2.7907199999999999</v>
      </c>
      <c r="K1339">
        <v>0</v>
      </c>
      <c r="L1339">
        <v>0</v>
      </c>
      <c r="M1339">
        <v>8</v>
      </c>
      <c r="N1339">
        <v>8</v>
      </c>
    </row>
    <row r="1340" spans="1:14">
      <c r="A1340" t="s">
        <v>1201</v>
      </c>
      <c r="B1340" t="s">
        <v>1205</v>
      </c>
      <c r="C1340" s="8">
        <v>42746</v>
      </c>
      <c r="D1340" t="s">
        <v>1225</v>
      </c>
      <c r="E1340" t="s">
        <v>48</v>
      </c>
      <c r="F1340" t="s">
        <v>49</v>
      </c>
      <c r="G1340" t="s">
        <v>102</v>
      </c>
      <c r="H1340" t="s">
        <v>1299</v>
      </c>
      <c r="J1340">
        <v>5.3093300000000001</v>
      </c>
      <c r="K1340">
        <v>0</v>
      </c>
      <c r="L1340">
        <v>0</v>
      </c>
      <c r="M1340">
        <v>8</v>
      </c>
      <c r="N1340">
        <v>8</v>
      </c>
    </row>
    <row r="1341" spans="1:14">
      <c r="A1341" t="s">
        <v>1201</v>
      </c>
      <c r="B1341" t="s">
        <v>1205</v>
      </c>
      <c r="C1341" s="8">
        <v>42746</v>
      </c>
      <c r="D1341" t="s">
        <v>1225</v>
      </c>
      <c r="E1341" t="s">
        <v>48</v>
      </c>
      <c r="F1341" t="s">
        <v>49</v>
      </c>
      <c r="G1341" t="s">
        <v>102</v>
      </c>
      <c r="H1341" t="s">
        <v>1227</v>
      </c>
      <c r="J1341">
        <v>3.9242900000000001</v>
      </c>
      <c r="K1341">
        <v>0</v>
      </c>
      <c r="L1341">
        <v>0</v>
      </c>
      <c r="M1341">
        <v>8</v>
      </c>
      <c r="N1341">
        <v>8</v>
      </c>
    </row>
    <row r="1342" spans="1:14">
      <c r="A1342" t="s">
        <v>1201</v>
      </c>
      <c r="B1342" t="s">
        <v>1205</v>
      </c>
      <c r="C1342" s="8">
        <v>42746</v>
      </c>
      <c r="D1342" t="s">
        <v>1225</v>
      </c>
      <c r="E1342" t="s">
        <v>48</v>
      </c>
      <c r="F1342" t="s">
        <v>49</v>
      </c>
      <c r="G1342" t="s">
        <v>102</v>
      </c>
      <c r="H1342" t="s">
        <v>1228</v>
      </c>
      <c r="J1342">
        <v>5.3254999999999999</v>
      </c>
      <c r="K1342">
        <v>0</v>
      </c>
      <c r="L1342">
        <v>0</v>
      </c>
      <c r="M1342">
        <v>8</v>
      </c>
      <c r="N1342">
        <v>8</v>
      </c>
    </row>
    <row r="1343" spans="1:14">
      <c r="A1343" t="s">
        <v>1201</v>
      </c>
      <c r="B1343" t="s">
        <v>1205</v>
      </c>
      <c r="C1343" s="8">
        <v>42746</v>
      </c>
      <c r="D1343" t="s">
        <v>1225</v>
      </c>
      <c r="E1343" t="s">
        <v>48</v>
      </c>
      <c r="F1343" t="s">
        <v>49</v>
      </c>
      <c r="G1343" t="s">
        <v>102</v>
      </c>
      <c r="H1343" t="s">
        <v>1229</v>
      </c>
      <c r="J1343">
        <v>5.5792700000000002</v>
      </c>
      <c r="K1343">
        <v>8.5300000000000001E-2</v>
      </c>
      <c r="L1343">
        <v>0</v>
      </c>
      <c r="M1343">
        <v>8</v>
      </c>
      <c r="N1343">
        <v>8</v>
      </c>
    </row>
    <row r="1344" spans="1:14">
      <c r="A1344" t="s">
        <v>1201</v>
      </c>
      <c r="B1344" t="s">
        <v>1205</v>
      </c>
      <c r="C1344" s="8">
        <v>42746</v>
      </c>
      <c r="D1344" t="s">
        <v>1225</v>
      </c>
      <c r="E1344" t="s">
        <v>48</v>
      </c>
      <c r="F1344" t="s">
        <v>49</v>
      </c>
      <c r="G1344" t="s">
        <v>102</v>
      </c>
      <c r="H1344" t="s">
        <v>1230</v>
      </c>
      <c r="J1344">
        <v>5.6804500000000004</v>
      </c>
      <c r="K1344">
        <v>6.9500000000000006E-2</v>
      </c>
      <c r="L1344">
        <v>0</v>
      </c>
      <c r="M1344">
        <v>8</v>
      </c>
      <c r="N1344">
        <v>8</v>
      </c>
    </row>
    <row r="1345" spans="1:14">
      <c r="A1345" t="s">
        <v>1201</v>
      </c>
      <c r="B1345" t="s">
        <v>1205</v>
      </c>
      <c r="C1345" s="8">
        <v>42746</v>
      </c>
      <c r="D1345" t="s">
        <v>1225</v>
      </c>
      <c r="E1345" t="s">
        <v>48</v>
      </c>
      <c r="F1345" t="s">
        <v>49</v>
      </c>
      <c r="G1345" t="s">
        <v>102</v>
      </c>
      <c r="H1345" t="s">
        <v>1231</v>
      </c>
      <c r="J1345">
        <v>5.2096499999999999</v>
      </c>
      <c r="K1345">
        <v>1E-3</v>
      </c>
      <c r="L1345">
        <v>0</v>
      </c>
      <c r="M1345">
        <v>8</v>
      </c>
      <c r="N1345">
        <v>8</v>
      </c>
    </row>
    <row r="1346" spans="1:14">
      <c r="A1346" t="s">
        <v>1201</v>
      </c>
      <c r="B1346" t="s">
        <v>1205</v>
      </c>
      <c r="C1346" s="8">
        <v>42746</v>
      </c>
      <c r="D1346" t="s">
        <v>1223</v>
      </c>
      <c r="E1346" t="s">
        <v>48</v>
      </c>
      <c r="F1346" t="s">
        <v>50</v>
      </c>
      <c r="G1346" t="s">
        <v>102</v>
      </c>
      <c r="H1346" t="s">
        <v>1242</v>
      </c>
      <c r="J1346">
        <v>22.399979999999999</v>
      </c>
      <c r="K1346">
        <v>0</v>
      </c>
      <c r="L1346">
        <v>0</v>
      </c>
      <c r="M1346">
        <v>24</v>
      </c>
      <c r="N1346">
        <v>24</v>
      </c>
    </row>
    <row r="1347" spans="1:14">
      <c r="A1347" t="s">
        <v>1201</v>
      </c>
      <c r="B1347" t="s">
        <v>1205</v>
      </c>
      <c r="C1347" s="8">
        <v>42746</v>
      </c>
      <c r="D1347" t="s">
        <v>1237</v>
      </c>
      <c r="E1347" t="s">
        <v>48</v>
      </c>
      <c r="F1347" t="s">
        <v>50</v>
      </c>
      <c r="G1347" t="s">
        <v>102</v>
      </c>
      <c r="H1347" t="s">
        <v>1333</v>
      </c>
      <c r="J1347">
        <v>19.113309999999998</v>
      </c>
      <c r="K1347">
        <v>0</v>
      </c>
      <c r="L1347">
        <v>0</v>
      </c>
      <c r="M1347">
        <v>24</v>
      </c>
      <c r="N1347">
        <v>24</v>
      </c>
    </row>
    <row r="1348" spans="1:14">
      <c r="A1348" t="s">
        <v>1201</v>
      </c>
      <c r="B1348" t="s">
        <v>1205</v>
      </c>
      <c r="C1348" s="8">
        <v>42746</v>
      </c>
      <c r="D1348" t="s">
        <v>1225</v>
      </c>
      <c r="E1348" t="s">
        <v>48</v>
      </c>
      <c r="F1348" t="s">
        <v>50</v>
      </c>
      <c r="G1348" t="s">
        <v>102</v>
      </c>
      <c r="H1348" t="s">
        <v>1243</v>
      </c>
      <c r="J1348">
        <v>27.323329999999999</v>
      </c>
      <c r="K1348">
        <v>0</v>
      </c>
      <c r="L1348">
        <v>0</v>
      </c>
      <c r="M1348">
        <v>32</v>
      </c>
      <c r="N1348">
        <v>32</v>
      </c>
    </row>
    <row r="1349" spans="1:14">
      <c r="A1349" t="s">
        <v>1201</v>
      </c>
      <c r="B1349" t="s">
        <v>1205</v>
      </c>
      <c r="C1349" s="8">
        <v>42746</v>
      </c>
      <c r="D1349" t="s">
        <v>1223</v>
      </c>
      <c r="E1349" t="s">
        <v>48</v>
      </c>
      <c r="F1349" t="s">
        <v>50</v>
      </c>
      <c r="G1349" t="s">
        <v>102</v>
      </c>
      <c r="H1349" t="s">
        <v>1244</v>
      </c>
      <c r="J1349">
        <v>30.602294000000001</v>
      </c>
      <c r="K1349">
        <v>0</v>
      </c>
      <c r="L1349">
        <v>0</v>
      </c>
      <c r="M1349">
        <v>40</v>
      </c>
      <c r="N1349">
        <v>40</v>
      </c>
    </row>
    <row r="1350" spans="1:14">
      <c r="A1350" t="s">
        <v>1201</v>
      </c>
      <c r="B1350" t="s">
        <v>1205</v>
      </c>
      <c r="C1350" s="8">
        <v>42746</v>
      </c>
      <c r="D1350" t="s">
        <v>1237</v>
      </c>
      <c r="E1350" t="s">
        <v>48</v>
      </c>
      <c r="F1350" t="s">
        <v>50</v>
      </c>
      <c r="G1350" t="s">
        <v>102</v>
      </c>
      <c r="H1350" t="s">
        <v>1334</v>
      </c>
      <c r="J1350">
        <v>25.199580000000001</v>
      </c>
      <c r="K1350">
        <v>0</v>
      </c>
      <c r="L1350">
        <v>0</v>
      </c>
      <c r="M1350">
        <v>32</v>
      </c>
      <c r="N1350">
        <v>32</v>
      </c>
    </row>
    <row r="1351" spans="1:14">
      <c r="A1351" t="s">
        <v>1201</v>
      </c>
      <c r="B1351" t="s">
        <v>1205</v>
      </c>
      <c r="C1351" s="8">
        <v>42746</v>
      </c>
      <c r="D1351" t="s">
        <v>1225</v>
      </c>
      <c r="E1351" t="s">
        <v>48</v>
      </c>
      <c r="F1351" t="s">
        <v>50</v>
      </c>
      <c r="G1351" t="s">
        <v>102</v>
      </c>
      <c r="H1351" t="s">
        <v>1245</v>
      </c>
      <c r="J1351">
        <v>21.19998</v>
      </c>
      <c r="K1351">
        <v>0</v>
      </c>
      <c r="L1351">
        <v>0</v>
      </c>
      <c r="M1351">
        <v>24</v>
      </c>
      <c r="N1351">
        <v>24</v>
      </c>
    </row>
    <row r="1352" spans="1:14">
      <c r="A1352" t="s">
        <v>1201</v>
      </c>
      <c r="B1352" t="s">
        <v>1205</v>
      </c>
      <c r="C1352" s="8">
        <v>42746</v>
      </c>
      <c r="D1352" t="s">
        <v>1335</v>
      </c>
      <c r="E1352" t="s">
        <v>48</v>
      </c>
      <c r="F1352" t="s">
        <v>49</v>
      </c>
      <c r="G1352" t="s">
        <v>102</v>
      </c>
      <c r="H1352" t="s">
        <v>1336</v>
      </c>
      <c r="J1352">
        <v>0.65317000000000003</v>
      </c>
      <c r="K1352">
        <v>0</v>
      </c>
      <c r="L1352">
        <v>0</v>
      </c>
      <c r="M1352">
        <v>0.01</v>
      </c>
      <c r="N1352">
        <v>0.01</v>
      </c>
    </row>
    <row r="1353" spans="1:14">
      <c r="A1353" t="s">
        <v>1201</v>
      </c>
      <c r="B1353" t="s">
        <v>1205</v>
      </c>
      <c r="C1353" s="8">
        <v>42746</v>
      </c>
      <c r="D1353" t="s">
        <v>1223</v>
      </c>
      <c r="E1353" t="s">
        <v>48</v>
      </c>
      <c r="F1353" t="s">
        <v>49</v>
      </c>
      <c r="G1353" t="s">
        <v>102</v>
      </c>
      <c r="H1353" t="s">
        <v>1337</v>
      </c>
      <c r="J1353">
        <v>7.6868600000000002</v>
      </c>
      <c r="K1353">
        <v>1.2999999999999999E-3</v>
      </c>
      <c r="L1353">
        <v>0</v>
      </c>
      <c r="M1353">
        <v>8</v>
      </c>
      <c r="N1353">
        <v>8</v>
      </c>
    </row>
    <row r="1354" spans="1:14">
      <c r="A1354" t="s">
        <v>1201</v>
      </c>
      <c r="B1354" t="s">
        <v>1205</v>
      </c>
      <c r="C1354" s="8">
        <v>42746</v>
      </c>
      <c r="D1354" t="s">
        <v>1225</v>
      </c>
      <c r="E1354" t="s">
        <v>48</v>
      </c>
      <c r="F1354" t="s">
        <v>49</v>
      </c>
      <c r="G1354" t="s">
        <v>102</v>
      </c>
      <c r="H1354" t="s">
        <v>1246</v>
      </c>
      <c r="J1354">
        <v>4.8953300000000004</v>
      </c>
      <c r="K1354">
        <v>5.5999999999999999E-3</v>
      </c>
      <c r="L1354">
        <v>0</v>
      </c>
      <c r="M1354">
        <v>8</v>
      </c>
      <c r="N1354">
        <v>8</v>
      </c>
    </row>
    <row r="1355" spans="1:14">
      <c r="A1355" t="s">
        <v>1201</v>
      </c>
      <c r="B1355" t="s">
        <v>1205</v>
      </c>
      <c r="C1355" s="8">
        <v>42746</v>
      </c>
      <c r="D1355" t="s">
        <v>1225</v>
      </c>
      <c r="E1355" t="s">
        <v>48</v>
      </c>
      <c r="F1355" t="s">
        <v>49</v>
      </c>
      <c r="G1355" t="s">
        <v>102</v>
      </c>
      <c r="H1355" t="s">
        <v>1247</v>
      </c>
      <c r="J1355">
        <v>5.4150600000000004</v>
      </c>
      <c r="K1355">
        <v>0</v>
      </c>
      <c r="L1355">
        <v>0</v>
      </c>
      <c r="M1355">
        <v>8</v>
      </c>
      <c r="N1355">
        <v>8</v>
      </c>
    </row>
    <row r="1356" spans="1:14">
      <c r="A1356" t="s">
        <v>1201</v>
      </c>
      <c r="B1356" t="s">
        <v>1205</v>
      </c>
      <c r="C1356" s="8">
        <v>42746</v>
      </c>
      <c r="D1356" t="s">
        <v>1225</v>
      </c>
      <c r="E1356" t="s">
        <v>48</v>
      </c>
      <c r="F1356" t="s">
        <v>49</v>
      </c>
      <c r="G1356" t="s">
        <v>102</v>
      </c>
      <c r="H1356" t="s">
        <v>1248</v>
      </c>
      <c r="J1356">
        <v>6.3862100000000002</v>
      </c>
      <c r="K1356">
        <v>0</v>
      </c>
      <c r="L1356">
        <v>0</v>
      </c>
      <c r="M1356">
        <v>8</v>
      </c>
      <c r="N1356">
        <v>8</v>
      </c>
    </row>
    <row r="1357" spans="1:14">
      <c r="A1357" t="s">
        <v>1201</v>
      </c>
      <c r="B1357" t="s">
        <v>1205</v>
      </c>
      <c r="C1357" s="8">
        <v>42746</v>
      </c>
      <c r="D1357" t="s">
        <v>1223</v>
      </c>
      <c r="E1357" t="s">
        <v>48</v>
      </c>
      <c r="F1357" t="s">
        <v>49</v>
      </c>
      <c r="G1357" t="s">
        <v>102</v>
      </c>
      <c r="H1357" t="s">
        <v>1249</v>
      </c>
      <c r="J1357">
        <v>6.35093</v>
      </c>
      <c r="K1357">
        <v>0.23910000000000001</v>
      </c>
      <c r="L1357">
        <v>0</v>
      </c>
      <c r="M1357">
        <v>8</v>
      </c>
      <c r="N1357">
        <v>8</v>
      </c>
    </row>
    <row r="1358" spans="1:14">
      <c r="A1358" t="s">
        <v>1201</v>
      </c>
      <c r="B1358" t="s">
        <v>1205</v>
      </c>
      <c r="C1358" s="8">
        <v>42746</v>
      </c>
      <c r="D1358" t="s">
        <v>1223</v>
      </c>
      <c r="E1358" t="s">
        <v>48</v>
      </c>
      <c r="F1358" t="s">
        <v>49</v>
      </c>
      <c r="G1358" t="s">
        <v>102</v>
      </c>
      <c r="H1358" t="s">
        <v>1250</v>
      </c>
      <c r="J1358">
        <v>3.3020100000000001</v>
      </c>
      <c r="K1358">
        <v>2.8433000000000002</v>
      </c>
      <c r="L1358">
        <v>0</v>
      </c>
      <c r="M1358">
        <v>8</v>
      </c>
      <c r="N1358">
        <v>8</v>
      </c>
    </row>
    <row r="1359" spans="1:14">
      <c r="A1359" t="s">
        <v>1201</v>
      </c>
      <c r="B1359" t="s">
        <v>1205</v>
      </c>
      <c r="C1359" s="8">
        <v>42746</v>
      </c>
      <c r="D1359" t="s">
        <v>1237</v>
      </c>
      <c r="E1359" t="s">
        <v>48</v>
      </c>
      <c r="F1359" t="s">
        <v>49</v>
      </c>
      <c r="G1359" t="s">
        <v>102</v>
      </c>
      <c r="H1359" t="s">
        <v>1251</v>
      </c>
      <c r="J1359">
        <v>3.95668</v>
      </c>
      <c r="K1359">
        <v>0</v>
      </c>
      <c r="L1359">
        <v>0</v>
      </c>
      <c r="M1359">
        <v>7</v>
      </c>
      <c r="N1359">
        <v>7</v>
      </c>
    </row>
    <row r="1360" spans="1:14">
      <c r="A1360" t="s">
        <v>1201</v>
      </c>
      <c r="B1360" t="s">
        <v>1205</v>
      </c>
      <c r="C1360" s="8">
        <v>42746</v>
      </c>
      <c r="D1360" t="s">
        <v>1237</v>
      </c>
      <c r="E1360" t="s">
        <v>48</v>
      </c>
      <c r="F1360" t="s">
        <v>49</v>
      </c>
      <c r="G1360" t="s">
        <v>102</v>
      </c>
      <c r="H1360" t="s">
        <v>1338</v>
      </c>
      <c r="J1360">
        <v>5.7180200000000001</v>
      </c>
      <c r="K1360">
        <v>0</v>
      </c>
      <c r="L1360">
        <v>0</v>
      </c>
      <c r="M1360">
        <v>8</v>
      </c>
      <c r="N1360">
        <v>8</v>
      </c>
    </row>
    <row r="1361" spans="1:14">
      <c r="A1361" t="s">
        <v>1201</v>
      </c>
      <c r="B1361" t="s">
        <v>1205</v>
      </c>
      <c r="C1361" s="8">
        <v>42746</v>
      </c>
      <c r="D1361" t="s">
        <v>1223</v>
      </c>
      <c r="E1361" t="s">
        <v>48</v>
      </c>
      <c r="F1361" t="s">
        <v>49</v>
      </c>
      <c r="G1361" t="s">
        <v>102</v>
      </c>
      <c r="H1361" t="s">
        <v>1252</v>
      </c>
      <c r="J1361">
        <v>5.7728700000000002</v>
      </c>
      <c r="K1361">
        <v>0</v>
      </c>
      <c r="L1361">
        <v>0</v>
      </c>
      <c r="M1361">
        <v>8</v>
      </c>
      <c r="N1361">
        <v>8</v>
      </c>
    </row>
    <row r="1362" spans="1:14">
      <c r="A1362" t="s">
        <v>1201</v>
      </c>
      <c r="B1362" t="s">
        <v>1205</v>
      </c>
      <c r="C1362" s="8">
        <v>42746</v>
      </c>
      <c r="D1362" t="s">
        <v>1237</v>
      </c>
      <c r="E1362" t="s">
        <v>48</v>
      </c>
      <c r="F1362" t="s">
        <v>49</v>
      </c>
      <c r="G1362" t="s">
        <v>102</v>
      </c>
      <c r="H1362" t="s">
        <v>1339</v>
      </c>
      <c r="J1362">
        <v>6.5618299999999996</v>
      </c>
      <c r="K1362">
        <v>0</v>
      </c>
      <c r="L1362">
        <v>0</v>
      </c>
      <c r="M1362">
        <v>8</v>
      </c>
      <c r="N1362">
        <v>8</v>
      </c>
    </row>
    <row r="1363" spans="1:14">
      <c r="A1363" t="s">
        <v>1201</v>
      </c>
      <c r="B1363" t="s">
        <v>1205</v>
      </c>
      <c r="C1363" s="8">
        <v>42746</v>
      </c>
      <c r="D1363" t="s">
        <v>1225</v>
      </c>
      <c r="E1363" t="s">
        <v>48</v>
      </c>
      <c r="F1363" t="s">
        <v>49</v>
      </c>
      <c r="G1363" t="s">
        <v>102</v>
      </c>
      <c r="H1363" t="s">
        <v>1253</v>
      </c>
      <c r="J1363">
        <v>5.9410499999999997</v>
      </c>
      <c r="K1363">
        <v>8.9200000000000002E-2</v>
      </c>
      <c r="L1363">
        <v>0</v>
      </c>
      <c r="M1363">
        <v>8</v>
      </c>
      <c r="N1363">
        <v>8</v>
      </c>
    </row>
    <row r="1364" spans="1:14">
      <c r="A1364" t="s">
        <v>1201</v>
      </c>
      <c r="B1364" t="s">
        <v>1205</v>
      </c>
      <c r="C1364" s="8">
        <v>42746</v>
      </c>
      <c r="D1364" t="s">
        <v>1225</v>
      </c>
      <c r="E1364" t="s">
        <v>48</v>
      </c>
      <c r="F1364" t="s">
        <v>49</v>
      </c>
      <c r="G1364" t="s">
        <v>102</v>
      </c>
      <c r="H1364" t="s">
        <v>1254</v>
      </c>
      <c r="J1364">
        <v>6.45031</v>
      </c>
      <c r="K1364">
        <v>0.70930000000000004</v>
      </c>
      <c r="L1364">
        <v>0</v>
      </c>
      <c r="M1364">
        <v>8</v>
      </c>
      <c r="N1364">
        <v>8</v>
      </c>
    </row>
    <row r="1365" spans="1:14">
      <c r="A1365" t="s">
        <v>1201</v>
      </c>
      <c r="B1365" t="s">
        <v>1205</v>
      </c>
      <c r="C1365" s="8">
        <v>42746</v>
      </c>
      <c r="D1365" t="s">
        <v>1237</v>
      </c>
      <c r="E1365" t="s">
        <v>48</v>
      </c>
      <c r="F1365" t="s">
        <v>49</v>
      </c>
      <c r="G1365" t="s">
        <v>102</v>
      </c>
      <c r="H1365" t="s">
        <v>1332</v>
      </c>
      <c r="J1365">
        <v>4.5454499999999998</v>
      </c>
      <c r="K1365">
        <v>0</v>
      </c>
      <c r="L1365">
        <v>0</v>
      </c>
      <c r="M1365">
        <v>8</v>
      </c>
      <c r="N1365">
        <v>8</v>
      </c>
    </row>
    <row r="1366" spans="1:14">
      <c r="A1366" t="s">
        <v>1201</v>
      </c>
      <c r="B1366" t="s">
        <v>1205</v>
      </c>
      <c r="C1366" s="8">
        <v>42746</v>
      </c>
      <c r="D1366" t="s">
        <v>1237</v>
      </c>
      <c r="E1366" t="s">
        <v>48</v>
      </c>
      <c r="F1366" t="s">
        <v>49</v>
      </c>
      <c r="G1366" t="s">
        <v>102</v>
      </c>
      <c r="H1366" t="s">
        <v>1331</v>
      </c>
      <c r="J1366">
        <v>3.71339</v>
      </c>
      <c r="K1366">
        <v>0</v>
      </c>
      <c r="L1366">
        <v>0</v>
      </c>
      <c r="M1366">
        <v>8</v>
      </c>
      <c r="N1366">
        <v>8</v>
      </c>
    </row>
    <row r="1367" spans="1:14">
      <c r="A1367" t="s">
        <v>1201</v>
      </c>
      <c r="B1367" t="s">
        <v>1205</v>
      </c>
      <c r="C1367" s="8">
        <v>42746</v>
      </c>
      <c r="D1367" t="s">
        <v>1225</v>
      </c>
      <c r="E1367" t="s">
        <v>48</v>
      </c>
      <c r="F1367" t="s">
        <v>49</v>
      </c>
      <c r="G1367" t="s">
        <v>102</v>
      </c>
      <c r="H1367" t="s">
        <v>1255</v>
      </c>
      <c r="J1367">
        <v>4.7676699999999999</v>
      </c>
      <c r="K1367">
        <v>0</v>
      </c>
      <c r="L1367">
        <v>0</v>
      </c>
      <c r="M1367">
        <v>7</v>
      </c>
      <c r="N1367">
        <v>7</v>
      </c>
    </row>
    <row r="1368" spans="1:14">
      <c r="A1368" t="s">
        <v>1201</v>
      </c>
      <c r="B1368" t="s">
        <v>1205</v>
      </c>
      <c r="C1368" s="8">
        <v>42746</v>
      </c>
      <c r="D1368" t="s">
        <v>1237</v>
      </c>
      <c r="E1368" t="s">
        <v>48</v>
      </c>
      <c r="F1368" t="s">
        <v>49</v>
      </c>
      <c r="G1368" t="s">
        <v>102</v>
      </c>
      <c r="H1368" t="s">
        <v>1330</v>
      </c>
      <c r="J1368">
        <v>5.6654689999999999</v>
      </c>
      <c r="K1368">
        <v>0</v>
      </c>
      <c r="L1368">
        <v>0</v>
      </c>
      <c r="M1368">
        <v>8</v>
      </c>
      <c r="N1368">
        <v>8</v>
      </c>
    </row>
    <row r="1369" spans="1:14">
      <c r="A1369" t="s">
        <v>1201</v>
      </c>
      <c r="B1369" t="s">
        <v>1205</v>
      </c>
      <c r="C1369" s="8">
        <v>42746</v>
      </c>
      <c r="D1369" t="s">
        <v>1223</v>
      </c>
      <c r="E1369" t="s">
        <v>48</v>
      </c>
      <c r="F1369" t="s">
        <v>49</v>
      </c>
      <c r="G1369" t="s">
        <v>102</v>
      </c>
      <c r="H1369" t="s">
        <v>1256</v>
      </c>
      <c r="J1369">
        <v>5.01248</v>
      </c>
      <c r="K1369">
        <v>0</v>
      </c>
      <c r="L1369">
        <v>0</v>
      </c>
      <c r="M1369">
        <v>8</v>
      </c>
      <c r="N1369">
        <v>8</v>
      </c>
    </row>
    <row r="1370" spans="1:14">
      <c r="A1370" t="s">
        <v>1201</v>
      </c>
      <c r="B1370" t="s">
        <v>1205</v>
      </c>
      <c r="C1370" s="8">
        <v>42746</v>
      </c>
      <c r="D1370" t="s">
        <v>1225</v>
      </c>
      <c r="E1370" t="s">
        <v>48</v>
      </c>
      <c r="F1370" t="s">
        <v>49</v>
      </c>
      <c r="G1370" t="s">
        <v>102</v>
      </c>
      <c r="H1370" t="s">
        <v>1257</v>
      </c>
      <c r="J1370">
        <v>6.1485399999999997</v>
      </c>
      <c r="K1370">
        <v>2.1299999999999999E-2</v>
      </c>
      <c r="L1370">
        <v>0</v>
      </c>
      <c r="M1370">
        <v>8</v>
      </c>
      <c r="N1370">
        <v>8</v>
      </c>
    </row>
    <row r="1371" spans="1:14">
      <c r="A1371" t="s">
        <v>1201</v>
      </c>
      <c r="B1371" t="s">
        <v>1205</v>
      </c>
      <c r="C1371" s="8">
        <v>42746</v>
      </c>
      <c r="D1371" t="s">
        <v>1225</v>
      </c>
      <c r="E1371" t="s">
        <v>48</v>
      </c>
      <c r="F1371" t="s">
        <v>49</v>
      </c>
      <c r="G1371" t="s">
        <v>102</v>
      </c>
      <c r="H1371" t="s">
        <v>1258</v>
      </c>
      <c r="J1371">
        <v>6.1312199999999999</v>
      </c>
      <c r="K1371">
        <v>0</v>
      </c>
      <c r="L1371">
        <v>0</v>
      </c>
      <c r="M1371">
        <v>8</v>
      </c>
      <c r="N1371">
        <v>8</v>
      </c>
    </row>
    <row r="1372" spans="1:14">
      <c r="A1372" t="s">
        <v>1201</v>
      </c>
      <c r="B1372" t="s">
        <v>1205</v>
      </c>
      <c r="C1372" s="8">
        <v>42746</v>
      </c>
      <c r="D1372" t="s">
        <v>1223</v>
      </c>
      <c r="E1372" t="s">
        <v>48</v>
      </c>
      <c r="F1372" t="s">
        <v>49</v>
      </c>
      <c r="G1372" t="s">
        <v>102</v>
      </c>
      <c r="H1372" t="s">
        <v>1259</v>
      </c>
      <c r="J1372">
        <v>4.7636099999999999</v>
      </c>
      <c r="K1372">
        <v>1.1355</v>
      </c>
      <c r="L1372">
        <v>0</v>
      </c>
      <c r="M1372">
        <v>6</v>
      </c>
      <c r="N1372">
        <v>6</v>
      </c>
    </row>
    <row r="1373" spans="1:14">
      <c r="A1373" t="s">
        <v>1201</v>
      </c>
      <c r="B1373" t="s">
        <v>1205</v>
      </c>
      <c r="C1373" s="8">
        <v>42746</v>
      </c>
      <c r="D1373" t="s">
        <v>1223</v>
      </c>
      <c r="E1373" t="s">
        <v>48</v>
      </c>
      <c r="F1373" t="s">
        <v>49</v>
      </c>
      <c r="G1373" t="s">
        <v>102</v>
      </c>
      <c r="H1373" t="s">
        <v>1329</v>
      </c>
      <c r="J1373">
        <v>6.3916399999999998</v>
      </c>
      <c r="K1373">
        <v>0</v>
      </c>
      <c r="L1373">
        <v>0</v>
      </c>
      <c r="M1373">
        <v>8</v>
      </c>
      <c r="N1373">
        <v>8</v>
      </c>
    </row>
    <row r="1374" spans="1:14">
      <c r="A1374" t="s">
        <v>1201</v>
      </c>
      <c r="B1374" t="s">
        <v>1205</v>
      </c>
      <c r="C1374" s="8">
        <v>42746</v>
      </c>
      <c r="D1374" t="s">
        <v>1223</v>
      </c>
      <c r="E1374" t="s">
        <v>48</v>
      </c>
      <c r="F1374" t="s">
        <v>49</v>
      </c>
      <c r="G1374" t="s">
        <v>102</v>
      </c>
      <c r="H1374" t="s">
        <v>1260</v>
      </c>
      <c r="J1374">
        <v>6.30044</v>
      </c>
      <c r="K1374">
        <v>0</v>
      </c>
      <c r="L1374">
        <v>0</v>
      </c>
      <c r="M1374">
        <v>8</v>
      </c>
      <c r="N1374">
        <v>8</v>
      </c>
    </row>
    <row r="1375" spans="1:14">
      <c r="A1375" t="s">
        <v>1201</v>
      </c>
      <c r="B1375" t="s">
        <v>1205</v>
      </c>
      <c r="C1375" s="8">
        <v>42746</v>
      </c>
      <c r="D1375" t="s">
        <v>1223</v>
      </c>
      <c r="E1375" t="s">
        <v>48</v>
      </c>
      <c r="F1375" t="s">
        <v>49</v>
      </c>
      <c r="G1375" t="s">
        <v>102</v>
      </c>
      <c r="H1375" t="s">
        <v>1328</v>
      </c>
      <c r="J1375">
        <v>6.3693999999999997</v>
      </c>
      <c r="K1375">
        <v>0</v>
      </c>
      <c r="L1375">
        <v>0</v>
      </c>
      <c r="M1375">
        <v>8</v>
      </c>
      <c r="N1375">
        <v>8</v>
      </c>
    </row>
    <row r="1376" spans="1:14">
      <c r="A1376" t="s">
        <v>1201</v>
      </c>
      <c r="B1376" t="s">
        <v>1205</v>
      </c>
      <c r="C1376" s="8">
        <v>42746</v>
      </c>
      <c r="D1376" t="s">
        <v>1223</v>
      </c>
      <c r="E1376" t="s">
        <v>48</v>
      </c>
      <c r="F1376" t="s">
        <v>49</v>
      </c>
      <c r="G1376" t="s">
        <v>102</v>
      </c>
      <c r="H1376" t="s">
        <v>1261</v>
      </c>
      <c r="J1376">
        <v>7.6844099999999997</v>
      </c>
      <c r="K1376">
        <v>0</v>
      </c>
      <c r="L1376">
        <v>0</v>
      </c>
      <c r="M1376">
        <v>8</v>
      </c>
      <c r="N1376">
        <v>8</v>
      </c>
    </row>
    <row r="1377" spans="1:14">
      <c r="A1377" t="s">
        <v>1201</v>
      </c>
      <c r="B1377" t="s">
        <v>1205</v>
      </c>
      <c r="C1377" s="8">
        <v>42746</v>
      </c>
      <c r="D1377" t="s">
        <v>1237</v>
      </c>
      <c r="E1377" t="s">
        <v>48</v>
      </c>
      <c r="F1377" t="s">
        <v>49</v>
      </c>
      <c r="G1377" t="s">
        <v>102</v>
      </c>
      <c r="H1377" t="s">
        <v>1326</v>
      </c>
      <c r="J1377">
        <v>5.4492399999999996</v>
      </c>
      <c r="K1377">
        <v>4.2397999999999998</v>
      </c>
      <c r="L1377">
        <v>0</v>
      </c>
      <c r="M1377">
        <v>8</v>
      </c>
      <c r="N1377">
        <v>8</v>
      </c>
    </row>
    <row r="1378" spans="1:14">
      <c r="A1378" t="s">
        <v>1201</v>
      </c>
      <c r="B1378" t="s">
        <v>1205</v>
      </c>
      <c r="C1378" s="8">
        <v>42746</v>
      </c>
      <c r="D1378" t="s">
        <v>1237</v>
      </c>
      <c r="E1378" t="s">
        <v>48</v>
      </c>
      <c r="F1378" t="s">
        <v>49</v>
      </c>
      <c r="G1378" t="s">
        <v>102</v>
      </c>
      <c r="H1378" t="s">
        <v>1340</v>
      </c>
      <c r="J1378">
        <v>4.7469999999999999</v>
      </c>
      <c r="K1378">
        <v>0</v>
      </c>
      <c r="L1378">
        <v>0</v>
      </c>
      <c r="M1378">
        <v>8</v>
      </c>
      <c r="N1378">
        <v>8</v>
      </c>
    </row>
    <row r="1379" spans="1:14">
      <c r="A1379" t="s">
        <v>1201</v>
      </c>
      <c r="B1379" t="s">
        <v>1205</v>
      </c>
      <c r="C1379" s="8">
        <v>42746</v>
      </c>
      <c r="D1379" t="s">
        <v>1223</v>
      </c>
      <c r="E1379" t="s">
        <v>48</v>
      </c>
      <c r="F1379" t="s">
        <v>49</v>
      </c>
      <c r="G1379" t="s">
        <v>102</v>
      </c>
      <c r="H1379" t="s">
        <v>1262</v>
      </c>
      <c r="J1379">
        <v>5.9375299999999998</v>
      </c>
      <c r="K1379">
        <v>0.90290000000000004</v>
      </c>
      <c r="L1379">
        <v>0</v>
      </c>
      <c r="M1379">
        <v>8</v>
      </c>
      <c r="N1379">
        <v>8</v>
      </c>
    </row>
    <row r="1380" spans="1:14">
      <c r="A1380" t="s">
        <v>1201</v>
      </c>
      <c r="B1380" t="s">
        <v>1205</v>
      </c>
      <c r="C1380" s="8">
        <v>42746</v>
      </c>
      <c r="D1380" t="s">
        <v>1237</v>
      </c>
      <c r="E1380" t="s">
        <v>48</v>
      </c>
      <c r="F1380" t="s">
        <v>49</v>
      </c>
      <c r="G1380" t="s">
        <v>102</v>
      </c>
      <c r="H1380" t="s">
        <v>1325</v>
      </c>
      <c r="J1380">
        <v>1.16187</v>
      </c>
      <c r="K1380">
        <v>2.3641000000000001</v>
      </c>
      <c r="L1380">
        <v>0</v>
      </c>
      <c r="M1380">
        <v>8</v>
      </c>
      <c r="N1380">
        <v>8</v>
      </c>
    </row>
    <row r="1381" spans="1:14">
      <c r="A1381" t="s">
        <v>1201</v>
      </c>
      <c r="B1381" t="s">
        <v>1205</v>
      </c>
      <c r="C1381" s="8">
        <v>42746</v>
      </c>
      <c r="D1381" t="s">
        <v>1225</v>
      </c>
      <c r="E1381" t="s">
        <v>48</v>
      </c>
      <c r="F1381" t="s">
        <v>49</v>
      </c>
      <c r="G1381" t="s">
        <v>102</v>
      </c>
      <c r="H1381" t="s">
        <v>1263</v>
      </c>
      <c r="J1381">
        <v>6.3839300000000003</v>
      </c>
      <c r="K1381">
        <v>0</v>
      </c>
      <c r="L1381">
        <v>0</v>
      </c>
      <c r="M1381">
        <v>8</v>
      </c>
      <c r="N1381">
        <v>8</v>
      </c>
    </row>
    <row r="1382" spans="1:14">
      <c r="A1382" t="s">
        <v>1201</v>
      </c>
      <c r="B1382" t="s">
        <v>1205</v>
      </c>
      <c r="C1382" s="8">
        <v>42746</v>
      </c>
      <c r="D1382" t="s">
        <v>1237</v>
      </c>
      <c r="E1382" t="s">
        <v>48</v>
      </c>
      <c r="F1382" t="s">
        <v>49</v>
      </c>
      <c r="G1382" t="s">
        <v>102</v>
      </c>
      <c r="H1382" t="s">
        <v>1324</v>
      </c>
      <c r="J1382">
        <v>5.8643799999999997</v>
      </c>
      <c r="K1382">
        <v>0</v>
      </c>
      <c r="L1382">
        <v>0</v>
      </c>
      <c r="M1382">
        <v>8</v>
      </c>
      <c r="N1382">
        <v>8</v>
      </c>
    </row>
    <row r="1383" spans="1:14">
      <c r="A1383" t="s">
        <v>1201</v>
      </c>
      <c r="B1383" t="s">
        <v>1205</v>
      </c>
      <c r="C1383" s="8">
        <v>42746</v>
      </c>
      <c r="D1383" t="s">
        <v>1237</v>
      </c>
      <c r="E1383" t="s">
        <v>48</v>
      </c>
      <c r="F1383" t="s">
        <v>49</v>
      </c>
      <c r="G1383" t="s">
        <v>102</v>
      </c>
      <c r="H1383" t="s">
        <v>1349</v>
      </c>
      <c r="J1383">
        <v>3.2215199999999999</v>
      </c>
      <c r="K1383">
        <v>0</v>
      </c>
      <c r="L1383">
        <v>0</v>
      </c>
      <c r="M1383">
        <v>4</v>
      </c>
      <c r="N1383">
        <v>4</v>
      </c>
    </row>
    <row r="1384" spans="1:14">
      <c r="A1384" t="s">
        <v>1201</v>
      </c>
      <c r="B1384" t="s">
        <v>1205</v>
      </c>
      <c r="C1384" s="8">
        <v>42746</v>
      </c>
      <c r="D1384" t="s">
        <v>1237</v>
      </c>
      <c r="E1384" t="s">
        <v>48</v>
      </c>
      <c r="F1384" t="s">
        <v>49</v>
      </c>
      <c r="G1384" t="s">
        <v>102</v>
      </c>
      <c r="H1384" t="s">
        <v>1323</v>
      </c>
      <c r="J1384">
        <v>5.6017700000000001</v>
      </c>
      <c r="K1384">
        <v>0</v>
      </c>
      <c r="L1384">
        <v>0</v>
      </c>
      <c r="M1384">
        <v>8</v>
      </c>
      <c r="N1384">
        <v>8</v>
      </c>
    </row>
    <row r="1385" spans="1:14">
      <c r="A1385" t="s">
        <v>1201</v>
      </c>
      <c r="B1385" t="s">
        <v>1205</v>
      </c>
      <c r="C1385" s="8">
        <v>42746</v>
      </c>
      <c r="D1385" t="s">
        <v>1237</v>
      </c>
      <c r="E1385" t="s">
        <v>48</v>
      </c>
      <c r="F1385" t="s">
        <v>49</v>
      </c>
      <c r="G1385" t="s">
        <v>102</v>
      </c>
      <c r="H1385" t="s">
        <v>1322</v>
      </c>
      <c r="J1385">
        <v>3.9452699999999998</v>
      </c>
      <c r="K1385">
        <v>0</v>
      </c>
      <c r="L1385">
        <v>0</v>
      </c>
      <c r="M1385">
        <v>8</v>
      </c>
      <c r="N1385">
        <v>8</v>
      </c>
    </row>
    <row r="1386" spans="1:14">
      <c r="A1386" t="s">
        <v>1201</v>
      </c>
      <c r="B1386" t="s">
        <v>1205</v>
      </c>
      <c r="C1386" s="8">
        <v>42746</v>
      </c>
      <c r="D1386" t="s">
        <v>1237</v>
      </c>
      <c r="E1386" t="s">
        <v>48</v>
      </c>
      <c r="F1386" t="s">
        <v>49</v>
      </c>
      <c r="G1386" t="s">
        <v>102</v>
      </c>
      <c r="H1386" t="s">
        <v>1321</v>
      </c>
      <c r="J1386">
        <v>4.8751100000000003</v>
      </c>
      <c r="K1386">
        <v>0</v>
      </c>
      <c r="L1386">
        <v>0</v>
      </c>
      <c r="M1386">
        <v>8</v>
      </c>
      <c r="N1386">
        <v>8</v>
      </c>
    </row>
    <row r="1387" spans="1:14">
      <c r="A1387" t="s">
        <v>1201</v>
      </c>
      <c r="B1387" t="s">
        <v>1205</v>
      </c>
      <c r="C1387" s="8">
        <v>42746</v>
      </c>
      <c r="D1387" t="s">
        <v>1237</v>
      </c>
      <c r="E1387" t="s">
        <v>48</v>
      </c>
      <c r="F1387" t="s">
        <v>49</v>
      </c>
      <c r="G1387" t="s">
        <v>102</v>
      </c>
      <c r="H1387" t="s">
        <v>1320</v>
      </c>
      <c r="J1387">
        <v>6.5702100000000003</v>
      </c>
      <c r="K1387">
        <v>0</v>
      </c>
      <c r="L1387">
        <v>0</v>
      </c>
      <c r="M1387">
        <v>8</v>
      </c>
      <c r="N1387">
        <v>8</v>
      </c>
    </row>
    <row r="1388" spans="1:14">
      <c r="A1388" t="s">
        <v>1201</v>
      </c>
      <c r="B1388" t="s">
        <v>1205</v>
      </c>
      <c r="C1388" s="8">
        <v>42746</v>
      </c>
      <c r="D1388" t="s">
        <v>1225</v>
      </c>
      <c r="E1388" t="s">
        <v>48</v>
      </c>
      <c r="F1388" t="s">
        <v>49</v>
      </c>
      <c r="G1388" t="s">
        <v>102</v>
      </c>
      <c r="H1388" t="s">
        <v>1266</v>
      </c>
      <c r="J1388">
        <v>2.4077500000000001</v>
      </c>
      <c r="K1388">
        <v>0</v>
      </c>
      <c r="L1388">
        <v>0</v>
      </c>
      <c r="M1388">
        <v>3</v>
      </c>
      <c r="N1388">
        <v>3</v>
      </c>
    </row>
    <row r="1389" spans="1:14">
      <c r="A1389" t="s">
        <v>1201</v>
      </c>
      <c r="B1389" t="s">
        <v>1205</v>
      </c>
      <c r="C1389" s="8">
        <v>42746</v>
      </c>
      <c r="D1389" t="s">
        <v>1237</v>
      </c>
      <c r="E1389" t="s">
        <v>48</v>
      </c>
      <c r="F1389" t="s">
        <v>49</v>
      </c>
      <c r="G1389" t="s">
        <v>102</v>
      </c>
      <c r="H1389" t="s">
        <v>1319</v>
      </c>
      <c r="J1389">
        <v>6.0296599999999998</v>
      </c>
      <c r="K1389">
        <v>0</v>
      </c>
      <c r="L1389">
        <v>0</v>
      </c>
      <c r="M1389">
        <v>8</v>
      </c>
      <c r="N1389">
        <v>8</v>
      </c>
    </row>
    <row r="1390" spans="1:14">
      <c r="A1390" t="s">
        <v>1201</v>
      </c>
      <c r="B1390" t="s">
        <v>1205</v>
      </c>
      <c r="C1390" s="8">
        <v>42746</v>
      </c>
      <c r="D1390" t="s">
        <v>1223</v>
      </c>
      <c r="E1390" t="s">
        <v>48</v>
      </c>
      <c r="F1390" t="s">
        <v>49</v>
      </c>
      <c r="G1390" t="s">
        <v>102</v>
      </c>
      <c r="H1390" t="s">
        <v>1267</v>
      </c>
      <c r="J1390">
        <v>5.2690840000000003</v>
      </c>
      <c r="K1390">
        <v>4.6300000000000001E-2</v>
      </c>
      <c r="L1390">
        <v>0</v>
      </c>
      <c r="M1390">
        <v>8</v>
      </c>
      <c r="N1390">
        <v>8</v>
      </c>
    </row>
    <row r="1391" spans="1:14">
      <c r="A1391" t="s">
        <v>1201</v>
      </c>
      <c r="B1391" t="s">
        <v>1205</v>
      </c>
      <c r="C1391" s="8">
        <v>42746</v>
      </c>
      <c r="D1391" t="s">
        <v>1225</v>
      </c>
      <c r="E1391" t="s">
        <v>48</v>
      </c>
      <c r="F1391" t="s">
        <v>49</v>
      </c>
      <c r="G1391" t="s">
        <v>102</v>
      </c>
      <c r="H1391" t="s">
        <v>1268</v>
      </c>
      <c r="J1391">
        <v>5.6737500000000001</v>
      </c>
      <c r="K1391">
        <v>2.9600000000000001E-2</v>
      </c>
      <c r="L1391">
        <v>0</v>
      </c>
      <c r="M1391">
        <v>8</v>
      </c>
      <c r="N1391">
        <v>8</v>
      </c>
    </row>
    <row r="1392" spans="1:14">
      <c r="A1392" t="s">
        <v>1201</v>
      </c>
      <c r="B1392" t="s">
        <v>1205</v>
      </c>
      <c r="C1392" s="8">
        <v>42746</v>
      </c>
      <c r="D1392" t="s">
        <v>1237</v>
      </c>
      <c r="E1392" t="s">
        <v>48</v>
      </c>
      <c r="F1392" t="s">
        <v>49</v>
      </c>
      <c r="G1392" t="s">
        <v>102</v>
      </c>
      <c r="H1392" t="s">
        <v>1318</v>
      </c>
      <c r="J1392">
        <v>6.5171340000000004</v>
      </c>
      <c r="K1392">
        <v>0</v>
      </c>
      <c r="L1392">
        <v>0</v>
      </c>
      <c r="M1392">
        <v>8</v>
      </c>
      <c r="N1392">
        <v>8</v>
      </c>
    </row>
    <row r="1393" spans="1:14">
      <c r="A1393" t="s">
        <v>1201</v>
      </c>
      <c r="B1393" t="s">
        <v>1205</v>
      </c>
      <c r="C1393" s="8">
        <v>42746</v>
      </c>
      <c r="D1393" t="s">
        <v>1225</v>
      </c>
      <c r="E1393" t="s">
        <v>48</v>
      </c>
      <c r="F1393" t="s">
        <v>49</v>
      </c>
      <c r="G1393" t="s">
        <v>102</v>
      </c>
      <c r="H1393" t="s">
        <v>1269</v>
      </c>
      <c r="J1393">
        <v>6.9617000000000004</v>
      </c>
      <c r="K1393">
        <v>0</v>
      </c>
      <c r="L1393">
        <v>0</v>
      </c>
      <c r="M1393">
        <v>8</v>
      </c>
      <c r="N1393">
        <v>8</v>
      </c>
    </row>
    <row r="1394" spans="1:14">
      <c r="A1394" t="s">
        <v>1201</v>
      </c>
      <c r="B1394" t="s">
        <v>1205</v>
      </c>
      <c r="C1394" s="8">
        <v>42746</v>
      </c>
      <c r="D1394" t="s">
        <v>1223</v>
      </c>
      <c r="E1394" t="s">
        <v>48</v>
      </c>
      <c r="F1394" t="s">
        <v>49</v>
      </c>
      <c r="G1394" t="s">
        <v>102</v>
      </c>
      <c r="H1394" t="s">
        <v>1271</v>
      </c>
      <c r="J1394">
        <v>4.7541799999999999</v>
      </c>
      <c r="K1394">
        <v>0</v>
      </c>
      <c r="L1394">
        <v>0</v>
      </c>
      <c r="M1394">
        <v>8</v>
      </c>
      <c r="N1394">
        <v>8</v>
      </c>
    </row>
    <row r="1395" spans="1:14">
      <c r="A1395" t="s">
        <v>1201</v>
      </c>
      <c r="B1395" t="s">
        <v>1205</v>
      </c>
      <c r="C1395" s="8">
        <v>42746</v>
      </c>
      <c r="D1395" t="s">
        <v>1237</v>
      </c>
      <c r="E1395" t="s">
        <v>48</v>
      </c>
      <c r="F1395" t="s">
        <v>49</v>
      </c>
      <c r="G1395" t="s">
        <v>102</v>
      </c>
      <c r="H1395" t="s">
        <v>1316</v>
      </c>
      <c r="J1395">
        <v>5.2229999999999999</v>
      </c>
      <c r="K1395">
        <v>2.5000000000000001E-3</v>
      </c>
      <c r="L1395">
        <v>0</v>
      </c>
      <c r="M1395">
        <v>8</v>
      </c>
      <c r="N1395">
        <v>8</v>
      </c>
    </row>
    <row r="1396" spans="1:14">
      <c r="A1396" t="s">
        <v>1201</v>
      </c>
      <c r="B1396" t="s">
        <v>1205</v>
      </c>
      <c r="C1396" s="8">
        <v>42746</v>
      </c>
      <c r="D1396" t="s">
        <v>1223</v>
      </c>
      <c r="E1396" t="s">
        <v>48</v>
      </c>
      <c r="F1396" t="s">
        <v>49</v>
      </c>
      <c r="G1396" t="s">
        <v>102</v>
      </c>
      <c r="H1396" t="s">
        <v>1272</v>
      </c>
      <c r="J1396">
        <v>6.6196000000000002</v>
      </c>
      <c r="K1396">
        <v>8.3199999999999996E-2</v>
      </c>
      <c r="L1396">
        <v>0</v>
      </c>
      <c r="M1396">
        <v>8</v>
      </c>
      <c r="N1396">
        <v>8</v>
      </c>
    </row>
    <row r="1397" spans="1:14">
      <c r="A1397" t="s">
        <v>1201</v>
      </c>
      <c r="B1397" t="s">
        <v>1205</v>
      </c>
      <c r="C1397" s="8">
        <v>42746</v>
      </c>
      <c r="D1397" t="s">
        <v>1225</v>
      </c>
      <c r="E1397" t="s">
        <v>48</v>
      </c>
      <c r="F1397" t="s">
        <v>49</v>
      </c>
      <c r="G1397" t="s">
        <v>102</v>
      </c>
      <c r="H1397" t="s">
        <v>1273</v>
      </c>
      <c r="J1397">
        <v>8.7886100000000003</v>
      </c>
      <c r="K1397">
        <v>0</v>
      </c>
      <c r="L1397">
        <v>0</v>
      </c>
      <c r="M1397">
        <v>8</v>
      </c>
      <c r="N1397">
        <v>8</v>
      </c>
    </row>
    <row r="1398" spans="1:14">
      <c r="A1398" t="s">
        <v>1201</v>
      </c>
      <c r="B1398" t="s">
        <v>1205</v>
      </c>
      <c r="C1398" s="8">
        <v>42746</v>
      </c>
      <c r="D1398" t="s">
        <v>1223</v>
      </c>
      <c r="E1398" t="s">
        <v>48</v>
      </c>
      <c r="F1398" t="s">
        <v>49</v>
      </c>
      <c r="G1398" t="s">
        <v>102</v>
      </c>
      <c r="H1398" t="s">
        <v>1274</v>
      </c>
      <c r="J1398">
        <v>7.5132599999999998</v>
      </c>
      <c r="K1398">
        <v>1.18E-2</v>
      </c>
      <c r="L1398">
        <v>0</v>
      </c>
      <c r="M1398">
        <v>8</v>
      </c>
      <c r="N1398">
        <v>8</v>
      </c>
    </row>
    <row r="1399" spans="1:14">
      <c r="A1399" t="s">
        <v>1201</v>
      </c>
      <c r="B1399" t="s">
        <v>1205</v>
      </c>
      <c r="C1399" s="8">
        <v>42746</v>
      </c>
      <c r="D1399" t="s">
        <v>1223</v>
      </c>
      <c r="E1399" t="s">
        <v>48</v>
      </c>
      <c r="F1399" t="s">
        <v>49</v>
      </c>
      <c r="G1399" t="s">
        <v>102</v>
      </c>
      <c r="H1399" t="s">
        <v>1275</v>
      </c>
      <c r="J1399">
        <v>6.3882099999999999</v>
      </c>
      <c r="K1399">
        <v>0</v>
      </c>
      <c r="L1399">
        <v>0</v>
      </c>
      <c r="M1399">
        <v>8</v>
      </c>
      <c r="N1399">
        <v>8</v>
      </c>
    </row>
    <row r="1400" spans="1:14">
      <c r="A1400" t="s">
        <v>1201</v>
      </c>
      <c r="B1400" t="s">
        <v>1205</v>
      </c>
      <c r="C1400" s="8">
        <v>42746</v>
      </c>
      <c r="D1400" t="s">
        <v>1225</v>
      </c>
      <c r="E1400" t="s">
        <v>48</v>
      </c>
      <c r="F1400" t="s">
        <v>49</v>
      </c>
      <c r="G1400" t="s">
        <v>102</v>
      </c>
      <c r="H1400" t="s">
        <v>1276</v>
      </c>
      <c r="J1400">
        <v>3.5529609999999998</v>
      </c>
      <c r="K1400">
        <v>0.54420000000000002</v>
      </c>
      <c r="L1400">
        <v>0</v>
      </c>
      <c r="M1400">
        <v>6</v>
      </c>
      <c r="N1400">
        <v>6</v>
      </c>
    </row>
    <row r="1401" spans="1:14">
      <c r="A1401" t="s">
        <v>1201</v>
      </c>
      <c r="B1401" t="s">
        <v>1205</v>
      </c>
      <c r="C1401" s="8">
        <v>42746</v>
      </c>
      <c r="D1401" t="s">
        <v>1237</v>
      </c>
      <c r="E1401" t="s">
        <v>48</v>
      </c>
      <c r="F1401" t="s">
        <v>49</v>
      </c>
      <c r="G1401" t="s">
        <v>102</v>
      </c>
      <c r="H1401" t="s">
        <v>1315</v>
      </c>
      <c r="J1401">
        <v>7.1488639999999997</v>
      </c>
      <c r="K1401">
        <v>7.8899999999999998E-2</v>
      </c>
      <c r="L1401">
        <v>0</v>
      </c>
      <c r="M1401">
        <v>8</v>
      </c>
      <c r="N1401">
        <v>8</v>
      </c>
    </row>
    <row r="1402" spans="1:14">
      <c r="A1402" t="s">
        <v>1201</v>
      </c>
      <c r="B1402" t="s">
        <v>1205</v>
      </c>
      <c r="C1402" s="8">
        <v>42746</v>
      </c>
      <c r="D1402" t="s">
        <v>1237</v>
      </c>
      <c r="E1402" t="s">
        <v>48</v>
      </c>
      <c r="F1402" t="s">
        <v>49</v>
      </c>
      <c r="G1402" t="s">
        <v>102</v>
      </c>
      <c r="H1402" t="s">
        <v>1314</v>
      </c>
      <c r="J1402">
        <v>6.0455899999999998</v>
      </c>
      <c r="K1402">
        <v>0</v>
      </c>
      <c r="L1402">
        <v>0</v>
      </c>
      <c r="M1402">
        <v>8</v>
      </c>
      <c r="N1402">
        <v>8</v>
      </c>
    </row>
    <row r="1403" spans="1:14">
      <c r="A1403" t="s">
        <v>1201</v>
      </c>
      <c r="B1403" t="s">
        <v>1205</v>
      </c>
      <c r="C1403" s="8">
        <v>42746</v>
      </c>
      <c r="D1403" t="s">
        <v>1223</v>
      </c>
      <c r="E1403" t="s">
        <v>48</v>
      </c>
      <c r="F1403" t="s">
        <v>49</v>
      </c>
      <c r="G1403" t="s">
        <v>102</v>
      </c>
      <c r="H1403" t="s">
        <v>1277</v>
      </c>
      <c r="J1403">
        <v>8.8470399999999998</v>
      </c>
      <c r="K1403">
        <v>0</v>
      </c>
      <c r="L1403">
        <v>0</v>
      </c>
      <c r="M1403">
        <v>8</v>
      </c>
      <c r="N1403">
        <v>8</v>
      </c>
    </row>
    <row r="1404" spans="1:14">
      <c r="A1404" t="s">
        <v>1201</v>
      </c>
      <c r="B1404" t="s">
        <v>1205</v>
      </c>
      <c r="C1404" s="8">
        <v>42746</v>
      </c>
      <c r="D1404" t="s">
        <v>1225</v>
      </c>
      <c r="E1404" t="s">
        <v>48</v>
      </c>
      <c r="F1404" t="s">
        <v>49</v>
      </c>
      <c r="G1404" t="s">
        <v>102</v>
      </c>
      <c r="H1404" t="s">
        <v>1278</v>
      </c>
      <c r="J1404">
        <v>4.0967909999999996</v>
      </c>
      <c r="K1404">
        <v>2.359</v>
      </c>
      <c r="L1404">
        <v>0</v>
      </c>
      <c r="M1404">
        <v>8</v>
      </c>
      <c r="N1404">
        <v>8</v>
      </c>
    </row>
    <row r="1405" spans="1:14">
      <c r="A1405" t="s">
        <v>1201</v>
      </c>
      <c r="B1405" t="s">
        <v>1205</v>
      </c>
      <c r="C1405" s="8">
        <v>42746</v>
      </c>
      <c r="D1405" t="s">
        <v>1237</v>
      </c>
      <c r="E1405" t="s">
        <v>48</v>
      </c>
      <c r="F1405" t="s">
        <v>49</v>
      </c>
      <c r="G1405" t="s">
        <v>102</v>
      </c>
      <c r="H1405" t="s">
        <v>1312</v>
      </c>
      <c r="J1405">
        <v>2.9496199999999999</v>
      </c>
      <c r="K1405">
        <v>0.14580000000000001</v>
      </c>
      <c r="L1405">
        <v>0</v>
      </c>
      <c r="M1405">
        <v>8</v>
      </c>
      <c r="N1405">
        <v>8</v>
      </c>
    </row>
    <row r="1406" spans="1:14">
      <c r="A1406" t="s">
        <v>1201</v>
      </c>
      <c r="B1406" t="s">
        <v>1205</v>
      </c>
      <c r="C1406" s="8">
        <v>42746</v>
      </c>
      <c r="D1406" t="s">
        <v>1225</v>
      </c>
      <c r="E1406" t="s">
        <v>48</v>
      </c>
      <c r="F1406" t="s">
        <v>49</v>
      </c>
      <c r="G1406" t="s">
        <v>102</v>
      </c>
      <c r="H1406" t="s">
        <v>1279</v>
      </c>
      <c r="J1406">
        <v>6.1747300000000003</v>
      </c>
      <c r="K1406">
        <v>0</v>
      </c>
      <c r="L1406">
        <v>0</v>
      </c>
      <c r="M1406">
        <v>8</v>
      </c>
      <c r="N1406">
        <v>8</v>
      </c>
    </row>
    <row r="1407" spans="1:14">
      <c r="A1407" t="s">
        <v>1201</v>
      </c>
      <c r="B1407" t="s">
        <v>1205</v>
      </c>
      <c r="C1407" s="8">
        <v>42746</v>
      </c>
      <c r="D1407" t="s">
        <v>1225</v>
      </c>
      <c r="E1407" t="s">
        <v>48</v>
      </c>
      <c r="F1407" t="s">
        <v>49</v>
      </c>
      <c r="G1407" t="s">
        <v>102</v>
      </c>
      <c r="H1407" t="s">
        <v>1280</v>
      </c>
      <c r="J1407">
        <v>5.4299200000000001</v>
      </c>
      <c r="K1407">
        <v>0</v>
      </c>
      <c r="L1407">
        <v>0</v>
      </c>
      <c r="M1407">
        <v>8</v>
      </c>
      <c r="N1407">
        <v>8</v>
      </c>
    </row>
    <row r="1408" spans="1:14">
      <c r="A1408" t="s">
        <v>1201</v>
      </c>
      <c r="B1408" t="s">
        <v>1205</v>
      </c>
      <c r="C1408" s="8">
        <v>42746</v>
      </c>
      <c r="D1408" t="s">
        <v>1223</v>
      </c>
      <c r="E1408" t="s">
        <v>48</v>
      </c>
      <c r="F1408" t="s">
        <v>49</v>
      </c>
      <c r="G1408" t="s">
        <v>102</v>
      </c>
      <c r="H1408" t="s">
        <v>1311</v>
      </c>
      <c r="J1408">
        <v>6.2501100000000003</v>
      </c>
      <c r="K1408">
        <v>0.24479999999999999</v>
      </c>
      <c r="L1408">
        <v>0</v>
      </c>
      <c r="M1408">
        <v>8</v>
      </c>
      <c r="N1408">
        <v>8</v>
      </c>
    </row>
    <row r="1409" spans="1:14">
      <c r="A1409" t="s">
        <v>1201</v>
      </c>
      <c r="B1409" t="s">
        <v>1205</v>
      </c>
      <c r="C1409" s="8">
        <v>42746</v>
      </c>
      <c r="D1409" t="s">
        <v>1225</v>
      </c>
      <c r="E1409" t="s">
        <v>48</v>
      </c>
      <c r="F1409" t="s">
        <v>49</v>
      </c>
      <c r="G1409" t="s">
        <v>102</v>
      </c>
      <c r="H1409" t="s">
        <v>1281</v>
      </c>
      <c r="J1409">
        <v>5.7875800000000002</v>
      </c>
      <c r="K1409">
        <v>7.0499999999999993E-2</v>
      </c>
      <c r="L1409">
        <v>0</v>
      </c>
      <c r="M1409">
        <v>8</v>
      </c>
      <c r="N1409">
        <v>8</v>
      </c>
    </row>
    <row r="1410" spans="1:14">
      <c r="A1410" t="s">
        <v>1201</v>
      </c>
      <c r="B1410" t="s">
        <v>1205</v>
      </c>
      <c r="C1410" s="8">
        <v>42746</v>
      </c>
      <c r="D1410" t="s">
        <v>1237</v>
      </c>
      <c r="E1410" t="s">
        <v>48</v>
      </c>
      <c r="F1410" t="s">
        <v>49</v>
      </c>
      <c r="G1410" t="s">
        <v>102</v>
      </c>
      <c r="H1410" t="s">
        <v>1310</v>
      </c>
      <c r="J1410">
        <v>4.9752000000000001</v>
      </c>
      <c r="K1410">
        <v>0</v>
      </c>
      <c r="L1410">
        <v>0</v>
      </c>
      <c r="M1410">
        <v>8</v>
      </c>
      <c r="N1410">
        <v>8</v>
      </c>
    </row>
    <row r="1411" spans="1:14">
      <c r="A1411" t="s">
        <v>1201</v>
      </c>
      <c r="B1411" t="s">
        <v>1205</v>
      </c>
      <c r="C1411" s="8">
        <v>42746</v>
      </c>
      <c r="D1411" t="s">
        <v>1225</v>
      </c>
      <c r="E1411" t="s">
        <v>48</v>
      </c>
      <c r="F1411" t="s">
        <v>49</v>
      </c>
      <c r="G1411" t="s">
        <v>102</v>
      </c>
      <c r="H1411" t="s">
        <v>1282</v>
      </c>
      <c r="J1411">
        <v>4.66601</v>
      </c>
      <c r="K1411">
        <v>8.5999999999999993E-2</v>
      </c>
      <c r="L1411">
        <v>0</v>
      </c>
      <c r="M1411">
        <v>8</v>
      </c>
      <c r="N1411">
        <v>8</v>
      </c>
    </row>
    <row r="1412" spans="1:14">
      <c r="A1412" t="s">
        <v>1201</v>
      </c>
      <c r="B1412" t="s">
        <v>1205</v>
      </c>
      <c r="C1412" s="8">
        <v>42746</v>
      </c>
      <c r="D1412" t="s">
        <v>1223</v>
      </c>
      <c r="E1412" t="s">
        <v>48</v>
      </c>
      <c r="F1412" t="s">
        <v>49</v>
      </c>
      <c r="G1412" t="s">
        <v>102</v>
      </c>
      <c r="H1412" t="s">
        <v>1283</v>
      </c>
      <c r="J1412">
        <v>3.26512</v>
      </c>
      <c r="K1412">
        <v>0</v>
      </c>
      <c r="L1412">
        <v>0</v>
      </c>
      <c r="M1412">
        <v>8</v>
      </c>
      <c r="N1412">
        <v>8</v>
      </c>
    </row>
    <row r="1413" spans="1:14">
      <c r="A1413" t="s">
        <v>1201</v>
      </c>
      <c r="B1413" t="s">
        <v>1205</v>
      </c>
      <c r="C1413" s="8">
        <v>42746</v>
      </c>
      <c r="D1413" t="s">
        <v>1223</v>
      </c>
      <c r="E1413" t="s">
        <v>48</v>
      </c>
      <c r="F1413" t="s">
        <v>49</v>
      </c>
      <c r="G1413" t="s">
        <v>102</v>
      </c>
      <c r="H1413" t="s">
        <v>1284</v>
      </c>
      <c r="J1413">
        <v>6.9468100000000002</v>
      </c>
      <c r="K1413">
        <v>0</v>
      </c>
      <c r="L1413">
        <v>0</v>
      </c>
      <c r="M1413">
        <v>8</v>
      </c>
      <c r="N1413">
        <v>8</v>
      </c>
    </row>
    <row r="1414" spans="1:14">
      <c r="A1414" t="s">
        <v>1201</v>
      </c>
      <c r="B1414" t="s">
        <v>1205</v>
      </c>
      <c r="C1414" s="8">
        <v>42746</v>
      </c>
      <c r="D1414" t="s">
        <v>1237</v>
      </c>
      <c r="E1414" t="s">
        <v>48</v>
      </c>
      <c r="F1414" t="s">
        <v>49</v>
      </c>
      <c r="G1414" t="s">
        <v>102</v>
      </c>
      <c r="H1414" t="s">
        <v>1341</v>
      </c>
      <c r="J1414">
        <v>3.82606</v>
      </c>
      <c r="K1414">
        <v>0</v>
      </c>
      <c r="L1414">
        <v>0</v>
      </c>
      <c r="M1414">
        <v>7</v>
      </c>
      <c r="N1414">
        <v>7</v>
      </c>
    </row>
    <row r="1415" spans="1:14">
      <c r="A1415" t="s">
        <v>1201</v>
      </c>
      <c r="B1415" t="s">
        <v>1205</v>
      </c>
      <c r="C1415" s="8">
        <v>42746</v>
      </c>
      <c r="D1415" t="s">
        <v>1223</v>
      </c>
      <c r="E1415" t="s">
        <v>48</v>
      </c>
      <c r="F1415" t="s">
        <v>49</v>
      </c>
      <c r="G1415" t="s">
        <v>102</v>
      </c>
      <c r="H1415" t="s">
        <v>1342</v>
      </c>
      <c r="J1415">
        <v>6.4074900000000001</v>
      </c>
      <c r="K1415">
        <v>0</v>
      </c>
      <c r="L1415">
        <v>0</v>
      </c>
      <c r="M1415">
        <v>8</v>
      </c>
      <c r="N1415">
        <v>8</v>
      </c>
    </row>
    <row r="1416" spans="1:14">
      <c r="A1416" t="s">
        <v>1201</v>
      </c>
      <c r="B1416" t="s">
        <v>1205</v>
      </c>
      <c r="C1416" s="8">
        <v>42746</v>
      </c>
      <c r="D1416" t="s">
        <v>1225</v>
      </c>
      <c r="E1416" t="s">
        <v>48</v>
      </c>
      <c r="F1416" t="s">
        <v>49</v>
      </c>
      <c r="G1416" t="s">
        <v>102</v>
      </c>
      <c r="H1416" t="s">
        <v>1285</v>
      </c>
      <c r="J1416">
        <v>7.7790900000000001</v>
      </c>
      <c r="K1416">
        <v>0.19950000000000001</v>
      </c>
      <c r="L1416">
        <v>0</v>
      </c>
      <c r="M1416">
        <v>8</v>
      </c>
      <c r="N1416">
        <v>8</v>
      </c>
    </row>
    <row r="1417" spans="1:14">
      <c r="A1417" t="s">
        <v>1201</v>
      </c>
      <c r="B1417" t="s">
        <v>1205</v>
      </c>
      <c r="C1417" s="8">
        <v>42746</v>
      </c>
      <c r="D1417" t="s">
        <v>1225</v>
      </c>
      <c r="E1417" t="s">
        <v>48</v>
      </c>
      <c r="F1417" t="s">
        <v>49</v>
      </c>
      <c r="G1417" t="s">
        <v>102</v>
      </c>
      <c r="H1417" t="s">
        <v>1286</v>
      </c>
      <c r="J1417">
        <v>6.8209200000000001</v>
      </c>
      <c r="K1417">
        <v>0</v>
      </c>
      <c r="L1417">
        <v>0</v>
      </c>
      <c r="M1417">
        <v>8</v>
      </c>
      <c r="N1417">
        <v>8</v>
      </c>
    </row>
    <row r="1418" spans="1:14">
      <c r="A1418" t="s">
        <v>1201</v>
      </c>
      <c r="B1418" t="s">
        <v>1205</v>
      </c>
      <c r="C1418" s="8">
        <v>42746</v>
      </c>
      <c r="D1418" t="s">
        <v>1223</v>
      </c>
      <c r="E1418" t="s">
        <v>48</v>
      </c>
      <c r="F1418" t="s">
        <v>49</v>
      </c>
      <c r="G1418" t="s">
        <v>102</v>
      </c>
      <c r="H1418" t="s">
        <v>1287</v>
      </c>
      <c r="J1418">
        <v>4.9996600000000004</v>
      </c>
      <c r="K1418">
        <v>0</v>
      </c>
      <c r="L1418">
        <v>0</v>
      </c>
      <c r="M1418">
        <v>8</v>
      </c>
      <c r="N1418">
        <v>8</v>
      </c>
    </row>
    <row r="1419" spans="1:14">
      <c r="A1419" t="s">
        <v>1201</v>
      </c>
      <c r="B1419" t="s">
        <v>1205</v>
      </c>
      <c r="C1419" s="8">
        <v>42746</v>
      </c>
      <c r="D1419" t="s">
        <v>1223</v>
      </c>
      <c r="E1419" t="s">
        <v>48</v>
      </c>
      <c r="F1419" t="s">
        <v>49</v>
      </c>
      <c r="G1419" t="s">
        <v>102</v>
      </c>
      <c r="H1419" t="s">
        <v>1288</v>
      </c>
      <c r="J1419">
        <v>5.0440399999999999</v>
      </c>
      <c r="K1419">
        <v>0</v>
      </c>
      <c r="L1419">
        <v>0</v>
      </c>
      <c r="M1419">
        <v>8</v>
      </c>
      <c r="N1419">
        <v>8</v>
      </c>
    </row>
    <row r="1420" spans="1:14">
      <c r="A1420" t="s">
        <v>1201</v>
      </c>
      <c r="B1420" t="s">
        <v>1205</v>
      </c>
      <c r="C1420" s="8">
        <v>42746</v>
      </c>
      <c r="D1420" t="s">
        <v>1237</v>
      </c>
      <c r="E1420" t="s">
        <v>48</v>
      </c>
      <c r="F1420" t="s">
        <v>49</v>
      </c>
      <c r="G1420" t="s">
        <v>102</v>
      </c>
      <c r="H1420" t="s">
        <v>1309</v>
      </c>
      <c r="J1420">
        <v>6.8275899999999998</v>
      </c>
      <c r="K1420">
        <v>0</v>
      </c>
      <c r="L1420">
        <v>0</v>
      </c>
      <c r="M1420">
        <v>8</v>
      </c>
      <c r="N1420">
        <v>8</v>
      </c>
    </row>
    <row r="1421" spans="1:14">
      <c r="A1421" t="s">
        <v>1201</v>
      </c>
      <c r="B1421" t="s">
        <v>1205</v>
      </c>
      <c r="C1421" s="8">
        <v>42746</v>
      </c>
      <c r="D1421" t="s">
        <v>1225</v>
      </c>
      <c r="E1421" t="s">
        <v>48</v>
      </c>
      <c r="F1421" t="s">
        <v>49</v>
      </c>
      <c r="G1421" t="s">
        <v>102</v>
      </c>
      <c r="H1421" t="s">
        <v>1289</v>
      </c>
      <c r="J1421">
        <v>6.8902999999999999</v>
      </c>
      <c r="K1421">
        <v>0</v>
      </c>
      <c r="L1421">
        <v>0</v>
      </c>
      <c r="M1421">
        <v>8</v>
      </c>
      <c r="N1421">
        <v>8</v>
      </c>
    </row>
    <row r="1422" spans="1:14">
      <c r="A1422" t="s">
        <v>1201</v>
      </c>
      <c r="B1422" t="s">
        <v>1205</v>
      </c>
      <c r="C1422" s="8">
        <v>42746</v>
      </c>
      <c r="D1422" t="s">
        <v>1223</v>
      </c>
      <c r="E1422" t="s">
        <v>48</v>
      </c>
      <c r="F1422" t="s">
        <v>49</v>
      </c>
      <c r="G1422" t="s">
        <v>102</v>
      </c>
      <c r="H1422" t="s">
        <v>1290</v>
      </c>
      <c r="J1422">
        <v>6.5701799999999997</v>
      </c>
      <c r="K1422">
        <v>0</v>
      </c>
      <c r="L1422">
        <v>0</v>
      </c>
      <c r="M1422">
        <v>8</v>
      </c>
      <c r="N1422">
        <v>8</v>
      </c>
    </row>
    <row r="1423" spans="1:14">
      <c r="A1423" t="s">
        <v>1201</v>
      </c>
      <c r="B1423" t="s">
        <v>1205</v>
      </c>
      <c r="C1423" s="8">
        <v>42746</v>
      </c>
      <c r="D1423" t="s">
        <v>1223</v>
      </c>
      <c r="E1423" t="s">
        <v>48</v>
      </c>
      <c r="F1423" t="s">
        <v>49</v>
      </c>
      <c r="G1423" t="s">
        <v>102</v>
      </c>
      <c r="H1423" t="s">
        <v>1291</v>
      </c>
      <c r="J1423">
        <v>7.0162699999999996</v>
      </c>
      <c r="K1423">
        <v>0</v>
      </c>
      <c r="L1423">
        <v>0</v>
      </c>
      <c r="M1423">
        <v>8</v>
      </c>
      <c r="N1423">
        <v>8</v>
      </c>
    </row>
    <row r="1424" spans="1:14">
      <c r="A1424" t="s">
        <v>1201</v>
      </c>
      <c r="B1424" t="s">
        <v>1205</v>
      </c>
      <c r="C1424" s="8">
        <v>42746</v>
      </c>
      <c r="D1424" t="s">
        <v>1237</v>
      </c>
      <c r="E1424" t="s">
        <v>48</v>
      </c>
      <c r="F1424" t="s">
        <v>49</v>
      </c>
      <c r="G1424" t="s">
        <v>102</v>
      </c>
      <c r="H1424" t="s">
        <v>1343</v>
      </c>
      <c r="J1424">
        <v>5.12845</v>
      </c>
      <c r="K1424">
        <v>0</v>
      </c>
      <c r="L1424">
        <v>0</v>
      </c>
      <c r="M1424">
        <v>8</v>
      </c>
      <c r="N1424">
        <v>8</v>
      </c>
    </row>
    <row r="1425" spans="1:14">
      <c r="A1425" t="s">
        <v>1201</v>
      </c>
      <c r="B1425" t="s">
        <v>1205</v>
      </c>
      <c r="C1425" s="8">
        <v>42746</v>
      </c>
      <c r="D1425" t="s">
        <v>1237</v>
      </c>
      <c r="E1425" t="s">
        <v>48</v>
      </c>
      <c r="F1425" t="s">
        <v>49</v>
      </c>
      <c r="G1425" t="s">
        <v>102</v>
      </c>
      <c r="H1425" t="s">
        <v>1344</v>
      </c>
      <c r="J1425">
        <v>7.2266899999999996</v>
      </c>
      <c r="K1425">
        <v>0</v>
      </c>
      <c r="L1425">
        <v>0</v>
      </c>
      <c r="M1425">
        <v>8</v>
      </c>
      <c r="N1425">
        <v>8</v>
      </c>
    </row>
    <row r="1426" spans="1:14">
      <c r="A1426" t="s">
        <v>1201</v>
      </c>
      <c r="B1426" t="s">
        <v>1205</v>
      </c>
      <c r="C1426" s="8">
        <v>42746</v>
      </c>
      <c r="D1426" t="s">
        <v>1225</v>
      </c>
      <c r="E1426" t="s">
        <v>48</v>
      </c>
      <c r="F1426" t="s">
        <v>49</v>
      </c>
      <c r="G1426" t="s">
        <v>102</v>
      </c>
      <c r="H1426" t="s">
        <v>1308</v>
      </c>
      <c r="J1426">
        <v>5.3118600000000002</v>
      </c>
      <c r="K1426">
        <v>0</v>
      </c>
      <c r="L1426">
        <v>0</v>
      </c>
      <c r="M1426">
        <v>8</v>
      </c>
      <c r="N1426">
        <v>8</v>
      </c>
    </row>
    <row r="1427" spans="1:14">
      <c r="A1427" t="s">
        <v>1201</v>
      </c>
      <c r="B1427" t="s">
        <v>1205</v>
      </c>
      <c r="C1427" s="8">
        <v>42746</v>
      </c>
      <c r="D1427" t="s">
        <v>1237</v>
      </c>
      <c r="E1427" t="s">
        <v>48</v>
      </c>
      <c r="F1427" t="s">
        <v>49</v>
      </c>
      <c r="G1427" t="s">
        <v>102</v>
      </c>
      <c r="H1427" t="s">
        <v>1345</v>
      </c>
      <c r="J1427">
        <v>4.8249199999999997</v>
      </c>
      <c r="K1427">
        <v>0</v>
      </c>
      <c r="L1427">
        <v>0</v>
      </c>
      <c r="M1427">
        <v>8</v>
      </c>
      <c r="N1427">
        <v>8</v>
      </c>
    </row>
    <row r="1428" spans="1:14">
      <c r="A1428" t="s">
        <v>1201</v>
      </c>
      <c r="B1428" t="s">
        <v>1205</v>
      </c>
      <c r="C1428" s="8">
        <v>42746</v>
      </c>
      <c r="D1428" t="s">
        <v>1223</v>
      </c>
      <c r="E1428" t="s">
        <v>48</v>
      </c>
      <c r="F1428" t="s">
        <v>49</v>
      </c>
      <c r="G1428" t="s">
        <v>102</v>
      </c>
      <c r="H1428" t="s">
        <v>1307</v>
      </c>
      <c r="J1428">
        <v>2.7006100000000002</v>
      </c>
      <c r="K1428">
        <v>0</v>
      </c>
      <c r="L1428">
        <v>0</v>
      </c>
      <c r="M1428">
        <v>8</v>
      </c>
      <c r="N1428">
        <v>8</v>
      </c>
    </row>
    <row r="1429" spans="1:14">
      <c r="A1429" t="s">
        <v>1201</v>
      </c>
      <c r="B1429" t="s">
        <v>1205</v>
      </c>
      <c r="C1429" s="8">
        <v>42746</v>
      </c>
      <c r="D1429" t="s">
        <v>1225</v>
      </c>
      <c r="E1429" t="s">
        <v>48</v>
      </c>
      <c r="F1429" t="s">
        <v>49</v>
      </c>
      <c r="G1429" t="s">
        <v>102</v>
      </c>
      <c r="H1429" t="s">
        <v>1292</v>
      </c>
      <c r="J1429">
        <v>4.9867999999999997</v>
      </c>
      <c r="K1429">
        <v>2.1700000000000001E-2</v>
      </c>
      <c r="L1429">
        <v>0</v>
      </c>
      <c r="M1429">
        <v>8</v>
      </c>
      <c r="N1429">
        <v>8</v>
      </c>
    </row>
    <row r="1430" spans="1:14">
      <c r="A1430" t="s">
        <v>1201</v>
      </c>
      <c r="B1430" t="s">
        <v>1205</v>
      </c>
      <c r="C1430" s="8">
        <v>42746</v>
      </c>
      <c r="D1430" t="s">
        <v>1237</v>
      </c>
      <c r="E1430" t="s">
        <v>48</v>
      </c>
      <c r="F1430" t="s">
        <v>49</v>
      </c>
      <c r="G1430" t="s">
        <v>102</v>
      </c>
      <c r="H1430" t="s">
        <v>1306</v>
      </c>
      <c r="J1430">
        <v>4.1550500000000001</v>
      </c>
      <c r="K1430">
        <v>0</v>
      </c>
      <c r="L1430">
        <v>0</v>
      </c>
      <c r="M1430">
        <v>8</v>
      </c>
      <c r="N1430">
        <v>8</v>
      </c>
    </row>
    <row r="1431" spans="1:14">
      <c r="A1431" t="s">
        <v>1201</v>
      </c>
      <c r="B1431" t="s">
        <v>1205</v>
      </c>
      <c r="C1431" s="8">
        <v>42746</v>
      </c>
      <c r="D1431" t="s">
        <v>1225</v>
      </c>
      <c r="E1431" t="s">
        <v>48</v>
      </c>
      <c r="F1431" t="s">
        <v>49</v>
      </c>
      <c r="G1431" t="s">
        <v>102</v>
      </c>
      <c r="H1431" t="s">
        <v>1293</v>
      </c>
      <c r="J1431">
        <v>2.5569999999999999</v>
      </c>
      <c r="K1431">
        <v>0</v>
      </c>
      <c r="L1431">
        <v>0</v>
      </c>
      <c r="M1431">
        <v>3</v>
      </c>
      <c r="N1431">
        <v>3</v>
      </c>
    </row>
    <row r="1432" spans="1:14">
      <c r="A1432" t="s">
        <v>1201</v>
      </c>
      <c r="B1432" t="s">
        <v>1205</v>
      </c>
      <c r="C1432" s="8">
        <v>42746</v>
      </c>
      <c r="D1432" t="s">
        <v>1237</v>
      </c>
      <c r="E1432" t="s">
        <v>48</v>
      </c>
      <c r="F1432" t="s">
        <v>49</v>
      </c>
      <c r="G1432" t="s">
        <v>102</v>
      </c>
      <c r="H1432" t="s">
        <v>1305</v>
      </c>
      <c r="J1432">
        <v>5.3672700000000004</v>
      </c>
      <c r="K1432">
        <v>6.4899999999999999E-2</v>
      </c>
      <c r="L1432">
        <v>0</v>
      </c>
      <c r="M1432">
        <v>8</v>
      </c>
      <c r="N1432">
        <v>8</v>
      </c>
    </row>
    <row r="1433" spans="1:14">
      <c r="A1433" t="s">
        <v>1201</v>
      </c>
      <c r="B1433" t="s">
        <v>1205</v>
      </c>
      <c r="C1433" s="8">
        <v>42746</v>
      </c>
      <c r="D1433" t="s">
        <v>1225</v>
      </c>
      <c r="E1433" t="s">
        <v>48</v>
      </c>
      <c r="F1433" t="s">
        <v>49</v>
      </c>
      <c r="G1433" t="s">
        <v>102</v>
      </c>
      <c r="H1433" t="s">
        <v>1295</v>
      </c>
      <c r="J1433">
        <v>6.2435499999999999</v>
      </c>
      <c r="K1433">
        <v>0</v>
      </c>
      <c r="L1433">
        <v>0</v>
      </c>
      <c r="M1433">
        <v>8</v>
      </c>
      <c r="N1433">
        <v>8</v>
      </c>
    </row>
    <row r="1434" spans="1:14">
      <c r="A1434" t="s">
        <v>1201</v>
      </c>
      <c r="B1434" t="s">
        <v>1205</v>
      </c>
      <c r="C1434" s="8">
        <v>42746</v>
      </c>
      <c r="D1434" t="s">
        <v>1223</v>
      </c>
      <c r="E1434" t="s">
        <v>48</v>
      </c>
      <c r="F1434" t="s">
        <v>49</v>
      </c>
      <c r="G1434" t="s">
        <v>102</v>
      </c>
      <c r="H1434" t="s">
        <v>1296</v>
      </c>
      <c r="J1434">
        <v>6.4565099999999997</v>
      </c>
      <c r="K1434">
        <v>0</v>
      </c>
      <c r="L1434">
        <v>0</v>
      </c>
      <c r="M1434">
        <v>8</v>
      </c>
      <c r="N1434">
        <v>8</v>
      </c>
    </row>
    <row r="1435" spans="1:14">
      <c r="A1435" t="s">
        <v>1201</v>
      </c>
      <c r="B1435" t="s">
        <v>1205</v>
      </c>
      <c r="C1435" s="8">
        <v>42746</v>
      </c>
      <c r="D1435" t="s">
        <v>1237</v>
      </c>
      <c r="E1435" t="s">
        <v>48</v>
      </c>
      <c r="F1435" t="s">
        <v>49</v>
      </c>
      <c r="G1435" t="s">
        <v>102</v>
      </c>
      <c r="H1435" t="s">
        <v>1304</v>
      </c>
      <c r="J1435">
        <v>3.8647800000000001</v>
      </c>
      <c r="K1435">
        <v>2.9999999999999997E-4</v>
      </c>
      <c r="L1435">
        <v>0</v>
      </c>
      <c r="M1435">
        <v>8</v>
      </c>
      <c r="N1435">
        <v>8</v>
      </c>
    </row>
    <row r="1436" spans="1:14">
      <c r="A1436" t="s">
        <v>1201</v>
      </c>
      <c r="B1436" t="s">
        <v>1205</v>
      </c>
      <c r="C1436" s="8">
        <v>42746</v>
      </c>
      <c r="D1436" t="s">
        <v>1301</v>
      </c>
      <c r="E1436" t="s">
        <v>48</v>
      </c>
      <c r="F1436" t="s">
        <v>49</v>
      </c>
      <c r="G1436" t="s">
        <v>102</v>
      </c>
      <c r="H1436" t="s">
        <v>1302</v>
      </c>
      <c r="J1436">
        <v>2.8344999999999998</v>
      </c>
      <c r="K1436">
        <v>0</v>
      </c>
      <c r="L1436">
        <v>0</v>
      </c>
      <c r="M1436">
        <v>4</v>
      </c>
      <c r="N1436">
        <v>4</v>
      </c>
    </row>
    <row r="1437" spans="1:14">
      <c r="A1437" t="s">
        <v>1201</v>
      </c>
      <c r="B1437" t="s">
        <v>1205</v>
      </c>
      <c r="C1437" s="8">
        <v>42746</v>
      </c>
      <c r="D1437" t="s">
        <v>1225</v>
      </c>
      <c r="E1437" t="s">
        <v>48</v>
      </c>
      <c r="F1437" t="s">
        <v>49</v>
      </c>
      <c r="G1437" t="s">
        <v>102</v>
      </c>
      <c r="H1437" t="s">
        <v>1297</v>
      </c>
      <c r="J1437">
        <v>6.8479299999999999</v>
      </c>
      <c r="K1437">
        <v>0</v>
      </c>
      <c r="L1437">
        <v>0</v>
      </c>
      <c r="M1437">
        <v>8</v>
      </c>
      <c r="N1437">
        <v>8</v>
      </c>
    </row>
    <row r="1438" spans="1:14">
      <c r="A1438" t="s">
        <v>1201</v>
      </c>
      <c r="B1438" t="s">
        <v>1205</v>
      </c>
      <c r="C1438" s="8">
        <v>42746</v>
      </c>
      <c r="D1438" t="s">
        <v>1237</v>
      </c>
      <c r="E1438" t="s">
        <v>48</v>
      </c>
      <c r="F1438" t="s">
        <v>49</v>
      </c>
      <c r="G1438" t="s">
        <v>102</v>
      </c>
      <c r="H1438" t="s">
        <v>1241</v>
      </c>
      <c r="J1438">
        <v>5.2866799999999996</v>
      </c>
      <c r="K1438">
        <v>0</v>
      </c>
      <c r="L1438">
        <v>0</v>
      </c>
      <c r="M1438">
        <v>8</v>
      </c>
      <c r="N1438">
        <v>8</v>
      </c>
    </row>
    <row r="1439" spans="1:14">
      <c r="A1439" t="s">
        <v>1201</v>
      </c>
      <c r="B1439" t="s">
        <v>1205</v>
      </c>
      <c r="C1439" s="8">
        <v>42746</v>
      </c>
      <c r="D1439" t="s">
        <v>1223</v>
      </c>
      <c r="E1439" t="s">
        <v>48</v>
      </c>
      <c r="F1439" t="s">
        <v>49</v>
      </c>
      <c r="G1439" t="s">
        <v>102</v>
      </c>
      <c r="H1439" t="s">
        <v>1240</v>
      </c>
      <c r="J1439">
        <v>6.5036800000000001</v>
      </c>
      <c r="K1439">
        <v>3.7000000000000002E-3</v>
      </c>
      <c r="L1439">
        <v>0</v>
      </c>
      <c r="M1439">
        <v>8</v>
      </c>
      <c r="N1439">
        <v>8</v>
      </c>
    </row>
    <row r="1440" spans="1:14">
      <c r="A1440" t="s">
        <v>1201</v>
      </c>
      <c r="B1440" t="s">
        <v>1205</v>
      </c>
      <c r="C1440" s="8">
        <v>42746</v>
      </c>
      <c r="D1440" t="s">
        <v>1223</v>
      </c>
      <c r="E1440" t="s">
        <v>48</v>
      </c>
      <c r="F1440" t="s">
        <v>49</v>
      </c>
      <c r="G1440" t="s">
        <v>102</v>
      </c>
      <c r="H1440" t="s">
        <v>1348</v>
      </c>
      <c r="J1440">
        <v>4.2419500000000001</v>
      </c>
      <c r="K1440">
        <v>6.1400000000000003E-2</v>
      </c>
      <c r="L1440">
        <v>0</v>
      </c>
      <c r="M1440">
        <v>8</v>
      </c>
      <c r="N1440">
        <v>8</v>
      </c>
    </row>
    <row r="1441" spans="1:14">
      <c r="A1441" t="s">
        <v>1201</v>
      </c>
      <c r="B1441" t="s">
        <v>1205</v>
      </c>
      <c r="C1441" s="8">
        <v>42746</v>
      </c>
      <c r="D1441" t="s">
        <v>1237</v>
      </c>
      <c r="E1441" t="s">
        <v>48</v>
      </c>
      <c r="F1441" t="s">
        <v>49</v>
      </c>
      <c r="G1441" t="s">
        <v>102</v>
      </c>
      <c r="H1441" t="s">
        <v>1239</v>
      </c>
      <c r="J1441">
        <v>3.8979300000000001</v>
      </c>
      <c r="K1441">
        <v>0</v>
      </c>
      <c r="L1441">
        <v>0</v>
      </c>
      <c r="M1441">
        <v>8</v>
      </c>
      <c r="N1441">
        <v>8</v>
      </c>
    </row>
    <row r="1442" spans="1:14">
      <c r="A1442" t="s">
        <v>1201</v>
      </c>
      <c r="B1442" t="s">
        <v>1205</v>
      </c>
      <c r="C1442" s="8">
        <v>42746</v>
      </c>
      <c r="D1442" t="s">
        <v>1237</v>
      </c>
      <c r="E1442" t="s">
        <v>48</v>
      </c>
      <c r="F1442" t="s">
        <v>49</v>
      </c>
      <c r="G1442" t="s">
        <v>102</v>
      </c>
      <c r="H1442" t="s">
        <v>1346</v>
      </c>
      <c r="J1442">
        <v>4.9595099999999999</v>
      </c>
      <c r="K1442">
        <v>0</v>
      </c>
      <c r="L1442">
        <v>0</v>
      </c>
      <c r="M1442">
        <v>8</v>
      </c>
      <c r="N1442">
        <v>8</v>
      </c>
    </row>
    <row r="1443" spans="1:14">
      <c r="A1443" t="s">
        <v>1201</v>
      </c>
      <c r="B1443" t="s">
        <v>1205</v>
      </c>
      <c r="C1443" s="8">
        <v>42746</v>
      </c>
      <c r="D1443" t="s">
        <v>1237</v>
      </c>
      <c r="E1443" t="s">
        <v>48</v>
      </c>
      <c r="F1443" t="s">
        <v>49</v>
      </c>
      <c r="G1443" t="s">
        <v>102</v>
      </c>
      <c r="H1443" t="s">
        <v>1238</v>
      </c>
      <c r="J1443">
        <v>3.0970399999999998</v>
      </c>
      <c r="K1443">
        <v>0</v>
      </c>
      <c r="L1443">
        <v>0</v>
      </c>
      <c r="M1443">
        <v>8</v>
      </c>
      <c r="N1443">
        <v>8</v>
      </c>
    </row>
    <row r="1444" spans="1:14">
      <c r="A1444" t="s">
        <v>1201</v>
      </c>
      <c r="B1444" t="s">
        <v>1205</v>
      </c>
      <c r="C1444" s="8">
        <v>42746</v>
      </c>
      <c r="D1444" t="s">
        <v>1223</v>
      </c>
      <c r="E1444" t="s">
        <v>48</v>
      </c>
      <c r="F1444" t="s">
        <v>49</v>
      </c>
      <c r="G1444" t="s">
        <v>102</v>
      </c>
      <c r="H1444" t="s">
        <v>1236</v>
      </c>
      <c r="J1444">
        <v>5.8953699999999998</v>
      </c>
      <c r="K1444">
        <v>1.2999999999999999E-3</v>
      </c>
      <c r="L1444">
        <v>0</v>
      </c>
      <c r="M1444">
        <v>8</v>
      </c>
      <c r="N1444">
        <v>8</v>
      </c>
    </row>
    <row r="1445" spans="1:14">
      <c r="A1445" t="s">
        <v>1201</v>
      </c>
      <c r="B1445" t="s">
        <v>1205</v>
      </c>
      <c r="C1445" s="8">
        <v>42746</v>
      </c>
      <c r="D1445" t="s">
        <v>1223</v>
      </c>
      <c r="E1445" t="s">
        <v>48</v>
      </c>
      <c r="F1445" t="s">
        <v>49</v>
      </c>
      <c r="G1445" t="s">
        <v>102</v>
      </c>
      <c r="H1445" t="s">
        <v>1235</v>
      </c>
      <c r="J1445">
        <v>5.1351300000000002</v>
      </c>
      <c r="K1445">
        <v>0</v>
      </c>
      <c r="L1445">
        <v>0</v>
      </c>
      <c r="M1445">
        <v>8</v>
      </c>
      <c r="N1445">
        <v>8</v>
      </c>
    </row>
    <row r="1446" spans="1:14">
      <c r="A1446" t="s">
        <v>1201</v>
      </c>
      <c r="B1446" t="s">
        <v>1205</v>
      </c>
      <c r="C1446" s="8">
        <v>42746</v>
      </c>
      <c r="D1446" t="s">
        <v>1223</v>
      </c>
      <c r="E1446" t="s">
        <v>48</v>
      </c>
      <c r="F1446" t="s">
        <v>49</v>
      </c>
      <c r="G1446" t="s">
        <v>102</v>
      </c>
      <c r="H1446" t="s">
        <v>1234</v>
      </c>
      <c r="J1446">
        <v>4.84572</v>
      </c>
      <c r="K1446">
        <v>0</v>
      </c>
      <c r="L1446">
        <v>0</v>
      </c>
      <c r="M1446">
        <v>8</v>
      </c>
      <c r="N1446">
        <v>8</v>
      </c>
    </row>
    <row r="1447" spans="1:14">
      <c r="A1447" t="s">
        <v>1201</v>
      </c>
      <c r="B1447" t="s">
        <v>1205</v>
      </c>
      <c r="C1447" s="8">
        <v>42746</v>
      </c>
      <c r="D1447" t="s">
        <v>1223</v>
      </c>
      <c r="E1447" t="s">
        <v>48</v>
      </c>
      <c r="F1447" t="s">
        <v>49</v>
      </c>
      <c r="G1447" t="s">
        <v>102</v>
      </c>
      <c r="H1447" t="s">
        <v>1298</v>
      </c>
      <c r="J1447">
        <v>5.7708700000000004</v>
      </c>
      <c r="K1447">
        <v>0</v>
      </c>
      <c r="L1447">
        <v>0</v>
      </c>
      <c r="M1447">
        <v>8</v>
      </c>
      <c r="N1447">
        <v>8</v>
      </c>
    </row>
    <row r="1448" spans="1:14">
      <c r="A1448" t="s">
        <v>1201</v>
      </c>
      <c r="B1448" t="s">
        <v>1205</v>
      </c>
      <c r="C1448" s="8">
        <v>42746</v>
      </c>
      <c r="D1448" t="s">
        <v>1225</v>
      </c>
      <c r="E1448" t="s">
        <v>48</v>
      </c>
      <c r="F1448" t="s">
        <v>49</v>
      </c>
      <c r="G1448" t="s">
        <v>102</v>
      </c>
      <c r="H1448" t="s">
        <v>1233</v>
      </c>
      <c r="J1448">
        <v>6.2031530000000004</v>
      </c>
      <c r="K1448">
        <v>0</v>
      </c>
      <c r="L1448">
        <v>0</v>
      </c>
      <c r="M1448">
        <v>8</v>
      </c>
      <c r="N1448">
        <v>8</v>
      </c>
    </row>
    <row r="1449" spans="1:14">
      <c r="A1449" t="s">
        <v>1201</v>
      </c>
      <c r="B1449" t="s">
        <v>1205</v>
      </c>
      <c r="C1449" s="8">
        <v>42746</v>
      </c>
      <c r="D1449" t="s">
        <v>1223</v>
      </c>
      <c r="E1449" t="s">
        <v>48</v>
      </c>
      <c r="F1449" t="s">
        <v>49</v>
      </c>
      <c r="G1449" t="s">
        <v>102</v>
      </c>
      <c r="H1449" t="s">
        <v>1232</v>
      </c>
      <c r="J1449">
        <v>7.0478300000000003</v>
      </c>
      <c r="K1449">
        <v>0</v>
      </c>
      <c r="L1449">
        <v>0</v>
      </c>
      <c r="M1449">
        <v>8</v>
      </c>
      <c r="N1449">
        <v>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Arkusz3"/>
  <dimension ref="A1:N144"/>
  <sheetViews>
    <sheetView workbookViewId="0">
      <selection activeCell="I8" sqref="I8"/>
    </sheetView>
  </sheetViews>
  <sheetFormatPr defaultRowHeight="14.25"/>
  <cols>
    <col min="1" max="1" width="20.375" customWidth="1"/>
    <col min="8" max="8" width="20.125" customWidth="1"/>
    <col min="9" max="9" width="12.875" customWidth="1"/>
    <col min="10" max="10" width="24.5" customWidth="1"/>
    <col min="11" max="11" width="28.125" customWidth="1"/>
    <col min="12" max="12" width="19.25" bestFit="1" customWidth="1"/>
    <col min="13" max="13" width="14.125" customWidth="1"/>
    <col min="14" max="14" width="13.125" customWidth="1"/>
  </cols>
  <sheetData>
    <row r="1" spans="1:14">
      <c r="A1" s="71" t="s">
        <v>100</v>
      </c>
      <c r="K1" s="71" t="s">
        <v>122</v>
      </c>
    </row>
    <row r="2" spans="1:14" ht="15">
      <c r="A2" s="71" t="s">
        <v>7</v>
      </c>
      <c r="B2" s="71" t="s">
        <v>101</v>
      </c>
      <c r="C2" t="s">
        <v>6</v>
      </c>
      <c r="H2" s="74" t="s">
        <v>7</v>
      </c>
      <c r="I2" s="74" t="s">
        <v>101</v>
      </c>
      <c r="J2" s="74" t="s">
        <v>9</v>
      </c>
      <c r="K2" s="73" t="s">
        <v>121</v>
      </c>
      <c r="L2" s="73" t="s">
        <v>123</v>
      </c>
      <c r="M2" s="73" t="s">
        <v>124</v>
      </c>
      <c r="N2" s="75" t="s">
        <v>1</v>
      </c>
    </row>
    <row r="3" spans="1:14" ht="15">
      <c r="A3" s="119" t="s">
        <v>91</v>
      </c>
      <c r="B3" s="119" t="s">
        <v>102</v>
      </c>
      <c r="C3" s="72">
        <v>2519.5</v>
      </c>
      <c r="H3" s="73" t="s">
        <v>1851</v>
      </c>
      <c r="I3" s="73" t="s">
        <v>102</v>
      </c>
      <c r="J3" s="73" t="s">
        <v>48</v>
      </c>
      <c r="K3" s="78">
        <v>11224.310747000016</v>
      </c>
      <c r="L3" s="79">
        <v>13944.100000000002</v>
      </c>
      <c r="M3" s="73">
        <f>IFERROR(GETPIVOTDATA("GR_ŚRED",$A$1,"WYDZ",I3,"MONTH",H$3),0)</f>
        <v>763.5</v>
      </c>
      <c r="N3" s="77">
        <f>K3/((L3+M3)*7.5/8)</f>
        <v>0.81404159279102972</v>
      </c>
    </row>
    <row r="4" spans="1:14" ht="15">
      <c r="B4" s="119" t="s">
        <v>103</v>
      </c>
      <c r="C4" s="72">
        <v>2055.85</v>
      </c>
      <c r="H4" s="73"/>
      <c r="I4" s="73" t="s">
        <v>103</v>
      </c>
      <c r="J4" s="73" t="s">
        <v>119</v>
      </c>
      <c r="K4" s="80">
        <v>9602.8561050000026</v>
      </c>
      <c r="L4" s="81">
        <v>12418.410000000011</v>
      </c>
      <c r="M4" s="73">
        <f>IFERROR(GETPIVOTDATA("GR_ŚRED",$A$1,"WYDZ",I4,"MONTH",H$3),0)</f>
        <v>90</v>
      </c>
      <c r="N4" s="77">
        <f t="shared" ref="N4:N6" si="0">K4/((L4+M4)*7.5/8)</f>
        <v>0.81889276990440785</v>
      </c>
    </row>
    <row r="5" spans="1:14" ht="15">
      <c r="B5" s="119" t="s">
        <v>104</v>
      </c>
      <c r="C5" s="72">
        <v>1698.03</v>
      </c>
      <c r="H5" s="73"/>
      <c r="I5" s="73" t="s">
        <v>104</v>
      </c>
      <c r="J5" s="73" t="s">
        <v>120</v>
      </c>
      <c r="K5" s="80">
        <v>35440.778579999984</v>
      </c>
      <c r="L5" s="81">
        <v>43186.499999999993</v>
      </c>
      <c r="M5" s="73">
        <f>IFERROR(GETPIVOTDATA("GR_ŚRED",$A$1,"WYDZ",I5,"MONTH",H$3),0)</f>
        <v>1306</v>
      </c>
      <c r="N5" s="77">
        <f t="shared" si="0"/>
        <v>0.84965999105467194</v>
      </c>
    </row>
    <row r="6" spans="1:14" ht="15">
      <c r="A6" s="119" t="s">
        <v>105</v>
      </c>
      <c r="B6" s="119"/>
      <c r="C6" s="72">
        <v>6273.38</v>
      </c>
      <c r="G6" s="70"/>
      <c r="H6" s="73" t="s">
        <v>1852</v>
      </c>
      <c r="I6" s="73"/>
      <c r="J6" s="73"/>
      <c r="K6" s="76">
        <v>56267.945432</v>
      </c>
      <c r="L6" s="76">
        <v>69549.010000000009</v>
      </c>
      <c r="M6" s="73">
        <f>SUM(M3:M5)</f>
        <v>2159.5</v>
      </c>
      <c r="N6" s="77">
        <f t="shared" si="0"/>
        <v>0.83698771309197928</v>
      </c>
    </row>
    <row r="7" spans="1:14">
      <c r="A7" s="119" t="s">
        <v>92</v>
      </c>
      <c r="B7" s="119" t="s">
        <v>102</v>
      </c>
      <c r="C7" s="72">
        <v>3525</v>
      </c>
      <c r="I7" t="s">
        <v>136</v>
      </c>
      <c r="K7">
        <f>K6</f>
        <v>56267.945432</v>
      </c>
      <c r="L7" s="70">
        <f t="shared" ref="L7:N7" si="1">L6</f>
        <v>69549.010000000009</v>
      </c>
      <c r="M7" s="70">
        <f t="shared" si="1"/>
        <v>2159.5</v>
      </c>
      <c r="N7" s="86">
        <f t="shared" si="1"/>
        <v>0.83698771309197928</v>
      </c>
    </row>
    <row r="8" spans="1:14">
      <c r="B8" s="119" t="s">
        <v>103</v>
      </c>
      <c r="C8" s="72">
        <v>3707.9</v>
      </c>
    </row>
    <row r="9" spans="1:14">
      <c r="B9" s="119" t="s">
        <v>104</v>
      </c>
      <c r="C9" s="72">
        <v>1811.5</v>
      </c>
    </row>
    <row r="10" spans="1:14">
      <c r="A10" s="119" t="s">
        <v>106</v>
      </c>
      <c r="B10" s="119"/>
      <c r="C10" s="72">
        <v>9044.4</v>
      </c>
    </row>
    <row r="11" spans="1:14">
      <c r="A11" s="119" t="s">
        <v>93</v>
      </c>
      <c r="B11" s="119" t="s">
        <v>102</v>
      </c>
      <c r="C11" s="72">
        <v>6982.5</v>
      </c>
    </row>
    <row r="12" spans="1:14">
      <c r="B12" s="119" t="s">
        <v>103</v>
      </c>
      <c r="C12" s="72">
        <v>2744.27</v>
      </c>
    </row>
    <row r="13" spans="1:14">
      <c r="B13" s="119" t="s">
        <v>104</v>
      </c>
      <c r="C13" s="72">
        <v>2462.5</v>
      </c>
    </row>
    <row r="14" spans="1:14">
      <c r="A14" s="119" t="s">
        <v>107</v>
      </c>
      <c r="B14" s="119"/>
      <c r="C14" s="72">
        <v>12189.27</v>
      </c>
    </row>
    <row r="15" spans="1:14">
      <c r="A15" s="119" t="s">
        <v>94</v>
      </c>
      <c r="B15" s="119" t="s">
        <v>102</v>
      </c>
      <c r="C15" s="72">
        <v>6456</v>
      </c>
    </row>
    <row r="16" spans="1:14">
      <c r="B16" s="119" t="s">
        <v>103</v>
      </c>
      <c r="C16" s="72">
        <v>1927.6000000000001</v>
      </c>
    </row>
    <row r="17" spans="1:14">
      <c r="B17" s="119" t="s">
        <v>104</v>
      </c>
      <c r="C17" s="72">
        <v>4503</v>
      </c>
    </row>
    <row r="18" spans="1:14">
      <c r="A18" s="119" t="s">
        <v>108</v>
      </c>
      <c r="B18" s="119"/>
      <c r="C18" s="72">
        <v>12886.6</v>
      </c>
      <c r="H18" s="119" t="s">
        <v>125</v>
      </c>
      <c r="I18" s="119" t="s">
        <v>126</v>
      </c>
      <c r="J18" s="119" t="s">
        <v>127</v>
      </c>
      <c r="K18" t="s">
        <v>128</v>
      </c>
    </row>
    <row r="19" spans="1:14" ht="15">
      <c r="A19" s="119" t="s">
        <v>95</v>
      </c>
      <c r="B19" s="119" t="s">
        <v>102</v>
      </c>
      <c r="C19" s="72">
        <v>2687.75</v>
      </c>
      <c r="H19" s="119" t="s">
        <v>116</v>
      </c>
      <c r="I19" s="119">
        <v>7682.75</v>
      </c>
      <c r="J19" s="119">
        <v>16608.25</v>
      </c>
      <c r="K19" s="119">
        <v>46.258636521006125</v>
      </c>
      <c r="M19" s="87" t="s">
        <v>136</v>
      </c>
      <c r="N19" s="88">
        <f>(VLOOKUP("500LI",Tabela_DaneZewnętrzne_121[#All],2,FALSE)+VLOOKUP("400ST",Tabela_DaneZewnętrzne_121[#All],2,FALSE)+VLOOKUP("200SW",Tabela_DaneZewnętrzne_121[#All],2,FALSE))/(VLOOKUP("500LI",Tabela_DaneZewnętrzne_121[#All],3,FALSE)+VLOOKUP("400ST",Tabela_DaneZewnętrzne_121[#All],3,FALSE)+VLOOKUP("200SW",Tabela_DaneZewnętrzne_121[#All],3,FALSE))</f>
        <v>0.8649345310512252</v>
      </c>
    </row>
    <row r="20" spans="1:14">
      <c r="B20" s="119" t="s">
        <v>103</v>
      </c>
      <c r="C20" s="72">
        <v>1884.3</v>
      </c>
      <c r="H20" s="119" t="s">
        <v>102</v>
      </c>
      <c r="I20" s="119">
        <v>9500</v>
      </c>
      <c r="J20" s="119">
        <v>11165</v>
      </c>
      <c r="K20" s="119">
        <v>85.08732646663681</v>
      </c>
    </row>
    <row r="21" spans="1:14">
      <c r="B21" s="119" t="s">
        <v>104</v>
      </c>
      <c r="C21" s="72">
        <v>3873.5</v>
      </c>
      <c r="H21" s="119" t="s">
        <v>117</v>
      </c>
      <c r="I21" s="119">
        <v>39580.5</v>
      </c>
      <c r="J21" s="119">
        <v>45735.5</v>
      </c>
      <c r="K21" s="119">
        <v>86.54218276830909</v>
      </c>
    </row>
    <row r="22" spans="1:14">
      <c r="A22" s="119" t="s">
        <v>109</v>
      </c>
      <c r="B22" s="119"/>
      <c r="C22" s="72">
        <v>8445.5499999999993</v>
      </c>
      <c r="H22" s="119" t="s">
        <v>103</v>
      </c>
      <c r="I22" s="119">
        <v>5278</v>
      </c>
      <c r="J22" s="119">
        <v>9536.5</v>
      </c>
      <c r="K22" s="119">
        <v>55.345252451108898</v>
      </c>
    </row>
    <row r="23" spans="1:14">
      <c r="A23" s="119" t="s">
        <v>96</v>
      </c>
      <c r="B23" s="119" t="s">
        <v>102</v>
      </c>
      <c r="C23" s="72">
        <v>1153</v>
      </c>
      <c r="H23" s="119" t="s">
        <v>104</v>
      </c>
      <c r="I23" s="119">
        <v>63070</v>
      </c>
      <c r="J23" s="119">
        <v>69303</v>
      </c>
      <c r="K23" s="119">
        <v>91.006161349436525</v>
      </c>
    </row>
    <row r="24" spans="1:14">
      <c r="B24" s="119" t="s">
        <v>103</v>
      </c>
      <c r="C24" s="72">
        <v>970.90000000000009</v>
      </c>
      <c r="H24" s="119" t="s">
        <v>118</v>
      </c>
      <c r="I24" s="119">
        <v>1702.75</v>
      </c>
      <c r="J24" s="119">
        <v>2904.35</v>
      </c>
      <c r="K24" s="119">
        <v>58.627575877562968</v>
      </c>
    </row>
    <row r="25" spans="1:14">
      <c r="B25" s="119" t="s">
        <v>104</v>
      </c>
      <c r="C25" s="72">
        <v>3133.03</v>
      </c>
      <c r="H25" s="119" t="s">
        <v>1101</v>
      </c>
      <c r="I25" s="119">
        <v>10193</v>
      </c>
      <c r="J25" s="119">
        <v>11382</v>
      </c>
      <c r="K25" s="119">
        <v>89.553681251098226</v>
      </c>
    </row>
    <row r="26" spans="1:14">
      <c r="A26" s="119" t="s">
        <v>110</v>
      </c>
      <c r="B26" s="119"/>
      <c r="C26" s="72">
        <v>5256.93</v>
      </c>
    </row>
    <row r="27" spans="1:14">
      <c r="A27" s="119" t="s">
        <v>97</v>
      </c>
      <c r="B27" s="119" t="s">
        <v>102</v>
      </c>
      <c r="C27" s="72">
        <v>1312</v>
      </c>
    </row>
    <row r="28" spans="1:14">
      <c r="B28" s="119" t="s">
        <v>103</v>
      </c>
      <c r="C28" s="72">
        <v>145</v>
      </c>
    </row>
    <row r="29" spans="1:14">
      <c r="B29" s="119" t="s">
        <v>104</v>
      </c>
      <c r="C29" s="72">
        <v>2842.1</v>
      </c>
    </row>
    <row r="30" spans="1:14">
      <c r="A30" s="119" t="s">
        <v>111</v>
      </c>
      <c r="B30" s="119"/>
      <c r="C30" s="72">
        <v>4299.1000000000004</v>
      </c>
    </row>
    <row r="31" spans="1:14">
      <c r="A31" s="119" t="s">
        <v>98</v>
      </c>
      <c r="B31" s="119" t="s">
        <v>102</v>
      </c>
      <c r="C31" s="72">
        <v>1057</v>
      </c>
    </row>
    <row r="32" spans="1:14">
      <c r="B32" s="119" t="s">
        <v>103</v>
      </c>
      <c r="C32" s="72">
        <v>185</v>
      </c>
    </row>
    <row r="33" spans="1:3">
      <c r="B33" s="119" t="s">
        <v>104</v>
      </c>
      <c r="C33" s="72">
        <v>3790.01</v>
      </c>
    </row>
    <row r="34" spans="1:3">
      <c r="A34" s="119" t="s">
        <v>112</v>
      </c>
      <c r="B34" s="119"/>
      <c r="C34" s="72">
        <v>5032.01</v>
      </c>
    </row>
    <row r="35" spans="1:3">
      <c r="A35" s="119" t="s">
        <v>74</v>
      </c>
      <c r="B35" s="119" t="s">
        <v>102</v>
      </c>
      <c r="C35" s="72">
        <v>635</v>
      </c>
    </row>
    <row r="36" spans="1:3">
      <c r="B36" s="119" t="s">
        <v>103</v>
      </c>
      <c r="C36" s="72">
        <v>111.3</v>
      </c>
    </row>
    <row r="37" spans="1:3">
      <c r="B37" s="119" t="s">
        <v>104</v>
      </c>
      <c r="C37" s="72">
        <v>3772.0299999999997</v>
      </c>
    </row>
    <row r="38" spans="1:3">
      <c r="A38" s="119" t="s">
        <v>113</v>
      </c>
      <c r="B38" s="119"/>
      <c r="C38" s="72">
        <v>4518.33</v>
      </c>
    </row>
    <row r="39" spans="1:3">
      <c r="A39" s="119" t="s">
        <v>25</v>
      </c>
      <c r="B39" s="119" t="s">
        <v>102</v>
      </c>
      <c r="C39" s="72">
        <v>568</v>
      </c>
    </row>
    <row r="40" spans="1:3">
      <c r="B40" s="119" t="s">
        <v>103</v>
      </c>
      <c r="C40" s="72">
        <v>257.5</v>
      </c>
    </row>
    <row r="41" spans="1:3">
      <c r="B41" s="119" t="s">
        <v>104</v>
      </c>
      <c r="C41" s="72">
        <v>2462.0200000000004</v>
      </c>
    </row>
    <row r="42" spans="1:3">
      <c r="A42" s="119" t="s">
        <v>114</v>
      </c>
      <c r="B42" s="119"/>
      <c r="C42" s="72">
        <v>3287.5200000000004</v>
      </c>
    </row>
    <row r="43" spans="1:3">
      <c r="A43" s="119" t="s">
        <v>99</v>
      </c>
      <c r="B43" s="119" t="s">
        <v>102</v>
      </c>
      <c r="C43" s="72">
        <v>560</v>
      </c>
    </row>
    <row r="44" spans="1:3">
      <c r="B44" s="119" t="s">
        <v>103</v>
      </c>
      <c r="C44" s="72">
        <v>249</v>
      </c>
    </row>
    <row r="45" spans="1:3">
      <c r="B45" s="119" t="s">
        <v>104</v>
      </c>
      <c r="C45" s="72">
        <v>1522</v>
      </c>
    </row>
    <row r="46" spans="1:3">
      <c r="A46" s="119" t="s">
        <v>115</v>
      </c>
      <c r="B46" s="119"/>
      <c r="C46" s="72">
        <v>2331</v>
      </c>
    </row>
    <row r="47" spans="1:3">
      <c r="A47" s="119" t="s">
        <v>148</v>
      </c>
      <c r="B47" s="119" t="s">
        <v>102</v>
      </c>
      <c r="C47" s="72">
        <v>520</v>
      </c>
    </row>
    <row r="48" spans="1:3">
      <c r="B48" s="119" t="s">
        <v>103</v>
      </c>
      <c r="C48" s="72">
        <v>429.5</v>
      </c>
    </row>
    <row r="49" spans="1:3">
      <c r="B49" s="119" t="s">
        <v>104</v>
      </c>
      <c r="C49" s="72">
        <v>1535</v>
      </c>
    </row>
    <row r="50" spans="1:3">
      <c r="A50" s="119" t="s">
        <v>149</v>
      </c>
      <c r="B50" s="119"/>
      <c r="C50" s="72">
        <v>2484.5</v>
      </c>
    </row>
    <row r="51" spans="1:3">
      <c r="A51" s="119" t="s">
        <v>669</v>
      </c>
      <c r="B51" s="119" t="s">
        <v>102</v>
      </c>
      <c r="C51" s="72">
        <v>480</v>
      </c>
    </row>
    <row r="52" spans="1:3">
      <c r="B52" s="119" t="s">
        <v>103</v>
      </c>
      <c r="C52" s="72">
        <v>320.10000000000002</v>
      </c>
    </row>
    <row r="53" spans="1:3">
      <c r="B53" s="119" t="s">
        <v>104</v>
      </c>
      <c r="C53" s="72">
        <v>1196.5</v>
      </c>
    </row>
    <row r="54" spans="1:3">
      <c r="A54" s="119" t="s">
        <v>670</v>
      </c>
      <c r="B54" s="119"/>
      <c r="C54" s="72">
        <v>1996.6</v>
      </c>
    </row>
    <row r="55" spans="1:3">
      <c r="A55" s="119" t="s">
        <v>715</v>
      </c>
      <c r="B55" s="119" t="s">
        <v>102</v>
      </c>
      <c r="C55" s="72">
        <v>568</v>
      </c>
    </row>
    <row r="56" spans="1:3">
      <c r="B56" s="119" t="s">
        <v>103</v>
      </c>
      <c r="C56" s="72">
        <v>153</v>
      </c>
    </row>
    <row r="57" spans="1:3">
      <c r="B57" s="119" t="s">
        <v>104</v>
      </c>
      <c r="C57" s="72">
        <v>1265</v>
      </c>
    </row>
    <row r="58" spans="1:3">
      <c r="A58" s="119" t="s">
        <v>720</v>
      </c>
      <c r="B58" s="119"/>
      <c r="C58" s="72">
        <v>1986</v>
      </c>
    </row>
    <row r="59" spans="1:3">
      <c r="A59" s="119" t="s">
        <v>767</v>
      </c>
      <c r="B59" s="119" t="s">
        <v>102</v>
      </c>
      <c r="C59" s="72">
        <v>584</v>
      </c>
    </row>
    <row r="60" spans="1:3">
      <c r="B60" s="119" t="s">
        <v>103</v>
      </c>
      <c r="C60" s="72">
        <v>116</v>
      </c>
    </row>
    <row r="61" spans="1:3">
      <c r="B61" s="119" t="s">
        <v>104</v>
      </c>
      <c r="C61" s="72">
        <v>1092</v>
      </c>
    </row>
    <row r="62" spans="1:3">
      <c r="A62" s="119" t="s">
        <v>768</v>
      </c>
      <c r="B62" s="119"/>
      <c r="C62" s="72">
        <v>1792</v>
      </c>
    </row>
    <row r="63" spans="1:3">
      <c r="A63" s="119" t="s">
        <v>783</v>
      </c>
      <c r="B63" s="119" t="s">
        <v>102</v>
      </c>
      <c r="C63" s="72">
        <v>576</v>
      </c>
    </row>
    <row r="64" spans="1:3">
      <c r="B64" s="119" t="s">
        <v>103</v>
      </c>
      <c r="C64" s="72">
        <v>165</v>
      </c>
    </row>
    <row r="65" spans="1:3">
      <c r="B65" s="119" t="s">
        <v>104</v>
      </c>
      <c r="C65" s="72">
        <v>1555.8</v>
      </c>
    </row>
    <row r="66" spans="1:3">
      <c r="A66" s="119" t="s">
        <v>784</v>
      </c>
      <c r="B66" s="119"/>
      <c r="C66" s="72">
        <v>2296.8000000000002</v>
      </c>
    </row>
    <row r="67" spans="1:3">
      <c r="A67" s="119" t="s">
        <v>810</v>
      </c>
      <c r="B67" s="119" t="s">
        <v>102</v>
      </c>
      <c r="C67" s="72">
        <v>483.1</v>
      </c>
    </row>
    <row r="68" spans="1:3">
      <c r="B68" s="119" t="s">
        <v>103</v>
      </c>
      <c r="C68" s="72">
        <v>136</v>
      </c>
    </row>
    <row r="69" spans="1:3">
      <c r="B69" s="119" t="s">
        <v>104</v>
      </c>
      <c r="C69" s="72">
        <v>1286.5</v>
      </c>
    </row>
    <row r="70" spans="1:3">
      <c r="A70" s="119" t="s">
        <v>811</v>
      </c>
      <c r="B70" s="119"/>
      <c r="C70" s="72">
        <v>1905.6</v>
      </c>
    </row>
    <row r="71" spans="1:3">
      <c r="A71" s="119" t="s">
        <v>907</v>
      </c>
      <c r="B71" s="119" t="s">
        <v>102</v>
      </c>
      <c r="C71" s="72">
        <v>843</v>
      </c>
    </row>
    <row r="72" spans="1:3">
      <c r="B72" s="119" t="s">
        <v>103</v>
      </c>
      <c r="C72" s="72">
        <v>107</v>
      </c>
    </row>
    <row r="73" spans="1:3">
      <c r="B73" s="119" t="s">
        <v>104</v>
      </c>
      <c r="C73" s="72">
        <v>1533</v>
      </c>
    </row>
    <row r="74" spans="1:3">
      <c r="A74" s="119" t="s">
        <v>908</v>
      </c>
      <c r="B74" s="119"/>
      <c r="C74" s="72">
        <v>2483</v>
      </c>
    </row>
    <row r="75" spans="1:3">
      <c r="A75" s="119" t="s">
        <v>949</v>
      </c>
      <c r="B75" s="119" t="s">
        <v>102</v>
      </c>
      <c r="C75" s="72">
        <v>764.9</v>
      </c>
    </row>
    <row r="76" spans="1:3">
      <c r="B76" s="119" t="s">
        <v>103</v>
      </c>
      <c r="C76" s="72">
        <v>98</v>
      </c>
    </row>
    <row r="77" spans="1:3">
      <c r="B77" s="119" t="s">
        <v>104</v>
      </c>
      <c r="C77" s="72">
        <v>1546</v>
      </c>
    </row>
    <row r="78" spans="1:3">
      <c r="A78" s="119" t="s">
        <v>950</v>
      </c>
      <c r="B78" s="119"/>
      <c r="C78" s="72">
        <v>2408.9</v>
      </c>
    </row>
    <row r="79" spans="1:3">
      <c r="A79" s="119" t="s">
        <v>980</v>
      </c>
      <c r="B79" s="119" t="s">
        <v>102</v>
      </c>
      <c r="C79" s="72">
        <v>1028.5</v>
      </c>
    </row>
    <row r="80" spans="1:3">
      <c r="B80" s="119" t="s">
        <v>103</v>
      </c>
      <c r="C80" s="72">
        <v>76</v>
      </c>
    </row>
    <row r="81" spans="1:3">
      <c r="B81" s="119" t="s">
        <v>104</v>
      </c>
      <c r="C81" s="72">
        <v>1653</v>
      </c>
    </row>
    <row r="82" spans="1:3">
      <c r="A82" s="119" t="s">
        <v>981</v>
      </c>
      <c r="B82" s="119"/>
      <c r="C82" s="72">
        <v>2757.5</v>
      </c>
    </row>
    <row r="83" spans="1:3">
      <c r="A83" s="119" t="s">
        <v>1060</v>
      </c>
      <c r="B83" s="119" t="s">
        <v>102</v>
      </c>
      <c r="C83" s="72">
        <v>1161.5</v>
      </c>
    </row>
    <row r="84" spans="1:3">
      <c r="B84" s="119" t="s">
        <v>103</v>
      </c>
      <c r="C84" s="72">
        <v>13</v>
      </c>
    </row>
    <row r="85" spans="1:3">
      <c r="B85" s="119" t="s">
        <v>104</v>
      </c>
      <c r="C85" s="72">
        <v>1514</v>
      </c>
    </row>
    <row r="86" spans="1:3">
      <c r="A86" s="119" t="s">
        <v>1061</v>
      </c>
      <c r="B86" s="119"/>
      <c r="C86" s="72">
        <v>2688.5</v>
      </c>
    </row>
    <row r="87" spans="1:3">
      <c r="A87" s="119" t="s">
        <v>1087</v>
      </c>
      <c r="B87" s="119" t="s">
        <v>102</v>
      </c>
      <c r="C87" s="72">
        <v>1150</v>
      </c>
    </row>
    <row r="88" spans="1:3">
      <c r="B88" s="119" t="s">
        <v>103</v>
      </c>
      <c r="C88" s="72">
        <v>16</v>
      </c>
    </row>
    <row r="89" spans="1:3">
      <c r="B89" s="119" t="s">
        <v>104</v>
      </c>
      <c r="C89" s="72">
        <v>1588</v>
      </c>
    </row>
    <row r="90" spans="1:3">
      <c r="A90" s="119" t="s">
        <v>1088</v>
      </c>
      <c r="B90" s="119"/>
      <c r="C90" s="72">
        <v>2754</v>
      </c>
    </row>
    <row r="91" spans="1:3">
      <c r="A91" s="119" t="s">
        <v>1126</v>
      </c>
      <c r="B91" s="119" t="s">
        <v>102</v>
      </c>
      <c r="C91" s="72">
        <v>1053.5</v>
      </c>
    </row>
    <row r="92" spans="1:3">
      <c r="B92" s="119" t="s">
        <v>104</v>
      </c>
      <c r="C92" s="72">
        <v>1530</v>
      </c>
    </row>
    <row r="93" spans="1:3">
      <c r="A93" s="119" t="s">
        <v>1127</v>
      </c>
      <c r="B93" s="119"/>
      <c r="C93" s="72">
        <v>2583.5</v>
      </c>
    </row>
    <row r="94" spans="1:3">
      <c r="A94" s="119" t="s">
        <v>1167</v>
      </c>
      <c r="B94" s="119" t="s">
        <v>102</v>
      </c>
      <c r="C94" s="72">
        <v>987</v>
      </c>
    </row>
    <row r="95" spans="1:3">
      <c r="B95" s="119" t="s">
        <v>103</v>
      </c>
      <c r="C95" s="72">
        <v>44</v>
      </c>
    </row>
    <row r="96" spans="1:3">
      <c r="B96" s="119" t="s">
        <v>104</v>
      </c>
      <c r="C96" s="72">
        <v>1275</v>
      </c>
    </row>
    <row r="97" spans="1:3">
      <c r="A97" s="119" t="s">
        <v>1168</v>
      </c>
      <c r="B97" s="119"/>
      <c r="C97" s="72">
        <v>2306</v>
      </c>
    </row>
    <row r="98" spans="1:3">
      <c r="A98" s="119" t="s">
        <v>1201</v>
      </c>
      <c r="B98" s="119" t="s">
        <v>102</v>
      </c>
      <c r="C98" s="72">
        <v>1049</v>
      </c>
    </row>
    <row r="99" spans="1:3">
      <c r="B99" s="119" t="s">
        <v>103</v>
      </c>
      <c r="C99" s="72">
        <v>46</v>
      </c>
    </row>
    <row r="100" spans="1:3">
      <c r="B100" s="119" t="s">
        <v>104</v>
      </c>
      <c r="C100" s="72">
        <v>1606</v>
      </c>
    </row>
    <row r="101" spans="1:3">
      <c r="A101" s="119" t="s">
        <v>1202</v>
      </c>
      <c r="B101" s="119"/>
      <c r="C101" s="72">
        <v>2701</v>
      </c>
    </row>
    <row r="102" spans="1:3">
      <c r="A102" s="119" t="s">
        <v>1205</v>
      </c>
      <c r="B102" s="119" t="s">
        <v>102</v>
      </c>
      <c r="C102" s="72">
        <v>1112.5</v>
      </c>
    </row>
    <row r="103" spans="1:3">
      <c r="B103" s="119" t="s">
        <v>104</v>
      </c>
      <c r="C103" s="72">
        <v>1558</v>
      </c>
    </row>
    <row r="104" spans="1:3">
      <c r="A104" s="119" t="s">
        <v>1210</v>
      </c>
      <c r="B104" s="119"/>
      <c r="C104" s="72">
        <v>2670.5</v>
      </c>
    </row>
    <row r="105" spans="1:3">
      <c r="A105" s="119" t="s">
        <v>1212</v>
      </c>
      <c r="B105" s="119" t="s">
        <v>102</v>
      </c>
      <c r="C105" s="72">
        <v>1257</v>
      </c>
    </row>
    <row r="106" spans="1:3">
      <c r="B106" s="119" t="s">
        <v>104</v>
      </c>
      <c r="C106" s="72">
        <v>1671.01</v>
      </c>
    </row>
    <row r="107" spans="1:3">
      <c r="A107" s="119" t="s">
        <v>1211</v>
      </c>
      <c r="B107" s="119"/>
      <c r="C107" s="72">
        <v>2928.01</v>
      </c>
    </row>
    <row r="108" spans="1:3">
      <c r="A108" s="119" t="s">
        <v>1371</v>
      </c>
      <c r="B108" s="119" t="s">
        <v>102</v>
      </c>
      <c r="C108" s="72">
        <v>1063</v>
      </c>
    </row>
    <row r="109" spans="1:3">
      <c r="B109" s="119" t="s">
        <v>103</v>
      </c>
      <c r="C109" s="72">
        <v>72</v>
      </c>
    </row>
    <row r="110" spans="1:3">
      <c r="B110" s="119" t="s">
        <v>104</v>
      </c>
      <c r="C110" s="72">
        <v>1616.01</v>
      </c>
    </row>
    <row r="111" spans="1:3">
      <c r="A111" s="119" t="s">
        <v>1370</v>
      </c>
      <c r="B111" s="119"/>
      <c r="C111" s="72">
        <v>2751.01</v>
      </c>
    </row>
    <row r="112" spans="1:3">
      <c r="A112" s="119" t="s">
        <v>1449</v>
      </c>
      <c r="B112" s="119" t="s">
        <v>102</v>
      </c>
      <c r="C112" s="72">
        <v>1080.5</v>
      </c>
    </row>
    <row r="113" spans="1:3">
      <c r="B113" s="119" t="s">
        <v>103</v>
      </c>
      <c r="C113" s="72">
        <v>366.5</v>
      </c>
    </row>
    <row r="114" spans="1:3">
      <c r="B114" s="119" t="s">
        <v>104</v>
      </c>
      <c r="C114" s="72">
        <v>1704</v>
      </c>
    </row>
    <row r="115" spans="1:3">
      <c r="A115" s="119" t="s">
        <v>1450</v>
      </c>
      <c r="B115" s="119"/>
      <c r="C115" s="72">
        <v>3151</v>
      </c>
    </row>
    <row r="116" spans="1:3">
      <c r="A116" s="119" t="s">
        <v>1486</v>
      </c>
      <c r="B116" s="119" t="s">
        <v>102</v>
      </c>
      <c r="C116" s="72">
        <v>972.5</v>
      </c>
    </row>
    <row r="117" spans="1:3">
      <c r="B117" s="119" t="s">
        <v>103</v>
      </c>
      <c r="C117" s="72">
        <v>414</v>
      </c>
    </row>
    <row r="118" spans="1:3">
      <c r="B118" s="119" t="s">
        <v>104</v>
      </c>
      <c r="C118" s="72">
        <v>1193</v>
      </c>
    </row>
    <row r="119" spans="1:3">
      <c r="A119" s="119" t="s">
        <v>1487</v>
      </c>
      <c r="B119" s="119"/>
      <c r="C119" s="72">
        <v>2579.5</v>
      </c>
    </row>
    <row r="120" spans="1:3">
      <c r="A120" s="119" t="s">
        <v>1510</v>
      </c>
      <c r="B120" s="119" t="s">
        <v>102</v>
      </c>
      <c r="C120" s="72">
        <v>1031</v>
      </c>
    </row>
    <row r="121" spans="1:3">
      <c r="B121" s="119" t="s">
        <v>103</v>
      </c>
      <c r="C121" s="72">
        <v>374.5</v>
      </c>
    </row>
    <row r="122" spans="1:3">
      <c r="B122" s="119" t="s">
        <v>104</v>
      </c>
      <c r="C122" s="72">
        <v>1436.05</v>
      </c>
    </row>
    <row r="123" spans="1:3">
      <c r="A123" s="119" t="s">
        <v>1511</v>
      </c>
      <c r="B123" s="119"/>
      <c r="C123" s="72">
        <v>2841.55</v>
      </c>
    </row>
    <row r="124" spans="1:3">
      <c r="A124" s="119" t="s">
        <v>1528</v>
      </c>
      <c r="B124" s="119" t="s">
        <v>102</v>
      </c>
      <c r="C124" s="72">
        <v>1068</v>
      </c>
    </row>
    <row r="125" spans="1:3">
      <c r="B125" s="119" t="s">
        <v>103</v>
      </c>
      <c r="C125" s="72">
        <v>220</v>
      </c>
    </row>
    <row r="126" spans="1:3">
      <c r="B126" s="119" t="s">
        <v>104</v>
      </c>
      <c r="C126" s="72">
        <v>1733.02</v>
      </c>
    </row>
    <row r="127" spans="1:3">
      <c r="A127" s="119" t="s">
        <v>1529</v>
      </c>
      <c r="B127" s="119"/>
      <c r="C127" s="72">
        <v>3021.02</v>
      </c>
    </row>
    <row r="128" spans="1:3">
      <c r="A128" s="119" t="s">
        <v>1561</v>
      </c>
      <c r="B128" s="119" t="s">
        <v>102</v>
      </c>
      <c r="C128" s="72">
        <v>1211.5</v>
      </c>
    </row>
    <row r="129" spans="1:3">
      <c r="B129" s="119" t="s">
        <v>103</v>
      </c>
      <c r="C129" s="72">
        <v>193.1</v>
      </c>
    </row>
    <row r="130" spans="1:3">
      <c r="B130" s="119" t="s">
        <v>104</v>
      </c>
      <c r="C130" s="72">
        <v>1815.6</v>
      </c>
    </row>
    <row r="131" spans="1:3">
      <c r="A131" s="119" t="s">
        <v>1562</v>
      </c>
      <c r="B131" s="119"/>
      <c r="C131" s="72">
        <v>3220.2</v>
      </c>
    </row>
    <row r="132" spans="1:3">
      <c r="A132" s="119" t="s">
        <v>1631</v>
      </c>
      <c r="B132" s="119" t="s">
        <v>102</v>
      </c>
      <c r="C132" s="72">
        <v>1153.5</v>
      </c>
    </row>
    <row r="133" spans="1:3">
      <c r="B133" s="119" t="s">
        <v>103</v>
      </c>
      <c r="C133" s="72">
        <v>231.5</v>
      </c>
    </row>
    <row r="134" spans="1:3">
      <c r="B134" s="119" t="s">
        <v>104</v>
      </c>
      <c r="C134" s="72">
        <v>1590</v>
      </c>
    </row>
    <row r="135" spans="1:3">
      <c r="A135" s="119" t="s">
        <v>1632</v>
      </c>
      <c r="B135" s="119"/>
      <c r="C135" s="72">
        <v>2975</v>
      </c>
    </row>
    <row r="136" spans="1:3">
      <c r="A136" s="119" t="s">
        <v>1767</v>
      </c>
      <c r="B136" s="119" t="s">
        <v>102</v>
      </c>
      <c r="C136" s="72">
        <v>1120.5</v>
      </c>
    </row>
    <row r="137" spans="1:3">
      <c r="B137" s="119" t="s">
        <v>103</v>
      </c>
      <c r="C137" s="72">
        <v>60</v>
      </c>
    </row>
    <row r="138" spans="1:3">
      <c r="B138" s="119" t="s">
        <v>104</v>
      </c>
      <c r="C138" s="72">
        <v>1619.06</v>
      </c>
    </row>
    <row r="139" spans="1:3">
      <c r="A139" s="119" t="s">
        <v>1769</v>
      </c>
      <c r="B139" s="119"/>
      <c r="C139" s="72">
        <v>2799.56</v>
      </c>
    </row>
    <row r="140" spans="1:3">
      <c r="A140" s="119" t="s">
        <v>1851</v>
      </c>
      <c r="B140" s="119" t="s">
        <v>102</v>
      </c>
      <c r="C140" s="72">
        <v>763.5</v>
      </c>
    </row>
    <row r="141" spans="1:3">
      <c r="B141" s="119" t="s">
        <v>103</v>
      </c>
      <c r="C141" s="72">
        <v>90</v>
      </c>
    </row>
    <row r="142" spans="1:3">
      <c r="B142" s="119" t="s">
        <v>104</v>
      </c>
      <c r="C142" s="72">
        <v>1306</v>
      </c>
    </row>
    <row r="143" spans="1:3">
      <c r="A143" s="119" t="s">
        <v>1852</v>
      </c>
      <c r="B143" s="119"/>
      <c r="C143" s="72">
        <v>2159.5</v>
      </c>
    </row>
    <row r="144" spans="1:3">
      <c r="A144" s="119" t="s">
        <v>8</v>
      </c>
      <c r="C144" s="72">
        <v>137804.84000000003</v>
      </c>
    </row>
  </sheetData>
  <pageMargins left="0.7" right="0.7" top="0.75" bottom="0.75" header="0.3" footer="0.3"/>
  <pageSetup paperSize="9"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26</vt:i4>
      </vt:variant>
      <vt:variant>
        <vt:lpstr>Zakresy nazwane</vt:lpstr>
      </vt:variant>
      <vt:variant>
        <vt:i4>19</vt:i4>
      </vt:variant>
    </vt:vector>
  </HeadingPairs>
  <TitlesOfParts>
    <vt:vector size="45" baseType="lpstr">
      <vt:lpstr>PODSUMOWANIE WYNIKÓW</vt:lpstr>
      <vt:lpstr>WYNIKI LIDERZY</vt:lpstr>
      <vt:lpstr>ROZ PROD MODEL i DYSP MAGA</vt:lpstr>
      <vt:lpstr>MAGAZYN WYROBÓW GOT.</vt:lpstr>
      <vt:lpstr>MAGAZYN MATERIAŁÓW</vt:lpstr>
      <vt:lpstr>MAGAZYN POSZYĆ SZWALNI</vt:lpstr>
      <vt:lpstr>ROZLICZENIE SZWALNI KROJOWNI</vt:lpstr>
      <vt:lpstr>SZWALNIA SKÓR</vt:lpstr>
      <vt:lpstr>SZWALNIA TKANIN</vt:lpstr>
      <vt:lpstr>MAGAZYN TKANIN KROJOWNIA</vt:lpstr>
      <vt:lpstr>KROJOWNIA SKÓR SITS</vt:lpstr>
      <vt:lpstr>KROJOWNIA SKÓR IKEA</vt:lpstr>
      <vt:lpstr>Arkusz2</vt:lpstr>
      <vt:lpstr>Arkusz3</vt:lpstr>
      <vt:lpstr>KROJOWNIA TKANIN</vt:lpstr>
      <vt:lpstr>WYKLEJANIE PODUSZEK TAPICERNIA</vt:lpstr>
      <vt:lpstr>ROZLICZENIE TAPICERNI i MODELAR</vt:lpstr>
      <vt:lpstr>TAPICERNIA POŚREDNIO-PROD</vt:lpstr>
      <vt:lpstr>TAPICERNIA Wyniki</vt:lpstr>
      <vt:lpstr>ROZLICZENIE LINII i WDROŻENIOWA</vt:lpstr>
      <vt:lpstr>LINIA NAPEŁNIANIE PODUSZEK</vt:lpstr>
      <vt:lpstr>OPERATORZY LINII i POSEDNIO PRO</vt:lpstr>
      <vt:lpstr>LINIA</vt:lpstr>
      <vt:lpstr>PremiaJakość</vt:lpstr>
      <vt:lpstr>Arkusz1</vt:lpstr>
      <vt:lpstr>NETTOdane</vt:lpstr>
      <vt:lpstr>'KROJOWNIA SKÓR IKEA'!Obszar_wydruku</vt:lpstr>
      <vt:lpstr>'KROJOWNIA SKÓR SITS'!Obszar_wydruku</vt:lpstr>
      <vt:lpstr>'KROJOWNIA TKANIN'!Obszar_wydruku</vt:lpstr>
      <vt:lpstr>LINIA!Obszar_wydruku</vt:lpstr>
      <vt:lpstr>'LINIA NAPEŁNIANIE PODUSZEK'!Obszar_wydruku</vt:lpstr>
      <vt:lpstr>'MAGAZYN MATERIAŁÓW'!Obszar_wydruku</vt:lpstr>
      <vt:lpstr>'MAGAZYN POSZYĆ SZWALNI'!Obszar_wydruku</vt:lpstr>
      <vt:lpstr>'MAGAZYN TKANIN KROJOWNIA'!Obszar_wydruku</vt:lpstr>
      <vt:lpstr>'MAGAZYN WYROBÓW GOT.'!Obszar_wydruku</vt:lpstr>
      <vt:lpstr>'OPERATORZY LINII i POSEDNIO PRO'!Obszar_wydruku</vt:lpstr>
      <vt:lpstr>'ROZ PROD MODEL i DYSP MAGA'!Obszar_wydruku</vt:lpstr>
      <vt:lpstr>'ROZLICZENIE LINII i WDROŻENIOWA'!Obszar_wydruku</vt:lpstr>
      <vt:lpstr>'ROZLICZENIE SZWALNI KROJOWNI'!Obszar_wydruku</vt:lpstr>
      <vt:lpstr>'ROZLICZENIE TAPICERNI i MODELAR'!Obszar_wydruku</vt:lpstr>
      <vt:lpstr>'SZWALNIA SKÓR'!Obszar_wydruku</vt:lpstr>
      <vt:lpstr>'SZWALNIA TKANIN'!Obszar_wydruku</vt:lpstr>
      <vt:lpstr>'TAPICERNIA POŚREDNIO-PROD'!Obszar_wydruku</vt:lpstr>
      <vt:lpstr>'TAPICERNIA Wyniki'!Obszar_wydruku</vt:lpstr>
      <vt:lpstr>'WYKLEJANIE PODUSZEK TAPICERNIA'!Obszar_wydruku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radkos</dc:creator>
  <cp:lastModifiedBy>radkos</cp:lastModifiedBy>
  <cp:lastPrinted>2015-10-07T08:02:12Z</cp:lastPrinted>
  <dcterms:created xsi:type="dcterms:W3CDTF">2015-10-02T06:13:53Z</dcterms:created>
  <dcterms:modified xsi:type="dcterms:W3CDTF">2017-12-20T10:31:06Z</dcterms:modified>
</cp:coreProperties>
</file>