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https://tud365.sharepoint.com/sites/AE1222-II/Gedeelde documenten/General/New Assignment/2024-2025/"/>
    </mc:Choice>
  </mc:AlternateContent>
  <xr:revisionPtr revIDLastSave="3" documentId="13_ncr:1_{346C9ADE-E1E3-4E79-97D1-6FAE364A0257}" xr6:coauthVersionLast="47" xr6:coauthVersionMax="47" xr10:uidLastSave="{2990674A-D7CE-4254-917E-CCFCB324B9CB}"/>
  <bookViews>
    <workbookView xWindow="-120" yWindow="-120" windowWidth="29040" windowHeight="15840" firstSheet="1" activeTab="1" xr2:uid="{B0EDAE5C-5DAE-4AFD-85A9-74F2333B50BB}"/>
  </bookViews>
  <sheets>
    <sheet name="Cover sheet" sheetId="1" r:id="rId1"/>
    <sheet name="TLAR" sheetId="5" r:id="rId2"/>
    <sheet name="Reference Aircraft" sheetId="4" r:id="rId3"/>
    <sheet name="Configuration Selection" sheetId="6" r:id="rId4"/>
    <sheet name="Drag Polar" sheetId="8" r:id="rId5"/>
    <sheet name="Mass Estimation" sheetId="9" r:id="rId6"/>
    <sheet name="Fuselage" sheetId="7" r:id="rId7"/>
    <sheet name="Matching Diagram" sheetId="3" r:id="rId8"/>
    <sheet name="Wing" sheetId="11" r:id="rId9"/>
    <sheet name="Propulsion System" sheetId="16" r:id="rId10"/>
    <sheet name="CG and Loading Diagram" sheetId="17" r:id="rId11"/>
    <sheet name="Landing Gear" sheetId="13" r:id="rId12"/>
    <sheet name="Tail" sheetId="12" r:id="rId13"/>
    <sheet name="Design Log Book" sheetId="10" r:id="rId14"/>
    <sheet name="Sheet2" sheetId="2" state="hidden"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4" i="5" l="1"/>
  <c r="F75" i="17"/>
  <c r="G78" i="17"/>
  <c r="G79" i="17" s="1"/>
  <c r="G77" i="17"/>
  <c r="I77" i="17" s="1"/>
  <c r="E78" i="17"/>
  <c r="E79" i="17" s="1"/>
  <c r="E77" i="17"/>
  <c r="F72" i="17"/>
  <c r="F74" i="17"/>
  <c r="F73" i="17"/>
  <c r="E74" i="17"/>
  <c r="E73" i="17"/>
  <c r="E72" i="17"/>
  <c r="H56" i="17"/>
  <c r="E57" i="17" s="1"/>
  <c r="E26" i="17"/>
  <c r="I78" i="17" l="1"/>
  <c r="G95" i="3"/>
  <c r="L100" i="3"/>
  <c r="K100" i="3"/>
  <c r="J100" i="3"/>
  <c r="I100" i="3"/>
  <c r="H100" i="3"/>
  <c r="G100" i="3"/>
  <c r="F100" i="3"/>
  <c r="E100" i="3"/>
  <c r="E90" i="3"/>
  <c r="A90" i="3"/>
  <c r="D41" i="3"/>
  <c r="Q10" i="4" l="1"/>
  <c r="L10" i="4"/>
  <c r="B64" i="5" l="1"/>
  <c r="E3" i="9"/>
  <c r="D3" i="9"/>
  <c r="H64" i="3"/>
  <c r="G64" i="3"/>
  <c r="F64" i="3"/>
  <c r="E64" i="3"/>
  <c r="D64" i="3"/>
  <c r="D18" i="16" l="1"/>
  <c r="D4" i="16"/>
  <c r="A4" i="16"/>
  <c r="A3" i="16"/>
  <c r="D2" i="16"/>
  <c r="A2" i="16"/>
  <c r="E23" i="7"/>
  <c r="E6" i="7"/>
  <c r="A95" i="3" l="1"/>
  <c r="D81" i="3"/>
  <c r="D75" i="3"/>
  <c r="D74" i="3"/>
  <c r="F43" i="5" l="1"/>
  <c r="F35" i="5"/>
  <c r="G61" i="3" s="1"/>
  <c r="F27" i="5"/>
  <c r="F61" i="3" s="1"/>
  <c r="E95" i="3"/>
  <c r="H95" i="3" s="1"/>
  <c r="H62" i="3"/>
  <c r="G62" i="3"/>
  <c r="F62" i="3"/>
  <c r="E62" i="3"/>
  <c r="D62" i="3"/>
  <c r="H61" i="3"/>
  <c r="F19" i="5"/>
  <c r="E61" i="3" s="1"/>
  <c r="F11" i="5"/>
  <c r="D61" i="3" s="1"/>
  <c r="B25" i="1"/>
  <c r="E5" i="7" s="1"/>
  <c r="B27" i="9" l="1"/>
  <c r="B28" i="9" s="1"/>
  <c r="B26" i="9"/>
  <c r="B25" i="9"/>
  <c r="B10" i="9" s="1"/>
  <c r="B11" i="6" l="1"/>
  <c r="D3" i="16" s="1"/>
  <c r="B11" i="11" l="1"/>
  <c r="B7" i="4" l="1"/>
  <c r="B6" i="4"/>
  <c r="B4" i="4"/>
  <c r="B5" i="4"/>
</calcChain>
</file>

<file path=xl/sharedStrings.xml><?xml version="1.0" encoding="utf-8"?>
<sst xmlns="http://schemas.openxmlformats.org/spreadsheetml/2006/main" count="1148" uniqueCount="733">
  <si>
    <t>AE1222-II</t>
  </si>
  <si>
    <t>Aircraft Design and Systems Engineering Elements I</t>
  </si>
  <si>
    <t>Aircraft Design Data sheet</t>
  </si>
  <si>
    <t>Instructions:</t>
  </si>
  <si>
    <t>Before submitting, complete the checklist below to make sure your assignment is complete and you have added all required pictures!</t>
  </si>
  <si>
    <t>save pictures as:</t>
  </si>
  <si>
    <t>&lt;studentID&gt;_aircraft3View.jpg</t>
  </si>
  <si>
    <t>For example:</t>
  </si>
  <si>
    <t>1234567_aircraft3View.jpg</t>
  </si>
  <si>
    <t>Notes:</t>
  </si>
  <si>
    <t>Use the graphing paper that is provided during the lectures.</t>
  </si>
  <si>
    <t>Always try this before adding it to your final drawing, to avoid having to redraw parts!</t>
  </si>
  <si>
    <t>First name:</t>
  </si>
  <si>
    <t>Last name:</t>
  </si>
  <si>
    <t>Student number:</t>
  </si>
  <si>
    <t>Academic year of first enrolment</t>
  </si>
  <si>
    <t>Date:</t>
  </si>
  <si>
    <t>Aircraft number:</t>
  </si>
  <si>
    <t>Top level aircraft requirements:</t>
  </si>
  <si>
    <t>Specify the requirements associated to your aircraft number below.</t>
  </si>
  <si>
    <t>Unit</t>
  </si>
  <si>
    <t># Passengers</t>
  </si>
  <si>
    <t>-</t>
  </si>
  <si>
    <t>km</t>
  </si>
  <si>
    <t>Mass per passenger inc. Luggage</t>
  </si>
  <si>
    <t>kg</t>
  </si>
  <si>
    <t>Seat width</t>
  </si>
  <si>
    <t>cm</t>
  </si>
  <si>
    <t>Design payload mass</t>
  </si>
  <si>
    <t>Maximum structural payload mass</t>
  </si>
  <si>
    <t>Design objective</t>
  </si>
  <si>
    <t>Minimum MTOM</t>
  </si>
  <si>
    <t>Checklist files</t>
  </si>
  <si>
    <t>You should have all these files, according to this naming convention. Replace &lt;studentID&gt; with your student number, e.g. 1234567</t>
  </si>
  <si>
    <t>&lt;studentID&gt;_missionProfile.jpg</t>
  </si>
  <si>
    <t>&lt;studentID&gt;_fuselageCrossSection.jpg</t>
  </si>
  <si>
    <t>&lt;studentID&gt;_PLRdiagram.jpg</t>
  </si>
  <si>
    <t>&lt;studentID&gt;_matchingDiagram.jpg</t>
  </si>
  <si>
    <t>&lt;studentID&gt;_loadingDiagram.jpg</t>
  </si>
  <si>
    <t>Checklist assignments</t>
  </si>
  <si>
    <t>You should have completed all these sheets:</t>
  </si>
  <si>
    <t>Cover sheet</t>
  </si>
  <si>
    <t>TLAR</t>
  </si>
  <si>
    <t>Reference Aircraft</t>
  </si>
  <si>
    <t>Configuration Selection</t>
  </si>
  <si>
    <t>Fuselage</t>
  </si>
  <si>
    <t>Drag Polar</t>
  </si>
  <si>
    <t>Mass Estimation</t>
  </si>
  <si>
    <t>Matching Diagram</t>
  </si>
  <si>
    <t>Wing</t>
  </si>
  <si>
    <t>Propulsion System</t>
  </si>
  <si>
    <t>CG and Loading Diagram</t>
  </si>
  <si>
    <t>Landing Gear</t>
  </si>
  <si>
    <t>Tail</t>
  </si>
  <si>
    <t>Design Log Book</t>
  </si>
  <si>
    <t>Take-off</t>
  </si>
  <si>
    <t>Climb gradient requirements CS 25 at ISA SL</t>
  </si>
  <si>
    <t>Take-off distance</t>
  </si>
  <si>
    <t>m</t>
  </si>
  <si>
    <t>Climb gradient requirements 25.119</t>
  </si>
  <si>
    <t>asphalt/tarmac</t>
  </si>
  <si>
    <t>Mass fraction</t>
  </si>
  <si>
    <t>Airport altitude</t>
  </si>
  <si>
    <t>Available Thrust (fraction)</t>
  </si>
  <si>
    <t>Airport temperature</t>
  </si>
  <si>
    <t>K</t>
  </si>
  <si>
    <t>Landing gear configuration</t>
  </si>
  <si>
    <t>Mass fraction take-off</t>
  </si>
  <si>
    <t>Flap setting</t>
  </si>
  <si>
    <t># of operating engines</t>
  </si>
  <si>
    <t>Climb</t>
  </si>
  <si>
    <t>Climb gradient</t>
  </si>
  <si>
    <t>%</t>
  </si>
  <si>
    <t>Minimum climb rate required</t>
  </si>
  <si>
    <t>m/s</t>
  </si>
  <si>
    <t>Altitude for climb performance</t>
  </si>
  <si>
    <t>Climb gradient requirements 25.121a</t>
  </si>
  <si>
    <t>Temperature</t>
  </si>
  <si>
    <t>Mass fraction climb</t>
  </si>
  <si>
    <t>Mach</t>
  </si>
  <si>
    <t>Cruise altitude</t>
  </si>
  <si>
    <t>Speed of sound at cruise altitude</t>
  </si>
  <si>
    <t>Climb gradient requirements 25.121b</t>
  </si>
  <si>
    <t>Mass fraction cruise</t>
  </si>
  <si>
    <t>Landing</t>
  </si>
  <si>
    <t>Landing field length</t>
  </si>
  <si>
    <t>Runway condition</t>
  </si>
  <si>
    <t>dry</t>
  </si>
  <si>
    <t>Climb gradient requirements 25.121c</t>
  </si>
  <si>
    <t>Mass fraction landing</t>
  </si>
  <si>
    <t>Loiter time</t>
  </si>
  <si>
    <t>min</t>
  </si>
  <si>
    <t>Diversion range</t>
  </si>
  <si>
    <t>Certification specifications</t>
  </si>
  <si>
    <t>CS-25</t>
  </si>
  <si>
    <t>Approach speed requirement</t>
  </si>
  <si>
    <t>Climb gradient requirements 25.121d</t>
  </si>
  <si>
    <t>Altitude for approach speed</t>
  </si>
  <si>
    <t>Mass fraction approach speed</t>
  </si>
  <si>
    <t>Approach speed</t>
  </si>
  <si>
    <t>Decide the # of Engines for your aircraft:</t>
  </si>
  <si>
    <t>Assignment 3.2</t>
  </si>
  <si>
    <t>Draw a two-dimensional mission profile that depicts the mission of your airplane</t>
  </si>
  <si>
    <t>Make a picture of your drawing and save it as &lt;studentID&gt;_missionProfile.jpg</t>
  </si>
  <si>
    <t>For example: 1234567_missionProfile.jpg</t>
  </si>
  <si>
    <t>Aircraft No.</t>
  </si>
  <si>
    <t>Maximum Payload mass</t>
  </si>
  <si>
    <t>Assignment 6.1</t>
  </si>
  <si>
    <t>Assignment 6.2</t>
  </si>
  <si>
    <t>Assignment 7.10</t>
  </si>
  <si>
    <t>Reference</t>
  </si>
  <si>
    <t>Manufacturer</t>
  </si>
  <si>
    <t>Aircraft name</t>
  </si>
  <si>
    <t>Aspect ratio</t>
  </si>
  <si>
    <r>
      <t>S</t>
    </r>
    <r>
      <rPr>
        <b/>
        <vertAlign val="subscript"/>
        <sz val="11"/>
        <color theme="1"/>
        <rFont val="Calibri"/>
        <family val="2"/>
        <scheme val="minor"/>
      </rPr>
      <t>wet</t>
    </r>
    <r>
      <rPr>
        <b/>
        <sz val="11"/>
        <color theme="1"/>
        <rFont val="Calibri"/>
        <family val="2"/>
        <scheme val="minor"/>
      </rPr>
      <t>/S</t>
    </r>
  </si>
  <si>
    <r>
      <t>S</t>
    </r>
    <r>
      <rPr>
        <b/>
        <vertAlign val="subscript"/>
        <sz val="11"/>
        <color theme="1"/>
        <rFont val="Calibri"/>
        <family val="2"/>
        <scheme val="minor"/>
      </rPr>
      <t>wet</t>
    </r>
  </si>
  <si>
    <t>OEM/MTOM</t>
  </si>
  <si>
    <t>Use this sheet to perform your configuration selection. You can select possibilities from the drop-down lists. Some aspects are prefilled and cannot be changed</t>
  </si>
  <si>
    <t>Always explain your choice in relation to the objective to design for minimum MTOM</t>
  </si>
  <si>
    <t>Select wing position</t>
  </si>
  <si>
    <t>Explanation behind selection</t>
  </si>
  <si>
    <t>Energy carrier</t>
  </si>
  <si>
    <t>kerosene</t>
  </si>
  <si>
    <t>Specfic energy</t>
  </si>
  <si>
    <t>MJ/kg</t>
  </si>
  <si>
    <t>Aircraft engine type:</t>
  </si>
  <si>
    <t>No. of engines</t>
  </si>
  <si>
    <t>Integration</t>
  </si>
  <si>
    <t>How do you comply with turbine disk or propeller failure?</t>
  </si>
  <si>
    <t>Has the integration of the propulsion system changed your design decision regarding the wing configuration? If so, explain. In case you make any changes, make sure to report them in the design log book.</t>
  </si>
  <si>
    <t>Landing gear layout</t>
  </si>
  <si>
    <t>Main landing gear attachment</t>
  </si>
  <si>
    <t>Landing gear type</t>
  </si>
  <si>
    <t>Why?</t>
  </si>
  <si>
    <t>Has the decision of your landing-gear layout changed your decision on the vertical wing position or how to  integrate the propulsion system? In case you make any changes, make sure to report them in the design log book.</t>
  </si>
  <si>
    <t>Tail configuration</t>
  </si>
  <si>
    <t>Does the tail configuration of your choice have an influence on the other design choices you have made regarding the configuration? In otherwords, would you change any of the design decisions you have made before, now that you have chosen your tail configuration? Motivate your answer. In case you make any changes, make sure to report them in the design log book.</t>
  </si>
  <si>
    <t>Use this sheet to perform your fuselage design. You'll need to make several drawing on graphing paper. Use the American convention for positioning your front view and side view with respect to your top view.</t>
  </si>
  <si>
    <t>Assignment 5.1</t>
  </si>
  <si>
    <t>State how your reference airplanes store cargo and luggage</t>
  </si>
  <si>
    <t>State the design payload mass</t>
  </si>
  <si>
    <t>State the maximum payload mass</t>
  </si>
  <si>
    <t>Assume an appropriate passenger mass excluding luggage</t>
  </si>
  <si>
    <t>Compute the total passenger mass excluding luggage</t>
  </si>
  <si>
    <t>Compute the total carry-on luggage mass</t>
  </si>
  <si>
    <t>Compute the remaining cargo mass for the design payload</t>
  </si>
  <si>
    <t>Compute the remaining cargo mass for the maximum structural payload</t>
  </si>
  <si>
    <t>Make assumptions on the volume per passenger, the density of luggage and the density of cargo. State these assumptions</t>
  </si>
  <si>
    <t>Volume per passenger:</t>
  </si>
  <si>
    <r>
      <t>m</t>
    </r>
    <r>
      <rPr>
        <vertAlign val="superscript"/>
        <sz val="11"/>
        <color theme="1"/>
        <rFont val="Calibri"/>
        <family val="2"/>
        <scheme val="minor"/>
      </rPr>
      <t>3</t>
    </r>
  </si>
  <si>
    <t>Luggage density</t>
  </si>
  <si>
    <r>
      <t>kg/m</t>
    </r>
    <r>
      <rPr>
        <vertAlign val="superscript"/>
        <sz val="11"/>
        <color theme="1"/>
        <rFont val="Calibri"/>
        <family val="2"/>
        <scheme val="minor"/>
      </rPr>
      <t>3</t>
    </r>
  </si>
  <si>
    <t>Cargo density</t>
  </si>
  <si>
    <t>Compute the approximate volume of passengers, carry-on luggage, cargo-hold luggage and cargo</t>
  </si>
  <si>
    <t>Luggage volume in cabin</t>
  </si>
  <si>
    <t>Luggage volume in cargo hold</t>
  </si>
  <si>
    <t>Cargo mass</t>
  </si>
  <si>
    <t>Cargo volume</t>
  </si>
  <si>
    <t>Decide how you distribute the payload witin your fuselage. Expain why you choose this distribution</t>
  </si>
  <si>
    <t>Decide whether to store luggage and cargo in bulk and/or in unit load devices. Motivate your decision.</t>
  </si>
  <si>
    <t>What floor structural thickness do you choose?</t>
  </si>
  <si>
    <t>If you use unit load devices, specify the dimensions</t>
  </si>
  <si>
    <t>internal volume</t>
  </si>
  <si>
    <t>height (overall)</t>
  </si>
  <si>
    <t>height (un-contoured part) equal to overall height in case non contour</t>
  </si>
  <si>
    <t>depth</t>
  </si>
  <si>
    <t>base width</t>
  </si>
  <si>
    <t>overall width</t>
  </si>
  <si>
    <t>Contour (none, single, double)</t>
  </si>
  <si>
    <t>Full width of half width</t>
  </si>
  <si>
    <t>Assignment 5.2</t>
  </si>
  <si>
    <t>Use the design sequence for the cabin cross section to design the cabin cross section of your airplane</t>
  </si>
  <si>
    <t>Specify the aisle width you choose at armrest height:</t>
  </si>
  <si>
    <t>Specify the aisle width you choose at shoulder height:</t>
  </si>
  <si>
    <t>Specify the aisle height you choose (from the cabin floor)</t>
  </si>
  <si>
    <t>Specify the number of aisles you use</t>
  </si>
  <si>
    <t>Specify the number of seats abreast you choose (total in cross-section view)</t>
  </si>
  <si>
    <t>What is the total perimeter length of your fuselage cross section?</t>
  </si>
  <si>
    <t>Draw the cross section of your fuselage on a separate sheet, indicate the key dimensions.</t>
  </si>
  <si>
    <t>Make a picture of the fuselage cross section and save it as &lt;studentID&gt;_fuselageCrossSection.jpg</t>
  </si>
  <si>
    <t>Fuselage 3-view drawing - use an A3 paper here. You will later on add the rest of the aircraft.</t>
  </si>
  <si>
    <t>Choose a value for the following dimensional parameters of the nose and tail cone of the fuselage. Substantiate your choice in a single sentence.</t>
  </si>
  <si>
    <t>Why do you make these choices?</t>
  </si>
  <si>
    <t>Use the sequence of the design steps at the beginning of this section to draw your fuselage in topview and indicate the main dimensions/angles</t>
  </si>
  <si>
    <t>What upward view angle do you choose?</t>
  </si>
  <si>
    <t>Deg</t>
  </si>
  <si>
    <t>What over-nose angle do you choose?</t>
  </si>
  <si>
    <t>What upsweep angle do you choose for the tail cone of your fuselage?</t>
  </si>
  <si>
    <t>Follow the steps laid out at the beginning of this section and draw your fuselage in side view and indicate the main dimensions/angles</t>
  </si>
  <si>
    <t>Type A</t>
  </si>
  <si>
    <t>Type B</t>
  </si>
  <si>
    <t>Type C</t>
  </si>
  <si>
    <t>Type I</t>
  </si>
  <si>
    <t>Type II</t>
  </si>
  <si>
    <t>Type III</t>
  </si>
  <si>
    <t>Type IV</t>
  </si>
  <si>
    <t>Add the fuselage topview in your fuselage 3 view drawing</t>
  </si>
  <si>
    <t>Make a picture of your drawing, this may come in handy later!</t>
  </si>
  <si>
    <t>For each of your reference airplanes compute the reference aspect ratio (in the tab "Reference Aircraft")</t>
  </si>
  <si>
    <t>Decide which aspect ratio you choose for your airplane</t>
  </si>
  <si>
    <t>Motivate your decision:</t>
  </si>
  <si>
    <t>How does the choice in aspect ratio compare to the ones found on your reference airplanes?</t>
  </si>
  <si>
    <t>What is the envisioned effect of your choice on the lift-induced drag?</t>
  </si>
  <si>
    <t>What is the envisioned effect of your choice on the wing weight?</t>
  </si>
  <si>
    <t>What is the envisioned effect of your choice on internal wing volume for fuel and systems?</t>
  </si>
  <si>
    <t>In this assignment you are going to estimate the zero-lift drag coefficient of you airplane.</t>
  </si>
  <si>
    <t>Make an estimate of the ratio of wetted-area to reference area for your reference airplanes (in the tab "Reference Aircraft")</t>
  </si>
  <si>
    <t>Estimate of the ratio of wetted-area to reference area for your airplane</t>
  </si>
  <si>
    <t>Calculate wetted area for your reference airplanes (in the tab "Reference Aircraft")</t>
  </si>
  <si>
    <t>Calculate wetted area for your airplane</t>
  </si>
  <si>
    <r>
      <t>m</t>
    </r>
    <r>
      <rPr>
        <vertAlign val="superscript"/>
        <sz val="11"/>
        <color theme="1"/>
        <rFont val="Calibri"/>
        <family val="2"/>
        <scheme val="minor"/>
      </rPr>
      <t>2</t>
    </r>
  </si>
  <si>
    <t>Estimate the equivalent friction coefficient for your airplane</t>
  </si>
  <si>
    <t>Estimate the zero-lift drag coefficient of your airplane</t>
  </si>
  <si>
    <t>What value for the parasite drag parameter do you assume?</t>
  </si>
  <si>
    <t>What value for the span efficiency factor do you assume?</t>
  </si>
  <si>
    <t>Based on these assumption, what is the Oswald efficiency factor of your airplane?</t>
  </si>
  <si>
    <t>What (thermal) efficiency do you assume for your engine?</t>
  </si>
  <si>
    <t>If you use a propeller, what propulsor efficiency do you assume?</t>
  </si>
  <si>
    <t>If you use a turbofan, what bypass ratio do you choose?</t>
  </si>
  <si>
    <t>(just report a number, e.g. 8; NOT 8:1)</t>
  </si>
  <si>
    <t>if you use a turbofan, what jet efficiency do you compute?</t>
  </si>
  <si>
    <t>Assignment 7.7</t>
  </si>
  <si>
    <t>What is the maximum flap deflection you choose for landing?</t>
  </si>
  <si>
    <t>What is the intermediate flap deflection you choose for take-off?</t>
  </si>
  <si>
    <t>Compute zero-lift drag and Oswald factor for the following conditions:</t>
  </si>
  <si>
    <t>Fligth Condition</t>
  </si>
  <si>
    <t>Landing gear position</t>
  </si>
  <si>
    <t>Flap deflection [deg]</t>
  </si>
  <si>
    <t>CD_o</t>
  </si>
  <si>
    <t>e</t>
  </si>
  <si>
    <t>Cruise</t>
  </si>
  <si>
    <t>retracted</t>
  </si>
  <si>
    <t>extended</t>
  </si>
  <si>
    <t>Use this sheet to perform the mass estimation for chapter 6. The resulting payload range diagram is automatically constructed based on your calculations</t>
  </si>
  <si>
    <t>Calculate the fuel mass fraction</t>
  </si>
  <si>
    <t>For your reference aircraft:  (in the tab "Reference Aircraft")</t>
  </si>
  <si>
    <t>Find the maximum take-off mass</t>
  </si>
  <si>
    <t>Find the (operating) empty mass (depending on what is listed in literature)</t>
  </si>
  <si>
    <t>Compute the (operating) empty mass fraction for each reference aircraft</t>
  </si>
  <si>
    <t>Make an estimation of the (operating) empty mass fraction of your aircraft:</t>
  </si>
  <si>
    <t>Compute the maximum take-off mass of your airplane</t>
  </si>
  <si>
    <t>Compute the (operating) empty mass of your airplane</t>
  </si>
  <si>
    <t>Design range</t>
  </si>
  <si>
    <t>Design payload</t>
  </si>
  <si>
    <t>Maximum structural payload</t>
  </si>
  <si>
    <t>Compute the range at maximum structural payload</t>
  </si>
  <si>
    <t>Computer the ferry range at zero payload mass</t>
  </si>
  <si>
    <t>The payload range diagram on the right is automatically generated from your values.</t>
  </si>
  <si>
    <t>Copy the constraint diagram from Excel to a program of your choice (paint, powerpoint, etc.). Save this as a separate image with the name &lt;studentID&gt;_PLRdiagram.jpg</t>
  </si>
  <si>
    <t>Fill out the values you compute for the different constraints (power/thrust loading) for the range of wingloading values provided in column A.</t>
  </si>
  <si>
    <t>In order to determine the different constraints in the matching diagram, follow the assignments below.</t>
  </si>
  <si>
    <t>Cells on the right of the diagram are unlocked and can be used for intermediate calculations.</t>
  </si>
  <si>
    <t xml:space="preserve">The matching diagram is automatically generated from your computed values. </t>
  </si>
  <si>
    <r>
      <t>You can "zoom in" on the area of interest by deleting all values (empty the rows) of +500N/m</t>
    </r>
    <r>
      <rPr>
        <vertAlign val="superscript"/>
        <sz val="11"/>
        <color theme="1"/>
        <rFont val="Calibri"/>
        <family val="2"/>
        <scheme val="minor"/>
      </rPr>
      <t>2</t>
    </r>
    <r>
      <rPr>
        <sz val="11"/>
        <color theme="1"/>
        <rFont val="Calibri"/>
        <family val="2"/>
        <scheme val="minor"/>
      </rPr>
      <t xml:space="preserve"> above your maximum wing loading constraint</t>
    </r>
  </si>
  <si>
    <r>
      <t xml:space="preserve">Changing the axis limits is allowed, however, other changes are </t>
    </r>
    <r>
      <rPr>
        <b/>
        <sz val="11"/>
        <color rgb="FFFF0000"/>
        <rFont val="Calibri"/>
        <family val="2"/>
        <scheme val="minor"/>
      </rPr>
      <t>NOT</t>
    </r>
    <r>
      <rPr>
        <sz val="11"/>
        <color theme="1"/>
        <rFont val="Calibri"/>
        <family val="2"/>
        <scheme val="minor"/>
      </rPr>
      <t xml:space="preserve"> permitted</t>
    </r>
  </si>
  <si>
    <t>Make sure to still show all the constraint lines that are required!</t>
  </si>
  <si>
    <t>Assignment 7.1</t>
  </si>
  <si>
    <t>What airplane type are you designing?</t>
  </si>
  <si>
    <r>
      <t>In cruise configuration, what C</t>
    </r>
    <r>
      <rPr>
        <vertAlign val="subscript"/>
        <sz val="11"/>
        <color theme="1"/>
        <rFont val="Calibri"/>
        <family val="2"/>
        <scheme val="minor"/>
      </rPr>
      <t>Lmax_cruise</t>
    </r>
    <r>
      <rPr>
        <sz val="11"/>
        <color theme="1"/>
        <rFont val="Calibri"/>
        <family val="2"/>
        <scheme val="minor"/>
      </rPr>
      <t xml:space="preserve"> do you assume?</t>
    </r>
  </si>
  <si>
    <t>Do you envision your airplane to have high-lift devices on the trailing edge?</t>
  </si>
  <si>
    <t>Do you envision your airplane to have high-lift devices on the leading edge?</t>
  </si>
  <si>
    <r>
      <t>What landing C</t>
    </r>
    <r>
      <rPr>
        <vertAlign val="subscript"/>
        <sz val="11"/>
        <color theme="1"/>
        <rFont val="Calibri"/>
        <family val="2"/>
        <scheme val="minor"/>
      </rPr>
      <t>Lmax_landing</t>
    </r>
    <r>
      <rPr>
        <sz val="11"/>
        <color theme="1"/>
        <rFont val="Calibri"/>
        <family val="2"/>
        <scheme val="minor"/>
      </rPr>
      <t xml:space="preserve"> do you assume?</t>
    </r>
  </si>
  <si>
    <r>
      <t>What take-off C</t>
    </r>
    <r>
      <rPr>
        <vertAlign val="subscript"/>
        <sz val="11"/>
        <color theme="1"/>
        <rFont val="Calibri"/>
        <family val="2"/>
        <scheme val="minor"/>
      </rPr>
      <t>Lmax_take-off</t>
    </r>
    <r>
      <rPr>
        <sz val="11"/>
        <color theme="1"/>
        <rFont val="Calibri"/>
        <family val="2"/>
        <scheme val="minor"/>
      </rPr>
      <t xml:space="preserve"> do you assume?</t>
    </r>
  </si>
  <si>
    <t>Assignment 7.2</t>
  </si>
  <si>
    <t>Approach speed:</t>
  </si>
  <si>
    <t>Altitude</t>
  </si>
  <si>
    <t>Temperature difference</t>
  </si>
  <si>
    <t>Compute the maximum take-off wing loading of your airplane according to the minimum speed constraint of the previous step</t>
  </si>
  <si>
    <t>Assignment 7.3</t>
  </si>
  <si>
    <t>Given your landing-field length requirement (assignment 3.3) state the following:</t>
  </si>
  <si>
    <t>Compute the density for this requirement:</t>
  </si>
  <si>
    <t>Compute the maximum wing loading of your airplane for this constraint</t>
  </si>
  <si>
    <t>Assignment 7.4</t>
  </si>
  <si>
    <t>What is the cruise altitude of your aircraft?</t>
  </si>
  <si>
    <t>Compute the power/thrust lapse of your engine in cruise conditions</t>
  </si>
  <si>
    <t>By-pass ratio (if applicable):</t>
  </si>
  <si>
    <t>Assignment 7.5</t>
  </si>
  <si>
    <t>Compute V_cr</t>
  </si>
  <si>
    <t>Assignment 7.6</t>
  </si>
  <si>
    <t>State the climb rate requirement for your aircraft:</t>
  </si>
  <si>
    <t>Compute the atmospheric properties</t>
  </si>
  <si>
    <t>Pressure</t>
  </si>
  <si>
    <t>Pa</t>
  </si>
  <si>
    <t>Density</t>
  </si>
  <si>
    <t>Assignment 7.8</t>
  </si>
  <si>
    <t>ISA SL conditions</t>
  </si>
  <si>
    <t>State the climb gradient requirement for your airplane</t>
  </si>
  <si>
    <t>25.121(a)</t>
  </si>
  <si>
    <t>25.121(b)</t>
  </si>
  <si>
    <t>25.121(c)</t>
  </si>
  <si>
    <t>25.121(d)</t>
  </si>
  <si>
    <t>No. of operating engines</t>
  </si>
  <si>
    <t>Temperature Difference</t>
  </si>
  <si>
    <t xml:space="preserve">Climb gradient </t>
  </si>
  <si>
    <r>
      <t>Applicable zero lift drag coefficient (</t>
    </r>
    <r>
      <rPr>
        <b/>
        <sz val="11"/>
        <color theme="1"/>
        <rFont val="Calibri"/>
        <family val="2"/>
        <scheme val="minor"/>
      </rPr>
      <t>Drag polar - assignment 7.7</t>
    </r>
    <r>
      <rPr>
        <sz val="11"/>
        <color theme="1"/>
        <rFont val="Calibri"/>
        <family val="2"/>
        <scheme val="minor"/>
      </rPr>
      <t>)</t>
    </r>
  </si>
  <si>
    <r>
      <t>Applicable Oswald factor (</t>
    </r>
    <r>
      <rPr>
        <b/>
        <sz val="11"/>
        <color theme="1"/>
        <rFont val="Calibri"/>
        <family val="2"/>
        <scheme val="minor"/>
      </rPr>
      <t>Drag polar - assignment 7.7</t>
    </r>
    <r>
      <rPr>
        <sz val="11"/>
        <color theme="1"/>
        <rFont val="Calibri"/>
        <family val="2"/>
        <scheme val="minor"/>
      </rPr>
      <t>)</t>
    </r>
  </si>
  <si>
    <t>Compute the lift coefficient for which the climb gradient is maximized (use an appropriate margin to the stall speed if applicable)</t>
  </si>
  <si>
    <t>Compute the drag coefficient for which the climb gradient is maximized</t>
  </si>
  <si>
    <t>Assignment 7.9</t>
  </si>
  <si>
    <t>Take-off field length</t>
  </si>
  <si>
    <t>altitude</t>
  </si>
  <si>
    <t>Condition</t>
  </si>
  <si>
    <t>AEO</t>
  </si>
  <si>
    <t>Zero lift drag coefficient</t>
  </si>
  <si>
    <t>Oswald factor</t>
  </si>
  <si>
    <r>
      <t>Using the minimal allowed margin to the stall speed, compute the value of C</t>
    </r>
    <r>
      <rPr>
        <vertAlign val="subscript"/>
        <sz val="11"/>
        <color theme="1"/>
        <rFont val="Calibri"/>
        <family val="2"/>
        <scheme val="minor"/>
      </rPr>
      <t>L</t>
    </r>
    <r>
      <rPr>
        <vertAlign val="subscript"/>
        <sz val="8"/>
        <color theme="1"/>
        <rFont val="Calibri"/>
        <family val="2"/>
        <scheme val="minor"/>
      </rPr>
      <t>2</t>
    </r>
  </si>
  <si>
    <t>Specify your design point:</t>
  </si>
  <si>
    <r>
      <t>W</t>
    </r>
    <r>
      <rPr>
        <vertAlign val="subscript"/>
        <sz val="11"/>
        <color theme="1"/>
        <rFont val="Calibri"/>
        <family val="2"/>
        <scheme val="minor"/>
      </rPr>
      <t>TO</t>
    </r>
    <r>
      <rPr>
        <sz val="11"/>
        <color theme="1"/>
        <rFont val="Calibri"/>
        <family val="2"/>
        <scheme val="minor"/>
      </rPr>
      <t>/S</t>
    </r>
    <r>
      <rPr>
        <vertAlign val="subscript"/>
        <sz val="11"/>
        <color theme="1"/>
        <rFont val="Calibri"/>
        <family val="2"/>
        <scheme val="minor"/>
      </rPr>
      <t>W</t>
    </r>
  </si>
  <si>
    <r>
      <t>N/m</t>
    </r>
    <r>
      <rPr>
        <vertAlign val="superscript"/>
        <sz val="11"/>
        <color theme="1"/>
        <rFont val="Calibri"/>
        <family val="2"/>
        <scheme val="minor"/>
      </rPr>
      <t>2</t>
    </r>
  </si>
  <si>
    <t>Copy the constraint diagram from Excel to a program of your choice (paint, powerpoint, etc.) and indicate the feasible design space. Save this as a separate image with the name &lt;studentID&gt;_matchingDiagram.jpg</t>
  </si>
  <si>
    <t>Compute:</t>
  </si>
  <si>
    <r>
      <t>S</t>
    </r>
    <r>
      <rPr>
        <vertAlign val="subscript"/>
        <sz val="11"/>
        <color theme="1"/>
        <rFont val="Calibri"/>
        <family val="2"/>
        <scheme val="minor"/>
      </rPr>
      <t>w</t>
    </r>
  </si>
  <si>
    <r>
      <t>b</t>
    </r>
    <r>
      <rPr>
        <vertAlign val="subscript"/>
        <sz val="11"/>
        <color theme="1"/>
        <rFont val="Calibri"/>
        <family val="2"/>
        <scheme val="minor"/>
      </rPr>
      <t>w</t>
    </r>
  </si>
  <si>
    <t>Specify for your reference aircraft their take-off power or thrust loading.</t>
  </si>
  <si>
    <t>In your design log book, reflect on the chosen design point in relation to your reference aircraft in terms of your aircraft performance/requirements/design choices.</t>
  </si>
  <si>
    <t>Thrust/Power loading upper bound (for plotting):</t>
  </si>
  <si>
    <t>Wing loading</t>
  </si>
  <si>
    <t>Minimum speed</t>
  </si>
  <si>
    <t>Cruise Speed</t>
  </si>
  <si>
    <t>Climb rate</t>
  </si>
  <si>
    <t>Climb gradient CS25.119</t>
  </si>
  <si>
    <t>Climb gradient CS25.121a</t>
  </si>
  <si>
    <t>Climb gradient CS25.121b</t>
  </si>
  <si>
    <t>Climb gradient CS25.121c</t>
  </si>
  <si>
    <t>Climb gradient CS25.121d</t>
  </si>
  <si>
    <t>Assignment 8.1</t>
  </si>
  <si>
    <t>Cruise Mach number</t>
  </si>
  <si>
    <t>(From TLAR)</t>
  </si>
  <si>
    <t>Why did you choose this angle?</t>
  </si>
  <si>
    <t>Assignment 8.2</t>
  </si>
  <si>
    <t>Determine the taper ratio for your wing</t>
  </si>
  <si>
    <t>Why did you choose this taper ratio?</t>
  </si>
  <si>
    <t>Assignment 8.3</t>
  </si>
  <si>
    <t>Wing aspect ratio</t>
  </si>
  <si>
    <t>Calculate the tip chord</t>
  </si>
  <si>
    <t>On a separate paper, draw the planform of your wing (you may also draw one wing half) and indicate the dimensions/angle</t>
  </si>
  <si>
    <t>Assignment 8.4</t>
  </si>
  <si>
    <t>In the previous drawing, draw the mean aerodynamic chord on the symmetry line of the wing and indicate the length</t>
  </si>
  <si>
    <t>Length MAC:</t>
  </si>
  <si>
    <t>Assignment 8.5</t>
  </si>
  <si>
    <t>If so, report your initially assumed and calculated values in the design log book. Make sure to report all values, also from previous assignments that could be impacted and report the changes you have made to assumptions.</t>
  </si>
  <si>
    <t>This information is important for tracability of your design decisions, in case you need to modify something later on.</t>
  </si>
  <si>
    <t>Assignment 8.6</t>
  </si>
  <si>
    <t>Calculate the dihedral angle of your wing</t>
  </si>
  <si>
    <t>Based on ground clearance considerations, you increase this angle?</t>
  </si>
  <si>
    <t>If so, why?</t>
  </si>
  <si>
    <t>What dihedral angle do you finally choose?</t>
  </si>
  <si>
    <t>Assignment 8.7</t>
  </si>
  <si>
    <r>
      <t xml:space="preserve">Using the steps presented above, add a front view and side view to the wing drawing you made in </t>
    </r>
    <r>
      <rPr>
        <i/>
        <u/>
        <sz val="11"/>
        <color theme="1"/>
        <rFont val="Calibri"/>
        <family val="2"/>
        <scheme val="minor"/>
      </rPr>
      <t>Assignment</t>
    </r>
    <r>
      <rPr>
        <i/>
        <sz val="11"/>
        <color theme="1"/>
        <rFont val="Calibri"/>
        <family val="2"/>
        <scheme val="minor"/>
      </rPr>
      <t xml:space="preserve"> 8.3.</t>
    </r>
  </si>
  <si>
    <r>
      <t xml:space="preserve">Use the American convention for positioning your front view and side view with respect to your top view, similar to </t>
    </r>
    <r>
      <rPr>
        <i/>
        <u/>
        <sz val="11"/>
        <color theme="1"/>
        <rFont val="Calibri"/>
        <family val="2"/>
        <scheme val="minor"/>
      </rPr>
      <t>Example</t>
    </r>
    <r>
      <rPr>
        <i/>
        <sz val="11"/>
        <color theme="1"/>
        <rFont val="Calibri"/>
        <family val="2"/>
        <scheme val="minor"/>
      </rPr>
      <t xml:space="preserve"> 8.5.</t>
    </r>
  </si>
  <si>
    <r>
      <t xml:space="preserve">Indicate the dihedral angle and </t>
    </r>
    <r>
      <rPr>
        <i/>
        <sz val="11"/>
        <color theme="1"/>
        <rFont val="Calibri"/>
        <family val="2"/>
      </rPr>
      <t xml:space="preserve">ΔZ value </t>
    </r>
    <r>
      <rPr>
        <i/>
        <sz val="11"/>
        <color theme="1"/>
        <rFont val="Calibri"/>
        <family val="2"/>
        <scheme val="minor"/>
      </rPr>
      <t>om the drawing</t>
    </r>
  </si>
  <si>
    <t>From configuration selection</t>
  </si>
  <si>
    <t>Would you like to change the configuration of your engines/layout?</t>
  </si>
  <si>
    <t>Calculate engine diameter</t>
  </si>
  <si>
    <t>Calculate engine length</t>
  </si>
  <si>
    <t>Calculate propeller diameter</t>
  </si>
  <si>
    <t>Calculate engine envelope width</t>
  </si>
  <si>
    <t>Calculate engine envelope length</t>
  </si>
  <si>
    <t>Calculate engine envelope height</t>
  </si>
  <si>
    <t>On a separate sheet, draw a three view of your engine, envelope, propeller and spinner, including the main dimensions.</t>
  </si>
  <si>
    <t>By-pass ratio</t>
  </si>
  <si>
    <t>kg/s</t>
  </si>
  <si>
    <t>What type of nacelle do you choose for your turbofan engine?</t>
  </si>
  <si>
    <t>Explain your decision</t>
  </si>
  <si>
    <t>Complete the 3 view drawings of your wing or fuselage by adding the engines to the different views, depending on the configuration you chose for your engines</t>
  </si>
  <si>
    <t>What are your considerations for positioning the engines w.r.t. minimizing the maximum take-off mass of your aircraft?</t>
  </si>
  <si>
    <t>fraction of MAC</t>
  </si>
  <si>
    <t>MAC</t>
  </si>
  <si>
    <t>fuselage group</t>
  </si>
  <si>
    <t>wing group</t>
  </si>
  <si>
    <t>item</t>
  </si>
  <si>
    <t>sum</t>
  </si>
  <si>
    <t>The loading diagram will be plotted automatically</t>
  </si>
  <si>
    <t>payload</t>
  </si>
  <si>
    <t>fuel</t>
  </si>
  <si>
    <t>Copy the loading diagram that is generated from Excel to a program of your choice (paint, powerpoint, etc.). Save this as a separate image with the name &lt;studentID&gt;_loadingDiagram.jpg</t>
  </si>
  <si>
    <t>Complete aircraft 3 view drawings</t>
  </si>
  <si>
    <t>Now that you know the position of the wing from the leading edge MAC position, you can make a 3 view drawing of your aircraft.</t>
  </si>
  <si>
    <t>Make sure you have a good quality picture/copy of your drawing before adding the landing gear. You may want to try this first in a copy!</t>
  </si>
  <si>
    <t>Complete the 3 view drawings with the nose and main gear.</t>
  </si>
  <si>
    <t>Horizontal Tail</t>
  </si>
  <si>
    <t>Make sure you have a good quality picture/copy of your drawing before adding the tail. You may want to try this first in a copy, or by drawing the tail on a separate sheet and use this for positioning!</t>
  </si>
  <si>
    <t>Choose a longitudinal location of the horizontal tail aerodynamic center:</t>
  </si>
  <si>
    <t>Determine the moment arm to the aft-most CG position:</t>
  </si>
  <si>
    <t>Select an appropriate volume coefficient:</t>
  </si>
  <si>
    <t>Compute the required tail area:</t>
  </si>
  <si>
    <t>Determine the tail sweep:</t>
  </si>
  <si>
    <t>Determine the tail aspect ratio:</t>
  </si>
  <si>
    <t>Determine the tail taper ratio:</t>
  </si>
  <si>
    <t>Determine the tail span:</t>
  </si>
  <si>
    <t>Determine the tail root chord:</t>
  </si>
  <si>
    <t>Determine the tail tip chord:</t>
  </si>
  <si>
    <t>Determine the tail MAC:</t>
  </si>
  <si>
    <t>Draw and position the surface in the fuselage top view, indicate the key dimensions.</t>
  </si>
  <si>
    <t>Vertical tail</t>
  </si>
  <si>
    <t>Choose a longitudinal location of the vertical tail aerodynamic center:</t>
  </si>
  <si>
    <t>Determine the moment arm to the most aft CG position</t>
  </si>
  <si>
    <t>Draw and position the surface in the fuselage side view, indicate the key dimensions.</t>
  </si>
  <si>
    <t>Complete drawings</t>
  </si>
  <si>
    <t>Complete the 3 view drawings of your aircraft. Add the tail surfaces to the different views.</t>
  </si>
  <si>
    <t>Make a picture of your final aircraft 3 view drawing and save it as &lt;studentID&gt;_aircraft3View.jpg</t>
  </si>
  <si>
    <t>Use this tab to record your design decisions/changes. These will not be graded but are useful to you to identify driving design decisions or conflicting requirements. They will also be helpful to understand your rationale during the grading process and to improve the course</t>
  </si>
  <si>
    <t>Date</t>
  </si>
  <si>
    <t>Design decision/change</t>
  </si>
  <si>
    <t>Part(s) affected</t>
  </si>
  <si>
    <t>CS-23</t>
  </si>
  <si>
    <t>hydrogen</t>
  </si>
  <si>
    <t>electricity</t>
  </si>
  <si>
    <t>Dropdown lists</t>
  </si>
  <si>
    <t>academic year</t>
  </si>
  <si>
    <t>Runway surface</t>
  </si>
  <si>
    <t>Engine type</t>
  </si>
  <si>
    <t>Aircraft type</t>
  </si>
  <si>
    <t>energy carrier</t>
  </si>
  <si>
    <t>nacelle type</t>
  </si>
  <si>
    <t>Before 2023/2024</t>
  </si>
  <si>
    <t>jet</t>
  </si>
  <si>
    <t>Single aisle</t>
  </si>
  <si>
    <t>2023/2024</t>
  </si>
  <si>
    <t>grass</t>
  </si>
  <si>
    <t>propeller</t>
  </si>
  <si>
    <t>Twin aisle</t>
  </si>
  <si>
    <t>2024/2025</t>
  </si>
  <si>
    <t>gravel</t>
  </si>
  <si>
    <t>Regional</t>
  </si>
  <si>
    <t>concrete</t>
  </si>
  <si>
    <t>Commuter</t>
  </si>
  <si>
    <t>General aviation</t>
  </si>
  <si>
    <t>engine integration</t>
  </si>
  <si>
    <t>CS</t>
  </si>
  <si>
    <t>Under wing</t>
  </si>
  <si>
    <t>wing position</t>
  </si>
  <si>
    <t>Over wing</t>
  </si>
  <si>
    <t>wet</t>
  </si>
  <si>
    <t>high</t>
  </si>
  <si>
    <t>On fuselage side</t>
  </si>
  <si>
    <t>icy</t>
  </si>
  <si>
    <t>mid</t>
  </si>
  <si>
    <t>Burried in the wing</t>
  </si>
  <si>
    <t>low</t>
  </si>
  <si>
    <t>In fuselage nose</t>
  </si>
  <si>
    <t>Tail mounted</t>
  </si>
  <si>
    <t>Retracted</t>
  </si>
  <si>
    <t>Wing mounted + tail</t>
  </si>
  <si>
    <t>Extended</t>
  </si>
  <si>
    <t>Fuselage mounted + tail</t>
  </si>
  <si>
    <t>Clean</t>
  </si>
  <si>
    <t>Retractable</t>
  </si>
  <si>
    <t>Tail configurations</t>
  </si>
  <si>
    <t>Fixed</t>
  </si>
  <si>
    <t>Low tail</t>
  </si>
  <si>
    <t>OEI</t>
  </si>
  <si>
    <t>T-Tail</t>
  </si>
  <si>
    <t>Fuselage mounted</t>
  </si>
  <si>
    <t>Cruciform tail</t>
  </si>
  <si>
    <t>Wing mounted</t>
  </si>
  <si>
    <t>Tailless</t>
  </si>
  <si>
    <t>V-Tail</t>
  </si>
  <si>
    <t>Tail dragger</t>
  </si>
  <si>
    <t>Y-Tail</t>
  </si>
  <si>
    <t>Tricycle</t>
  </si>
  <si>
    <t>Twin-boom</t>
  </si>
  <si>
    <t>Bicycle</t>
  </si>
  <si>
    <t>Twin-vertical</t>
  </si>
  <si>
    <t>Triple-vertical</t>
  </si>
  <si>
    <t>speed</t>
  </si>
  <si>
    <t>knots</t>
  </si>
  <si>
    <t>Cruise speed required</t>
  </si>
  <si>
    <t>Cruise (specify speed in either knots or Mach number, select the unit)</t>
  </si>
  <si>
    <t>Assignment 3.8 - Emergency Exits</t>
  </si>
  <si>
    <t>Exit Type</t>
  </si>
  <si>
    <t># on starboard (right) side</t>
  </si>
  <si>
    <t># on port (left) side</t>
  </si>
  <si>
    <t>Use the table below to specify the number of exits for your aircraft; per fuselage side (in flight direction)</t>
  </si>
  <si>
    <t>Total</t>
  </si>
  <si>
    <t>Why did you select these?</t>
  </si>
  <si>
    <t>Make sure to also perform assignment 3.2 and 3.8 and specify the number of engines you choose!</t>
  </si>
  <si>
    <t>Recommendation: 2,3 or 4 engines</t>
  </si>
  <si>
    <t xml:space="preserve">Fill this sheet with the requirements for your aircraft. Some fields/requirements are predefined. </t>
  </si>
  <si>
    <t>Runway surface type*</t>
  </si>
  <si>
    <r>
      <t xml:space="preserve">*we will assume Amsterdam Schiphol airport - leading to ACR </t>
    </r>
    <r>
      <rPr>
        <sz val="11"/>
        <rFont val="Aptos Narrow"/>
        <family val="2"/>
      </rPr>
      <t>≤</t>
    </r>
    <r>
      <rPr>
        <i/>
        <sz val="11"/>
        <rFont val="Calibri"/>
        <family val="2"/>
        <scheme val="minor"/>
      </rPr>
      <t xml:space="preserve"> PCR = 1070/F/C/W/T</t>
    </r>
  </si>
  <si>
    <t>Assignment 3.9</t>
  </si>
  <si>
    <t>EIS (year)</t>
  </si>
  <si>
    <t>Maximum payload (kg)</t>
  </si>
  <si>
    <t>Range (km)</t>
  </si>
  <si>
    <t>Maximum take-off mass (kg)</t>
  </si>
  <si>
    <t>Empty mass (or Operating Empty Mass) (kg)</t>
  </si>
  <si>
    <t>Wing span (m)</t>
  </si>
  <si>
    <t>NB - the diagram is constructed automatically, based on your input data</t>
  </si>
  <si>
    <r>
      <t>Wing Area - S (m</t>
    </r>
    <r>
      <rPr>
        <b/>
        <vertAlign val="superscript"/>
        <sz val="11"/>
        <color theme="1"/>
        <rFont val="Calibri"/>
        <family val="2"/>
        <scheme val="minor"/>
      </rPr>
      <t>2</t>
    </r>
    <r>
      <rPr>
        <b/>
        <sz val="11"/>
        <color theme="1"/>
        <rFont val="Calibri"/>
        <family val="2"/>
        <scheme val="minor"/>
      </rPr>
      <t>)</t>
    </r>
  </si>
  <si>
    <t>Assignment 5.6</t>
  </si>
  <si>
    <t>Assignment 5.6 will require you calculate values for your reference aircraft in the tab "Reference Aircraft"</t>
  </si>
  <si>
    <t>Assignment 5.5</t>
  </si>
  <si>
    <t>Assignment 5.8</t>
  </si>
  <si>
    <t>Use this sheet to calculate the drag polar from chapter 5. You will need to refer to this sheet again during the assignments for chapter 7 on the matching diagram</t>
  </si>
  <si>
    <t>Assignments 5.1 and 5.2 will require you calculate values for your reference aircraft in the tab "Reference Aircraft"</t>
  </si>
  <si>
    <t>Assignment 5.3</t>
  </si>
  <si>
    <t>Assignment 5.4</t>
  </si>
  <si>
    <t>Calculate the maximum L/D in cruise (based on assignments 5.1, 5.2 and 5.3)</t>
  </si>
  <si>
    <t>You must use this value!</t>
  </si>
  <si>
    <t>Selected in TLAR definition</t>
  </si>
  <si>
    <t>Assignment 4.6</t>
  </si>
  <si>
    <t>Assignment 4.5</t>
  </si>
  <si>
    <t>Assignment 4.4</t>
  </si>
  <si>
    <t>Assignment 4.3</t>
  </si>
  <si>
    <t>Where do you store the energy carrier, and why?</t>
  </si>
  <si>
    <t>Assignment 4.2 (kerosene is mandatory)</t>
  </si>
  <si>
    <t>Assignments 3.4 and 3.7</t>
  </si>
  <si>
    <t>Assignment 6.4 - Design fuselage side view</t>
  </si>
  <si>
    <t>Assignment 6.3 - Design fuselage top view</t>
  </si>
  <si>
    <t>You can define the upper plotting limit of the power/thrust loading for the vertical constraint lines in cell B98</t>
  </si>
  <si>
    <r>
      <t>E.g. if your maximum is at 4000N/m</t>
    </r>
    <r>
      <rPr>
        <vertAlign val="superscript"/>
        <sz val="11"/>
        <color theme="1"/>
        <rFont val="Calibri"/>
        <family val="2"/>
        <scheme val="minor"/>
      </rPr>
      <t>2</t>
    </r>
    <r>
      <rPr>
        <sz val="11"/>
        <color theme="1"/>
        <rFont val="Calibri"/>
        <family val="2"/>
        <scheme val="minor"/>
      </rPr>
      <t>, empty all cells A147:H191 to only show the plot between 0 and 4500 N/m</t>
    </r>
    <r>
      <rPr>
        <vertAlign val="superscript"/>
        <sz val="11"/>
        <color theme="1"/>
        <rFont val="Calibri"/>
        <family val="2"/>
        <scheme val="minor"/>
      </rPr>
      <t>2</t>
    </r>
    <r>
      <rPr>
        <sz val="11"/>
        <color theme="1"/>
        <rFont val="Calibri"/>
        <family val="2"/>
        <scheme val="minor"/>
      </rPr>
      <t xml:space="preserve"> wingloading</t>
    </r>
  </si>
  <si>
    <t>Assume an average carry-on luggage mass per passenger</t>
  </si>
  <si>
    <t>Assume an average cargo hold luggage mass per passenger</t>
  </si>
  <si>
    <t>Compute the total cargo-hold luggage mass</t>
  </si>
  <si>
    <t>If you use unit load devices, specify the type:*</t>
  </si>
  <si>
    <t>*you can find information on Unit Load Devices at: https://freight.qantas.com/au-en/fleet/unit-load-devices.html</t>
  </si>
  <si>
    <t>Unit Load Devices (ULDs) | Equipment | Qantas Freight</t>
  </si>
  <si>
    <t>Passenger volume:</t>
  </si>
  <si>
    <r>
      <t>Specify the contingency factor (</t>
    </r>
    <r>
      <rPr>
        <i/>
        <sz val="11"/>
        <color theme="1"/>
        <rFont val="Calibri"/>
        <family val="2"/>
        <scheme val="minor"/>
      </rPr>
      <t>f</t>
    </r>
    <r>
      <rPr>
        <i/>
        <vertAlign val="subscript"/>
        <sz val="11"/>
        <color theme="1"/>
        <rFont val="Calibri"/>
        <family val="2"/>
        <scheme val="minor"/>
      </rPr>
      <t>con</t>
    </r>
    <r>
      <rPr>
        <sz val="11"/>
        <color theme="1"/>
        <rFont val="Calibri"/>
        <family val="2"/>
        <scheme val="minor"/>
      </rPr>
      <t>) you used</t>
    </r>
  </si>
  <si>
    <t>Report 5% as 0.05</t>
  </si>
  <si>
    <r>
      <t xml:space="preserve">Calculate the lost range </t>
    </r>
    <r>
      <rPr>
        <i/>
        <sz val="11"/>
        <color theme="1"/>
        <rFont val="Calibri"/>
        <family val="2"/>
        <scheme val="minor"/>
      </rPr>
      <t>R</t>
    </r>
    <r>
      <rPr>
        <i/>
        <vertAlign val="subscript"/>
        <sz val="11"/>
        <color theme="1"/>
        <rFont val="Calibri"/>
        <family val="2"/>
        <scheme val="minor"/>
      </rPr>
      <t>lost</t>
    </r>
  </si>
  <si>
    <r>
      <t xml:space="preserve">Calculate the equivalent range </t>
    </r>
    <r>
      <rPr>
        <i/>
        <sz val="11"/>
        <color theme="1"/>
        <rFont val="Calibri"/>
        <family val="2"/>
        <scheme val="minor"/>
      </rPr>
      <t>R</t>
    </r>
    <r>
      <rPr>
        <i/>
        <vertAlign val="subscript"/>
        <sz val="11"/>
        <color theme="1"/>
        <rFont val="Calibri"/>
        <family val="2"/>
        <scheme val="minor"/>
      </rPr>
      <t>eq</t>
    </r>
  </si>
  <si>
    <r>
      <t xml:space="preserve">Assignment 5.7 </t>
    </r>
    <r>
      <rPr>
        <i/>
        <sz val="11"/>
        <color theme="1"/>
        <rFont val="Calibri"/>
        <family val="2"/>
        <scheme val="minor"/>
      </rPr>
      <t>- design point will be added automatically to the plot of reference aircraft</t>
    </r>
  </si>
  <si>
    <r>
      <t xml:space="preserve">Auxiliary range </t>
    </r>
    <r>
      <rPr>
        <i/>
        <sz val="11"/>
        <color theme="1"/>
        <rFont val="Calibri"/>
        <family val="2"/>
        <scheme val="minor"/>
      </rPr>
      <t>R</t>
    </r>
    <r>
      <rPr>
        <i/>
        <vertAlign val="subscript"/>
        <sz val="11"/>
        <color theme="1"/>
        <rFont val="Calibri"/>
        <family val="2"/>
        <scheme val="minor"/>
      </rPr>
      <t>aux</t>
    </r>
  </si>
  <si>
    <t>Fuel mass at maximum structural payload;</t>
  </si>
  <si>
    <r>
      <t xml:space="preserve">List the values for </t>
    </r>
    <r>
      <rPr>
        <i/>
        <sz val="11"/>
        <color theme="1"/>
        <rFont val="Calibri"/>
        <family val="2"/>
        <scheme val="minor"/>
      </rPr>
      <t>w</t>
    </r>
    <r>
      <rPr>
        <i/>
        <vertAlign val="subscript"/>
        <sz val="11"/>
        <color theme="1"/>
        <rFont val="Calibri"/>
        <family val="2"/>
        <scheme val="minor"/>
      </rPr>
      <t>cabin</t>
    </r>
    <r>
      <rPr>
        <sz val="11"/>
        <color theme="1"/>
        <rFont val="Calibri"/>
        <family val="2"/>
        <scheme val="minor"/>
      </rPr>
      <t>:</t>
    </r>
  </si>
  <si>
    <r>
      <rPr>
        <i/>
        <sz val="11"/>
        <color theme="1"/>
        <rFont val="Calibri"/>
        <family val="2"/>
        <scheme val="minor"/>
      </rPr>
      <t>d</t>
    </r>
    <r>
      <rPr>
        <i/>
        <vertAlign val="subscript"/>
        <sz val="11"/>
        <color theme="1"/>
        <rFont val="Calibri"/>
        <family val="2"/>
        <scheme val="minor"/>
      </rPr>
      <t>f_inner</t>
    </r>
    <r>
      <rPr>
        <i/>
        <sz val="11"/>
        <color theme="1"/>
        <rFont val="Calibri"/>
        <family val="2"/>
        <scheme val="minor"/>
      </rPr>
      <t xml:space="preserve"> </t>
    </r>
    <r>
      <rPr>
        <sz val="11"/>
        <color theme="1"/>
        <rFont val="Calibri"/>
        <family val="2"/>
        <scheme val="minor"/>
      </rPr>
      <t>(if applicable)</t>
    </r>
  </si>
  <si>
    <r>
      <rPr>
        <i/>
        <sz val="11"/>
        <color theme="1"/>
        <rFont val="Calibri"/>
        <family val="2"/>
        <scheme val="minor"/>
      </rPr>
      <t>d</t>
    </r>
    <r>
      <rPr>
        <i/>
        <vertAlign val="subscript"/>
        <sz val="11"/>
        <color theme="1"/>
        <rFont val="Calibri"/>
        <family val="2"/>
        <scheme val="minor"/>
      </rPr>
      <t>f_outer</t>
    </r>
    <r>
      <rPr>
        <vertAlign val="subscript"/>
        <sz val="11"/>
        <color theme="1"/>
        <rFont val="Calibri"/>
        <family val="2"/>
        <scheme val="minor"/>
      </rPr>
      <t xml:space="preserve"> </t>
    </r>
    <r>
      <rPr>
        <sz val="11"/>
        <color theme="1"/>
        <rFont val="Calibri"/>
        <family val="2"/>
        <scheme val="minor"/>
      </rPr>
      <t>(if applicable)</t>
    </r>
  </si>
  <si>
    <r>
      <t>What is the resulting height (</t>
    </r>
    <r>
      <rPr>
        <i/>
        <sz val="11"/>
        <color theme="1"/>
        <rFont val="Calibri"/>
        <family val="2"/>
        <scheme val="minor"/>
      </rPr>
      <t>h</t>
    </r>
    <r>
      <rPr>
        <i/>
        <vertAlign val="subscript"/>
        <sz val="11"/>
        <color theme="1"/>
        <rFont val="Calibri"/>
        <family val="2"/>
        <scheme val="minor"/>
      </rPr>
      <t>fus</t>
    </r>
    <r>
      <rPr>
        <sz val="11"/>
        <color theme="1"/>
        <rFont val="Calibri"/>
        <family val="2"/>
        <scheme val="minor"/>
      </rPr>
      <t>) of the fuselage cross section that you have designed?</t>
    </r>
  </si>
  <si>
    <r>
      <t>What is the resulting width (</t>
    </r>
    <r>
      <rPr>
        <i/>
        <sz val="11"/>
        <color theme="1"/>
        <rFont val="Calibri"/>
        <family val="2"/>
        <scheme val="minor"/>
      </rPr>
      <t>w</t>
    </r>
    <r>
      <rPr>
        <i/>
        <vertAlign val="subscript"/>
        <sz val="11"/>
        <color theme="1"/>
        <rFont val="Calibri"/>
        <family val="2"/>
        <scheme val="minor"/>
      </rPr>
      <t>fus</t>
    </r>
    <r>
      <rPr>
        <sz val="11"/>
        <color theme="1"/>
        <rFont val="Calibri"/>
        <family val="2"/>
        <scheme val="minor"/>
      </rPr>
      <t>) of the fuselage cross section that you have designed?</t>
    </r>
  </si>
  <si>
    <r>
      <t xml:space="preserve">Nose length: </t>
    </r>
    <r>
      <rPr>
        <i/>
        <sz val="11"/>
        <color theme="1"/>
        <rFont val="Calibri"/>
        <family val="2"/>
        <scheme val="minor"/>
      </rPr>
      <t>l</t>
    </r>
    <r>
      <rPr>
        <i/>
        <vertAlign val="subscript"/>
        <sz val="11"/>
        <color theme="1"/>
        <rFont val="Calibri"/>
        <family val="2"/>
        <scheme val="minor"/>
      </rPr>
      <t>n</t>
    </r>
  </si>
  <si>
    <r>
      <t>Nose-cone slenderness ratio:</t>
    </r>
    <r>
      <rPr>
        <i/>
        <sz val="11"/>
        <color theme="1"/>
        <rFont val="Calibri"/>
        <family val="2"/>
        <scheme val="minor"/>
      </rPr>
      <t xml:space="preserve"> l</t>
    </r>
    <r>
      <rPr>
        <i/>
        <vertAlign val="subscript"/>
        <sz val="11"/>
        <color theme="1"/>
        <rFont val="Calibri"/>
        <family val="2"/>
        <scheme val="minor"/>
      </rPr>
      <t>nc</t>
    </r>
    <r>
      <rPr>
        <i/>
        <sz val="11"/>
        <color theme="1"/>
        <rFont val="Calibri"/>
        <family val="2"/>
        <scheme val="minor"/>
      </rPr>
      <t>/d</t>
    </r>
    <r>
      <rPr>
        <i/>
        <vertAlign val="subscript"/>
        <sz val="11"/>
        <color theme="1"/>
        <rFont val="Calibri"/>
        <family val="2"/>
        <scheme val="minor"/>
      </rPr>
      <t>fus</t>
    </r>
  </si>
  <si>
    <r>
      <t xml:space="preserve">Tail-cone slenderness ratio: </t>
    </r>
    <r>
      <rPr>
        <i/>
        <sz val="11"/>
        <color theme="1"/>
        <rFont val="Calibri"/>
        <family val="2"/>
        <scheme val="minor"/>
      </rPr>
      <t>l</t>
    </r>
    <r>
      <rPr>
        <i/>
        <vertAlign val="subscript"/>
        <sz val="11"/>
        <color theme="1"/>
        <rFont val="Calibri"/>
        <family val="2"/>
        <scheme val="minor"/>
      </rPr>
      <t>tc</t>
    </r>
    <r>
      <rPr>
        <i/>
        <sz val="11"/>
        <color theme="1"/>
        <rFont val="Calibri"/>
        <family val="2"/>
        <scheme val="minor"/>
      </rPr>
      <t>/d</t>
    </r>
    <r>
      <rPr>
        <i/>
        <vertAlign val="subscript"/>
        <sz val="11"/>
        <color theme="1"/>
        <rFont val="Calibri"/>
        <family val="2"/>
        <scheme val="minor"/>
      </rPr>
      <t>fus</t>
    </r>
  </si>
  <si>
    <r>
      <t xml:space="preserve">Tail-to-tail-cone length ratio: </t>
    </r>
    <r>
      <rPr>
        <i/>
        <sz val="11"/>
        <color theme="1"/>
        <rFont val="Calibri"/>
        <family val="2"/>
        <scheme val="minor"/>
      </rPr>
      <t>l</t>
    </r>
    <r>
      <rPr>
        <i/>
        <vertAlign val="subscript"/>
        <sz val="11"/>
        <color theme="1"/>
        <rFont val="Calibri"/>
        <family val="2"/>
        <scheme val="minor"/>
      </rPr>
      <t>t</t>
    </r>
    <r>
      <rPr>
        <i/>
        <sz val="11"/>
        <color theme="1"/>
        <rFont val="Calibri"/>
        <family val="2"/>
        <scheme val="minor"/>
      </rPr>
      <t>/l</t>
    </r>
    <r>
      <rPr>
        <i/>
        <vertAlign val="subscript"/>
        <sz val="11"/>
        <color theme="1"/>
        <rFont val="Calibri"/>
        <family val="2"/>
        <scheme val="minor"/>
      </rPr>
      <t>tc</t>
    </r>
  </si>
  <si>
    <r>
      <t>What is the resulting cabin length,</t>
    </r>
    <r>
      <rPr>
        <i/>
        <sz val="11"/>
        <color theme="1"/>
        <rFont val="Calibri"/>
        <family val="2"/>
        <scheme val="minor"/>
      </rPr>
      <t xml:space="preserve"> l</t>
    </r>
    <r>
      <rPr>
        <i/>
        <vertAlign val="subscript"/>
        <sz val="11"/>
        <color theme="1"/>
        <rFont val="Calibri"/>
        <family val="2"/>
        <scheme val="minor"/>
      </rPr>
      <t>cabin</t>
    </r>
    <r>
      <rPr>
        <sz val="11"/>
        <color theme="1"/>
        <rFont val="Calibri"/>
        <family val="2"/>
        <scheme val="minor"/>
      </rPr>
      <t>?</t>
    </r>
  </si>
  <si>
    <r>
      <t xml:space="preserve">What is the resulting length of your fuselage, </t>
    </r>
    <r>
      <rPr>
        <i/>
        <sz val="11"/>
        <color theme="1"/>
        <rFont val="Calibri"/>
        <family val="2"/>
        <scheme val="minor"/>
      </rPr>
      <t>l</t>
    </r>
    <r>
      <rPr>
        <i/>
        <vertAlign val="subscript"/>
        <sz val="11"/>
        <color theme="1"/>
        <rFont val="Calibri"/>
        <family val="2"/>
        <scheme val="minor"/>
      </rPr>
      <t>fus</t>
    </r>
    <r>
      <rPr>
        <sz val="11"/>
        <color theme="1"/>
        <rFont val="Calibri"/>
        <family val="2"/>
        <scheme val="minor"/>
      </rPr>
      <t>?</t>
    </r>
  </si>
  <si>
    <t>Assignment 6.4d. Motivate your decision on the distribution/selection of the emergency exits</t>
  </si>
  <si>
    <t>Go to TLAR tab and motivate the distribution of your emergency exits. Add them to the side view and top view drawing.</t>
  </si>
  <si>
    <t>Given your minimum speed requirement (assignment 3.6) state the following:</t>
  </si>
  <si>
    <t>From assignment 5.4</t>
  </si>
  <si>
    <r>
      <t>W/S - (N/m</t>
    </r>
    <r>
      <rPr>
        <b/>
        <vertAlign val="superscript"/>
        <sz val="11"/>
        <color theme="1"/>
        <rFont val="Calibri"/>
        <family val="2"/>
        <scheme val="minor"/>
      </rPr>
      <t>2</t>
    </r>
    <r>
      <rPr>
        <b/>
        <sz val="11"/>
        <color theme="1"/>
        <rFont val="Calibri"/>
        <family val="2"/>
        <scheme val="minor"/>
      </rPr>
      <t>)</t>
    </r>
  </si>
  <si>
    <t>per Engine:</t>
  </si>
  <si>
    <t>(From drag polar 5.1)</t>
  </si>
  <si>
    <t>Choose the quarter chord sweep angle</t>
  </si>
  <si>
    <t>Calculate the span (tip to tip)</t>
  </si>
  <si>
    <t>Calculate the root chord (centerline)</t>
  </si>
  <si>
    <t>What is the chordwise location of your front spar?</t>
  </si>
  <si>
    <t>What is the chordwise location of your rear spar?</t>
  </si>
  <si>
    <t>- (x/c)</t>
  </si>
  <si>
    <t>In the previous drawing, draw the spars</t>
  </si>
  <si>
    <r>
      <t xml:space="preserve">What is the corresponding </t>
    </r>
    <r>
      <rPr>
        <b/>
        <sz val="11"/>
        <color theme="1"/>
        <rFont val="Calibri"/>
        <family val="2"/>
        <scheme val="minor"/>
      </rPr>
      <t>maximum</t>
    </r>
    <r>
      <rPr>
        <sz val="11"/>
        <color theme="1"/>
        <rFont val="Calibri"/>
        <family val="2"/>
        <scheme val="minor"/>
      </rPr>
      <t xml:space="preserve"> thickness-to-chord (t/c) ratio?</t>
    </r>
  </si>
  <si>
    <r>
      <t xml:space="preserve">Calculate the </t>
    </r>
    <r>
      <rPr>
        <b/>
        <sz val="11"/>
        <color theme="1"/>
        <rFont val="Calibri"/>
        <family val="2"/>
        <scheme val="minor"/>
      </rPr>
      <t>maximum</t>
    </r>
    <r>
      <rPr>
        <sz val="11"/>
        <color theme="1"/>
        <rFont val="Calibri"/>
        <family val="2"/>
        <scheme val="minor"/>
      </rPr>
      <t xml:space="preserve"> zero lift drag coefficient (C</t>
    </r>
    <r>
      <rPr>
        <vertAlign val="subscript"/>
        <sz val="11"/>
        <color theme="1"/>
        <rFont val="Calibri"/>
        <family val="2"/>
        <scheme val="minor"/>
      </rPr>
      <t>d0</t>
    </r>
    <r>
      <rPr>
        <sz val="11"/>
        <color theme="1"/>
        <rFont val="Calibri"/>
        <family val="2"/>
        <scheme val="minor"/>
      </rPr>
      <t>) of the two-dimensional airfoil for your wing</t>
    </r>
  </si>
  <si>
    <r>
      <t xml:space="preserve">Calculate the </t>
    </r>
    <r>
      <rPr>
        <b/>
        <sz val="11"/>
        <color theme="1"/>
        <rFont val="Calibri"/>
        <family val="2"/>
        <scheme val="minor"/>
      </rPr>
      <t>minimum</t>
    </r>
    <r>
      <rPr>
        <sz val="11"/>
        <color theme="1"/>
        <rFont val="Calibri"/>
        <family val="2"/>
        <scheme val="minor"/>
      </rPr>
      <t xml:space="preserve"> C</t>
    </r>
    <r>
      <rPr>
        <vertAlign val="subscript"/>
        <sz val="11"/>
        <color theme="1"/>
        <rFont val="Calibri"/>
        <family val="2"/>
        <scheme val="minor"/>
      </rPr>
      <t>lmax (lift coefficient)</t>
    </r>
    <r>
      <rPr>
        <sz val="11"/>
        <color theme="1"/>
        <rFont val="Calibri"/>
        <family val="2"/>
        <scheme val="minor"/>
      </rPr>
      <t xml:space="preserve"> of the two-dimensional airfoil for your wing</t>
    </r>
  </si>
  <si>
    <r>
      <t xml:space="preserve">What is the associated </t>
    </r>
    <r>
      <rPr>
        <b/>
        <sz val="11"/>
        <color theme="1"/>
        <rFont val="Calibri"/>
        <family val="2"/>
        <scheme val="minor"/>
      </rPr>
      <t>minimum</t>
    </r>
    <r>
      <rPr>
        <sz val="11"/>
        <color theme="1"/>
        <rFont val="Calibri"/>
        <family val="2"/>
        <scheme val="minor"/>
      </rPr>
      <t xml:space="preserve"> thickness-to-chord (t/c) ratio?</t>
    </r>
  </si>
  <si>
    <r>
      <t xml:space="preserve">What is the associated </t>
    </r>
    <r>
      <rPr>
        <b/>
        <sz val="11"/>
        <color theme="1"/>
        <rFont val="Calibri"/>
        <family val="2"/>
        <scheme val="minor"/>
      </rPr>
      <t>maximum</t>
    </r>
    <r>
      <rPr>
        <sz val="11"/>
        <color theme="1"/>
        <rFont val="Calibri"/>
        <family val="2"/>
        <scheme val="minor"/>
      </rPr>
      <t xml:space="preserve"> thickness-to-chord ratio?</t>
    </r>
  </si>
  <si>
    <t>If the Cruise Mach number is in excess of 0.65; what is the maximum thickness-to-chord (t/c) ratio to minimize the wave drag?</t>
  </si>
  <si>
    <r>
      <t xml:space="preserve">Based on these calculations, what is the </t>
    </r>
    <r>
      <rPr>
        <b/>
        <sz val="11"/>
        <color theme="1"/>
        <rFont val="Calibri"/>
        <family val="2"/>
        <scheme val="minor"/>
      </rPr>
      <t>minimum</t>
    </r>
    <r>
      <rPr>
        <sz val="11"/>
        <color theme="1"/>
        <rFont val="Calibri"/>
        <family val="2"/>
        <scheme val="minor"/>
      </rPr>
      <t xml:space="preserve"> value of the thickness-to-chord (t/c) ratio?</t>
    </r>
  </si>
  <si>
    <r>
      <t xml:space="preserve">What value do you </t>
    </r>
    <r>
      <rPr>
        <b/>
        <sz val="11"/>
        <color theme="1"/>
        <rFont val="Calibri"/>
        <family val="2"/>
        <scheme val="minor"/>
      </rPr>
      <t>choose</t>
    </r>
    <r>
      <rPr>
        <sz val="11"/>
        <color theme="1"/>
        <rFont val="Calibri"/>
        <family val="2"/>
        <scheme val="minor"/>
      </rPr>
      <t xml:space="preserve"> for the thickness-to-chord (t/c) ratio?</t>
    </r>
  </si>
  <si>
    <r>
      <t>Is there a need to revisit your earlier assumptions on C</t>
    </r>
    <r>
      <rPr>
        <vertAlign val="subscript"/>
        <sz val="11"/>
        <color theme="1"/>
        <rFont val="Calibri"/>
        <family val="2"/>
        <scheme val="minor"/>
      </rPr>
      <t>Lmax_cruise</t>
    </r>
    <r>
      <rPr>
        <sz val="11"/>
        <color theme="1"/>
        <rFont val="Calibri"/>
        <family val="2"/>
        <scheme val="minor"/>
      </rPr>
      <t xml:space="preserve"> and/or C</t>
    </r>
    <r>
      <rPr>
        <vertAlign val="subscript"/>
        <sz val="11"/>
        <color theme="1"/>
        <rFont val="Calibri"/>
        <family val="2"/>
        <scheme val="minor"/>
      </rPr>
      <t>f</t>
    </r>
    <r>
      <rPr>
        <sz val="11"/>
        <color theme="1"/>
        <rFont val="Calibri"/>
        <family val="2"/>
        <scheme val="minor"/>
      </rPr>
      <t xml:space="preserve"> (skin friction coefficient) based on your choice of t/c?</t>
    </r>
  </si>
  <si>
    <r>
      <t xml:space="preserve">What is the </t>
    </r>
    <r>
      <rPr>
        <b/>
        <sz val="11"/>
        <color theme="1"/>
        <rFont val="Calibri"/>
        <family val="2"/>
        <scheme val="minor"/>
      </rPr>
      <t>maximum</t>
    </r>
    <r>
      <rPr>
        <sz val="11"/>
        <color theme="1"/>
        <rFont val="Calibri"/>
        <family val="2"/>
        <scheme val="minor"/>
      </rPr>
      <t xml:space="preserve"> value of the thickness-to-chord (t/c) ratio based on these calculations?</t>
    </r>
  </si>
  <si>
    <t>Assignment 8.8</t>
  </si>
  <si>
    <t>If yes, please record this change in the logbook (old values) and update the configuration selection (and all dependent calculations!)</t>
  </si>
  <si>
    <t>Assignment 8.9 and 8.10 for propeller engines:</t>
  </si>
  <si>
    <t>Make sure to add a pylon or fairing, depending on your type of engine, to ensure a smooth integration.</t>
  </si>
  <si>
    <t>Make sure that when integrating your engines all integration constraints are met!</t>
  </si>
  <si>
    <t>Assignment 8.13, 8.14 and 8.15 for jet engines:</t>
  </si>
  <si>
    <r>
      <t xml:space="preserve">Calculate the highlight diameter </t>
    </r>
    <r>
      <rPr>
        <i/>
        <sz val="11"/>
        <color theme="1"/>
        <rFont val="Calibri"/>
        <family val="2"/>
        <scheme val="minor"/>
      </rPr>
      <t>D</t>
    </r>
    <r>
      <rPr>
        <i/>
        <vertAlign val="subscript"/>
        <sz val="11"/>
        <color theme="1"/>
        <rFont val="Calibri"/>
        <family val="2"/>
        <scheme val="minor"/>
      </rPr>
      <t>h</t>
    </r>
  </si>
  <si>
    <r>
      <t xml:space="preserve">Calculate the nacelle length (excluding cone) </t>
    </r>
    <r>
      <rPr>
        <i/>
        <sz val="11"/>
        <color theme="1"/>
        <rFont val="Calibri"/>
        <family val="2"/>
        <scheme val="minor"/>
      </rPr>
      <t>l</t>
    </r>
    <r>
      <rPr>
        <i/>
        <vertAlign val="subscript"/>
        <sz val="11"/>
        <color theme="1"/>
        <rFont val="Calibri"/>
        <family val="2"/>
        <scheme val="minor"/>
      </rPr>
      <t>n</t>
    </r>
  </si>
  <si>
    <r>
      <t xml:space="preserve">Calculate the maximum nacelle diameter </t>
    </r>
    <r>
      <rPr>
        <i/>
        <sz val="11"/>
        <color theme="1"/>
        <rFont val="Calibri"/>
        <family val="2"/>
        <scheme val="minor"/>
      </rPr>
      <t>D</t>
    </r>
    <r>
      <rPr>
        <i/>
        <vertAlign val="subscript"/>
        <sz val="11"/>
        <color theme="1"/>
        <rFont val="Calibri"/>
        <family val="2"/>
        <scheme val="minor"/>
      </rPr>
      <t>n</t>
    </r>
  </si>
  <si>
    <r>
      <t xml:space="preserve">Calculate exit diameter of the fan cowling </t>
    </r>
    <r>
      <rPr>
        <i/>
        <sz val="11"/>
        <color theme="1"/>
        <rFont val="Calibri"/>
        <family val="2"/>
        <scheme val="minor"/>
      </rPr>
      <t>D</t>
    </r>
    <r>
      <rPr>
        <i/>
        <vertAlign val="subscript"/>
        <sz val="11"/>
        <color theme="1"/>
        <rFont val="Calibri"/>
        <family val="2"/>
        <scheme val="minor"/>
      </rPr>
      <t>ef</t>
    </r>
  </si>
  <si>
    <r>
      <t xml:space="preserve">Calculate the cowling diameter of the exposed gasturbine core at fan cowling exit </t>
    </r>
    <r>
      <rPr>
        <i/>
        <sz val="11"/>
        <rFont val="Calibri"/>
        <family val="2"/>
        <scheme val="minor"/>
      </rPr>
      <t>D</t>
    </r>
    <r>
      <rPr>
        <i/>
        <vertAlign val="subscript"/>
        <sz val="11"/>
        <rFont val="Calibri"/>
        <family val="2"/>
        <scheme val="minor"/>
      </rPr>
      <t>g</t>
    </r>
  </si>
  <si>
    <r>
      <t xml:space="preserve">Calculate the exit diameter of the gasturbine cowling </t>
    </r>
    <r>
      <rPr>
        <i/>
        <sz val="11"/>
        <color theme="1"/>
        <rFont val="Calibri"/>
        <family val="2"/>
        <scheme val="minor"/>
      </rPr>
      <t>D</t>
    </r>
    <r>
      <rPr>
        <i/>
        <vertAlign val="subscript"/>
        <sz val="11"/>
        <color theme="1"/>
        <rFont val="Calibri"/>
        <family val="2"/>
        <scheme val="minor"/>
      </rPr>
      <t>eg</t>
    </r>
  </si>
  <si>
    <r>
      <t xml:space="preserve">Calculate the length of the cone </t>
    </r>
    <r>
      <rPr>
        <i/>
        <sz val="11"/>
        <color theme="1"/>
        <rFont val="Calibri"/>
        <family val="2"/>
        <scheme val="minor"/>
      </rPr>
      <t>l</t>
    </r>
    <r>
      <rPr>
        <i/>
        <vertAlign val="subscript"/>
        <sz val="11"/>
        <color theme="1"/>
        <rFont val="Calibri"/>
        <family val="2"/>
        <scheme val="minor"/>
      </rPr>
      <t>c</t>
    </r>
  </si>
  <si>
    <r>
      <t xml:space="preserve">Calculate the cone diameter </t>
    </r>
    <r>
      <rPr>
        <i/>
        <sz val="11"/>
        <color theme="1"/>
        <rFont val="Calibri"/>
        <family val="2"/>
        <scheme val="minor"/>
      </rPr>
      <t>D</t>
    </r>
    <r>
      <rPr>
        <i/>
        <vertAlign val="subscript"/>
        <sz val="11"/>
        <color theme="1"/>
        <rFont val="Calibri"/>
        <family val="2"/>
        <scheme val="minor"/>
      </rPr>
      <t>c</t>
    </r>
  </si>
  <si>
    <r>
      <t xml:space="preserve">Determine a value for </t>
    </r>
    <r>
      <rPr>
        <i/>
        <sz val="11"/>
        <color theme="1"/>
        <rFont val="Aptos Narrow"/>
        <family val="2"/>
      </rPr>
      <t>β</t>
    </r>
    <r>
      <rPr>
        <i/>
        <sz val="11"/>
        <color theme="1"/>
        <rFont val="Calibri"/>
        <family val="2"/>
        <scheme val="minor"/>
      </rPr>
      <t>l</t>
    </r>
    <r>
      <rPr>
        <i/>
        <vertAlign val="subscript"/>
        <sz val="11"/>
        <color theme="1"/>
        <rFont val="Calibri"/>
        <family val="2"/>
        <scheme val="minor"/>
      </rPr>
      <t>f</t>
    </r>
  </si>
  <si>
    <r>
      <t xml:space="preserve">Calculate the fan cowling length </t>
    </r>
    <r>
      <rPr>
        <i/>
        <sz val="11"/>
        <color theme="1"/>
        <rFont val="Calibri"/>
        <family val="2"/>
        <scheme val="minor"/>
      </rPr>
      <t>l</t>
    </r>
    <r>
      <rPr>
        <i/>
        <vertAlign val="subscript"/>
        <sz val="11"/>
        <color theme="1"/>
        <rFont val="Calibri"/>
        <family val="2"/>
        <scheme val="minor"/>
      </rPr>
      <t>f</t>
    </r>
  </si>
  <si>
    <t>Complete wing/fuselage drawings (assignment 8.11, 8.12, 8.16 or 8.17)</t>
  </si>
  <si>
    <r>
      <t>Assume (x/c)</t>
    </r>
    <r>
      <rPr>
        <vertAlign val="subscript"/>
        <sz val="11"/>
        <color rgb="FF000000"/>
        <rFont val="Calibri"/>
        <family val="2"/>
        <scheme val="minor"/>
      </rPr>
      <t>OEW</t>
    </r>
    <r>
      <rPr>
        <sz val="11"/>
        <color rgb="FF000000"/>
        <rFont val="Calibri"/>
        <family val="2"/>
        <scheme val="minor"/>
      </rPr>
      <t xml:space="preserve"> </t>
    </r>
    <r>
      <rPr>
        <vertAlign val="subscript"/>
        <sz val="11"/>
        <color rgb="FF000000"/>
        <rFont val="Calibri"/>
        <family val="2"/>
        <scheme val="minor"/>
      </rPr>
      <t>cg</t>
    </r>
  </si>
  <si>
    <t>Assume Amsterdam Schiphol airport - leading to ACR ≤ PCR = 1070/F/C/W/T</t>
  </si>
  <si>
    <t>kN</t>
  </si>
  <si>
    <r>
      <t xml:space="preserve">Make an assumption for the maximum nose landing gear load fraction </t>
    </r>
    <r>
      <rPr>
        <i/>
        <sz val="11"/>
        <color theme="1"/>
        <rFont val="Calibri"/>
        <family val="2"/>
        <scheme val="minor"/>
      </rPr>
      <t>f</t>
    </r>
    <r>
      <rPr>
        <i/>
        <vertAlign val="subscript"/>
        <sz val="11"/>
        <color theme="1"/>
        <rFont val="Calibri"/>
        <family val="2"/>
        <scheme val="minor"/>
      </rPr>
      <t>nlg</t>
    </r>
  </si>
  <si>
    <r>
      <t xml:space="preserve">Make an assumption for the maximum main landing gear load fraction </t>
    </r>
    <r>
      <rPr>
        <i/>
        <sz val="11"/>
        <color theme="1"/>
        <rFont val="Calibri"/>
        <family val="2"/>
        <scheme val="minor"/>
      </rPr>
      <t>f</t>
    </r>
    <r>
      <rPr>
        <i/>
        <vertAlign val="subscript"/>
        <sz val="11"/>
        <color theme="1"/>
        <rFont val="Calibri"/>
        <family val="2"/>
        <scheme val="minor"/>
      </rPr>
      <t>mlg</t>
    </r>
  </si>
  <si>
    <t>Assume a number of wheels for the main gear</t>
  </si>
  <si>
    <t>Assume a number of wheels for the nose gear</t>
  </si>
  <si>
    <t>Compute the derived single wheel load (DSWL), based on the ACR requirement above</t>
  </si>
  <si>
    <r>
      <t>Assume a distribution factor for the main gear (</t>
    </r>
    <r>
      <rPr>
        <i/>
        <sz val="11"/>
        <rFont val="Calibri"/>
        <family val="2"/>
        <scheme val="minor"/>
      </rPr>
      <t>DF</t>
    </r>
    <r>
      <rPr>
        <i/>
        <vertAlign val="subscript"/>
        <sz val="11"/>
        <rFont val="Calibri"/>
        <family val="2"/>
        <scheme val="minor"/>
      </rPr>
      <t>mlg</t>
    </r>
    <r>
      <rPr>
        <sz val="11"/>
        <rFont val="Calibri"/>
        <family val="2"/>
        <scheme val="minor"/>
      </rPr>
      <t>)</t>
    </r>
  </si>
  <si>
    <r>
      <t>Assume a distribution factor for the nose gear (</t>
    </r>
    <r>
      <rPr>
        <i/>
        <sz val="11"/>
        <rFont val="Calibri"/>
        <family val="2"/>
        <scheme val="minor"/>
      </rPr>
      <t>DF</t>
    </r>
    <r>
      <rPr>
        <i/>
        <vertAlign val="subscript"/>
        <sz val="11"/>
        <rFont val="Calibri"/>
        <family val="2"/>
        <scheme val="minor"/>
      </rPr>
      <t>nlg</t>
    </r>
    <r>
      <rPr>
        <sz val="11"/>
        <rFont val="Calibri"/>
        <family val="2"/>
        <scheme val="minor"/>
      </rPr>
      <t>)</t>
    </r>
  </si>
  <si>
    <t>Assignment 9.4 - Landing gear layout</t>
  </si>
  <si>
    <t>Compute the number of wheels required for the main gear (unrounded)</t>
  </si>
  <si>
    <t>Compute the number of wheels required for the nose gear (unrounded)</t>
  </si>
  <si>
    <r>
      <t>Based on the unrounded number, decide on the number of wheels for the main gear</t>
    </r>
    <r>
      <rPr>
        <i/>
        <sz val="11"/>
        <rFont val="Calibri"/>
        <family val="2"/>
        <scheme val="minor"/>
      </rPr>
      <t xml:space="preserve"> N</t>
    </r>
    <r>
      <rPr>
        <i/>
        <vertAlign val="subscript"/>
        <sz val="11"/>
        <rFont val="Calibri"/>
        <family val="2"/>
        <scheme val="minor"/>
      </rPr>
      <t>w,mlg</t>
    </r>
  </si>
  <si>
    <r>
      <t>Based on the unrounded number, decide on the number of wheels for the nose gear</t>
    </r>
    <r>
      <rPr>
        <i/>
        <sz val="11"/>
        <rFont val="Calibri"/>
        <family val="2"/>
        <scheme val="minor"/>
      </rPr>
      <t xml:space="preserve"> N</t>
    </r>
    <r>
      <rPr>
        <i/>
        <vertAlign val="subscript"/>
        <sz val="11"/>
        <rFont val="Calibri"/>
        <family val="2"/>
        <scheme val="minor"/>
      </rPr>
      <t>w,nlg</t>
    </r>
  </si>
  <si>
    <r>
      <t xml:space="preserve">Determine the number of struts for the main landing gear </t>
    </r>
    <r>
      <rPr>
        <i/>
        <sz val="11"/>
        <rFont val="Calibri"/>
        <family val="2"/>
        <scheme val="minor"/>
      </rPr>
      <t>N</t>
    </r>
    <r>
      <rPr>
        <i/>
        <vertAlign val="subscript"/>
        <sz val="11"/>
        <rFont val="Calibri"/>
        <family val="2"/>
        <scheme val="minor"/>
      </rPr>
      <t>s,mlg</t>
    </r>
  </si>
  <si>
    <t>Choose a wheel layout per main landing gear strut</t>
  </si>
  <si>
    <t>Choose a wheel layout for the nose landing gear strut</t>
  </si>
  <si>
    <t>landing gear layout</t>
  </si>
  <si>
    <t>single</t>
  </si>
  <si>
    <t>single tandem</t>
  </si>
  <si>
    <t>dual/twin</t>
  </si>
  <si>
    <t>dual/twin tandem</t>
  </si>
  <si>
    <t>triple twin tandem</t>
  </si>
  <si>
    <t>Assignment 9.5 - Tire pressure</t>
  </si>
  <si>
    <r>
      <t>Assume Amsterdam Schiphol airport - leading to ACR ≤ PCR = 1070/F/C/</t>
    </r>
    <r>
      <rPr>
        <b/>
        <sz val="11"/>
        <color theme="1"/>
        <rFont val="Calibri"/>
        <family val="2"/>
        <scheme val="minor"/>
      </rPr>
      <t>W</t>
    </r>
    <r>
      <rPr>
        <sz val="11"/>
        <color theme="1"/>
        <rFont val="Calibri"/>
        <family val="2"/>
        <scheme val="minor"/>
      </rPr>
      <t>/T</t>
    </r>
  </si>
  <si>
    <r>
      <t xml:space="preserve">Compute the maximum rated tire load for the main landing gear </t>
    </r>
    <r>
      <rPr>
        <i/>
        <sz val="11"/>
        <color theme="1"/>
        <rFont val="Calibri"/>
        <family val="2"/>
        <scheme val="minor"/>
      </rPr>
      <t>F</t>
    </r>
    <r>
      <rPr>
        <i/>
        <vertAlign val="subscript"/>
        <sz val="11"/>
        <color theme="1"/>
        <rFont val="Calibri"/>
        <family val="2"/>
        <scheme val="minor"/>
      </rPr>
      <t>t,mlg</t>
    </r>
  </si>
  <si>
    <r>
      <t xml:space="preserve">Compute the maximum rated tire load for the nose landing gear </t>
    </r>
    <r>
      <rPr>
        <i/>
        <sz val="11"/>
        <color theme="1"/>
        <rFont val="Calibri"/>
        <family val="2"/>
        <scheme val="minor"/>
      </rPr>
      <t>F</t>
    </r>
    <r>
      <rPr>
        <i/>
        <vertAlign val="subscript"/>
        <sz val="11"/>
        <color theme="1"/>
        <rFont val="Calibri"/>
        <family val="2"/>
        <scheme val="minor"/>
      </rPr>
      <t>t,nlg</t>
    </r>
  </si>
  <si>
    <t>Assignment 9.6 - Tire selection</t>
  </si>
  <si>
    <t>Select the tire for your main gear:</t>
  </si>
  <si>
    <r>
      <t>D</t>
    </r>
    <r>
      <rPr>
        <i/>
        <vertAlign val="subscript"/>
        <sz val="11"/>
        <color theme="1"/>
        <rFont val="Calibri"/>
        <family val="2"/>
        <scheme val="minor"/>
      </rPr>
      <t>t,mlg</t>
    </r>
  </si>
  <si>
    <r>
      <t>w</t>
    </r>
    <r>
      <rPr>
        <i/>
        <vertAlign val="subscript"/>
        <sz val="11"/>
        <color theme="1"/>
        <rFont val="Calibri"/>
        <family val="2"/>
        <scheme val="minor"/>
      </rPr>
      <t>t,mlg</t>
    </r>
  </si>
  <si>
    <r>
      <t>D</t>
    </r>
    <r>
      <rPr>
        <i/>
        <vertAlign val="subscript"/>
        <sz val="11"/>
        <color theme="1"/>
        <rFont val="Calibri"/>
        <family val="2"/>
        <scheme val="minor"/>
      </rPr>
      <t>r,mlg</t>
    </r>
  </si>
  <si>
    <t>Select the tire for your nose gear:</t>
  </si>
  <si>
    <r>
      <t>D</t>
    </r>
    <r>
      <rPr>
        <i/>
        <vertAlign val="subscript"/>
        <sz val="11"/>
        <color theme="1"/>
        <rFont val="Calibri"/>
        <family val="2"/>
        <scheme val="minor"/>
      </rPr>
      <t>t,nlg</t>
    </r>
  </si>
  <si>
    <r>
      <t>w</t>
    </r>
    <r>
      <rPr>
        <i/>
        <vertAlign val="subscript"/>
        <sz val="11"/>
        <color theme="1"/>
        <rFont val="Calibri"/>
        <family val="2"/>
        <scheme val="minor"/>
      </rPr>
      <t>t,nlg</t>
    </r>
  </si>
  <si>
    <r>
      <t>D</t>
    </r>
    <r>
      <rPr>
        <i/>
        <vertAlign val="subscript"/>
        <sz val="11"/>
        <color theme="1"/>
        <rFont val="Calibri"/>
        <family val="2"/>
        <scheme val="minor"/>
      </rPr>
      <t>r,nlg</t>
    </r>
  </si>
  <si>
    <t>Determine a maximum allowable tire pressure</t>
  </si>
  <si>
    <t>MPa</t>
  </si>
  <si>
    <t>What is your updated ACR?</t>
  </si>
  <si>
    <t>Make sure you have a good quality picture/copy of your drawing before integrating the landing gear. You may want to try this first in a copy!</t>
  </si>
  <si>
    <t>Assignment 9.7 -  Landing gear integration side view</t>
  </si>
  <si>
    <r>
      <t xml:space="preserve">Tip-over angle </t>
    </r>
    <r>
      <rPr>
        <i/>
        <sz val="11"/>
        <color theme="1"/>
        <rFont val="Aptos Narrow"/>
        <family val="2"/>
      </rPr>
      <t>θ</t>
    </r>
    <r>
      <rPr>
        <i/>
        <vertAlign val="subscript"/>
        <sz val="11"/>
        <color theme="1"/>
        <rFont val="Calibri"/>
        <family val="2"/>
      </rPr>
      <t>tip-over</t>
    </r>
  </si>
  <si>
    <r>
      <t xml:space="preserve">Scrape angle </t>
    </r>
    <r>
      <rPr>
        <i/>
        <sz val="11"/>
        <color theme="1"/>
        <rFont val="Aptos Narrow"/>
        <family val="2"/>
      </rPr>
      <t>θ</t>
    </r>
    <r>
      <rPr>
        <i/>
        <vertAlign val="subscript"/>
        <sz val="11"/>
        <color theme="1"/>
        <rFont val="Calibri"/>
        <family val="2"/>
      </rPr>
      <t>scrape</t>
    </r>
  </si>
  <si>
    <t>What is the minimum nose gear load fraction to enable steering?</t>
  </si>
  <si>
    <t>What is the maximum nose gear load fraction?</t>
  </si>
  <si>
    <r>
      <t xml:space="preserve">Fuselage pitch angle </t>
    </r>
    <r>
      <rPr>
        <i/>
        <sz val="11"/>
        <color theme="1"/>
        <rFont val="Aptos Narrow"/>
        <family val="2"/>
      </rPr>
      <t>θ</t>
    </r>
    <r>
      <rPr>
        <i/>
        <vertAlign val="subscript"/>
        <sz val="11"/>
        <color theme="1"/>
        <rFont val="Calibri"/>
        <family val="2"/>
      </rPr>
      <t>fus</t>
    </r>
  </si>
  <si>
    <t>Draw the constraint lines for the main landing gear and position it in the side view drawing.</t>
  </si>
  <si>
    <t>Draw the constraint lines for the nose landing gear and position it in the side view drawing.</t>
  </si>
  <si>
    <t>Draw the ground plane.</t>
  </si>
  <si>
    <t>If applicable, draw the retraction path for both the main and nose landing gears.</t>
  </si>
  <si>
    <r>
      <t xml:space="preserve">Required minimum bank angle, </t>
    </r>
    <r>
      <rPr>
        <i/>
        <sz val="11"/>
        <color theme="1"/>
        <rFont val="Times New Roman"/>
        <family val="1"/>
      </rPr>
      <t>φ</t>
    </r>
  </si>
  <si>
    <r>
      <t xml:space="preserve">Required maximum lateral turnover angle, </t>
    </r>
    <r>
      <rPr>
        <i/>
        <sz val="11"/>
        <color theme="1"/>
        <rFont val="Times New Roman"/>
        <family val="1"/>
      </rPr>
      <t>ψ</t>
    </r>
  </si>
  <si>
    <t>Main landing gear stroke</t>
  </si>
  <si>
    <t>Compression fraction in 1-g condition</t>
  </si>
  <si>
    <t>Compute the minimum lateral main landing gear position for lateral turnover</t>
  </si>
  <si>
    <t>Compute the minimum lateral main landing gear position for nacelle/prop clearance (if applicable)</t>
  </si>
  <si>
    <t>Compute the minimum lateral main landing gear position for tip clearance</t>
  </si>
  <si>
    <t>Compute the minimum lateral main landing gear position for engine clearance for a fully compressed suspension and deflated tire (if applicable)</t>
  </si>
  <si>
    <r>
      <t xml:space="preserve">Position the main landing gear and nose landing gear in the </t>
    </r>
    <r>
      <rPr>
        <b/>
        <i/>
        <sz val="11"/>
        <color theme="1"/>
        <rFont val="Calibri"/>
        <family val="2"/>
        <scheme val="minor"/>
      </rPr>
      <t>front</t>
    </r>
    <r>
      <rPr>
        <i/>
        <sz val="11"/>
        <color theme="1"/>
        <rFont val="Calibri"/>
        <family val="2"/>
        <scheme val="minor"/>
      </rPr>
      <t xml:space="preserve"> view of your drawing. If applicable, draw the retraction path of the landing gear, draw additional structural elements, and/or draw the changed outer mold line.</t>
    </r>
  </si>
  <si>
    <r>
      <t xml:space="preserve">Position the main landing gear and nose landing gear in the </t>
    </r>
    <r>
      <rPr>
        <b/>
        <i/>
        <sz val="11"/>
        <color theme="1"/>
        <rFont val="Calibri"/>
        <family val="2"/>
        <scheme val="minor"/>
      </rPr>
      <t>top</t>
    </r>
    <r>
      <rPr>
        <i/>
        <sz val="11"/>
        <color theme="1"/>
        <rFont val="Calibri"/>
        <family val="2"/>
        <scheme val="minor"/>
      </rPr>
      <t xml:space="preserve"> view of your drawing. If applicable, draw the retraction path of the landing gear, draw additional structural elements, and/or draw the changed outer mold line.</t>
    </r>
  </si>
  <si>
    <t>Assignment 9.8 - Lateral position of the landing gear in front and top view</t>
  </si>
  <si>
    <t>NB: You must use the following specific energy content (synthetic kerosene):</t>
  </si>
  <si>
    <t>Use the table below to specify the reference aircraft you select. Select 5 aircraft that are close to your requirements. Later, you will complete the assignments from chapter 5 and 7 in the same table</t>
  </si>
  <si>
    <t>Assignment 9.1</t>
  </si>
  <si>
    <t>Also list the (operating) empty mass fraction of each aircraft.</t>
  </si>
  <si>
    <t xml:space="preserve">Fill the table below for group mass fractions of at least two reference aircraft (these may be the same as you used for assignment 3.9). </t>
  </si>
  <si>
    <t>If applicable, compute the unaccounted fraction for each reference aircraft and add it to the table.</t>
  </si>
  <si>
    <t>mass fraction</t>
  </si>
  <si>
    <t>(operating) empty mass</t>
  </si>
  <si>
    <t>propulsion group</t>
  </si>
  <si>
    <t>tail group</t>
  </si>
  <si>
    <t>nacelle group</t>
  </si>
  <si>
    <t>landing gear group</t>
  </si>
  <si>
    <t>fixed equipment group</t>
  </si>
  <si>
    <t>unaccounted</t>
  </si>
  <si>
    <t>Fill at least the specified groups (unaccounted if applicable), add more if you have more data available.</t>
  </si>
  <si>
    <t>symbol</t>
  </si>
  <si>
    <t>estimate (your aircraft)</t>
  </si>
  <si>
    <t>Ref 1</t>
  </si>
  <si>
    <t>Ref 2</t>
  </si>
  <si>
    <t>Ref 3</t>
  </si>
  <si>
    <t>Add the names of your reference aircraft</t>
  </si>
  <si>
    <r>
      <t>Calculate the mass flow through your engine,</t>
    </r>
    <r>
      <rPr>
        <i/>
        <sz val="11"/>
        <color theme="1"/>
        <rFont val="Calibri"/>
        <family val="2"/>
        <scheme val="minor"/>
      </rPr>
      <t xml:space="preserve"> </t>
    </r>
    <r>
      <rPr>
        <i/>
        <sz val="11"/>
        <color theme="1"/>
        <rFont val="Times New Roman"/>
        <family val="1"/>
      </rPr>
      <t>ṁ</t>
    </r>
  </si>
  <si>
    <r>
      <t xml:space="preserve">Calculate the gas generator property, </t>
    </r>
    <r>
      <rPr>
        <i/>
        <sz val="11"/>
        <color theme="1"/>
        <rFont val="Calibri"/>
        <family val="2"/>
        <scheme val="minor"/>
      </rPr>
      <t>G</t>
    </r>
  </si>
  <si>
    <r>
      <t xml:space="preserve">Assume a value for the nozzle effiency, </t>
    </r>
    <r>
      <rPr>
        <i/>
        <sz val="11"/>
        <color theme="1"/>
        <rFont val="Calibri"/>
        <family val="2"/>
        <scheme val="minor"/>
      </rPr>
      <t>η</t>
    </r>
    <r>
      <rPr>
        <i/>
        <vertAlign val="subscript"/>
        <sz val="11"/>
        <color theme="1"/>
        <rFont val="Calibri"/>
        <family val="2"/>
        <scheme val="minor"/>
      </rPr>
      <t>noz</t>
    </r>
  </si>
  <si>
    <r>
      <t xml:space="preserve">Choose an appropriate turbine inlet temperature, </t>
    </r>
    <r>
      <rPr>
        <i/>
        <sz val="11"/>
        <color theme="1"/>
        <rFont val="Calibri"/>
        <family val="2"/>
        <scheme val="minor"/>
      </rPr>
      <t>T</t>
    </r>
    <r>
      <rPr>
        <i/>
        <vertAlign val="subscript"/>
        <sz val="11"/>
        <color theme="1"/>
        <rFont val="Calibri"/>
        <family val="2"/>
        <scheme val="minor"/>
      </rPr>
      <t>t4</t>
    </r>
  </si>
  <si>
    <r>
      <t>Assume a value for the combined turbine and fan efficiency, η</t>
    </r>
    <r>
      <rPr>
        <vertAlign val="subscript"/>
        <sz val="11"/>
        <color theme="1"/>
        <rFont val="Calibri"/>
        <family val="2"/>
        <scheme val="minor"/>
      </rPr>
      <t>tf</t>
    </r>
  </si>
  <si>
    <r>
      <t>Determine a value for</t>
    </r>
    <r>
      <rPr>
        <i/>
        <sz val="11"/>
        <color theme="1"/>
        <rFont val="Calibri"/>
        <family val="2"/>
        <scheme val="minor"/>
      </rPr>
      <t xml:space="preserve"> ϕ</t>
    </r>
  </si>
  <si>
    <r>
      <rPr>
        <i/>
        <sz val="11"/>
        <color theme="1"/>
        <rFont val="Times New Roman"/>
        <family val="1"/>
      </rPr>
      <t>ḿ</t>
    </r>
    <r>
      <rPr>
        <i/>
        <vertAlign val="subscript"/>
        <sz val="11"/>
        <color theme="1"/>
        <rFont val="Times New Roman"/>
        <family val="1"/>
      </rPr>
      <t>OE</t>
    </r>
  </si>
  <si>
    <r>
      <t>ḿ</t>
    </r>
    <r>
      <rPr>
        <i/>
        <vertAlign val="subscript"/>
        <sz val="11"/>
        <color theme="1"/>
        <rFont val="Times New Roman"/>
        <family val="1"/>
      </rPr>
      <t>wing</t>
    </r>
  </si>
  <si>
    <r>
      <t>ḿ</t>
    </r>
    <r>
      <rPr>
        <i/>
        <vertAlign val="subscript"/>
        <sz val="11"/>
        <color theme="1"/>
        <rFont val="Times New Roman"/>
        <family val="1"/>
      </rPr>
      <t>fus</t>
    </r>
  </si>
  <si>
    <r>
      <t>ḿ</t>
    </r>
    <r>
      <rPr>
        <i/>
        <vertAlign val="subscript"/>
        <sz val="11"/>
        <color theme="1"/>
        <rFont val="Times New Roman"/>
        <family val="1"/>
      </rPr>
      <t>t</t>
    </r>
  </si>
  <si>
    <r>
      <t>ḿ</t>
    </r>
    <r>
      <rPr>
        <i/>
        <vertAlign val="subscript"/>
        <sz val="11"/>
        <color theme="1"/>
        <rFont val="Times New Roman"/>
        <family val="1"/>
      </rPr>
      <t>eng</t>
    </r>
  </si>
  <si>
    <r>
      <t>ḿ</t>
    </r>
    <r>
      <rPr>
        <i/>
        <vertAlign val="subscript"/>
        <sz val="11"/>
        <color theme="1"/>
        <rFont val="Times New Roman"/>
        <family val="1"/>
      </rPr>
      <t>nac</t>
    </r>
  </si>
  <si>
    <r>
      <t>ḿ</t>
    </r>
    <r>
      <rPr>
        <i/>
        <vertAlign val="subscript"/>
        <sz val="11"/>
        <color theme="1"/>
        <rFont val="Times New Roman"/>
        <family val="1"/>
      </rPr>
      <t>lg</t>
    </r>
  </si>
  <si>
    <r>
      <t>ḿ</t>
    </r>
    <r>
      <rPr>
        <i/>
        <vertAlign val="subscript"/>
        <sz val="11"/>
        <color theme="1"/>
        <rFont val="Times New Roman"/>
        <family val="1"/>
      </rPr>
      <t>fe</t>
    </r>
  </si>
  <si>
    <r>
      <t>ḿ</t>
    </r>
    <r>
      <rPr>
        <i/>
        <vertAlign val="subscript"/>
        <sz val="11"/>
        <color theme="1"/>
        <rFont val="Times New Roman"/>
        <family val="1"/>
      </rPr>
      <t>unacc</t>
    </r>
  </si>
  <si>
    <t>Ref 4</t>
  </si>
  <si>
    <t>Ref 5</t>
  </si>
  <si>
    <t>MTOM</t>
  </si>
  <si>
    <t>Maximum take-off mass of your aircraft</t>
  </si>
  <si>
    <t>(As computed in Assignment 5.7)</t>
  </si>
  <si>
    <t>Compute the unaccounted mass fraction from the averaged group mass fractions and report it in cell F17</t>
  </si>
  <si>
    <t>Estimate the group mass fractions for your aircraft by redistributing the unaccounted mass fraction from F17 proportionally over the different group mass fractions. List the estimate for your aircraft in column E.</t>
  </si>
  <si>
    <t>normalized average (ref. aircraft)</t>
  </si>
  <si>
    <t>Confirm that Equation 9.4 is satisfied for your estimated group mass fractions</t>
  </si>
  <si>
    <t>In the table above, compute the average group mass fraction of your reference aircraft, normalized with the maximum take-off mass of your own aircraft, which you computed in Assignment 5.7. List these values in the column average (column F) in the table above.</t>
  </si>
  <si>
    <t>Assignment 9.2</t>
  </si>
  <si>
    <t>fuselage assembly</t>
  </si>
  <si>
    <t>wing assembly</t>
  </si>
  <si>
    <r>
      <t>ḿ</t>
    </r>
    <r>
      <rPr>
        <i/>
        <vertAlign val="subscript"/>
        <sz val="11"/>
        <color theme="1"/>
        <rFont val="Times New Roman"/>
        <family val="1"/>
      </rPr>
      <t>i</t>
    </r>
  </si>
  <si>
    <r>
      <t>ḿ</t>
    </r>
    <r>
      <rPr>
        <i/>
        <vertAlign val="subscript"/>
        <sz val="11"/>
        <color theme="1"/>
        <rFont val="Times New Roman"/>
        <family val="1"/>
      </rPr>
      <t>j</t>
    </r>
  </si>
  <si>
    <r>
      <t>x</t>
    </r>
    <r>
      <rPr>
        <i/>
        <vertAlign val="subscript"/>
        <sz val="11"/>
        <color rgb="FF000000"/>
        <rFont val="Calibri"/>
        <family val="2"/>
        <scheme val="minor"/>
      </rPr>
      <t>j</t>
    </r>
    <r>
      <rPr>
        <i/>
        <sz val="11"/>
        <color rgb="FF000000"/>
        <rFont val="Calibri"/>
        <family val="2"/>
        <scheme val="minor"/>
      </rPr>
      <t xml:space="preserve"> (m)</t>
    </r>
  </si>
  <si>
    <r>
      <t>ḿ</t>
    </r>
    <r>
      <rPr>
        <i/>
        <vertAlign val="subscript"/>
        <sz val="11"/>
        <color theme="1"/>
        <rFont val="Times New Roman"/>
        <family val="1"/>
      </rPr>
      <t>j</t>
    </r>
    <r>
      <rPr>
        <i/>
        <sz val="11"/>
        <color theme="1"/>
        <rFont val="Times New Roman"/>
        <family val="1"/>
      </rPr>
      <t>x</t>
    </r>
    <r>
      <rPr>
        <i/>
        <vertAlign val="subscript"/>
        <sz val="11"/>
        <color theme="1"/>
        <rFont val="Times New Roman"/>
        <family val="1"/>
      </rPr>
      <t>j</t>
    </r>
    <r>
      <rPr>
        <i/>
        <sz val="11"/>
        <color theme="1"/>
        <rFont val="Times New Roman"/>
        <family val="1"/>
      </rPr>
      <t xml:space="preserve"> (m)</t>
    </r>
  </si>
  <si>
    <t>Using the computed mass fractions of the different groups, fill out the table below and determine the mass fractions of the fuselage and wing assemblies</t>
  </si>
  <si>
    <t>Compute the location of the wing and fuselage assemblies' respective center of gravity locations in their reference frame.</t>
  </si>
  <si>
    <t>Choose a center of gravity location of the operating empty mass in the wing assembly reference frame:</t>
  </si>
  <si>
    <t>Compute the location of the leading edge of the mean aerodynamic chord in the fuselage assembly reference frame:</t>
  </si>
  <si>
    <t>Compute the location of the OEM center of gravity in the fuselage assembly reference frame:</t>
  </si>
  <si>
    <t>Choose a vertical position of your wing with respect to your fuselage and add the wing to the side-view drawing of your fuselage</t>
  </si>
  <si>
    <t>Plot the location of the OEM center of gravity in your side view drawing</t>
  </si>
  <si>
    <t>Assignment 9.3</t>
  </si>
  <si>
    <t>OEM</t>
  </si>
  <si>
    <t>OEM + max payload</t>
  </si>
  <si>
    <t>OEM + max payload + fuel</t>
  </si>
  <si>
    <t>OEM + fuel</t>
  </si>
  <si>
    <r>
      <t>ḿ</t>
    </r>
    <r>
      <rPr>
        <b/>
        <i/>
        <vertAlign val="subscript"/>
        <sz val="11"/>
        <color theme="1"/>
        <rFont val="Times New Roman"/>
        <family val="1"/>
      </rPr>
      <t>i</t>
    </r>
    <r>
      <rPr>
        <b/>
        <i/>
        <sz val="11"/>
        <color theme="1"/>
        <rFont val="Times New Roman"/>
        <family val="1"/>
      </rPr>
      <t xml:space="preserve"> (-)</t>
    </r>
  </si>
  <si>
    <r>
      <t>m</t>
    </r>
    <r>
      <rPr>
        <b/>
        <i/>
        <vertAlign val="subscript"/>
        <sz val="11"/>
        <color rgb="FF000000"/>
        <rFont val="Calibri"/>
        <family val="2"/>
        <scheme val="minor"/>
      </rPr>
      <t>i</t>
    </r>
    <r>
      <rPr>
        <b/>
        <i/>
        <sz val="11"/>
        <color rgb="FF000000"/>
        <rFont val="Calibri"/>
        <family val="2"/>
        <scheme val="minor"/>
      </rPr>
      <t xml:space="preserve"> (t)</t>
    </r>
  </si>
  <si>
    <r>
      <t>X</t>
    </r>
    <r>
      <rPr>
        <b/>
        <i/>
        <vertAlign val="subscript"/>
        <sz val="11"/>
        <color rgb="FF000000"/>
        <rFont val="Calibri"/>
        <family val="2"/>
        <scheme val="minor"/>
      </rPr>
      <t>i</t>
    </r>
    <r>
      <rPr>
        <b/>
        <i/>
        <sz val="11"/>
        <color rgb="FF000000"/>
        <rFont val="Calibri"/>
        <family val="2"/>
        <scheme val="minor"/>
      </rPr>
      <t xml:space="preserve"> (m)</t>
    </r>
  </si>
  <si>
    <r>
      <t>x</t>
    </r>
    <r>
      <rPr>
        <b/>
        <i/>
        <vertAlign val="subscript"/>
        <sz val="11"/>
        <color theme="1"/>
        <rFont val="Calibri"/>
        <family val="2"/>
        <scheme val="minor"/>
      </rPr>
      <t>i</t>
    </r>
    <r>
      <rPr>
        <b/>
        <i/>
        <sz val="11"/>
        <color theme="1"/>
        <rFont val="Calibri"/>
        <family val="2"/>
        <scheme val="minor"/>
      </rPr>
      <t>/mac (-)</t>
    </r>
  </si>
  <si>
    <t>Next, calculate the CG travel during loading in the table below, following assignment 9.3</t>
  </si>
  <si>
    <t>Complete the 3 view drawings of your aircraft. Combine wing, fuselage and propulsion systems in the different views. Indicate the CG positions (OEM, forward, aft) in the side view.</t>
  </si>
  <si>
    <t>Make sure to add the most forward and most aft CG locations to the side view of your drawing, once you complete it (see below).</t>
  </si>
  <si>
    <t>t</t>
  </si>
  <si>
    <r>
      <t>X</t>
    </r>
    <r>
      <rPr>
        <i/>
        <vertAlign val="subscript"/>
        <sz val="11"/>
        <color theme="1"/>
        <rFont val="Calibri"/>
        <family val="2"/>
        <scheme val="minor"/>
      </rPr>
      <t>LEMAC</t>
    </r>
  </si>
  <si>
    <r>
      <t>X</t>
    </r>
    <r>
      <rPr>
        <i/>
        <vertAlign val="subscript"/>
        <sz val="11"/>
        <color theme="1"/>
        <rFont val="Calibri"/>
        <family val="2"/>
        <scheme val="minor"/>
      </rPr>
      <t>TEMAC</t>
    </r>
  </si>
  <si>
    <r>
      <t>X</t>
    </r>
    <r>
      <rPr>
        <i/>
        <vertAlign val="subscript"/>
        <sz val="11"/>
        <color theme="1"/>
        <rFont val="Calibri"/>
        <family val="2"/>
        <scheme val="minor"/>
      </rPr>
      <t>OEM</t>
    </r>
  </si>
  <si>
    <r>
      <t>Most forward CG position (X</t>
    </r>
    <r>
      <rPr>
        <vertAlign val="subscript"/>
        <sz val="11"/>
        <rFont val="Calibri"/>
        <family val="2"/>
        <scheme val="minor"/>
      </rPr>
      <t>CG,fwd</t>
    </r>
    <r>
      <rPr>
        <sz val="11"/>
        <rFont val="Calibri"/>
        <family val="2"/>
        <scheme val="minor"/>
      </rPr>
      <t>)</t>
    </r>
  </si>
  <si>
    <r>
      <t>Most aft CG position (X</t>
    </r>
    <r>
      <rPr>
        <vertAlign val="subscript"/>
        <sz val="11"/>
        <rFont val="Calibri"/>
        <family val="2"/>
        <scheme val="minor"/>
      </rPr>
      <t>CG,aft</t>
    </r>
    <r>
      <rPr>
        <sz val="11"/>
        <rFont val="Calibri"/>
        <family val="2"/>
        <scheme val="minor"/>
      </rPr>
      <t>)</t>
    </r>
  </si>
  <si>
    <r>
      <t>CG excursion  (</t>
    </r>
    <r>
      <rPr>
        <sz val="11"/>
        <rFont val="Aptos Narrow"/>
        <family val="2"/>
      </rPr>
      <t>Δ</t>
    </r>
    <r>
      <rPr>
        <sz val="11"/>
        <rFont val="Calibri"/>
        <family val="2"/>
        <scheme val="minor"/>
      </rPr>
      <t>X</t>
    </r>
    <r>
      <rPr>
        <vertAlign val="subscript"/>
        <sz val="11"/>
        <rFont val="Calibri"/>
        <family val="2"/>
        <scheme val="minor"/>
      </rPr>
      <t>CG</t>
    </r>
    <r>
      <rPr>
        <sz val="11"/>
        <rFont val="Calibri"/>
        <family val="2"/>
        <scheme val="minor"/>
      </rPr>
      <t>)</t>
    </r>
  </si>
  <si>
    <r>
      <t>X</t>
    </r>
    <r>
      <rPr>
        <i/>
        <vertAlign val="subscript"/>
        <sz val="11"/>
        <color rgb="FF000000"/>
        <rFont val="Calibri"/>
        <family val="2"/>
        <scheme val="minor"/>
      </rPr>
      <t>i</t>
    </r>
    <r>
      <rPr>
        <i/>
        <sz val="11"/>
        <color rgb="FF000000"/>
        <rFont val="Calibri"/>
        <family val="2"/>
        <scheme val="minor"/>
      </rPr>
      <t xml:space="preserve"> (m)</t>
    </r>
  </si>
  <si>
    <r>
      <t>ḿ</t>
    </r>
    <r>
      <rPr>
        <i/>
        <vertAlign val="subscript"/>
        <sz val="11"/>
        <color theme="1"/>
        <rFont val="Times New Roman"/>
        <family val="1"/>
      </rPr>
      <t>i</t>
    </r>
    <r>
      <rPr>
        <i/>
        <sz val="11"/>
        <color theme="1"/>
        <rFont val="Times New Roman"/>
        <family val="1"/>
      </rPr>
      <t>X</t>
    </r>
    <r>
      <rPr>
        <i/>
        <vertAlign val="subscript"/>
        <sz val="11"/>
        <color theme="1"/>
        <rFont val="Times New Roman"/>
        <family val="1"/>
      </rPr>
      <t>i</t>
    </r>
    <r>
      <rPr>
        <i/>
        <sz val="11"/>
        <color theme="1"/>
        <rFont val="Times New Roman"/>
        <family val="1"/>
      </rPr>
      <t xml:space="preserve"> (m)</t>
    </r>
  </si>
  <si>
    <t>&lt;studentID&gt;_AE1222II_ACD_2025.xlsx</t>
  </si>
  <si>
    <t>Copy the MTOM vs OEM diagram from Excel to a program of your choice (paint, powerpoint, etc.).</t>
  </si>
  <si>
    <t>Save this as a separate image with the name &lt;studentID&gt;_MTOMvsOEMdiagram.jpg</t>
  </si>
  <si>
    <t>&lt;studentID&gt;_MTOMvsOEMdiagram.jpg</t>
  </si>
  <si>
    <t>Make copies and pictures during the various drawing steps. In some cases you want to try a certain step first in a copy or a seperate paper.</t>
  </si>
  <si>
    <t>Do NOT modify the layout of this Excel file. The processing is automated and a failure to process will result in a FAIL grade.</t>
  </si>
  <si>
    <t>Tabulate the take-off power/thrust loading values to satisfy the take-off constraint in column (L101:L191) for a range of wing loading values (use column B101:B191)</t>
  </si>
  <si>
    <t>Tabulate the take-off power/thrust loading values to satisfy the climb gradients constraint in column (G101:K191) for a range of wing loading values (use column B101:B191)</t>
  </si>
  <si>
    <t>Tabulate the take-off power/thrust loading values to satisfy the climb rate constraint in column (F101:F191) for a range of wing loading values (use column B101:B191)</t>
  </si>
  <si>
    <t>Tabulate the power loading or thrust loading in Column E101:E191 as a function of wingloading (use column B101:B191)</t>
  </si>
  <si>
    <t>Plot the minimum speed constraint by inputting the value in C101:C191</t>
  </si>
  <si>
    <t>Plot the landing constraint by inputting the value in D101:D191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</si>
</sst>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vertAlign val="superscript"/>
      <sz val="11"/>
      <color theme="1"/>
      <name val="Calibri"/>
      <family val="2"/>
      <scheme val="minor"/>
    </font>
    <font>
      <b/>
      <sz val="11"/>
      <color theme="1"/>
      <name val="Calibri"/>
      <family val="2"/>
      <scheme val="minor"/>
    </font>
    <font>
      <vertAlign val="subscript"/>
      <sz val="11"/>
      <color theme="1"/>
      <name val="Calibri"/>
      <family val="2"/>
      <scheme val="minor"/>
    </font>
    <font>
      <b/>
      <sz val="11"/>
      <color rgb="FFC0000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i/>
      <sz val="11"/>
      <color theme="1"/>
      <name val="Calibri"/>
      <family val="2"/>
      <scheme val="minor"/>
    </font>
    <font>
      <b/>
      <sz val="11"/>
      <color rgb="FFFF0000"/>
      <name val="Calibri"/>
      <family val="2"/>
      <scheme val="minor"/>
    </font>
    <font>
      <sz val="11"/>
      <color theme="0"/>
      <name val="Calibri"/>
      <family val="2"/>
      <scheme val="minor"/>
    </font>
    <font>
      <b/>
      <i/>
      <sz val="11"/>
      <color theme="1"/>
      <name val="Calibri"/>
      <family val="2"/>
      <scheme val="minor"/>
    </font>
    <font>
      <b/>
      <vertAlign val="superscript"/>
      <sz val="11"/>
      <color theme="1"/>
      <name val="Calibri"/>
      <family val="2"/>
      <scheme val="minor"/>
    </font>
    <font>
      <vertAlign val="subscript"/>
      <sz val="8"/>
      <color theme="1"/>
      <name val="Calibri"/>
      <family val="2"/>
      <scheme val="minor"/>
    </font>
    <font>
      <b/>
      <sz val="11"/>
      <color theme="4"/>
      <name val="Calibri"/>
      <family val="2"/>
      <scheme val="minor"/>
    </font>
    <font>
      <b/>
      <sz val="11"/>
      <color theme="5"/>
      <name val="Calibri"/>
      <family val="2"/>
      <scheme val="minor"/>
    </font>
    <font>
      <b/>
      <sz val="11"/>
      <color rgb="FF7030A0"/>
      <name val="Calibri"/>
      <family val="2"/>
      <scheme val="minor"/>
    </font>
    <font>
      <b/>
      <sz val="11"/>
      <color theme="7"/>
      <name val="Calibri"/>
      <family val="2"/>
      <scheme val="minor"/>
    </font>
    <font>
      <b/>
      <sz val="11"/>
      <color theme="9"/>
      <name val="Calibri"/>
      <family val="2"/>
      <scheme val="minor"/>
    </font>
    <font>
      <b/>
      <sz val="14"/>
      <color theme="1"/>
      <name val="Calibri"/>
      <family val="2"/>
      <scheme val="minor"/>
    </font>
    <font>
      <b/>
      <sz val="11"/>
      <color theme="7" tint="-0.249977111117893"/>
      <name val="Calibri"/>
      <family val="2"/>
      <scheme val="minor"/>
    </font>
    <font>
      <b/>
      <sz val="11"/>
      <color rgb="FF00B0F0"/>
      <name val="Calibri"/>
      <family val="2"/>
      <scheme val="minor"/>
    </font>
    <font>
      <b/>
      <sz val="11"/>
      <color rgb="FFFF7401"/>
      <name val="Calibri"/>
      <family val="2"/>
      <scheme val="minor"/>
    </font>
    <font>
      <b/>
      <sz val="11"/>
      <name val="Calibri"/>
      <family val="2"/>
      <scheme val="minor"/>
    </font>
    <font>
      <b/>
      <i/>
      <sz val="12"/>
      <color theme="1"/>
      <name val="Calibri"/>
      <family val="2"/>
      <scheme val="minor"/>
    </font>
    <font>
      <b/>
      <vertAlign val="subscript"/>
      <sz val="11"/>
      <color theme="1"/>
      <name val="Calibri"/>
      <family val="2"/>
      <scheme val="minor"/>
    </font>
    <font>
      <i/>
      <u/>
      <sz val="11"/>
      <color theme="1"/>
      <name val="Calibri"/>
      <family val="2"/>
      <scheme val="minor"/>
    </font>
    <font>
      <i/>
      <sz val="11"/>
      <color theme="1"/>
      <name val="Calibri"/>
      <family val="2"/>
    </font>
    <font>
      <sz val="11"/>
      <color theme="5"/>
      <name val="Calibri"/>
      <family val="2"/>
      <scheme val="minor"/>
    </font>
    <font>
      <i/>
      <sz val="11"/>
      <name val="Calibri"/>
      <family val="2"/>
      <scheme val="minor"/>
    </font>
    <font>
      <i/>
      <sz val="11"/>
      <color rgb="FF000000"/>
      <name val="Calibri"/>
      <family val="2"/>
      <scheme val="minor"/>
    </font>
    <font>
      <vertAlign val="subscript"/>
      <sz val="11"/>
      <color rgb="FF000000"/>
      <name val="Calibri"/>
      <family val="2"/>
      <scheme val="minor"/>
    </font>
    <font>
      <u/>
      <sz val="11"/>
      <color theme="10"/>
      <name val="Calibri"/>
      <family val="2"/>
      <scheme val="minor"/>
    </font>
    <font>
      <sz val="11"/>
      <name val="Aptos Narrow"/>
      <family val="2"/>
    </font>
    <font>
      <b/>
      <i/>
      <sz val="11"/>
      <color rgb="FFFF0000"/>
      <name val="Calibri"/>
      <family val="2"/>
      <scheme val="minor"/>
    </font>
    <font>
      <i/>
      <vertAlign val="subscript"/>
      <sz val="11"/>
      <color theme="1"/>
      <name val="Calibri"/>
      <family val="2"/>
      <scheme val="minor"/>
    </font>
    <font>
      <i/>
      <vertAlign val="subscript"/>
      <sz val="11"/>
      <name val="Calibri"/>
      <family val="2"/>
      <scheme val="minor"/>
    </font>
    <font>
      <i/>
      <sz val="11"/>
      <color theme="1"/>
      <name val="Aptos Narrow"/>
      <family val="2"/>
    </font>
    <font>
      <i/>
      <vertAlign val="subscript"/>
      <sz val="11"/>
      <color theme="1"/>
      <name val="Calibri"/>
      <family val="2"/>
    </font>
    <font>
      <i/>
      <sz val="11"/>
      <color theme="1"/>
      <name val="Times New Roman"/>
      <family val="1"/>
    </font>
    <font>
      <i/>
      <vertAlign val="subscript"/>
      <sz val="11"/>
      <color theme="1"/>
      <name val="Times New Roman"/>
      <family val="1"/>
    </font>
    <font>
      <i/>
      <vertAlign val="subscript"/>
      <sz val="11"/>
      <color rgb="FF000000"/>
      <name val="Calibri"/>
      <family val="2"/>
      <scheme val="minor"/>
    </font>
    <font>
      <b/>
      <i/>
      <sz val="11"/>
      <color theme="1"/>
      <name val="Times New Roman"/>
      <family val="1"/>
    </font>
    <font>
      <b/>
      <i/>
      <vertAlign val="subscript"/>
      <sz val="11"/>
      <color theme="1"/>
      <name val="Times New Roman"/>
      <family val="1"/>
    </font>
    <font>
      <b/>
      <i/>
      <sz val="11"/>
      <color rgb="FF000000"/>
      <name val="Calibri"/>
      <family val="2"/>
      <scheme val="minor"/>
    </font>
    <font>
      <b/>
      <i/>
      <vertAlign val="subscript"/>
      <sz val="11"/>
      <color rgb="FF000000"/>
      <name val="Calibri"/>
      <family val="2"/>
      <scheme val="minor"/>
    </font>
    <font>
      <b/>
      <i/>
      <vertAlign val="subscript"/>
      <sz val="11"/>
      <color theme="1"/>
      <name val="Calibri"/>
      <family val="2"/>
      <scheme val="minor"/>
    </font>
    <font>
      <vertAlign val="subscript"/>
      <sz val="11"/>
      <name val="Calibri"/>
      <family val="2"/>
      <scheme val="minor"/>
    </font>
  </fonts>
  <fills count="3">
    <fill>
      <patternFill patternType="none"/>
    </fill>
    <fill>
      <patternFill patternType="gray125"/>
    </fill>
    <fill>
      <patternFill patternType="solid">
        <fgColor theme="0"/>
        <bgColor indexed="64"/>
      </patternFill>
    </fill>
  </fills>
  <borders count="51">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s>
  <cellStyleXfs count="2">
    <xf numFmtId="0" fontId="0" fillId="0" borderId="0"/>
    <xf numFmtId="0" fontId="33" fillId="0" borderId="0" applyNumberFormat="0" applyFill="0" applyBorder="0" applyAlignment="0" applyProtection="0"/>
  </cellStyleXfs>
  <cellXfs count="246">
    <xf numFmtId="0" fontId="0" fillId="0" borderId="0" xfId="0"/>
    <xf numFmtId="0" fontId="0" fillId="2" borderId="2" xfId="0" applyFill="1" applyBorder="1" applyProtection="1">
      <protection locked="0"/>
    </xf>
    <xf numFmtId="0" fontId="0" fillId="2" borderId="0" xfId="0" applyFill="1"/>
    <xf numFmtId="0" fontId="2" fillId="2" borderId="0" xfId="0" applyFont="1" applyFill="1"/>
    <xf numFmtId="49" fontId="0" fillId="2" borderId="2" xfId="0" applyNumberFormat="1" applyFill="1" applyBorder="1" applyProtection="1">
      <protection locked="0"/>
    </xf>
    <xf numFmtId="14" fontId="0" fillId="2" borderId="2" xfId="0" applyNumberFormat="1" applyFill="1" applyBorder="1" applyProtection="1">
      <protection locked="0"/>
    </xf>
    <xf numFmtId="1" fontId="0" fillId="2" borderId="2" xfId="0" applyNumberFormat="1" applyFill="1" applyBorder="1" applyProtection="1">
      <protection locked="0"/>
    </xf>
    <xf numFmtId="0" fontId="0" fillId="2" borderId="0" xfId="0" applyFill="1" applyProtection="1">
      <protection locked="0"/>
    </xf>
    <xf numFmtId="0" fontId="0" fillId="0" borderId="0" xfId="0" applyProtection="1">
      <protection locked="0"/>
    </xf>
    <xf numFmtId="0" fontId="2" fillId="2" borderId="0" xfId="0" applyFont="1" applyFill="1" applyProtection="1">
      <protection locked="0"/>
    </xf>
    <xf numFmtId="0" fontId="2" fillId="2" borderId="0" xfId="0" applyFont="1" applyFill="1" applyAlignment="1">
      <alignment wrapText="1"/>
    </xf>
    <xf numFmtId="0" fontId="0" fillId="0" borderId="0" xfId="0" applyAlignment="1" applyProtection="1">
      <alignment wrapText="1"/>
      <protection locked="0"/>
    </xf>
    <xf numFmtId="1" fontId="0" fillId="2" borderId="0" xfId="0" applyNumberFormat="1" applyFill="1"/>
    <xf numFmtId="0" fontId="0" fillId="0" borderId="0" xfId="0" applyAlignment="1">
      <alignment wrapText="1"/>
    </xf>
    <xf numFmtId="0" fontId="0" fillId="2" borderId="0" xfId="0" applyFill="1" applyAlignment="1">
      <alignment wrapText="1"/>
    </xf>
    <xf numFmtId="0" fontId="0" fillId="2" borderId="3" xfId="0" applyFill="1" applyBorder="1" applyProtection="1">
      <protection locked="0"/>
    </xf>
    <xf numFmtId="0" fontId="12" fillId="2" borderId="0" xfId="0" applyFont="1" applyFill="1"/>
    <xf numFmtId="0" fontId="0" fillId="2" borderId="0" xfId="0" applyFill="1" applyAlignment="1">
      <alignment horizontal="left" vertical="top" wrapText="1"/>
    </xf>
    <xf numFmtId="0" fontId="0" fillId="2" borderId="2" xfId="0" applyFill="1" applyBorder="1" applyAlignment="1" applyProtection="1">
      <alignment horizontal="left" vertical="top" wrapText="1"/>
      <protection locked="0"/>
    </xf>
    <xf numFmtId="0" fontId="0" fillId="2" borderId="0" xfId="0" applyFill="1" applyAlignment="1">
      <alignment vertical="top" wrapText="1"/>
    </xf>
    <xf numFmtId="0" fontId="11" fillId="2" borderId="0" xfId="0" applyFont="1" applyFill="1"/>
    <xf numFmtId="0" fontId="9" fillId="2" borderId="0" xfId="0" applyFont="1" applyFill="1"/>
    <xf numFmtId="0" fontId="0" fillId="2" borderId="5" xfId="0" applyFill="1" applyBorder="1" applyProtection="1">
      <protection locked="0"/>
    </xf>
    <xf numFmtId="0" fontId="9" fillId="2" borderId="3" xfId="0" applyFont="1" applyFill="1" applyBorder="1" applyProtection="1">
      <protection locked="0"/>
    </xf>
    <xf numFmtId="0" fontId="2" fillId="0" borderId="0" xfId="0" applyFont="1" applyProtection="1">
      <protection locked="0"/>
    </xf>
    <xf numFmtId="0" fontId="0" fillId="2" borderId="7" xfId="0" applyFill="1" applyBorder="1" applyProtection="1">
      <protection locked="0"/>
    </xf>
    <xf numFmtId="0" fontId="0" fillId="2" borderId="0" xfId="0" applyFill="1" applyAlignment="1" applyProtection="1">
      <alignment horizontal="left" vertical="top" wrapText="1"/>
      <protection locked="0"/>
    </xf>
    <xf numFmtId="0" fontId="10" fillId="2" borderId="0" xfId="0" applyFont="1" applyFill="1"/>
    <xf numFmtId="0" fontId="0" fillId="2" borderId="3" xfId="0" applyFill="1" applyBorder="1" applyAlignment="1" applyProtection="1">
      <alignment horizontal="left" vertical="top" wrapText="1"/>
      <protection locked="0"/>
    </xf>
    <xf numFmtId="0" fontId="0" fillId="2" borderId="2" xfId="0" applyFill="1" applyBorder="1" applyAlignment="1" applyProtection="1">
      <alignment horizontal="center"/>
      <protection locked="0"/>
    </xf>
    <xf numFmtId="0" fontId="7" fillId="2" borderId="2" xfId="0" applyFont="1" applyFill="1" applyBorder="1" applyAlignment="1" applyProtection="1">
      <alignment horizontal="right" wrapText="1" readingOrder="1"/>
      <protection locked="0"/>
    </xf>
    <xf numFmtId="0" fontId="8" fillId="2" borderId="2" xfId="0" applyFont="1" applyFill="1" applyBorder="1" applyAlignment="1" applyProtection="1">
      <alignment horizontal="right" wrapText="1" readingOrder="1"/>
      <protection locked="0"/>
    </xf>
    <xf numFmtId="0" fontId="7" fillId="2" borderId="2" xfId="0" applyFont="1" applyFill="1" applyBorder="1" applyAlignment="1" applyProtection="1">
      <alignment horizontal="left" wrapText="1" readingOrder="1"/>
      <protection locked="0"/>
    </xf>
    <xf numFmtId="0" fontId="8" fillId="2" borderId="2" xfId="0" applyFont="1" applyFill="1" applyBorder="1" applyAlignment="1" applyProtection="1">
      <alignment wrapText="1"/>
      <protection locked="0"/>
    </xf>
    <xf numFmtId="0" fontId="8" fillId="2" borderId="5" xfId="0" applyFont="1" applyFill="1" applyBorder="1" applyAlignment="1" applyProtection="1">
      <alignment horizontal="right" wrapText="1" readingOrder="1"/>
      <protection locked="0"/>
    </xf>
    <xf numFmtId="0" fontId="8" fillId="2" borderId="5" xfId="0" applyFont="1" applyFill="1" applyBorder="1" applyAlignment="1" applyProtection="1">
      <alignment wrapText="1"/>
      <protection locked="0"/>
    </xf>
    <xf numFmtId="0" fontId="8" fillId="2" borderId="20" xfId="0" applyFont="1" applyFill="1" applyBorder="1" applyAlignment="1" applyProtection="1">
      <alignment horizontal="right" wrapText="1" readingOrder="1"/>
      <protection locked="0"/>
    </xf>
    <xf numFmtId="0" fontId="7" fillId="2" borderId="5" xfId="0" applyFont="1" applyFill="1" applyBorder="1" applyAlignment="1" applyProtection="1">
      <alignment horizontal="right" wrapText="1" readingOrder="1"/>
      <protection locked="0"/>
    </xf>
    <xf numFmtId="0" fontId="7" fillId="2" borderId="3" xfId="0" applyFont="1" applyFill="1" applyBorder="1" applyAlignment="1" applyProtection="1">
      <alignment horizontal="right" wrapText="1" readingOrder="1"/>
      <protection locked="0"/>
    </xf>
    <xf numFmtId="0" fontId="8" fillId="2" borderId="3" xfId="0" applyFont="1" applyFill="1" applyBorder="1" applyAlignment="1" applyProtection="1">
      <alignment wrapText="1"/>
      <protection locked="0"/>
    </xf>
    <xf numFmtId="0" fontId="7" fillId="2" borderId="33" xfId="0" applyFont="1" applyFill="1" applyBorder="1" applyAlignment="1" applyProtection="1">
      <alignment horizontal="right" wrapText="1" readingOrder="1"/>
      <protection locked="0"/>
    </xf>
    <xf numFmtId="0" fontId="8" fillId="2" borderId="33" xfId="0" applyFont="1" applyFill="1" applyBorder="1" applyAlignment="1" applyProtection="1">
      <alignment wrapText="1"/>
      <protection locked="0"/>
    </xf>
    <xf numFmtId="0" fontId="8" fillId="2" borderId="34" xfId="0" applyFont="1" applyFill="1" applyBorder="1" applyAlignment="1" applyProtection="1">
      <alignment wrapText="1"/>
      <protection locked="0"/>
    </xf>
    <xf numFmtId="0" fontId="7" fillId="2" borderId="3" xfId="0" applyFont="1" applyFill="1" applyBorder="1" applyAlignment="1" applyProtection="1">
      <alignment horizontal="left" wrapText="1" readingOrder="1"/>
      <protection locked="0"/>
    </xf>
    <xf numFmtId="0" fontId="7" fillId="2" borderId="10" xfId="0" applyFont="1" applyFill="1" applyBorder="1" applyAlignment="1" applyProtection="1">
      <alignment horizontal="right" wrapText="1" readingOrder="1"/>
      <protection locked="0"/>
    </xf>
    <xf numFmtId="0" fontId="7" fillId="2" borderId="26" xfId="0" applyFont="1" applyFill="1" applyBorder="1" applyAlignment="1" applyProtection="1">
      <alignment horizontal="right" wrapText="1" readingOrder="1"/>
      <protection locked="0"/>
    </xf>
    <xf numFmtId="0" fontId="7" fillId="2" borderId="45" xfId="0" applyFont="1" applyFill="1" applyBorder="1" applyAlignment="1" applyProtection="1">
      <alignment horizontal="right" wrapText="1" readingOrder="1"/>
      <protection locked="0"/>
    </xf>
    <xf numFmtId="0" fontId="8" fillId="2" borderId="24" xfId="0" applyFont="1" applyFill="1" applyBorder="1" applyAlignment="1" applyProtection="1">
      <alignment wrapText="1"/>
      <protection locked="0"/>
    </xf>
    <xf numFmtId="0" fontId="8" fillId="2" borderId="10" xfId="0" applyFont="1" applyFill="1" applyBorder="1" applyAlignment="1" applyProtection="1">
      <alignment horizontal="right" wrapText="1" readingOrder="1"/>
      <protection locked="0"/>
    </xf>
    <xf numFmtId="0" fontId="8" fillId="2" borderId="44" xfId="0" applyFont="1" applyFill="1" applyBorder="1" applyAlignment="1" applyProtection="1">
      <alignment horizontal="right" wrapText="1" readingOrder="1"/>
      <protection locked="0"/>
    </xf>
    <xf numFmtId="0" fontId="8" fillId="2" borderId="24" xfId="0" applyFont="1" applyFill="1" applyBorder="1" applyAlignment="1" applyProtection="1">
      <alignment horizontal="right" wrapText="1" readingOrder="1"/>
      <protection locked="0"/>
    </xf>
    <xf numFmtId="0" fontId="0" fillId="2" borderId="0" xfId="0" applyFill="1" applyAlignment="1">
      <alignment horizontal="left" vertical="top"/>
    </xf>
    <xf numFmtId="0" fontId="8" fillId="2" borderId="0" xfId="0" applyFont="1" applyFill="1" applyProtection="1">
      <protection locked="0"/>
    </xf>
    <xf numFmtId="0" fontId="10" fillId="2" borderId="0" xfId="0" applyFont="1" applyFill="1" applyAlignment="1">
      <alignment horizontal="center" vertical="center"/>
    </xf>
    <xf numFmtId="0" fontId="2" fillId="2" borderId="0" xfId="0" applyFont="1" applyFill="1" applyAlignment="1">
      <alignment horizontal="left" wrapText="1"/>
    </xf>
    <xf numFmtId="0" fontId="2" fillId="2" borderId="0" xfId="0" applyFont="1" applyFill="1" applyAlignment="1">
      <alignment horizontal="center"/>
    </xf>
    <xf numFmtId="0" fontId="8" fillId="2" borderId="0" xfId="0" applyFont="1" applyFill="1"/>
    <xf numFmtId="0" fontId="20" fillId="2" borderId="0" xfId="0" applyFont="1" applyFill="1"/>
    <xf numFmtId="0" fontId="0" fillId="2" borderId="0" xfId="0" applyFill="1" applyAlignment="1">
      <alignment horizontal="left"/>
    </xf>
    <xf numFmtId="0" fontId="0" fillId="2" borderId="0" xfId="0" applyFill="1" applyAlignment="1">
      <alignment horizontal="left" wrapText="1"/>
    </xf>
    <xf numFmtId="0" fontId="0" fillId="2" borderId="0" xfId="0" applyFill="1" applyAlignment="1" applyProtection="1">
      <alignment horizontal="right"/>
      <protection locked="0"/>
    </xf>
    <xf numFmtId="0" fontId="9" fillId="2" borderId="0" xfId="0" applyFont="1" applyFill="1" applyProtection="1">
      <protection locked="0"/>
    </xf>
    <xf numFmtId="0" fontId="0" fillId="2" borderId="8" xfId="0" applyFill="1" applyBorder="1" applyProtection="1">
      <protection locked="0"/>
    </xf>
    <xf numFmtId="0" fontId="0" fillId="2" borderId="10" xfId="0" applyFill="1" applyBorder="1" applyProtection="1">
      <protection locked="0"/>
    </xf>
    <xf numFmtId="0" fontId="0" fillId="2" borderId="22" xfId="0" applyFill="1" applyBorder="1" applyProtection="1">
      <protection locked="0"/>
    </xf>
    <xf numFmtId="0" fontId="0" fillId="2" borderId="0" xfId="0" applyFill="1" applyAlignment="1" applyProtection="1">
      <alignment vertical="top"/>
      <protection locked="0"/>
    </xf>
    <xf numFmtId="0" fontId="0" fillId="2" borderId="0" xfId="0" applyFill="1" applyAlignment="1">
      <alignment vertical="top"/>
    </xf>
    <xf numFmtId="0" fontId="2" fillId="2" borderId="5" xfId="0" applyFont="1" applyFill="1" applyBorder="1"/>
    <xf numFmtId="0" fontId="2" fillId="2" borderId="23" xfId="0" applyFont="1" applyFill="1" applyBorder="1"/>
    <xf numFmtId="0" fontId="0" fillId="2" borderId="7" xfId="0" applyFill="1" applyBorder="1"/>
    <xf numFmtId="0" fontId="2" fillId="2" borderId="24" xfId="0" applyFont="1" applyFill="1" applyBorder="1"/>
    <xf numFmtId="0" fontId="0" fillId="2" borderId="3" xfId="0" applyFill="1" applyBorder="1"/>
    <xf numFmtId="0" fontId="0" fillId="2" borderId="2" xfId="0" applyFill="1" applyBorder="1"/>
    <xf numFmtId="0" fontId="0" fillId="2" borderId="22" xfId="0" applyFill="1" applyBorder="1"/>
    <xf numFmtId="0" fontId="30" fillId="2" borderId="0" xfId="0" applyFont="1" applyFill="1"/>
    <xf numFmtId="0" fontId="24" fillId="2" borderId="0" xfId="0" applyFont="1" applyFill="1"/>
    <xf numFmtId="0" fontId="24" fillId="2" borderId="2" xfId="0" applyFont="1" applyFill="1" applyBorder="1"/>
    <xf numFmtId="0" fontId="2" fillId="2" borderId="2" xfId="0" applyFont="1" applyFill="1" applyBorder="1"/>
    <xf numFmtId="0" fontId="2" fillId="2" borderId="3" xfId="0" applyFont="1" applyFill="1" applyBorder="1"/>
    <xf numFmtId="0" fontId="0" fillId="2" borderId="0" xfId="0" applyFill="1" applyAlignment="1">
      <alignment horizontal="right"/>
    </xf>
    <xf numFmtId="0" fontId="25" fillId="2" borderId="0" xfId="0" applyFont="1" applyFill="1"/>
    <xf numFmtId="0" fontId="2" fillId="2" borderId="0" xfId="0" applyFont="1" applyFill="1" applyAlignment="1">
      <alignment horizontal="left" vertical="top" wrapText="1"/>
    </xf>
    <xf numFmtId="0" fontId="9" fillId="2" borderId="0" xfId="0" applyFont="1" applyFill="1" applyAlignment="1">
      <alignment horizontal="left" vertical="top" wrapText="1"/>
    </xf>
    <xf numFmtId="0" fontId="35" fillId="2" borderId="0" xfId="0" applyFont="1" applyFill="1"/>
    <xf numFmtId="0" fontId="12" fillId="2" borderId="0" xfId="0" applyFont="1" applyFill="1" applyProtection="1">
      <protection locked="0"/>
    </xf>
    <xf numFmtId="0" fontId="0" fillId="2" borderId="0" xfId="0" applyFill="1" applyAlignment="1" applyProtection="1">
      <alignment horizontal="left" vertical="top"/>
      <protection locked="0"/>
    </xf>
    <xf numFmtId="0" fontId="33" fillId="0" borderId="23" xfId="1" applyBorder="1" applyProtection="1">
      <protection locked="0"/>
    </xf>
    <xf numFmtId="0" fontId="0" fillId="2" borderId="21" xfId="0" applyFill="1" applyBorder="1" applyAlignment="1" applyProtection="1">
      <alignment horizontal="left" vertical="top" wrapText="1"/>
      <protection locked="0"/>
    </xf>
    <xf numFmtId="0" fontId="0" fillId="2" borderId="21" xfId="0" applyFill="1" applyBorder="1" applyProtection="1">
      <protection locked="0"/>
    </xf>
    <xf numFmtId="0" fontId="0" fillId="2" borderId="24" xfId="0" applyFill="1" applyBorder="1" applyProtection="1">
      <protection locked="0"/>
    </xf>
    <xf numFmtId="0" fontId="0" fillId="2" borderId="9" xfId="0" applyFill="1" applyBorder="1" applyProtection="1">
      <protection locked="0"/>
    </xf>
    <xf numFmtId="0" fontId="5" fillId="2" borderId="0" xfId="0" applyFont="1" applyFill="1" applyProtection="1">
      <protection locked="0"/>
    </xf>
    <xf numFmtId="0" fontId="29" fillId="2" borderId="0" xfId="0" applyFont="1" applyFill="1" applyProtection="1">
      <protection locked="0"/>
    </xf>
    <xf numFmtId="0" fontId="0" fillId="2" borderId="6" xfId="0" applyFill="1" applyBorder="1" applyProtection="1">
      <protection locked="0"/>
    </xf>
    <xf numFmtId="0" fontId="2" fillId="2" borderId="0" xfId="0" applyFont="1" applyFill="1" applyAlignment="1">
      <alignment horizontal="center" textRotation="45" wrapText="1"/>
    </xf>
    <xf numFmtId="0" fontId="15" fillId="2" borderId="0" xfId="0" applyFont="1" applyFill="1" applyAlignment="1">
      <alignment horizontal="center" textRotation="45" wrapText="1"/>
    </xf>
    <xf numFmtId="0" fontId="16" fillId="2" borderId="0" xfId="0" applyFont="1" applyFill="1" applyAlignment="1">
      <alignment horizontal="center" textRotation="45" wrapText="1"/>
    </xf>
    <xf numFmtId="0" fontId="17" fillId="2" borderId="0" xfId="0" applyFont="1" applyFill="1" applyAlignment="1">
      <alignment horizontal="center" textRotation="45" wrapText="1"/>
    </xf>
    <xf numFmtId="0" fontId="18" fillId="2" borderId="0" xfId="0" applyFont="1" applyFill="1" applyAlignment="1">
      <alignment horizontal="center" textRotation="45" wrapText="1"/>
    </xf>
    <xf numFmtId="0" fontId="4" fillId="2" borderId="0" xfId="0" applyFont="1" applyFill="1" applyAlignment="1">
      <alignment horizontal="center" textRotation="45" wrapText="1"/>
    </xf>
    <xf numFmtId="0" fontId="10" fillId="2" borderId="0" xfId="0" applyFont="1" applyFill="1" applyAlignment="1">
      <alignment horizontal="center" textRotation="45" wrapText="1"/>
    </xf>
    <xf numFmtId="0" fontId="23" fillId="2" borderId="0" xfId="0" applyFont="1" applyFill="1" applyAlignment="1">
      <alignment horizontal="center" textRotation="45" wrapText="1"/>
    </xf>
    <xf numFmtId="0" fontId="21" fillId="2" borderId="0" xfId="0" applyFont="1" applyFill="1" applyAlignment="1">
      <alignment horizontal="center" textRotation="45" wrapText="1"/>
    </xf>
    <xf numFmtId="0" fontId="22" fillId="2" borderId="0" xfId="0" applyFont="1" applyFill="1" applyAlignment="1">
      <alignment horizontal="center" textRotation="45" wrapText="1"/>
    </xf>
    <xf numFmtId="0" fontId="19" fillId="2" borderId="0" xfId="0" applyFont="1" applyFill="1" applyAlignment="1">
      <alignment horizontal="center" textRotation="45" wrapText="1"/>
    </xf>
    <xf numFmtId="0" fontId="27" fillId="2" borderId="0" xfId="0" applyFont="1" applyFill="1"/>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2" borderId="26" xfId="0" applyFill="1" applyBorder="1" applyAlignment="1">
      <alignment horizontal="left" vertical="top" wrapText="1"/>
    </xf>
    <xf numFmtId="0" fontId="0" fillId="2" borderId="10" xfId="0" applyFill="1" applyBorder="1" applyAlignment="1">
      <alignment horizontal="left" vertical="top" wrapText="1"/>
    </xf>
    <xf numFmtId="0" fontId="0" fillId="2" borderId="0" xfId="0" quotePrefix="1" applyFill="1"/>
    <xf numFmtId="0" fontId="0" fillId="2" borderId="35" xfId="0" applyFill="1" applyBorder="1" applyProtection="1">
      <protection locked="0"/>
    </xf>
    <xf numFmtId="0" fontId="0" fillId="2" borderId="36" xfId="0" applyFill="1" applyBorder="1" applyProtection="1">
      <protection locked="0"/>
    </xf>
    <xf numFmtId="0" fontId="40" fillId="2" borderId="31" xfId="0" applyFont="1" applyFill="1" applyBorder="1" applyAlignment="1" applyProtection="1">
      <alignment horizontal="left" indent="1"/>
      <protection locked="0"/>
    </xf>
    <xf numFmtId="0" fontId="0" fillId="2" borderId="38" xfId="0" applyFill="1" applyBorder="1" applyProtection="1">
      <protection locked="0"/>
    </xf>
    <xf numFmtId="0" fontId="0" fillId="2" borderId="26" xfId="0" applyFill="1" applyBorder="1" applyProtection="1">
      <protection locked="0"/>
    </xf>
    <xf numFmtId="0" fontId="0" fillId="2" borderId="43" xfId="0" applyFill="1" applyBorder="1" applyProtection="1">
      <protection locked="0"/>
    </xf>
    <xf numFmtId="0" fontId="0" fillId="2" borderId="14" xfId="0" applyFill="1" applyBorder="1" applyAlignment="1" applyProtection="1">
      <alignment horizontal="left" indent="1"/>
      <protection locked="0"/>
    </xf>
    <xf numFmtId="0" fontId="0" fillId="2" borderId="0" xfId="0" applyFill="1" applyAlignment="1" applyProtection="1">
      <alignment horizontal="left" indent="1"/>
      <protection locked="0"/>
    </xf>
    <xf numFmtId="0" fontId="0" fillId="2" borderId="15" xfId="0" applyFill="1" applyBorder="1" applyAlignment="1" applyProtection="1">
      <alignment horizontal="left" indent="1"/>
      <protection locked="0"/>
    </xf>
    <xf numFmtId="0" fontId="0" fillId="2" borderId="16" xfId="0" applyFill="1" applyBorder="1" applyProtection="1">
      <protection locked="0"/>
    </xf>
    <xf numFmtId="0" fontId="0" fillId="2" borderId="17" xfId="0" applyFill="1" applyBorder="1" applyProtection="1">
      <protection locked="0"/>
    </xf>
    <xf numFmtId="0" fontId="0" fillId="2" borderId="18" xfId="0" applyFill="1" applyBorder="1" applyProtection="1">
      <protection locked="0"/>
    </xf>
    <xf numFmtId="0" fontId="0" fillId="2" borderId="32" xfId="0" applyFill="1" applyBorder="1" applyProtection="1">
      <protection locked="0"/>
    </xf>
    <xf numFmtId="0" fontId="0" fillId="2" borderId="44" xfId="0" applyFill="1" applyBorder="1" applyProtection="1">
      <protection locked="0"/>
    </xf>
    <xf numFmtId="0" fontId="0" fillId="2" borderId="20" xfId="0" applyFill="1" applyBorder="1" applyProtection="1">
      <protection locked="0"/>
    </xf>
    <xf numFmtId="0" fontId="0" fillId="2" borderId="39" xfId="0" applyFill="1" applyBorder="1" applyProtection="1">
      <protection locked="0"/>
    </xf>
    <xf numFmtId="0" fontId="0" fillId="2" borderId="5" xfId="0" applyFill="1" applyBorder="1" applyAlignment="1" applyProtection="1">
      <alignment horizontal="right"/>
      <protection locked="0"/>
    </xf>
    <xf numFmtId="0" fontId="0" fillId="2" borderId="2" xfId="0" applyFill="1" applyBorder="1" applyAlignment="1" applyProtection="1">
      <alignment horizontal="right"/>
      <protection locked="0"/>
    </xf>
    <xf numFmtId="0" fontId="0" fillId="2" borderId="0" xfId="0" applyFill="1" applyAlignment="1">
      <alignment horizontal="center"/>
    </xf>
    <xf numFmtId="0" fontId="8" fillId="2" borderId="0" xfId="0" applyFont="1" applyFill="1" applyAlignment="1">
      <alignment horizontal="right" wrapText="1" readingOrder="1"/>
    </xf>
    <xf numFmtId="0" fontId="8" fillId="2" borderId="1" xfId="0" applyFont="1" applyFill="1" applyBorder="1" applyAlignment="1">
      <alignment horizontal="right" wrapText="1" readingOrder="1"/>
    </xf>
    <xf numFmtId="0" fontId="31" fillId="2" borderId="0" xfId="0" applyFont="1" applyFill="1" applyAlignment="1">
      <alignment horizontal="left" readingOrder="1"/>
    </xf>
    <xf numFmtId="0" fontId="30" fillId="2" borderId="0" xfId="0" applyFont="1" applyFill="1" applyAlignment="1">
      <alignment horizontal="left" readingOrder="1"/>
    </xf>
    <xf numFmtId="0" fontId="8" fillId="2" borderId="0" xfId="0" applyFont="1" applyFill="1" applyAlignment="1">
      <alignment wrapText="1"/>
    </xf>
    <xf numFmtId="0" fontId="43" fillId="2" borderId="20" xfId="0" applyFont="1" applyFill="1" applyBorder="1" applyAlignment="1">
      <alignment horizontal="left" indent="1"/>
    </xf>
    <xf numFmtId="0" fontId="45" fillId="2" borderId="44" xfId="0" applyFont="1" applyFill="1" applyBorder="1" applyAlignment="1">
      <alignment horizontal="center" wrapText="1" readingOrder="1"/>
    </xf>
    <xf numFmtId="0" fontId="45" fillId="2" borderId="20" xfId="0" applyFont="1" applyFill="1" applyBorder="1" applyAlignment="1">
      <alignment horizontal="center" wrapText="1" readingOrder="1"/>
    </xf>
    <xf numFmtId="0" fontId="12" fillId="2" borderId="20" xfId="0" applyFont="1" applyFill="1" applyBorder="1" applyAlignment="1">
      <alignment horizontal="center"/>
    </xf>
    <xf numFmtId="0" fontId="9" fillId="2" borderId="0" xfId="0" applyFont="1" applyFill="1" applyAlignment="1">
      <alignment horizontal="left" wrapText="1"/>
    </xf>
    <xf numFmtId="0" fontId="7" fillId="2" borderId="0" xfId="0" applyFont="1" applyFill="1" applyAlignment="1">
      <alignment horizontal="left" wrapText="1" readingOrder="1"/>
    </xf>
    <xf numFmtId="0" fontId="40" fillId="2" borderId="27" xfId="0" applyFont="1" applyFill="1" applyBorder="1" applyAlignment="1">
      <alignment horizontal="left" indent="1"/>
    </xf>
    <xf numFmtId="0" fontId="31" fillId="2" borderId="33" xfId="0" applyFont="1" applyFill="1" applyBorder="1" applyAlignment="1">
      <alignment horizontal="center" wrapText="1" readingOrder="1"/>
    </xf>
    <xf numFmtId="0" fontId="40" fillId="2" borderId="40" xfId="0" applyFont="1" applyFill="1" applyBorder="1" applyAlignment="1">
      <alignment horizontal="left" indent="1"/>
    </xf>
    <xf numFmtId="0" fontId="40" fillId="2" borderId="31" xfId="0" applyFont="1" applyFill="1" applyBorder="1" applyAlignment="1">
      <alignment horizontal="left" indent="1"/>
    </xf>
    <xf numFmtId="0" fontId="2" fillId="2" borderId="28" xfId="0" applyFont="1" applyFill="1" applyBorder="1" applyAlignment="1">
      <alignment vertical="center"/>
    </xf>
    <xf numFmtId="0" fontId="2" fillId="2" borderId="41" xfId="0" applyFont="1" applyFill="1" applyBorder="1" applyAlignment="1">
      <alignment horizontal="left" vertical="center" wrapText="1" indent="1"/>
    </xf>
    <xf numFmtId="0" fontId="2" fillId="2" borderId="29" xfId="0" applyFont="1" applyFill="1" applyBorder="1" applyAlignment="1">
      <alignment horizontal="left" vertical="center" wrapText="1" indent="1"/>
    </xf>
    <xf numFmtId="0" fontId="2" fillId="2" borderId="33" xfId="0" applyFont="1" applyFill="1" applyBorder="1" applyAlignment="1">
      <alignment horizontal="left" vertical="center" wrapText="1" indent="1"/>
    </xf>
    <xf numFmtId="0" fontId="2" fillId="2" borderId="34" xfId="0" applyFont="1" applyFill="1" applyBorder="1" applyAlignment="1">
      <alignment horizontal="left" vertical="center" wrapText="1" indent="1"/>
    </xf>
    <xf numFmtId="0" fontId="9" fillId="2" borderId="0" xfId="0" applyFont="1" applyFill="1" applyAlignment="1">
      <alignment horizontal="left"/>
    </xf>
    <xf numFmtId="0" fontId="2" fillId="0" borderId="0" xfId="0" applyFont="1" applyAlignment="1">
      <alignment wrapText="1"/>
    </xf>
    <xf numFmtId="0" fontId="10" fillId="2" borderId="0" xfId="0" applyFont="1" applyFill="1" applyAlignment="1">
      <alignment horizontal="left" wrapText="1"/>
    </xf>
    <xf numFmtId="0" fontId="2" fillId="2" borderId="0" xfId="0" applyFont="1" applyFill="1" applyAlignment="1">
      <alignment horizontal="left" wrapText="1"/>
    </xf>
    <xf numFmtId="0" fontId="2" fillId="2" borderId="0" xfId="0" applyFont="1" applyFill="1" applyAlignment="1">
      <alignment horizontal="left"/>
    </xf>
    <xf numFmtId="0" fontId="0" fillId="2" borderId="0" xfId="0" applyFill="1" applyAlignment="1">
      <alignment horizontal="left"/>
    </xf>
    <xf numFmtId="0" fontId="0" fillId="2" borderId="0" xfId="0" applyFill="1" applyAlignment="1">
      <alignment horizontal="left" wrapText="1"/>
    </xf>
    <xf numFmtId="0" fontId="25" fillId="2" borderId="0" xfId="0" applyFont="1" applyFill="1" applyAlignment="1">
      <alignment horizontal="left"/>
    </xf>
    <xf numFmtId="0" fontId="0" fillId="2" borderId="2" xfId="0" applyFill="1" applyBorder="1" applyAlignment="1" applyProtection="1">
      <alignment horizontal="left" vertical="top" wrapText="1"/>
      <protection locked="0"/>
    </xf>
    <xf numFmtId="0" fontId="9" fillId="2" borderId="2" xfId="0" applyFont="1" applyFill="1" applyBorder="1" applyAlignment="1" applyProtection="1">
      <alignment horizontal="left" vertical="top" wrapText="1"/>
      <protection locked="0"/>
    </xf>
    <xf numFmtId="0" fontId="0" fillId="2" borderId="0" xfId="0" applyFill="1" applyAlignment="1">
      <alignment horizontal="left" vertical="top" wrapText="1"/>
    </xf>
    <xf numFmtId="0" fontId="0" fillId="2" borderId="0" xfId="0" applyFill="1" applyAlignment="1">
      <alignment horizontal="left" vertical="top"/>
    </xf>
    <xf numFmtId="0" fontId="9" fillId="2" borderId="0" xfId="0" applyFont="1" applyFill="1" applyAlignment="1">
      <alignment horizontal="left" vertical="top"/>
    </xf>
    <xf numFmtId="0" fontId="0" fillId="2" borderId="4" xfId="0" applyFill="1" applyBorder="1" applyAlignment="1">
      <alignment horizontal="left" vertical="top" wrapText="1"/>
    </xf>
    <xf numFmtId="0" fontId="0" fillId="2" borderId="0" xfId="0" applyFill="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0" fillId="2" borderId="2" xfId="0" applyFill="1" applyBorder="1" applyAlignment="1" applyProtection="1">
      <alignment horizontal="left" vertical="top"/>
      <protection locked="0"/>
    </xf>
    <xf numFmtId="0" fontId="0" fillId="2" borderId="8" xfId="0" applyFill="1" applyBorder="1" applyAlignment="1" applyProtection="1">
      <alignment horizontal="left" vertical="top"/>
      <protection locked="0"/>
    </xf>
    <xf numFmtId="0" fontId="0" fillId="2" borderId="9" xfId="0" applyFill="1" applyBorder="1" applyAlignment="1" applyProtection="1">
      <alignment horizontal="left" vertical="top"/>
      <protection locked="0"/>
    </xf>
    <xf numFmtId="0" fontId="0" fillId="2" borderId="10" xfId="0" applyFill="1" applyBorder="1" applyAlignment="1" applyProtection="1">
      <alignment horizontal="left" vertical="top"/>
      <protection locked="0"/>
    </xf>
    <xf numFmtId="0" fontId="0" fillId="2" borderId="3" xfId="0" applyFill="1" applyBorder="1" applyAlignment="1" applyProtection="1">
      <alignment horizontal="left" vertical="top" wrapText="1"/>
      <protection locked="0"/>
    </xf>
    <xf numFmtId="0" fontId="8" fillId="2" borderId="0" xfId="0" applyFont="1" applyFill="1" applyAlignment="1" applyProtection="1">
      <alignment horizontal="left" vertical="top" wrapText="1"/>
      <protection locked="0"/>
    </xf>
    <xf numFmtId="0" fontId="0" fillId="2" borderId="25" xfId="0" applyFill="1" applyBorder="1" applyAlignment="1" applyProtection="1">
      <alignment horizontal="center" vertical="top" wrapText="1"/>
      <protection locked="0"/>
    </xf>
    <xf numFmtId="0" fontId="0" fillId="2" borderId="6" xfId="0" applyFill="1" applyBorder="1" applyAlignment="1" applyProtection="1">
      <alignment horizontal="center" vertical="top" wrapText="1"/>
      <protection locked="0"/>
    </xf>
    <xf numFmtId="0" fontId="0" fillId="2" borderId="26" xfId="0" applyFill="1" applyBorder="1" applyAlignment="1" applyProtection="1">
      <alignment horizontal="center" vertical="top" wrapText="1"/>
      <protection locked="0"/>
    </xf>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17" xfId="0" applyFill="1" applyBorder="1" applyAlignment="1">
      <alignment horizontal="left" vertical="top"/>
    </xf>
    <xf numFmtId="0" fontId="0" fillId="2" borderId="18" xfId="0" applyFill="1" applyBorder="1" applyAlignment="1">
      <alignment horizontal="left" vertical="top"/>
    </xf>
    <xf numFmtId="0" fontId="0" fillId="2" borderId="4" xfId="0" applyFill="1" applyBorder="1" applyAlignment="1">
      <alignment horizontal="left"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13" xfId="0" applyFill="1" applyBorder="1" applyAlignment="1">
      <alignment horizontal="left" vertical="top"/>
    </xf>
    <xf numFmtId="0" fontId="9" fillId="2" borderId="6" xfId="0" applyFont="1" applyFill="1" applyBorder="1" applyAlignment="1">
      <alignment horizontal="left" vertical="top" wrapText="1"/>
    </xf>
    <xf numFmtId="0" fontId="9" fillId="2" borderId="0" xfId="0" applyFont="1" applyFill="1" applyAlignment="1">
      <alignment horizontal="left" vertical="top" wrapText="1"/>
    </xf>
    <xf numFmtId="0" fontId="8" fillId="2" borderId="0" xfId="0" applyFont="1" applyFill="1" applyAlignment="1">
      <alignment horizontal="left" vertical="top" wrapText="1"/>
    </xf>
    <xf numFmtId="0" fontId="8" fillId="2" borderId="4" xfId="0" applyFont="1" applyFill="1" applyBorder="1" applyAlignment="1">
      <alignment horizontal="left" vertical="top" wrapText="1"/>
    </xf>
    <xf numFmtId="0" fontId="0" fillId="2" borderId="4" xfId="0" applyFill="1" applyBorder="1" applyAlignment="1">
      <alignment horizontal="left" vertical="top"/>
    </xf>
    <xf numFmtId="0" fontId="8" fillId="2" borderId="0" xfId="0" applyFont="1" applyFill="1" applyAlignment="1">
      <alignment horizontal="left" wrapText="1" readingOrder="1"/>
    </xf>
    <xf numFmtId="0" fontId="30" fillId="2" borderId="0" xfId="0" applyFont="1" applyFill="1" applyAlignment="1">
      <alignment horizontal="left" wrapText="1"/>
    </xf>
    <xf numFmtId="0" fontId="8" fillId="2" borderId="48" xfId="0" applyFont="1" applyFill="1" applyBorder="1" applyAlignment="1">
      <alignment horizontal="left" wrapText="1" readingOrder="1"/>
    </xf>
    <xf numFmtId="0" fontId="8" fillId="2" borderId="4" xfId="0" applyFont="1" applyFill="1" applyBorder="1" applyAlignment="1">
      <alignment horizontal="left" wrapText="1" readingOrder="1"/>
    </xf>
    <xf numFmtId="0" fontId="8" fillId="2" borderId="49" xfId="0" applyFont="1" applyFill="1" applyBorder="1" applyAlignment="1">
      <alignment horizontal="left" wrapText="1" readingOrder="1"/>
    </xf>
    <xf numFmtId="0" fontId="8" fillId="2" borderId="17" xfId="0" applyFont="1" applyFill="1" applyBorder="1" applyAlignment="1">
      <alignment horizontal="left" wrapText="1" readingOrder="1"/>
    </xf>
    <xf numFmtId="0" fontId="8" fillId="2" borderId="19" xfId="0" applyFont="1" applyFill="1" applyBorder="1" applyAlignment="1">
      <alignment horizontal="left" wrapText="1" readingOrder="1"/>
    </xf>
    <xf numFmtId="0" fontId="8" fillId="2" borderId="23" xfId="0" applyFont="1" applyFill="1" applyBorder="1" applyAlignment="1">
      <alignment horizontal="left" wrapText="1" readingOrder="1"/>
    </xf>
    <xf numFmtId="0" fontId="8" fillId="2" borderId="21" xfId="0" applyFont="1" applyFill="1" applyBorder="1" applyAlignment="1">
      <alignment horizontal="left" wrapText="1" readingOrder="1"/>
    </xf>
    <xf numFmtId="0" fontId="8" fillId="2" borderId="24" xfId="0" applyFont="1" applyFill="1" applyBorder="1" applyAlignment="1">
      <alignment horizontal="left" wrapText="1" readingOrder="1"/>
    </xf>
    <xf numFmtId="0" fontId="9" fillId="2" borderId="0" xfId="0" applyFont="1" applyFill="1" applyAlignment="1">
      <alignment horizontal="center"/>
    </xf>
    <xf numFmtId="0" fontId="24" fillId="2" borderId="20" xfId="0" applyFont="1" applyFill="1" applyBorder="1" applyAlignment="1">
      <alignment horizontal="left" wrapText="1" readingOrder="1"/>
    </xf>
    <xf numFmtId="0" fontId="24" fillId="2" borderId="50" xfId="0" applyFont="1" applyFill="1" applyBorder="1" applyAlignment="1">
      <alignment horizontal="left" wrapText="1" readingOrder="1"/>
    </xf>
    <xf numFmtId="0" fontId="9" fillId="2" borderId="0" xfId="0" applyFont="1" applyFill="1" applyAlignment="1">
      <alignment horizontal="left" wrapText="1"/>
    </xf>
    <xf numFmtId="0" fontId="7" fillId="2" borderId="14" xfId="0" applyFont="1" applyFill="1" applyBorder="1" applyAlignment="1">
      <alignment horizontal="left" wrapText="1" indent="2" readingOrder="1"/>
    </xf>
    <xf numFmtId="0" fontId="7" fillId="2" borderId="0" xfId="0" applyFont="1" applyFill="1" applyAlignment="1">
      <alignment horizontal="left" wrapText="1" indent="2" readingOrder="1"/>
    </xf>
    <xf numFmtId="0" fontId="7" fillId="2" borderId="15" xfId="0" applyFont="1" applyFill="1" applyBorder="1" applyAlignment="1">
      <alignment horizontal="left" wrapText="1" indent="2" readingOrder="1"/>
    </xf>
    <xf numFmtId="0" fontId="6" fillId="2" borderId="28" xfId="0" applyFont="1" applyFill="1" applyBorder="1" applyAlignment="1">
      <alignment horizontal="center" wrapText="1" readingOrder="1"/>
    </xf>
    <xf numFmtId="0" fontId="6" fillId="2" borderId="29" xfId="0" applyFont="1" applyFill="1" applyBorder="1" applyAlignment="1">
      <alignment horizontal="center" wrapText="1" readingOrder="1"/>
    </xf>
    <xf numFmtId="0" fontId="6" fillId="2" borderId="30" xfId="0" applyFont="1" applyFill="1" applyBorder="1" applyAlignment="1">
      <alignment horizontal="center" wrapText="1" readingOrder="1"/>
    </xf>
    <xf numFmtId="0" fontId="7" fillId="2" borderId="37" xfId="0" applyFont="1" applyFill="1" applyBorder="1" applyAlignment="1" applyProtection="1">
      <alignment horizontal="left" wrapText="1" indent="2" readingOrder="1"/>
      <protection locked="0"/>
    </xf>
    <xf numFmtId="0" fontId="7" fillId="2" borderId="2" xfId="0" applyFont="1" applyFill="1" applyBorder="1" applyAlignment="1" applyProtection="1">
      <alignment horizontal="left" wrapText="1" indent="2" readingOrder="1"/>
      <protection locked="0"/>
    </xf>
    <xf numFmtId="0" fontId="7" fillId="2" borderId="38" xfId="0" applyFont="1" applyFill="1" applyBorder="1" applyAlignment="1" applyProtection="1">
      <alignment horizontal="left" wrapText="1" indent="2" readingOrder="1"/>
      <protection locked="0"/>
    </xf>
    <xf numFmtId="0" fontId="7" fillId="2" borderId="42" xfId="0" applyFont="1" applyFill="1" applyBorder="1" applyAlignment="1" applyProtection="1">
      <alignment horizontal="left" wrapText="1" indent="2" readingOrder="1"/>
      <protection locked="0"/>
    </xf>
    <xf numFmtId="0" fontId="7" fillId="2" borderId="3" xfId="0" applyFont="1" applyFill="1" applyBorder="1" applyAlignment="1" applyProtection="1">
      <alignment horizontal="left" wrapText="1" indent="2" readingOrder="1"/>
      <protection locked="0"/>
    </xf>
    <xf numFmtId="0" fontId="7" fillId="2" borderId="43" xfId="0" applyFont="1" applyFill="1" applyBorder="1" applyAlignment="1" applyProtection="1">
      <alignment horizontal="left" wrapText="1" indent="2" readingOrder="1"/>
      <protection locked="0"/>
    </xf>
    <xf numFmtId="0" fontId="7" fillId="2" borderId="46" xfId="0" applyFont="1" applyFill="1" applyBorder="1" applyAlignment="1" applyProtection="1">
      <alignment horizontal="left" wrapText="1" indent="2" readingOrder="1"/>
      <protection locked="0"/>
    </xf>
    <xf numFmtId="0" fontId="7" fillId="2" borderId="9" xfId="0" applyFont="1" applyFill="1" applyBorder="1" applyAlignment="1" applyProtection="1">
      <alignment horizontal="left" wrapText="1" indent="2" readingOrder="1"/>
      <protection locked="0"/>
    </xf>
    <xf numFmtId="0" fontId="7" fillId="2" borderId="47" xfId="0" applyFont="1" applyFill="1" applyBorder="1" applyAlignment="1" applyProtection="1">
      <alignment horizontal="left" wrapText="1" indent="2" readingOrder="1"/>
      <protection locked="0"/>
    </xf>
    <xf numFmtId="0" fontId="6" fillId="2" borderId="16" xfId="0" applyFont="1" applyFill="1" applyBorder="1" applyAlignment="1">
      <alignment horizontal="left" wrapText="1" indent="2" readingOrder="1"/>
    </xf>
    <xf numFmtId="0" fontId="6" fillId="2" borderId="17" xfId="0" applyFont="1" applyFill="1" applyBorder="1" applyAlignment="1">
      <alignment horizontal="left" wrapText="1" indent="2" readingOrder="1"/>
    </xf>
    <xf numFmtId="0" fontId="6" fillId="2" borderId="18" xfId="0" applyFont="1" applyFill="1" applyBorder="1" applyAlignment="1">
      <alignment horizontal="left" wrapText="1" indent="2" readingOrder="1"/>
    </xf>
    <xf numFmtId="0" fontId="6" fillId="2" borderId="41" xfId="0" applyFont="1" applyFill="1" applyBorder="1" applyAlignment="1">
      <alignment horizontal="center" wrapText="1" readingOrder="1"/>
    </xf>
    <xf numFmtId="0" fontId="6" fillId="2" borderId="33" xfId="0" applyFont="1" applyFill="1" applyBorder="1" applyAlignment="1">
      <alignment horizontal="center" wrapText="1" readingOrder="1"/>
    </xf>
    <xf numFmtId="0" fontId="6" fillId="2" borderId="34" xfId="0" applyFont="1" applyFill="1" applyBorder="1" applyAlignment="1">
      <alignment horizontal="center" wrapText="1" readingOrder="1"/>
    </xf>
    <xf numFmtId="0" fontId="7" fillId="2" borderId="0" xfId="0" applyFont="1" applyFill="1" applyAlignment="1">
      <alignment horizontal="center" wrapText="1" readingOrder="1"/>
    </xf>
    <xf numFmtId="0" fontId="7" fillId="2" borderId="4" xfId="0" applyFont="1" applyFill="1" applyBorder="1" applyAlignment="1">
      <alignment horizontal="center" wrapText="1" readingOrder="1"/>
    </xf>
    <xf numFmtId="0" fontId="0" fillId="2" borderId="0" xfId="0" applyFill="1" applyAlignment="1">
      <alignment horizontal="center"/>
    </xf>
    <xf numFmtId="0" fontId="0" fillId="2" borderId="11" xfId="0" applyFill="1" applyBorder="1" applyAlignment="1">
      <alignment horizontal="left" indent="2"/>
    </xf>
    <xf numFmtId="0" fontId="0" fillId="2" borderId="12" xfId="0" applyFill="1" applyBorder="1" applyAlignment="1">
      <alignment horizontal="left" indent="2"/>
    </xf>
    <xf numFmtId="0" fontId="0" fillId="2" borderId="13" xfId="0" applyFill="1" applyBorder="1" applyAlignment="1">
      <alignment horizontal="left" indent="2"/>
    </xf>
    <xf numFmtId="0" fontId="7" fillId="2" borderId="48" xfId="0" applyFont="1" applyFill="1" applyBorder="1" applyAlignment="1">
      <alignment horizontal="center" wrapText="1" readingOrder="1"/>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0" fillId="2" borderId="11" xfId="0" applyFill="1" applyBorder="1" applyAlignment="1">
      <alignment horizontal="left" indent="1"/>
    </xf>
    <xf numFmtId="0" fontId="0" fillId="2" borderId="12" xfId="0" applyFill="1" applyBorder="1" applyAlignment="1">
      <alignment horizontal="left" indent="1"/>
    </xf>
    <xf numFmtId="0" fontId="0" fillId="2" borderId="13" xfId="0" applyFill="1" applyBorder="1" applyAlignment="1">
      <alignment horizontal="left" indent="1"/>
    </xf>
    <xf numFmtId="0" fontId="0" fillId="2" borderId="14" xfId="0" applyFill="1" applyBorder="1" applyAlignment="1">
      <alignment horizontal="left" indent="1"/>
    </xf>
    <xf numFmtId="0" fontId="0" fillId="2" borderId="0" xfId="0" applyFill="1" applyAlignment="1">
      <alignment horizontal="left" indent="1"/>
    </xf>
    <xf numFmtId="0" fontId="0" fillId="2" borderId="15" xfId="0" applyFill="1" applyBorder="1" applyAlignment="1">
      <alignment horizontal="left" indent="1"/>
    </xf>
    <xf numFmtId="0" fontId="12" fillId="2" borderId="0" xfId="0" applyFont="1" applyFill="1" applyAlignment="1">
      <alignment horizontal="left" wrapText="1"/>
    </xf>
    <xf numFmtId="0" fontId="9" fillId="2" borderId="0" xfId="0" applyFont="1" applyFill="1" applyAlignment="1">
      <alignment horizontal="left"/>
    </xf>
    <xf numFmtId="0" fontId="0" fillId="0" borderId="0" xfId="0" applyAlignment="1">
      <alignment horizontal="center" wrapText="1"/>
    </xf>
  </cellXfs>
  <cellStyles count="2">
    <cellStyle name="Hyperlink" xfId="1" builtinId="8"/>
    <cellStyle name="Normal" xfId="0" builtinId="0"/>
  </cellStyles>
  <dxfs count="1">
    <dxf>
      <numFmt numFmtId="164" formatCode=";;;"/>
    </dxf>
  </dxfs>
  <tableStyles count="0" defaultTableStyle="TableStyleMedium2" defaultPivotStyle="PivotStyleLight16"/>
  <colors>
    <mruColors>
      <color rgb="FFFF74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MTOM vs OEM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9.5126161861346273E-2"/>
          <c:y val="0.10928909640320887"/>
          <c:w val="0.87140023286562862"/>
          <c:h val="0.75987247521150503"/>
        </c:manualLayout>
      </c:layout>
      <c:scatterChart>
        <c:scatterStyle val="lineMarker"/>
        <c:varyColors val="0"/>
        <c:ser>
          <c:idx val="0"/>
          <c:order val="0"/>
          <c:tx>
            <c:v>MTOM vs OEM</c:v>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endParaRPr lang="nl-NL"/>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A09C-44B2-BAF5-AFF3935385DA}"/>
                </c:ext>
              </c:extLst>
            </c:dLbl>
            <c:dLbl>
              <c:idx val="1"/>
              <c:tx>
                <c:rich>
                  <a:bodyPr/>
                  <a:lstStyle/>
                  <a:p>
                    <a:endParaRPr lang="nl-NL"/>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A09C-44B2-BAF5-AFF3935385DA}"/>
                </c:ext>
              </c:extLst>
            </c:dLbl>
            <c:dLbl>
              <c:idx val="2"/>
              <c:tx>
                <c:rich>
                  <a:bodyPr/>
                  <a:lstStyle/>
                  <a:p>
                    <a:endParaRPr lang="nl-NL"/>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A09C-44B2-BAF5-AFF3935385DA}"/>
                </c:ext>
              </c:extLst>
            </c:dLbl>
            <c:dLbl>
              <c:idx val="3"/>
              <c:tx>
                <c:rich>
                  <a:bodyPr/>
                  <a:lstStyle/>
                  <a:p>
                    <a:endParaRPr lang="nl-NL"/>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A09C-44B2-BAF5-AFF3935385DA}"/>
                </c:ext>
              </c:extLst>
            </c:dLbl>
            <c:dLbl>
              <c:idx val="4"/>
              <c:tx>
                <c:rich>
                  <a:bodyPr/>
                  <a:lstStyle/>
                  <a:p>
                    <a:endParaRPr lang="nl-NL"/>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A09C-44B2-BAF5-AFF3935385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nl-NL"/>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intercept val="0"/>
            <c:dispRSqr val="1"/>
            <c:dispEq val="1"/>
            <c:trendlineLbl>
              <c:layout>
                <c:manualLayout>
                  <c:x val="0.12264960629921259"/>
                  <c:y val="-0.167083333333333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trendlineLbl>
          </c:trendline>
          <c:xVal>
            <c:numRef>
              <c:f>'Reference Aircraft'!$H$11:$H$15</c:f>
              <c:numCache>
                <c:formatCode>General</c:formatCode>
                <c:ptCount val="5"/>
              </c:numCache>
            </c:numRef>
          </c:xVal>
          <c:yVal>
            <c:numRef>
              <c:f>'Reference Aircraft'!$I$11:$I$15</c:f>
              <c:numCache>
                <c:formatCode>General</c:formatCode>
                <c:ptCount val="5"/>
              </c:numCache>
            </c:numRef>
          </c:yVal>
          <c:smooth val="0"/>
          <c:extLst>
            <c:ext xmlns:c15="http://schemas.microsoft.com/office/drawing/2012/chart" uri="{02D57815-91ED-43cb-92C2-25804820EDAC}">
              <c15:datalabelsRange>
                <c15:f>'Reference Aircraft'!$C$11:$C$15</c15:f>
                <c15:dlblRangeCache>
                  <c:ptCount val="5"/>
                </c15:dlblRangeCache>
              </c15:datalabelsRange>
            </c:ext>
            <c:ext xmlns:c16="http://schemas.microsoft.com/office/drawing/2014/chart" uri="{C3380CC4-5D6E-409C-BE32-E72D297353CC}">
              <c16:uniqueId val="{00000000-A09C-44B2-BAF5-AFF3935385DA}"/>
            </c:ext>
          </c:extLst>
        </c:ser>
        <c:ser>
          <c:idx val="1"/>
          <c:order val="1"/>
          <c:tx>
            <c:v>Design point -  Assignment 5.7</c:v>
          </c:tx>
          <c:spPr>
            <a:ln w="25400" cap="rnd">
              <a:noFill/>
              <a:round/>
            </a:ln>
            <a:effectLst/>
          </c:spPr>
          <c:marker>
            <c:symbol val="circle"/>
            <c:size val="5"/>
            <c:spPr>
              <a:solidFill>
                <a:schemeClr val="accent2"/>
              </a:solidFill>
              <a:ln w="9525">
                <a:solidFill>
                  <a:schemeClr val="accent2"/>
                </a:solidFill>
              </a:ln>
              <a:effectLst/>
            </c:spPr>
          </c:marker>
          <c:dLbls>
            <c:dLbl>
              <c:idx val="0"/>
              <c:layout>
                <c:manualLayout>
                  <c:x val="-0.13345363408521302"/>
                  <c:y val="-5.2994340687284473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09C-44B2-BAF5-AFF3935385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'Mass Estimation'!$B$21</c:f>
              <c:numCache>
                <c:formatCode>General</c:formatCode>
                <c:ptCount val="1"/>
              </c:numCache>
            </c:numRef>
          </c:xVal>
          <c:yVal>
            <c:numRef>
              <c:f>'Mass Estimation'!$B$22</c:f>
              <c:numCache>
                <c:formatCode>General</c:formatCode>
                <c:ptCount val="1"/>
              </c:numCache>
            </c:numRef>
          </c:yVal>
          <c:smooth val="0"/>
          <c:extLst>
            <c:ext xmlns:c16="http://schemas.microsoft.com/office/drawing/2014/chart" uri="{C3380CC4-5D6E-409C-BE32-E72D297353CC}">
              <c16:uniqueId val="{00000009-A09C-44B2-BAF5-AFF3935385DA}"/>
            </c:ext>
          </c:extLst>
        </c:ser>
        <c:dLbls>
          <c:dLblPos val="t"/>
          <c:showLegendKey val="0"/>
          <c:showVal val="1"/>
          <c:showCatName val="0"/>
          <c:showSerName val="0"/>
          <c:showPercent val="0"/>
          <c:showBubbleSize val="0"/>
        </c:dLbls>
        <c:axId val="1486646464"/>
        <c:axId val="1844463199"/>
      </c:scatterChart>
      <c:valAx>
        <c:axId val="1486646464"/>
        <c:scaling>
          <c:orientation val="minMax"/>
        </c:scaling>
        <c:delete val="0"/>
        <c:axPos val="b"/>
        <c:majorGridlines>
          <c:spPr>
            <a:ln w="9525" cap="flat" cmpd="sng" algn="ctr">
              <a:solidFill>
                <a:schemeClr val="tx1">
                  <a:lumMod val="15000"/>
                  <a:lumOff val="85000"/>
                </a:schemeClr>
              </a:solidFill>
              <a:round/>
            </a:ln>
            <a:effectLst/>
          </c:spPr>
        </c:majorGridlines>
        <c:title>
          <c:tx>
            <c:strRef>
              <c:f>'Reference Aircraft'!$H$10</c:f>
              <c:strCache>
                <c:ptCount val="1"/>
                <c:pt idx="0">
                  <c:v>Maximum take-off mass (kg)</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844463199"/>
        <c:crosses val="autoZero"/>
        <c:crossBetween val="midCat"/>
      </c:valAx>
      <c:valAx>
        <c:axId val="1844463199"/>
        <c:scaling>
          <c:orientation val="minMax"/>
        </c:scaling>
        <c:delete val="0"/>
        <c:axPos val="l"/>
        <c:majorGridlines>
          <c:spPr>
            <a:ln w="9525" cap="flat" cmpd="sng" algn="ctr">
              <a:solidFill>
                <a:schemeClr val="tx1">
                  <a:lumMod val="15000"/>
                  <a:lumOff val="85000"/>
                </a:schemeClr>
              </a:solidFill>
              <a:round/>
            </a:ln>
            <a:effectLst/>
          </c:spPr>
        </c:majorGridlines>
        <c:title>
          <c:tx>
            <c:strRef>
              <c:f>'Reference Aircraft'!$I$10</c:f>
              <c:strCache>
                <c:ptCount val="1"/>
                <c:pt idx="0">
                  <c:v>Empty mass (or Operating Empty Mass) (kg)</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48664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Payload Range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1-ADDA-4491-BF8B-E020AF14C623}"/>
              </c:ext>
            </c:extLst>
          </c:dPt>
          <c:xVal>
            <c:numRef>
              <c:f>('Mass Estimation'!$B$24,'Mass Estimation'!$B$29,'Mass Estimation'!$B$25,'Mass Estimation'!$B$30)</c:f>
              <c:numCache>
                <c:formatCode>General</c:formatCode>
                <c:ptCount val="4"/>
                <c:pt idx="0">
                  <c:v>0</c:v>
                </c:pt>
                <c:pt idx="2">
                  <c:v>0</c:v>
                </c:pt>
              </c:numCache>
            </c:numRef>
          </c:xVal>
          <c:yVal>
            <c:numRef>
              <c:f>('Mass Estimation'!$B$27,'Mass Estimation'!$B$27,'Mass Estimation'!$B$26,'Mass Estimation'!$B$24)</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6-AA09-45B6-97E3-770646362EA3}"/>
            </c:ext>
          </c:extLst>
        </c:ser>
        <c:dLbls>
          <c:showLegendKey val="0"/>
          <c:showVal val="0"/>
          <c:showCatName val="0"/>
          <c:showSerName val="0"/>
          <c:showPercent val="0"/>
          <c:showBubbleSize val="0"/>
        </c:dLbls>
        <c:axId val="882583920"/>
        <c:axId val="721010176"/>
      </c:scatterChart>
      <c:valAx>
        <c:axId val="882583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Range [km]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21010176"/>
        <c:crosses val="autoZero"/>
        <c:crossBetween val="midCat"/>
      </c:valAx>
      <c:valAx>
        <c:axId val="72101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Payload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88258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baseline="0"/>
              <a:t>Matching diagram </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smoothMarker"/>
        <c:varyColors val="0"/>
        <c:ser>
          <c:idx val="0"/>
          <c:order val="0"/>
          <c:tx>
            <c:strRef>
              <c:f>'Matching Diagram'!$C$99</c:f>
              <c:strCache>
                <c:ptCount val="1"/>
                <c:pt idx="0">
                  <c:v>Minimum speed</c:v>
                </c:pt>
              </c:strCache>
            </c:strRef>
          </c:tx>
          <c:spPr>
            <a:ln w="15875" cap="rnd">
              <a:solidFill>
                <a:schemeClr val="accent1"/>
              </a:solidFill>
              <a:round/>
            </a:ln>
            <a:effectLst/>
          </c:spPr>
          <c:marker>
            <c:symbol val="none"/>
          </c:marker>
          <c:xVal>
            <c:numRef>
              <c:f>'Matching Diagram'!$C$101:$C$191</c:f>
              <c:numCache>
                <c:formatCode>General</c:formatCode>
                <c:ptCount val="91"/>
              </c:numCache>
            </c:numRef>
          </c:xVal>
          <c:yVal>
            <c:numRef>
              <c:f>('Matching Diagram'!$B$101,'Matching Diagram'!$B$98)</c:f>
              <c:numCache>
                <c:formatCode>General</c:formatCode>
                <c:ptCount val="2"/>
                <c:pt idx="0">
                  <c:v>0</c:v>
                </c:pt>
                <c:pt idx="1">
                  <c:v>1</c:v>
                </c:pt>
              </c:numCache>
            </c:numRef>
          </c:yVal>
          <c:smooth val="1"/>
          <c:extLst>
            <c:ext xmlns:c16="http://schemas.microsoft.com/office/drawing/2014/chart" uri="{C3380CC4-5D6E-409C-BE32-E72D297353CC}">
              <c16:uniqueId val="{00000000-65EF-46F3-8424-C56189925B14}"/>
            </c:ext>
          </c:extLst>
        </c:ser>
        <c:ser>
          <c:idx val="1"/>
          <c:order val="1"/>
          <c:tx>
            <c:strRef>
              <c:f>'Matching Diagram'!$D$99</c:f>
              <c:strCache>
                <c:ptCount val="1"/>
                <c:pt idx="0">
                  <c:v>Landing field length</c:v>
                </c:pt>
              </c:strCache>
            </c:strRef>
          </c:tx>
          <c:spPr>
            <a:ln w="15875" cap="rnd">
              <a:solidFill>
                <a:schemeClr val="accent2"/>
              </a:solidFill>
              <a:round/>
            </a:ln>
            <a:effectLst/>
          </c:spPr>
          <c:marker>
            <c:symbol val="none"/>
          </c:marker>
          <c:xVal>
            <c:numRef>
              <c:f>'Matching Diagram'!$D$101:$D$191</c:f>
              <c:numCache>
                <c:formatCode>General</c:formatCode>
                <c:ptCount val="91"/>
              </c:numCache>
            </c:numRef>
          </c:xVal>
          <c:yVal>
            <c:numRef>
              <c:f>('Matching Diagram'!$B$101,'Matching Diagram'!$B$98)</c:f>
              <c:numCache>
                <c:formatCode>General</c:formatCode>
                <c:ptCount val="2"/>
                <c:pt idx="0">
                  <c:v>0</c:v>
                </c:pt>
                <c:pt idx="1">
                  <c:v>1</c:v>
                </c:pt>
              </c:numCache>
            </c:numRef>
          </c:yVal>
          <c:smooth val="1"/>
          <c:extLst>
            <c:ext xmlns:c16="http://schemas.microsoft.com/office/drawing/2014/chart" uri="{C3380CC4-5D6E-409C-BE32-E72D297353CC}">
              <c16:uniqueId val="{00000002-8835-4C2B-AE7D-523C147B5079}"/>
            </c:ext>
          </c:extLst>
        </c:ser>
        <c:ser>
          <c:idx val="2"/>
          <c:order val="2"/>
          <c:tx>
            <c:strRef>
              <c:f>'Matching Diagram'!$E$99</c:f>
              <c:strCache>
                <c:ptCount val="1"/>
                <c:pt idx="0">
                  <c:v>Cruise Speed</c:v>
                </c:pt>
              </c:strCache>
            </c:strRef>
          </c:tx>
          <c:spPr>
            <a:ln w="15875" cap="rnd">
              <a:solidFill>
                <a:srgbClr val="7030A0"/>
              </a:solidFill>
              <a:round/>
            </a:ln>
            <a:effectLst/>
          </c:spPr>
          <c:marker>
            <c:symbol val="none"/>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Diagram'!$E$101:$E$191</c:f>
              <c:numCache>
                <c:formatCode>General</c:formatCode>
                <c:ptCount val="91"/>
              </c:numCache>
            </c:numRef>
          </c:yVal>
          <c:smooth val="1"/>
          <c:extLst>
            <c:ext xmlns:c16="http://schemas.microsoft.com/office/drawing/2014/chart" uri="{C3380CC4-5D6E-409C-BE32-E72D297353CC}">
              <c16:uniqueId val="{00000003-8835-4C2B-AE7D-523C147B5079}"/>
            </c:ext>
          </c:extLst>
        </c:ser>
        <c:ser>
          <c:idx val="3"/>
          <c:order val="3"/>
          <c:tx>
            <c:strRef>
              <c:f>'Matching Diagram'!$F$99</c:f>
              <c:strCache>
                <c:ptCount val="1"/>
                <c:pt idx="0">
                  <c:v>Climb rate</c:v>
                </c:pt>
              </c:strCache>
            </c:strRef>
          </c:tx>
          <c:spPr>
            <a:ln w="15875" cap="rnd">
              <a:solidFill>
                <a:schemeClr val="accent4"/>
              </a:solidFill>
              <a:round/>
            </a:ln>
            <a:effectLst/>
          </c:spPr>
          <c:marker>
            <c:symbol val="none"/>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Diagram'!$F$101:$F$191</c:f>
              <c:numCache>
                <c:formatCode>General</c:formatCode>
                <c:ptCount val="91"/>
              </c:numCache>
            </c:numRef>
          </c:yVal>
          <c:smooth val="1"/>
          <c:extLst>
            <c:ext xmlns:c16="http://schemas.microsoft.com/office/drawing/2014/chart" uri="{C3380CC4-5D6E-409C-BE32-E72D297353CC}">
              <c16:uniqueId val="{00000004-8835-4C2B-AE7D-523C147B5079}"/>
            </c:ext>
          </c:extLst>
        </c:ser>
        <c:ser>
          <c:idx val="4"/>
          <c:order val="4"/>
          <c:tx>
            <c:strRef>
              <c:f>'Matching Diagram'!$G$99</c:f>
              <c:strCache>
                <c:ptCount val="1"/>
                <c:pt idx="0">
                  <c:v>Climb gradient CS25.119</c:v>
                </c:pt>
              </c:strCache>
            </c:strRef>
          </c:tx>
          <c:spPr>
            <a:ln w="15875" cap="rnd">
              <a:solidFill>
                <a:srgbClr val="C00000"/>
              </a:solidFill>
              <a:round/>
            </a:ln>
            <a:effectLst/>
          </c:spPr>
          <c:marker>
            <c:symbol val="none"/>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Diagram'!$G$101:$G$191</c:f>
              <c:numCache>
                <c:formatCode>General</c:formatCode>
                <c:ptCount val="91"/>
              </c:numCache>
            </c:numRef>
          </c:yVal>
          <c:smooth val="1"/>
          <c:extLst>
            <c:ext xmlns:c16="http://schemas.microsoft.com/office/drawing/2014/chart" uri="{C3380CC4-5D6E-409C-BE32-E72D297353CC}">
              <c16:uniqueId val="{00000005-8835-4C2B-AE7D-523C147B5079}"/>
            </c:ext>
          </c:extLst>
        </c:ser>
        <c:ser>
          <c:idx val="5"/>
          <c:order val="9"/>
          <c:tx>
            <c:strRef>
              <c:f>'Matching Diagram'!$L$99</c:f>
              <c:strCache>
                <c:ptCount val="1"/>
                <c:pt idx="0">
                  <c:v>Take-off field length</c:v>
                </c:pt>
              </c:strCache>
            </c:strRef>
          </c:tx>
          <c:spPr>
            <a:ln w="15875" cap="rnd">
              <a:solidFill>
                <a:schemeClr val="accent6"/>
              </a:solidFill>
              <a:round/>
            </a:ln>
            <a:effectLst/>
          </c:spPr>
          <c:marker>
            <c:symbol val="none"/>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Diagram'!$L$101:$L$191</c:f>
              <c:numCache>
                <c:formatCode>General</c:formatCode>
                <c:ptCount val="91"/>
              </c:numCache>
            </c:numRef>
          </c:yVal>
          <c:smooth val="1"/>
          <c:extLst>
            <c:ext xmlns:c16="http://schemas.microsoft.com/office/drawing/2014/chart" uri="{C3380CC4-5D6E-409C-BE32-E72D297353CC}">
              <c16:uniqueId val="{00000006-8835-4C2B-AE7D-523C147B5079}"/>
            </c:ext>
          </c:extLst>
        </c:ser>
        <c:dLbls>
          <c:showLegendKey val="0"/>
          <c:showVal val="0"/>
          <c:showCatName val="0"/>
          <c:showSerName val="0"/>
          <c:showPercent val="0"/>
          <c:showBubbleSize val="0"/>
        </c:dLbls>
        <c:axId val="1101437999"/>
        <c:axId val="171455071"/>
      </c:scatterChart>
      <c:scatterChart>
        <c:scatterStyle val="lineMarker"/>
        <c:varyColors val="0"/>
        <c:ser>
          <c:idx val="7"/>
          <c:order val="5"/>
          <c:tx>
            <c:strRef>
              <c:f>'Matching Diagram'!$H$99</c:f>
              <c:strCache>
                <c:ptCount val="1"/>
                <c:pt idx="0">
                  <c:v>Climb gradient CS25.121a</c:v>
                </c:pt>
              </c:strCache>
            </c:strRef>
          </c:tx>
          <c:spPr>
            <a:ln w="15875" cap="rnd">
              <a:solidFill>
                <a:srgbClr val="FF0000"/>
              </a:solidFill>
              <a:round/>
            </a:ln>
            <a:effectLst/>
          </c:spPr>
          <c:marker>
            <c:symbol val="circle"/>
            <c:size val="5"/>
            <c:spPr>
              <a:noFill/>
              <a:ln w="9525">
                <a:noFill/>
              </a:ln>
              <a:effectLst/>
            </c:spPr>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Diagram'!$H$101:$H$191</c:f>
              <c:numCache>
                <c:formatCode>General</c:formatCode>
                <c:ptCount val="91"/>
              </c:numCache>
            </c:numRef>
          </c:yVal>
          <c:smooth val="1"/>
          <c:extLst>
            <c:ext xmlns:c16="http://schemas.microsoft.com/office/drawing/2014/chart" uri="{C3380CC4-5D6E-409C-BE32-E72D297353CC}">
              <c16:uniqueId val="{00000000-4A99-4358-8C1F-B692889BC327}"/>
            </c:ext>
          </c:extLst>
        </c:ser>
        <c:ser>
          <c:idx val="8"/>
          <c:order val="6"/>
          <c:tx>
            <c:strRef>
              <c:f>'Matching Diagram'!$I$99</c:f>
              <c:strCache>
                <c:ptCount val="1"/>
                <c:pt idx="0">
                  <c:v>Climb gradient CS25.121b</c:v>
                </c:pt>
              </c:strCache>
            </c:strRef>
          </c:tx>
          <c:spPr>
            <a:ln w="15875" cap="rnd">
              <a:solidFill>
                <a:srgbClr val="FF7401"/>
              </a:solidFill>
              <a:round/>
            </a:ln>
            <a:effectLst/>
          </c:spPr>
          <c:marker>
            <c:symbol val="circle"/>
            <c:size val="5"/>
            <c:spPr>
              <a:noFill/>
              <a:ln w="9525">
                <a:noFill/>
              </a:ln>
              <a:effectLst/>
            </c:spPr>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Diagram'!$I$101:$I$191</c:f>
              <c:numCache>
                <c:formatCode>General</c:formatCode>
                <c:ptCount val="91"/>
              </c:numCache>
            </c:numRef>
          </c:yVal>
          <c:smooth val="0"/>
          <c:extLst>
            <c:ext xmlns:c16="http://schemas.microsoft.com/office/drawing/2014/chart" uri="{C3380CC4-5D6E-409C-BE32-E72D297353CC}">
              <c16:uniqueId val="{00000001-4A99-4358-8C1F-B692889BC327}"/>
            </c:ext>
          </c:extLst>
        </c:ser>
        <c:ser>
          <c:idx val="9"/>
          <c:order val="7"/>
          <c:tx>
            <c:strRef>
              <c:f>'Matching Diagram'!$J$99</c:f>
              <c:strCache>
                <c:ptCount val="1"/>
                <c:pt idx="0">
                  <c:v>Climb gradient CS25.121c</c:v>
                </c:pt>
              </c:strCache>
            </c:strRef>
          </c:tx>
          <c:spPr>
            <a:ln w="15875" cap="rnd">
              <a:solidFill>
                <a:schemeClr val="accent4">
                  <a:lumMod val="75000"/>
                </a:schemeClr>
              </a:solidFill>
              <a:round/>
            </a:ln>
            <a:effectLst/>
          </c:spPr>
          <c:marker>
            <c:symbol val="circle"/>
            <c:size val="5"/>
            <c:spPr>
              <a:noFill/>
              <a:ln w="9525">
                <a:noFill/>
              </a:ln>
              <a:effectLst/>
            </c:spPr>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Diagram'!$J$101:$J$191</c:f>
              <c:numCache>
                <c:formatCode>General</c:formatCode>
                <c:ptCount val="91"/>
              </c:numCache>
            </c:numRef>
          </c:yVal>
          <c:smooth val="0"/>
          <c:extLst>
            <c:ext xmlns:c16="http://schemas.microsoft.com/office/drawing/2014/chart" uri="{C3380CC4-5D6E-409C-BE32-E72D297353CC}">
              <c16:uniqueId val="{00000002-4A99-4358-8C1F-B692889BC327}"/>
            </c:ext>
          </c:extLst>
        </c:ser>
        <c:ser>
          <c:idx val="10"/>
          <c:order val="8"/>
          <c:tx>
            <c:strRef>
              <c:f>'Matching Diagram'!$K$99</c:f>
              <c:strCache>
                <c:ptCount val="1"/>
                <c:pt idx="0">
                  <c:v>Climb gradient CS25.121d</c:v>
                </c:pt>
              </c:strCache>
            </c:strRef>
          </c:tx>
          <c:spPr>
            <a:ln w="15875" cap="rnd">
              <a:solidFill>
                <a:srgbClr val="00B0F0"/>
              </a:solidFill>
              <a:round/>
            </a:ln>
            <a:effectLst/>
          </c:spPr>
          <c:marker>
            <c:symbol val="circle"/>
            <c:size val="5"/>
            <c:spPr>
              <a:noFill/>
              <a:ln w="9525">
                <a:noFill/>
              </a:ln>
              <a:effectLst/>
            </c:spPr>
          </c:marker>
          <c:xVal>
            <c:numRef>
              <c:f>'Matching Diagram'!$B$101:$B$191</c:f>
              <c:numCache>
                <c:formatCode>General</c:formatCode>
                <c:ptCount val="9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pt idx="31">
                  <c:v>3100</c:v>
                </c:pt>
                <c:pt idx="32">
                  <c:v>3200</c:v>
                </c:pt>
                <c:pt idx="33">
                  <c:v>3300</c:v>
                </c:pt>
                <c:pt idx="34">
                  <c:v>3400</c:v>
                </c:pt>
                <c:pt idx="35">
                  <c:v>3500</c:v>
                </c:pt>
                <c:pt idx="36">
                  <c:v>3600</c:v>
                </c:pt>
                <c:pt idx="37">
                  <c:v>3700</c:v>
                </c:pt>
                <c:pt idx="38">
                  <c:v>3800</c:v>
                </c:pt>
                <c:pt idx="39">
                  <c:v>3900</c:v>
                </c:pt>
                <c:pt idx="40">
                  <c:v>4000</c:v>
                </c:pt>
                <c:pt idx="41">
                  <c:v>4100</c:v>
                </c:pt>
                <c:pt idx="42">
                  <c:v>4200</c:v>
                </c:pt>
                <c:pt idx="43">
                  <c:v>4300</c:v>
                </c:pt>
                <c:pt idx="44">
                  <c:v>4400</c:v>
                </c:pt>
                <c:pt idx="45">
                  <c:v>4500</c:v>
                </c:pt>
                <c:pt idx="46">
                  <c:v>4600</c:v>
                </c:pt>
                <c:pt idx="47">
                  <c:v>4700</c:v>
                </c:pt>
                <c:pt idx="48">
                  <c:v>4800</c:v>
                </c:pt>
                <c:pt idx="49">
                  <c:v>4900</c:v>
                </c:pt>
                <c:pt idx="50">
                  <c:v>5000</c:v>
                </c:pt>
                <c:pt idx="51">
                  <c:v>5100</c:v>
                </c:pt>
                <c:pt idx="52">
                  <c:v>5200</c:v>
                </c:pt>
                <c:pt idx="53">
                  <c:v>5300</c:v>
                </c:pt>
                <c:pt idx="54">
                  <c:v>5400</c:v>
                </c:pt>
                <c:pt idx="55">
                  <c:v>5500</c:v>
                </c:pt>
                <c:pt idx="56">
                  <c:v>5600</c:v>
                </c:pt>
                <c:pt idx="57">
                  <c:v>5700</c:v>
                </c:pt>
                <c:pt idx="58">
                  <c:v>5800</c:v>
                </c:pt>
                <c:pt idx="59">
                  <c:v>5900</c:v>
                </c:pt>
                <c:pt idx="60">
                  <c:v>6000</c:v>
                </c:pt>
                <c:pt idx="61">
                  <c:v>6100</c:v>
                </c:pt>
                <c:pt idx="62">
                  <c:v>6200</c:v>
                </c:pt>
                <c:pt idx="63">
                  <c:v>6300</c:v>
                </c:pt>
                <c:pt idx="64">
                  <c:v>6400</c:v>
                </c:pt>
                <c:pt idx="65">
                  <c:v>6500</c:v>
                </c:pt>
                <c:pt idx="66">
                  <c:v>6600</c:v>
                </c:pt>
                <c:pt idx="67">
                  <c:v>6700</c:v>
                </c:pt>
                <c:pt idx="68">
                  <c:v>6800</c:v>
                </c:pt>
                <c:pt idx="69">
                  <c:v>6900</c:v>
                </c:pt>
                <c:pt idx="70">
                  <c:v>7000</c:v>
                </c:pt>
                <c:pt idx="71">
                  <c:v>7100</c:v>
                </c:pt>
                <c:pt idx="72">
                  <c:v>7200</c:v>
                </c:pt>
                <c:pt idx="73">
                  <c:v>7300</c:v>
                </c:pt>
                <c:pt idx="74">
                  <c:v>7400</c:v>
                </c:pt>
                <c:pt idx="75">
                  <c:v>7500</c:v>
                </c:pt>
                <c:pt idx="76">
                  <c:v>7600</c:v>
                </c:pt>
                <c:pt idx="77">
                  <c:v>7700</c:v>
                </c:pt>
                <c:pt idx="78">
                  <c:v>7800</c:v>
                </c:pt>
                <c:pt idx="79">
                  <c:v>7900</c:v>
                </c:pt>
                <c:pt idx="80">
                  <c:v>8000</c:v>
                </c:pt>
                <c:pt idx="81">
                  <c:v>8100</c:v>
                </c:pt>
                <c:pt idx="82">
                  <c:v>8200</c:v>
                </c:pt>
                <c:pt idx="83">
                  <c:v>8300</c:v>
                </c:pt>
                <c:pt idx="84">
                  <c:v>8400</c:v>
                </c:pt>
                <c:pt idx="85">
                  <c:v>8500</c:v>
                </c:pt>
                <c:pt idx="86">
                  <c:v>8600</c:v>
                </c:pt>
                <c:pt idx="87">
                  <c:v>8700</c:v>
                </c:pt>
                <c:pt idx="88">
                  <c:v>8800</c:v>
                </c:pt>
                <c:pt idx="89">
                  <c:v>8900</c:v>
                </c:pt>
                <c:pt idx="90">
                  <c:v>9000</c:v>
                </c:pt>
              </c:numCache>
            </c:numRef>
          </c:xVal>
          <c:yVal>
            <c:numRef>
              <c:f>'Matching Diagram'!$K$101:$K$191</c:f>
              <c:numCache>
                <c:formatCode>General</c:formatCode>
                <c:ptCount val="91"/>
              </c:numCache>
            </c:numRef>
          </c:yVal>
          <c:smooth val="0"/>
          <c:extLst>
            <c:ext xmlns:c16="http://schemas.microsoft.com/office/drawing/2014/chart" uri="{C3380CC4-5D6E-409C-BE32-E72D297353CC}">
              <c16:uniqueId val="{00000003-4A99-4358-8C1F-B692889BC327}"/>
            </c:ext>
          </c:extLst>
        </c:ser>
        <c:ser>
          <c:idx val="6"/>
          <c:order val="10"/>
          <c:tx>
            <c:v>Design Point</c:v>
          </c:tx>
          <c:spPr>
            <a:ln w="25400" cap="rnd">
              <a:noFill/>
              <a:round/>
            </a:ln>
            <a:effectLst/>
          </c:spPr>
          <c:marker>
            <c:symbol val="diamond"/>
            <c:size val="7"/>
            <c:spPr>
              <a:solidFill>
                <a:srgbClr val="00B0F0"/>
              </a:solidFill>
              <a:ln w="12700" cap="sq">
                <a:solidFill>
                  <a:schemeClr val="tx1">
                    <a:lumMod val="95000"/>
                    <a:lumOff val="5000"/>
                  </a:schemeClr>
                </a:solidFill>
                <a:round/>
              </a:ln>
              <a:effectLst/>
            </c:spPr>
          </c:marker>
          <c:xVal>
            <c:numRef>
              <c:f>'Matching Diagram'!$D$89</c:f>
              <c:numCache>
                <c:formatCode>General</c:formatCode>
                <c:ptCount val="1"/>
              </c:numCache>
            </c:numRef>
          </c:xVal>
          <c:yVal>
            <c:numRef>
              <c:f>'Matching Diagram'!$D$90</c:f>
              <c:numCache>
                <c:formatCode>General</c:formatCode>
                <c:ptCount val="1"/>
              </c:numCache>
            </c:numRef>
          </c:yVal>
          <c:smooth val="0"/>
          <c:extLst>
            <c:ext xmlns:c16="http://schemas.microsoft.com/office/drawing/2014/chart" uri="{C3380CC4-5D6E-409C-BE32-E72D297353CC}">
              <c16:uniqueId val="{00000007-8835-4C2B-AE7D-523C147B5079}"/>
            </c:ext>
          </c:extLst>
        </c:ser>
        <c:dLbls>
          <c:showLegendKey val="0"/>
          <c:showVal val="0"/>
          <c:showCatName val="0"/>
          <c:showSerName val="0"/>
          <c:showPercent val="0"/>
          <c:showBubbleSize val="0"/>
        </c:dLbls>
        <c:axId val="1101437999"/>
        <c:axId val="171455071"/>
      </c:scatterChart>
      <c:valAx>
        <c:axId val="1101437999"/>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Diagram'!$B$100</c:f>
              <c:strCache>
                <c:ptCount val="1"/>
                <c:pt idx="0">
                  <c:v>W/S - (N/m2)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cross"/>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71455071"/>
        <c:crosses val="autoZero"/>
        <c:crossBetween val="midCat"/>
        <c:majorUnit val="500"/>
        <c:minorUnit val="250"/>
      </c:valAx>
      <c:valAx>
        <c:axId val="171455071"/>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'Matching Diagram'!$E$100</c:f>
              <c:strCache>
                <c:ptCount val="1"/>
                <c:pt idx="0">
                  <c:v>T/W - (N/N)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101437999"/>
        <c:crosses val="autoZero"/>
        <c:crossBetween val="midCat"/>
      </c:valAx>
      <c:spPr>
        <a:noFill/>
        <a:ln>
          <a:solidFill>
            <a:schemeClr val="accent1">
              <a:alpha val="96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1400"/>
              <a:t>Class I Loading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v>Class I Loading Diagram</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2.5889967637540453E-3"/>
                  <c:y val="5.891015289426671E-2"/>
                </c:manualLayout>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2-AC3A-479B-876A-F43259AE3D71}"/>
                </c:ext>
              </c:extLst>
            </c:dLbl>
            <c:dLbl>
              <c:idx val="1"/>
              <c:layout>
                <c:manualLayout>
                  <c:x val="1.8122977346278411E-2"/>
                  <c:y val="8.6401557578257737E-2"/>
                </c:manualLayout>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3-AC3A-479B-876A-F43259AE3D71}"/>
                </c:ext>
              </c:extLst>
            </c:dLbl>
            <c:dLbl>
              <c:idx val="2"/>
              <c:layout>
                <c:manualLayout>
                  <c:x val="-0.10614886731391586"/>
                  <c:y val="-5.8910152894266654E-2"/>
                </c:manualLayout>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4-AC3A-479B-876A-F43259AE3D71}"/>
                </c:ext>
              </c:extLst>
            </c:dLbl>
            <c:dLbl>
              <c:idx val="3"/>
              <c:layout>
                <c:manualLayout>
                  <c:x val="-0.17605177993527507"/>
                  <c:y val="-1.17820305788534E-2"/>
                </c:manualLayout>
              </c:layout>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5-AC3A-479B-876A-F43259AE3D71}"/>
                </c:ext>
              </c:extLst>
            </c:dLbl>
            <c:dLbl>
              <c:idx val="4"/>
              <c:tx>
                <c:rich>
                  <a:bodyPr/>
                  <a:lstStyle/>
                  <a:p>
                    <a:endParaRPr lang="nl-NL"/>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AC3A-479B-876A-F43259AE3D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nl-NL"/>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xVal>
            <c:numRef>
              <c:f>('CG and Loading Diagram'!$H$69,'CG and Loading Diagram'!$H$72,'CG and Loading Diagram'!$H$73,'CG and Loading Diagram'!$H$74,'CG and Loading Diagram'!$H$69)</c:f>
              <c:numCache>
                <c:formatCode>General</c:formatCode>
                <c:ptCount val="5"/>
              </c:numCache>
            </c:numRef>
          </c:xVal>
          <c:yVal>
            <c:numRef>
              <c:f>('CG and Loading Diagram'!$E$69,'CG and Loading Diagram'!$E$72,'CG and Loading Diagram'!$E$73,'CG and Loading Diagram'!$E$74,'CG and Loading Diagram'!$E$69)</c:f>
              <c:numCache>
                <c:formatCode>General</c:formatCode>
                <c:ptCount val="5"/>
                <c:pt idx="1">
                  <c:v>0</c:v>
                </c:pt>
                <c:pt idx="2">
                  <c:v>0</c:v>
                </c:pt>
                <c:pt idx="3">
                  <c:v>0</c:v>
                </c:pt>
              </c:numCache>
            </c:numRef>
          </c:yVal>
          <c:smooth val="0"/>
          <c:extLst>
            <c:ext xmlns:c15="http://schemas.microsoft.com/office/drawing/2012/chart" uri="{02D57815-91ED-43cb-92C2-25804820EDAC}">
              <c15:datalabelsRange>
                <c15:f>('CG and Loading Diagram'!$A$69:$D$69,'CG and Loading Diagram'!$A$72:$D$72,'CG and Loading Diagram'!$A$73:$D$73,'CG and Loading Diagram'!$A$74:$D$74)</c15:f>
                <c15:dlblRangeCache>
                  <c:ptCount val="4"/>
                  <c:pt idx="0">
                    <c:v>OEM</c:v>
                  </c:pt>
                  <c:pt idx="1">
                    <c:v>OEM + max payload</c:v>
                  </c:pt>
                  <c:pt idx="2">
                    <c:v>OEM + max payload + fuel</c:v>
                  </c:pt>
                  <c:pt idx="3">
                    <c:v>OEM + fuel</c:v>
                  </c:pt>
                </c15:dlblRangeCache>
              </c15:datalabelsRange>
            </c:ext>
            <c:ext xmlns:c16="http://schemas.microsoft.com/office/drawing/2014/chart" uri="{C3380CC4-5D6E-409C-BE32-E72D297353CC}">
              <c16:uniqueId val="{00000000-AC3A-479B-876A-F43259AE3D71}"/>
            </c:ext>
          </c:extLst>
        </c:ser>
        <c:ser>
          <c:idx val="1"/>
          <c:order val="1"/>
          <c:tx>
            <c:v>MAC</c:v>
          </c:tx>
          <c:spPr>
            <a:ln w="19050" cap="rnd">
              <a:solidFill>
                <a:srgbClr val="FF0000"/>
              </a:solidFill>
              <a:round/>
            </a:ln>
            <a:effectLst/>
          </c:spPr>
          <c:marker>
            <c:symbol val="circle"/>
            <c:size val="5"/>
            <c:spPr>
              <a:noFill/>
              <a:ln w="9525">
                <a:noFill/>
              </a:ln>
              <a:effectLst/>
            </c:spPr>
          </c:marker>
          <c:dLbls>
            <c:dLbl>
              <c:idx val="0"/>
              <c:layout>
                <c:manualLayout>
                  <c:x val="-7.0840228187280386E-4"/>
                  <c:y val="-2.3340250692962444E-2"/>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7D8B51C3-B895-4B9A-8B5F-29ABA6F79A4D}" type="CELLRANGE">
                      <a:rPr lang="en-US"/>
                      <a:pPr>
                        <a:defRPr sz="800"/>
                      </a:pPr>
                      <a:t>[CELLRANGE]</a:t>
                    </a:fld>
                    <a:endParaRPr lang="nl-NL"/>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1"/>
                </c:ext>
                <c:ext xmlns:c16="http://schemas.microsoft.com/office/drawing/2014/chart" uri="{C3380CC4-5D6E-409C-BE32-E72D297353CC}">
                  <c16:uniqueId val="{00000007-AC3A-479B-876A-F43259AE3D71}"/>
                </c:ext>
              </c:extLst>
            </c:dLbl>
            <c:dLbl>
              <c:idx val="1"/>
              <c:tx>
                <c:rich>
                  <a:bodyPr/>
                  <a:lstStyle/>
                  <a:p>
                    <a:endParaRPr lang="nl-NL"/>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AC3A-479B-876A-F43259AE3D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nl-NL"/>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xVal>
            <c:numRef>
              <c:f>'CG and Loading Diagram'!$I$77:$I$78</c:f>
              <c:numCache>
                <c:formatCode>General</c:formatCode>
                <c:ptCount val="2"/>
                <c:pt idx="0">
                  <c:v>-0.05</c:v>
                </c:pt>
                <c:pt idx="1">
                  <c:v>0.05</c:v>
                </c:pt>
              </c:numCache>
            </c:numRef>
          </c:xVal>
          <c:yVal>
            <c:numLit>
              <c:formatCode>General</c:formatCode>
              <c:ptCount val="2"/>
              <c:pt idx="0">
                <c:v>1</c:v>
              </c:pt>
              <c:pt idx="1">
                <c:v>1</c:v>
              </c:pt>
            </c:numLit>
          </c:yVal>
          <c:smooth val="0"/>
          <c:extLst>
            <c:ext xmlns:c15="http://schemas.microsoft.com/office/drawing/2012/chart" uri="{02D57815-91ED-43cb-92C2-25804820EDAC}">
              <c15:datalabelsRange>
                <c15:f>'CG and Loading Diagram'!$A$75</c15:f>
                <c15:dlblRangeCache>
                  <c:ptCount val="1"/>
                  <c:pt idx="0">
                    <c:v>MTOM</c:v>
                  </c:pt>
                </c15:dlblRangeCache>
              </c15:datalabelsRange>
            </c:ext>
            <c:ext xmlns:c16="http://schemas.microsoft.com/office/drawing/2014/chart" uri="{C3380CC4-5D6E-409C-BE32-E72D297353CC}">
              <c16:uniqueId val="{00000001-AC3A-479B-876A-F43259AE3D71}"/>
            </c:ext>
          </c:extLst>
        </c:ser>
        <c:dLbls>
          <c:showLegendKey val="0"/>
          <c:showVal val="0"/>
          <c:showCatName val="0"/>
          <c:showSerName val="0"/>
          <c:showPercent val="0"/>
          <c:showBubbleSize val="0"/>
        </c:dLbls>
        <c:axId val="1675774688"/>
        <c:axId val="1866350208"/>
      </c:scatterChart>
      <c:valAx>
        <c:axId val="1675774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nl-NL" sz="1200"/>
                  <a:t>x</a:t>
                </a:r>
                <a:r>
                  <a:rPr lang="nl-NL" sz="1200" baseline="-25000"/>
                  <a:t>i</a:t>
                </a:r>
                <a:r>
                  <a:rPr lang="nl-NL" sz="1200"/>
                  <a:t>/mac (-)</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nl-NL"/>
          </a:p>
        </c:txPr>
        <c:crossAx val="1866350208"/>
        <c:crosses val="autoZero"/>
        <c:crossBetween val="midCat"/>
      </c:valAx>
      <c:valAx>
        <c:axId val="1866350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nl-NL" sz="1200"/>
                  <a:t>Mass Fraction, ḿ</a:t>
                </a:r>
                <a:r>
                  <a:rPr lang="nl-NL" sz="1200" baseline="-25000"/>
                  <a:t>i</a:t>
                </a:r>
                <a:r>
                  <a:rPr lang="nl-NL" sz="1200"/>
                  <a:t>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nl-NL"/>
          </a:p>
        </c:txPr>
        <c:crossAx val="1675774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1428750</xdr:colOff>
      <xdr:row>56</xdr:row>
      <xdr:rowOff>142875</xdr:rowOff>
    </xdr:from>
    <xdr:to>
      <xdr:col>5</xdr:col>
      <xdr:colOff>333375</xdr:colOff>
      <xdr:row>63</xdr:row>
      <xdr:rowOff>180975</xdr:rowOff>
    </xdr:to>
    <xdr:grpSp>
      <xdr:nvGrpSpPr>
        <xdr:cNvPr id="2" name="Group 1">
          <a:extLst>
            <a:ext uri="{FF2B5EF4-FFF2-40B4-BE49-F238E27FC236}">
              <a16:creationId xmlns:a16="http://schemas.microsoft.com/office/drawing/2014/main" id="{A39BD78B-99BF-4ED8-B592-61667B7B5B35}"/>
            </a:ext>
          </a:extLst>
        </xdr:cNvPr>
        <xdr:cNvGrpSpPr/>
      </xdr:nvGrpSpPr>
      <xdr:grpSpPr>
        <a:xfrm>
          <a:off x="6143625" y="10829925"/>
          <a:ext cx="1381125" cy="1381125"/>
          <a:chOff x="5924549" y="9829799"/>
          <a:chExt cx="1381125" cy="1381125"/>
        </a:xfrm>
      </xdr:grpSpPr>
      <xdr:pic>
        <xdr:nvPicPr>
          <xdr:cNvPr id="3" name="Graphic 2" descr="Airplane outline">
            <a:extLst>
              <a:ext uri="{FF2B5EF4-FFF2-40B4-BE49-F238E27FC236}">
                <a16:creationId xmlns:a16="http://schemas.microsoft.com/office/drawing/2014/main" id="{1E329F1C-E48B-F3C8-341E-BBE13F6B60A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24549" y="9829799"/>
            <a:ext cx="1381125" cy="1381125"/>
          </a:xfrm>
          <a:prstGeom prst="rect">
            <a:avLst/>
          </a:prstGeom>
        </xdr:spPr>
      </xdr:pic>
      <xdr:sp macro="" textlink="">
        <xdr:nvSpPr>
          <xdr:cNvPr id="4" name="TextBox 3">
            <a:extLst>
              <a:ext uri="{FF2B5EF4-FFF2-40B4-BE49-F238E27FC236}">
                <a16:creationId xmlns:a16="http://schemas.microsoft.com/office/drawing/2014/main" id="{DCD989FF-4A5F-451B-F40A-07957302760A}"/>
              </a:ext>
            </a:extLst>
          </xdr:cNvPr>
          <xdr:cNvSpPr txBox="1"/>
        </xdr:nvSpPr>
        <xdr:spPr>
          <a:xfrm>
            <a:off x="6743700" y="10020300"/>
            <a:ext cx="4540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kern="1200"/>
              <a:t>right</a:t>
            </a:r>
          </a:p>
        </xdr:txBody>
      </xdr:sp>
      <xdr:sp macro="" textlink="">
        <xdr:nvSpPr>
          <xdr:cNvPr id="5" name="TextBox 4">
            <a:extLst>
              <a:ext uri="{FF2B5EF4-FFF2-40B4-BE49-F238E27FC236}">
                <a16:creationId xmlns:a16="http://schemas.microsoft.com/office/drawing/2014/main" id="{475D1C06-F1C4-4A2F-71F7-DA60BB876DDC}"/>
              </a:ext>
            </a:extLst>
          </xdr:cNvPr>
          <xdr:cNvSpPr txBox="1"/>
        </xdr:nvSpPr>
        <xdr:spPr>
          <a:xfrm>
            <a:off x="6086474" y="10029824"/>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kern="1200"/>
              <a:t>left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161925</xdr:colOff>
      <xdr:row>16</xdr:row>
      <xdr:rowOff>185736</xdr:rowOff>
    </xdr:from>
    <xdr:to>
      <xdr:col>12</xdr:col>
      <xdr:colOff>114300</xdr:colOff>
      <xdr:row>39</xdr:row>
      <xdr:rowOff>114300</xdr:rowOff>
    </xdr:to>
    <xdr:graphicFrame macro="">
      <xdr:nvGraphicFramePr>
        <xdr:cNvPr id="3" name="Chart 2">
          <a:extLst>
            <a:ext uri="{FF2B5EF4-FFF2-40B4-BE49-F238E27FC236}">
              <a16:creationId xmlns:a16="http://schemas.microsoft.com/office/drawing/2014/main" id="{0E46B2E1-5A03-4003-6287-9C4B757C6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19051</xdr:colOff>
      <xdr:row>11</xdr:row>
      <xdr:rowOff>171450</xdr:rowOff>
    </xdr:from>
    <xdr:to>
      <xdr:col>17</xdr:col>
      <xdr:colOff>466725</xdr:colOff>
      <xdr:row>28</xdr:row>
      <xdr:rowOff>9525</xdr:rowOff>
    </xdr:to>
    <xdr:graphicFrame macro="">
      <xdr:nvGraphicFramePr>
        <xdr:cNvPr id="2" name="Chart 1">
          <a:extLst>
            <a:ext uri="{FF2B5EF4-FFF2-40B4-BE49-F238E27FC236}">
              <a16:creationId xmlns:a16="http://schemas.microsoft.com/office/drawing/2014/main" id="{FE0E3E83-1145-1AC3-7FC3-D070769D5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590550</xdr:colOff>
      <xdr:row>29</xdr:row>
      <xdr:rowOff>76200</xdr:rowOff>
    </xdr:from>
    <xdr:to>
      <xdr:col>12</xdr:col>
      <xdr:colOff>438150</xdr:colOff>
      <xdr:row>34</xdr:row>
      <xdr:rowOff>262424</xdr:rowOff>
    </xdr:to>
    <xdr:pic>
      <xdr:nvPicPr>
        <xdr:cNvPr id="3" name="Picture 2">
          <a:extLst>
            <a:ext uri="{FF2B5EF4-FFF2-40B4-BE49-F238E27FC236}">
              <a16:creationId xmlns:a16="http://schemas.microsoft.com/office/drawing/2014/main" id="{61EBCFD4-2242-48D6-BB07-3B483C44A8FB}"/>
            </a:ext>
          </a:extLst>
        </xdr:cNvPr>
        <xdr:cNvPicPr>
          <a:picLocks noChangeAspect="1"/>
        </xdr:cNvPicPr>
      </xdr:nvPicPr>
      <xdr:blipFill>
        <a:blip xmlns:r="http://schemas.openxmlformats.org/officeDocument/2006/relationships" r:embed="rId1"/>
        <a:stretch>
          <a:fillRect/>
        </a:stretch>
      </xdr:blipFill>
      <xdr:spPr>
        <a:xfrm>
          <a:off x="6477000" y="8086725"/>
          <a:ext cx="4686300" cy="30437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123826</xdr:colOff>
      <xdr:row>100</xdr:row>
      <xdr:rowOff>4761</xdr:rowOff>
    </xdr:from>
    <xdr:to>
      <xdr:col>28</xdr:col>
      <xdr:colOff>9526</xdr:colOff>
      <xdr:row>136</xdr:row>
      <xdr:rowOff>38100</xdr:rowOff>
    </xdr:to>
    <xdr:graphicFrame macro="">
      <xdr:nvGraphicFramePr>
        <xdr:cNvPr id="8" name="Chart 7">
          <a:extLst>
            <a:ext uri="{FF2B5EF4-FFF2-40B4-BE49-F238E27FC236}">
              <a16:creationId xmlns:a16="http://schemas.microsoft.com/office/drawing/2014/main" id="{FD5E8040-B6A9-580C-794D-492100588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704850</xdr:colOff>
      <xdr:row>61</xdr:row>
      <xdr:rowOff>38099</xdr:rowOff>
    </xdr:from>
    <xdr:to>
      <xdr:col>19</xdr:col>
      <xdr:colOff>295275</xdr:colOff>
      <xdr:row>85</xdr:row>
      <xdr:rowOff>9524</xdr:rowOff>
    </xdr:to>
    <xdr:graphicFrame macro="">
      <xdr:nvGraphicFramePr>
        <xdr:cNvPr id="3" name="Chart 2">
          <a:extLst>
            <a:ext uri="{FF2B5EF4-FFF2-40B4-BE49-F238E27FC236}">
              <a16:creationId xmlns:a16="http://schemas.microsoft.com/office/drawing/2014/main" id="{0512BE20-6B9A-4B9C-B886-E8A6449C1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freight.qantas.com/au-en/fleet/unit-load-devices.html"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4C7C-F791-4C4D-88BF-F5D31A4833FB}">
  <sheetPr codeName="Sheet1"/>
  <dimension ref="A1:F53"/>
  <sheetViews>
    <sheetView workbookViewId="0">
      <selection activeCell="B15" sqref="B15"/>
    </sheetView>
  </sheetViews>
  <sheetFormatPr defaultRowHeight="15" x14ac:dyDescent="0.25"/>
  <cols>
    <col min="1" max="1" width="31.7109375" bestFit="1" customWidth="1"/>
    <col min="2" max="2" width="15.7109375" customWidth="1"/>
    <col min="3" max="3" width="13.42578125" bestFit="1" customWidth="1"/>
    <col min="4" max="4" width="13.7109375" bestFit="1" customWidth="1"/>
    <col min="5" max="5" width="19.7109375" customWidth="1"/>
  </cols>
  <sheetData>
    <row r="1" spans="1:6" ht="18.75" x14ac:dyDescent="0.3">
      <c r="A1" s="57" t="s">
        <v>0</v>
      </c>
      <c r="B1" s="57" t="s">
        <v>1</v>
      </c>
      <c r="C1" s="2"/>
      <c r="D1" s="2"/>
      <c r="E1" s="2"/>
      <c r="F1" s="2"/>
    </row>
    <row r="2" spans="1:6" ht="18.75" x14ac:dyDescent="0.3">
      <c r="A2" s="57"/>
      <c r="B2" s="57" t="s">
        <v>2</v>
      </c>
      <c r="C2" s="2"/>
      <c r="D2" s="2"/>
      <c r="E2" s="2"/>
      <c r="F2" s="2"/>
    </row>
    <row r="3" spans="1:6" x14ac:dyDescent="0.25">
      <c r="A3" s="2"/>
      <c r="B3" s="2"/>
      <c r="C3" s="2"/>
      <c r="D3" s="2"/>
      <c r="E3" s="2"/>
      <c r="F3" s="2"/>
    </row>
    <row r="4" spans="1:6" ht="30" customHeight="1" x14ac:dyDescent="0.25">
      <c r="A4" s="3" t="s">
        <v>3</v>
      </c>
      <c r="B4" s="152" t="s">
        <v>4</v>
      </c>
      <c r="C4" s="152"/>
      <c r="D4" s="152"/>
      <c r="E4" s="152"/>
      <c r="F4" s="2"/>
    </row>
    <row r="5" spans="1:6" x14ac:dyDescent="0.25">
      <c r="A5" s="2"/>
      <c r="B5" s="2" t="s">
        <v>5</v>
      </c>
      <c r="C5" s="2" t="s">
        <v>6</v>
      </c>
      <c r="D5" s="2"/>
      <c r="E5" s="2"/>
      <c r="F5" s="2"/>
    </row>
    <row r="6" spans="1:6" x14ac:dyDescent="0.25">
      <c r="A6" s="2"/>
      <c r="B6" s="2" t="s">
        <v>7</v>
      </c>
      <c r="C6" s="2" t="s">
        <v>8</v>
      </c>
      <c r="D6" s="2"/>
      <c r="E6" s="2"/>
      <c r="F6" s="2"/>
    </row>
    <row r="7" spans="1:6" x14ac:dyDescent="0.25">
      <c r="A7" s="2"/>
      <c r="B7" s="2"/>
      <c r="C7" s="2"/>
      <c r="D7" s="2"/>
      <c r="E7" s="2"/>
      <c r="F7" s="2"/>
    </row>
    <row r="8" spans="1:6" x14ac:dyDescent="0.25">
      <c r="A8" s="3" t="s">
        <v>9</v>
      </c>
      <c r="B8" s="155" t="s">
        <v>10</v>
      </c>
      <c r="C8" s="155"/>
      <c r="D8" s="155"/>
      <c r="E8" s="155"/>
      <c r="F8" s="2"/>
    </row>
    <row r="9" spans="1:6" x14ac:dyDescent="0.25">
      <c r="A9" s="2"/>
      <c r="B9" s="156" t="s">
        <v>725</v>
      </c>
      <c r="C9" s="156"/>
      <c r="D9" s="156"/>
      <c r="E9" s="156"/>
      <c r="F9" s="2"/>
    </row>
    <row r="10" spans="1:6" ht="28.5" customHeight="1" x14ac:dyDescent="0.25">
      <c r="A10" s="2"/>
      <c r="B10" s="156" t="s">
        <v>11</v>
      </c>
      <c r="C10" s="156"/>
      <c r="D10" s="156"/>
      <c r="E10" s="156"/>
      <c r="F10" s="2"/>
    </row>
    <row r="11" spans="1:6" ht="28.5" customHeight="1" x14ac:dyDescent="0.25">
      <c r="A11" s="2"/>
      <c r="B11" s="152" t="s">
        <v>726</v>
      </c>
      <c r="C11" s="152"/>
      <c r="D11" s="152"/>
      <c r="E11" s="152"/>
      <c r="F11" s="2"/>
    </row>
    <row r="12" spans="1:6" x14ac:dyDescent="0.25">
      <c r="A12" s="2"/>
      <c r="B12" s="2"/>
      <c r="C12" s="2"/>
      <c r="D12" s="2"/>
      <c r="E12" s="2"/>
      <c r="F12" s="2"/>
    </row>
    <row r="13" spans="1:6" x14ac:dyDescent="0.25">
      <c r="A13" s="3" t="s">
        <v>12</v>
      </c>
      <c r="B13" s="4"/>
      <c r="C13" s="2"/>
      <c r="D13" s="2"/>
      <c r="E13" s="2"/>
      <c r="F13" s="2"/>
    </row>
    <row r="14" spans="1:6" x14ac:dyDescent="0.25">
      <c r="A14" s="3" t="s">
        <v>13</v>
      </c>
      <c r="B14" s="4"/>
      <c r="C14" s="2"/>
      <c r="D14" s="2"/>
      <c r="E14" s="2"/>
      <c r="F14" s="2"/>
    </row>
    <row r="15" spans="1:6" x14ac:dyDescent="0.25">
      <c r="A15" s="3" t="s">
        <v>14</v>
      </c>
      <c r="B15" s="1"/>
      <c r="C15" s="2"/>
      <c r="D15" s="2"/>
      <c r="E15" s="2"/>
      <c r="F15" s="2"/>
    </row>
    <row r="16" spans="1:6" x14ac:dyDescent="0.25">
      <c r="A16" s="3" t="s">
        <v>15</v>
      </c>
      <c r="B16" s="1"/>
      <c r="C16" s="2"/>
      <c r="D16" s="2"/>
      <c r="E16" s="2"/>
      <c r="F16" s="2"/>
    </row>
    <row r="17" spans="1:6" x14ac:dyDescent="0.25">
      <c r="A17" s="3" t="s">
        <v>16</v>
      </c>
      <c r="B17" s="5"/>
      <c r="C17" s="2"/>
      <c r="D17" s="2"/>
      <c r="E17" s="2"/>
      <c r="F17" s="2"/>
    </row>
    <row r="18" spans="1:6" x14ac:dyDescent="0.25">
      <c r="A18" s="3" t="s">
        <v>17</v>
      </c>
      <c r="B18" s="6"/>
      <c r="C18" s="2"/>
      <c r="D18" s="2"/>
      <c r="E18" s="2"/>
      <c r="F18" s="2"/>
    </row>
    <row r="19" spans="1:6" x14ac:dyDescent="0.25">
      <c r="A19" s="2"/>
      <c r="B19" s="2"/>
      <c r="C19" s="2"/>
      <c r="D19" s="2"/>
      <c r="E19" s="2"/>
      <c r="F19" s="2"/>
    </row>
    <row r="20" spans="1:6" x14ac:dyDescent="0.25">
      <c r="A20" s="3" t="s">
        <v>18</v>
      </c>
      <c r="B20" s="2" t="s">
        <v>19</v>
      </c>
      <c r="C20" s="2"/>
      <c r="D20" s="2"/>
      <c r="E20" s="2"/>
      <c r="F20" s="2" t="s">
        <v>20</v>
      </c>
    </row>
    <row r="21" spans="1:6" x14ac:dyDescent="0.25">
      <c r="A21" s="2" t="s">
        <v>21</v>
      </c>
      <c r="B21" s="1"/>
      <c r="C21" s="2"/>
      <c r="D21" s="2"/>
      <c r="E21" s="2"/>
      <c r="F21" s="2" t="s">
        <v>22</v>
      </c>
    </row>
    <row r="22" spans="1:6" x14ac:dyDescent="0.25">
      <c r="A22" s="2" t="s">
        <v>242</v>
      </c>
      <c r="B22" s="1"/>
      <c r="C22" s="2"/>
      <c r="D22" s="2"/>
      <c r="E22" s="2"/>
      <c r="F22" s="2" t="s">
        <v>23</v>
      </c>
    </row>
    <row r="23" spans="1:6" x14ac:dyDescent="0.25">
      <c r="A23" s="2" t="s">
        <v>24</v>
      </c>
      <c r="B23" s="1"/>
      <c r="C23" s="2"/>
      <c r="D23" s="2"/>
      <c r="E23" s="2"/>
      <c r="F23" s="2" t="s">
        <v>25</v>
      </c>
    </row>
    <row r="24" spans="1:6" x14ac:dyDescent="0.25">
      <c r="A24" s="2" t="s">
        <v>26</v>
      </c>
      <c r="B24" s="1"/>
      <c r="C24" s="2"/>
      <c r="D24" s="2"/>
      <c r="E24" s="2"/>
      <c r="F24" s="2" t="s">
        <v>27</v>
      </c>
    </row>
    <row r="25" spans="1:6" x14ac:dyDescent="0.25">
      <c r="A25" s="56" t="s">
        <v>28</v>
      </c>
      <c r="B25" s="2">
        <f>B21*B23</f>
        <v>0</v>
      </c>
      <c r="C25" s="2"/>
      <c r="D25" s="2"/>
      <c r="E25" s="2"/>
      <c r="F25" s="2" t="s">
        <v>25</v>
      </c>
    </row>
    <row r="26" spans="1:6" x14ac:dyDescent="0.25">
      <c r="A26" s="2" t="s">
        <v>29</v>
      </c>
      <c r="B26" s="1"/>
      <c r="C26" s="2"/>
      <c r="D26" s="2"/>
      <c r="E26" s="2"/>
      <c r="F26" s="2" t="s">
        <v>25</v>
      </c>
    </row>
    <row r="27" spans="1:6" x14ac:dyDescent="0.25">
      <c r="A27" s="2" t="s">
        <v>30</v>
      </c>
      <c r="B27" s="2" t="s">
        <v>31</v>
      </c>
      <c r="C27" s="2"/>
      <c r="D27" s="2"/>
      <c r="E27" s="2"/>
      <c r="F27" s="2"/>
    </row>
    <row r="28" spans="1:6" x14ac:dyDescent="0.25">
      <c r="A28" s="2"/>
      <c r="B28" s="2"/>
      <c r="C28" s="2"/>
      <c r="D28" s="2"/>
      <c r="E28" s="2"/>
      <c r="F28" s="2"/>
    </row>
    <row r="29" spans="1:6" ht="27.75" customHeight="1" x14ac:dyDescent="0.25">
      <c r="A29" s="53" t="s">
        <v>32</v>
      </c>
      <c r="B29" s="153" t="s">
        <v>33</v>
      </c>
      <c r="C29" s="153"/>
      <c r="D29" s="153"/>
      <c r="E29" s="153"/>
      <c r="F29" s="2"/>
    </row>
    <row r="30" spans="1:6" x14ac:dyDescent="0.25">
      <c r="A30" s="55">
        <v>1</v>
      </c>
      <c r="B30" s="2" t="s">
        <v>721</v>
      </c>
      <c r="C30" s="2"/>
      <c r="D30" s="2"/>
      <c r="E30" s="2"/>
      <c r="F30" s="2"/>
    </row>
    <row r="31" spans="1:6" x14ac:dyDescent="0.25">
      <c r="A31" s="55">
        <v>2</v>
      </c>
      <c r="B31" s="2" t="s">
        <v>34</v>
      </c>
      <c r="C31" s="2"/>
      <c r="D31" s="2"/>
      <c r="E31" s="2"/>
      <c r="F31" s="2"/>
    </row>
    <row r="32" spans="1:6" x14ac:dyDescent="0.25">
      <c r="A32" s="55">
        <v>3</v>
      </c>
      <c r="B32" s="2" t="s">
        <v>35</v>
      </c>
      <c r="C32" s="2"/>
      <c r="D32" s="2"/>
      <c r="E32" s="2"/>
      <c r="F32" s="2"/>
    </row>
    <row r="33" spans="1:6" x14ac:dyDescent="0.25">
      <c r="A33" s="55">
        <v>4</v>
      </c>
      <c r="B33" s="2" t="s">
        <v>36</v>
      </c>
      <c r="C33" s="2"/>
      <c r="D33" s="2"/>
      <c r="E33" s="2"/>
      <c r="F33" s="2"/>
    </row>
    <row r="34" spans="1:6" x14ac:dyDescent="0.25">
      <c r="A34" s="55">
        <v>5</v>
      </c>
      <c r="B34" s="2" t="s">
        <v>37</v>
      </c>
      <c r="C34" s="2"/>
      <c r="D34" s="2"/>
      <c r="E34" s="2"/>
      <c r="F34" s="2"/>
    </row>
    <row r="35" spans="1:6" x14ac:dyDescent="0.25">
      <c r="A35" s="55">
        <v>6</v>
      </c>
      <c r="B35" s="2" t="s">
        <v>38</v>
      </c>
      <c r="C35" s="2"/>
      <c r="D35" s="2"/>
      <c r="E35" s="2"/>
      <c r="F35" s="2"/>
    </row>
    <row r="36" spans="1:6" x14ac:dyDescent="0.25">
      <c r="A36" s="55">
        <v>7</v>
      </c>
      <c r="B36" s="2" t="s">
        <v>6</v>
      </c>
      <c r="C36" s="2"/>
      <c r="D36" s="2"/>
      <c r="E36" s="2"/>
      <c r="F36" s="2"/>
    </row>
    <row r="37" spans="1:6" x14ac:dyDescent="0.25">
      <c r="A37" s="55">
        <v>8</v>
      </c>
      <c r="B37" s="2" t="s">
        <v>724</v>
      </c>
      <c r="C37" s="2"/>
      <c r="D37" s="2"/>
      <c r="E37" s="2"/>
      <c r="F37" s="2"/>
    </row>
    <row r="38" spans="1:6" x14ac:dyDescent="0.25">
      <c r="A38" s="2"/>
      <c r="B38" s="2"/>
      <c r="C38" s="2"/>
      <c r="D38" s="2"/>
      <c r="E38" s="2"/>
      <c r="F38" s="2"/>
    </row>
    <row r="39" spans="1:6" x14ac:dyDescent="0.25">
      <c r="A39" s="53" t="s">
        <v>39</v>
      </c>
      <c r="B39" s="154" t="s">
        <v>40</v>
      </c>
      <c r="C39" s="154"/>
      <c r="D39" s="154"/>
      <c r="E39" s="2"/>
      <c r="F39" s="2"/>
    </row>
    <row r="40" spans="1:6" x14ac:dyDescent="0.25">
      <c r="A40" s="55">
        <v>1</v>
      </c>
      <c r="B40" s="2" t="s">
        <v>41</v>
      </c>
      <c r="C40" s="2"/>
      <c r="D40" s="2"/>
      <c r="E40" s="2"/>
      <c r="F40" s="2"/>
    </row>
    <row r="41" spans="1:6" x14ac:dyDescent="0.25">
      <c r="A41" s="55">
        <v>2</v>
      </c>
      <c r="B41" s="2" t="s">
        <v>42</v>
      </c>
      <c r="C41" s="2"/>
      <c r="D41" s="2"/>
      <c r="E41" s="2"/>
      <c r="F41" s="2"/>
    </row>
    <row r="42" spans="1:6" x14ac:dyDescent="0.25">
      <c r="A42" s="55">
        <v>3</v>
      </c>
      <c r="B42" s="2" t="s">
        <v>43</v>
      </c>
      <c r="C42" s="2"/>
      <c r="D42" s="2"/>
      <c r="E42" s="2"/>
      <c r="F42" s="2"/>
    </row>
    <row r="43" spans="1:6" x14ac:dyDescent="0.25">
      <c r="A43" s="55">
        <v>4</v>
      </c>
      <c r="B43" s="2" t="s">
        <v>44</v>
      </c>
      <c r="C43" s="2"/>
      <c r="D43" s="2"/>
      <c r="E43" s="2"/>
      <c r="F43" s="2"/>
    </row>
    <row r="44" spans="1:6" x14ac:dyDescent="0.25">
      <c r="A44" s="55">
        <v>5</v>
      </c>
      <c r="B44" s="2" t="s">
        <v>45</v>
      </c>
      <c r="C44" s="2"/>
      <c r="D44" s="2"/>
      <c r="E44" s="2"/>
      <c r="F44" s="2"/>
    </row>
    <row r="45" spans="1:6" x14ac:dyDescent="0.25">
      <c r="A45" s="55">
        <v>6</v>
      </c>
      <c r="B45" s="2" t="s">
        <v>46</v>
      </c>
      <c r="C45" s="2"/>
      <c r="D45" s="2"/>
      <c r="E45" s="2"/>
      <c r="F45" s="2"/>
    </row>
    <row r="46" spans="1:6" x14ac:dyDescent="0.25">
      <c r="A46" s="55">
        <v>7</v>
      </c>
      <c r="B46" s="2" t="s">
        <v>47</v>
      </c>
      <c r="C46" s="2"/>
      <c r="D46" s="2"/>
      <c r="E46" s="2"/>
      <c r="F46" s="2"/>
    </row>
    <row r="47" spans="1:6" x14ac:dyDescent="0.25">
      <c r="A47" s="55">
        <v>8</v>
      </c>
      <c r="B47" s="2" t="s">
        <v>48</v>
      </c>
      <c r="C47" s="2"/>
      <c r="D47" s="2"/>
      <c r="E47" s="2"/>
      <c r="F47" s="2"/>
    </row>
    <row r="48" spans="1:6" x14ac:dyDescent="0.25">
      <c r="A48" s="55">
        <v>9</v>
      </c>
      <c r="B48" s="2" t="s">
        <v>49</v>
      </c>
      <c r="C48" s="2"/>
      <c r="D48" s="2"/>
      <c r="E48" s="2"/>
      <c r="F48" s="2"/>
    </row>
    <row r="49" spans="1:6" x14ac:dyDescent="0.25">
      <c r="A49" s="55">
        <v>10</v>
      </c>
      <c r="B49" s="2" t="s">
        <v>50</v>
      </c>
      <c r="C49" s="2"/>
      <c r="D49" s="2"/>
      <c r="E49" s="2"/>
      <c r="F49" s="2"/>
    </row>
    <row r="50" spans="1:6" x14ac:dyDescent="0.25">
      <c r="A50" s="55">
        <v>11</v>
      </c>
      <c r="B50" s="2" t="s">
        <v>51</v>
      </c>
      <c r="C50" s="2"/>
      <c r="D50" s="2"/>
      <c r="E50" s="2"/>
      <c r="F50" s="2"/>
    </row>
    <row r="51" spans="1:6" x14ac:dyDescent="0.25">
      <c r="A51" s="55">
        <v>12</v>
      </c>
      <c r="B51" s="2" t="s">
        <v>52</v>
      </c>
      <c r="C51" s="2"/>
      <c r="D51" s="2"/>
      <c r="E51" s="2"/>
      <c r="F51" s="2"/>
    </row>
    <row r="52" spans="1:6" x14ac:dyDescent="0.25">
      <c r="A52" s="55">
        <v>13</v>
      </c>
      <c r="B52" s="2" t="s">
        <v>53</v>
      </c>
      <c r="C52" s="2"/>
      <c r="D52" s="2"/>
      <c r="E52" s="2"/>
      <c r="F52" s="2"/>
    </row>
    <row r="53" spans="1:6" x14ac:dyDescent="0.25">
      <c r="A53" s="55">
        <v>14</v>
      </c>
      <c r="B53" s="2" t="s">
        <v>54</v>
      </c>
      <c r="C53" s="2"/>
      <c r="D53" s="2"/>
      <c r="E53" s="2"/>
      <c r="F53" s="2"/>
    </row>
  </sheetData>
  <sheetProtection algorithmName="SHA-512" hashValue="+GomfEzZHA4ODJszomrmgExIMdCHMkmAx1URe0hX15YRUkaDYzESrkFhqKNCfNy6nf1Oybk2LaOYzQ4S5gFk7Q==" saltValue="cQkAJI+akv2gEIaw1VHc9A==" spinCount="100000" sheet="1" formatCells="0"/>
  <dataConsolidate/>
  <mergeCells count="7">
    <mergeCell ref="B4:E4"/>
    <mergeCell ref="B29:E29"/>
    <mergeCell ref="B39:D39"/>
    <mergeCell ref="B8:E8"/>
    <mergeCell ref="B9:E9"/>
    <mergeCell ref="B10:E10"/>
    <mergeCell ref="B11:E11"/>
  </mergeCells>
  <dataValidations count="1">
    <dataValidation type="whole" operator="greaterThan" allowBlank="1" showInputMessage="1" showErrorMessage="1" sqref="B21:B22" xr:uid="{65EFCDA4-F684-459D-9601-B7526E47EF9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310EBD5-E1CE-42FD-A997-2824978E5452}">
          <x14:formula1>
            <xm:f>Sheet2!$K$12:$K$14</xm:f>
          </x14:formula1>
          <xm:sqref>B16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888FF-9894-4D97-9BF6-9E4D7DC71D38}">
  <dimension ref="A1:J47"/>
  <sheetViews>
    <sheetView topLeftCell="A9" workbookViewId="0">
      <selection activeCell="D23" sqref="D23"/>
    </sheetView>
  </sheetViews>
  <sheetFormatPr defaultRowHeight="15" x14ac:dyDescent="0.25"/>
  <cols>
    <col min="1" max="1" width="46.28515625" customWidth="1"/>
  </cols>
  <sheetData>
    <row r="1" spans="1:10" x14ac:dyDescent="0.25">
      <c r="A1" s="3" t="s">
        <v>351</v>
      </c>
      <c r="B1" s="2"/>
      <c r="C1" s="2"/>
      <c r="D1" s="2"/>
      <c r="E1" s="2"/>
      <c r="F1" s="2"/>
      <c r="G1" s="2"/>
      <c r="H1" s="2"/>
      <c r="I1" s="2"/>
      <c r="J1" s="2"/>
    </row>
    <row r="2" spans="1:10" x14ac:dyDescent="0.25">
      <c r="A2" s="2" t="str">
        <f>'Configuration Selection'!A10</f>
        <v>Aircraft engine type:</v>
      </c>
      <c r="B2" s="2"/>
      <c r="C2" s="2"/>
      <c r="D2" s="2">
        <f>'Configuration Selection'!B10</f>
        <v>0</v>
      </c>
      <c r="E2" s="2"/>
      <c r="F2" s="2"/>
      <c r="G2" s="2"/>
      <c r="H2" s="2"/>
      <c r="I2" s="2"/>
      <c r="J2" s="2"/>
    </row>
    <row r="3" spans="1:10" x14ac:dyDescent="0.25">
      <c r="A3" s="2" t="str">
        <f>'Configuration Selection'!A11</f>
        <v>No. of engines</v>
      </c>
      <c r="B3" s="2"/>
      <c r="C3" s="2"/>
      <c r="D3" s="2">
        <f>'Configuration Selection'!B11</f>
        <v>0</v>
      </c>
      <c r="E3" s="2"/>
      <c r="F3" s="2"/>
      <c r="G3" s="2"/>
      <c r="H3" s="2"/>
      <c r="I3" s="2"/>
      <c r="J3" s="2"/>
    </row>
    <row r="4" spans="1:10" x14ac:dyDescent="0.25">
      <c r="A4" s="2" t="str">
        <f>'Configuration Selection'!A13</f>
        <v>Integration</v>
      </c>
      <c r="B4" s="2"/>
      <c r="C4" s="2"/>
      <c r="D4" s="2">
        <f>'Configuration Selection'!B13</f>
        <v>0</v>
      </c>
      <c r="E4" s="2"/>
      <c r="F4" s="2"/>
      <c r="G4" s="2"/>
      <c r="H4" s="2"/>
      <c r="I4" s="2"/>
      <c r="J4" s="2"/>
    </row>
    <row r="5" spans="1:10" x14ac:dyDescent="0.25">
      <c r="A5" s="161" t="s">
        <v>352</v>
      </c>
      <c r="B5" s="161"/>
      <c r="C5" s="191"/>
      <c r="D5" s="1"/>
      <c r="E5" s="2"/>
      <c r="F5" s="2"/>
      <c r="G5" s="2"/>
      <c r="H5" s="2"/>
      <c r="I5" s="2"/>
      <c r="J5" s="2"/>
    </row>
    <row r="6" spans="1:10" ht="30" customHeight="1" x14ac:dyDescent="0.25">
      <c r="A6" s="188" t="s">
        <v>562</v>
      </c>
      <c r="B6" s="188"/>
      <c r="C6" s="188"/>
      <c r="D6" s="188"/>
      <c r="E6" s="2"/>
      <c r="F6" s="2"/>
      <c r="G6" s="2"/>
      <c r="H6" s="2"/>
      <c r="I6" s="2"/>
      <c r="J6" s="2"/>
    </row>
    <row r="7" spans="1:10" x14ac:dyDescent="0.25">
      <c r="A7" s="2"/>
      <c r="B7" s="2"/>
      <c r="C7" s="2"/>
      <c r="D7" s="2"/>
      <c r="E7" s="2"/>
      <c r="F7" s="2"/>
      <c r="G7" s="2"/>
      <c r="H7" s="2"/>
      <c r="I7" s="2"/>
      <c r="J7" s="2"/>
    </row>
    <row r="8" spans="1:10" x14ac:dyDescent="0.25">
      <c r="A8" s="3" t="s">
        <v>563</v>
      </c>
      <c r="B8" s="2"/>
      <c r="C8" s="2"/>
      <c r="D8" s="2"/>
      <c r="E8" s="3" t="s">
        <v>20</v>
      </c>
      <c r="F8" s="2"/>
      <c r="G8" s="2"/>
      <c r="H8" s="2"/>
      <c r="I8" s="2"/>
      <c r="J8" s="2"/>
    </row>
    <row r="9" spans="1:10" x14ac:dyDescent="0.25">
      <c r="A9" s="2" t="s">
        <v>355</v>
      </c>
      <c r="B9" s="2"/>
      <c r="C9" s="2"/>
      <c r="D9" s="1"/>
      <c r="E9" s="2" t="s">
        <v>58</v>
      </c>
      <c r="F9" s="2"/>
      <c r="G9" s="2"/>
      <c r="H9" s="2"/>
      <c r="I9" s="2"/>
      <c r="J9" s="2"/>
    </row>
    <row r="10" spans="1:10" x14ac:dyDescent="0.25">
      <c r="A10" s="2" t="s">
        <v>354</v>
      </c>
      <c r="B10" s="2"/>
      <c r="C10" s="2"/>
      <c r="D10" s="1"/>
      <c r="E10" s="2" t="s">
        <v>58</v>
      </c>
      <c r="F10" s="2"/>
      <c r="G10" s="2"/>
      <c r="H10" s="2"/>
      <c r="I10" s="2"/>
      <c r="J10" s="2"/>
    </row>
    <row r="11" spans="1:10" x14ac:dyDescent="0.25">
      <c r="A11" s="2" t="s">
        <v>353</v>
      </c>
      <c r="B11" s="2"/>
      <c r="C11" s="2"/>
      <c r="D11" s="1"/>
      <c r="E11" s="2" t="s">
        <v>58</v>
      </c>
      <c r="F11" s="2"/>
      <c r="G11" s="2"/>
      <c r="H11" s="2"/>
      <c r="I11" s="2"/>
      <c r="J11" s="2"/>
    </row>
    <row r="12" spans="1:10" x14ac:dyDescent="0.25">
      <c r="A12" s="2" t="s">
        <v>356</v>
      </c>
      <c r="B12" s="2"/>
      <c r="C12" s="2"/>
      <c r="D12" s="1"/>
      <c r="E12" s="2" t="s">
        <v>58</v>
      </c>
      <c r="F12" s="2"/>
      <c r="G12" s="2"/>
      <c r="H12" s="2"/>
      <c r="I12" s="2"/>
      <c r="J12" s="2"/>
    </row>
    <row r="13" spans="1:10" x14ac:dyDescent="0.25">
      <c r="A13" s="2" t="s">
        <v>357</v>
      </c>
      <c r="B13" s="2"/>
      <c r="C13" s="2"/>
      <c r="D13" s="1"/>
      <c r="E13" s="2" t="s">
        <v>58</v>
      </c>
      <c r="F13" s="2"/>
      <c r="G13" s="2"/>
      <c r="H13" s="2"/>
      <c r="I13" s="2"/>
      <c r="J13" s="2"/>
    </row>
    <row r="14" spans="1:10" x14ac:dyDescent="0.25">
      <c r="A14" s="2" t="s">
        <v>358</v>
      </c>
      <c r="B14" s="2"/>
      <c r="C14" s="2"/>
      <c r="D14" s="1"/>
      <c r="E14" s="2" t="s">
        <v>58</v>
      </c>
      <c r="F14" s="2"/>
      <c r="G14" s="2"/>
      <c r="H14" s="2"/>
      <c r="I14" s="2"/>
      <c r="J14" s="2"/>
    </row>
    <row r="15" spans="1:10" x14ac:dyDescent="0.25">
      <c r="A15" s="21" t="s">
        <v>359</v>
      </c>
      <c r="B15" s="2"/>
      <c r="C15" s="2"/>
      <c r="D15" s="2"/>
      <c r="E15" s="2"/>
      <c r="F15" s="2"/>
      <c r="G15" s="2"/>
      <c r="H15" s="2"/>
      <c r="I15" s="2"/>
      <c r="J15" s="2"/>
    </row>
    <row r="16" spans="1:10" x14ac:dyDescent="0.25">
      <c r="A16" s="2"/>
      <c r="B16" s="2"/>
      <c r="C16" s="2"/>
      <c r="D16" s="2"/>
      <c r="E16" s="2"/>
      <c r="F16" s="2"/>
      <c r="G16" s="2"/>
      <c r="H16" s="2"/>
      <c r="I16" s="2"/>
      <c r="J16" s="2"/>
    </row>
    <row r="17" spans="1:10" x14ac:dyDescent="0.25">
      <c r="A17" s="3" t="s">
        <v>566</v>
      </c>
      <c r="B17" s="2"/>
      <c r="C17" s="2"/>
      <c r="D17" s="2"/>
      <c r="E17" s="3" t="s">
        <v>20</v>
      </c>
      <c r="F17" s="2"/>
      <c r="G17" s="2"/>
      <c r="H17" s="2"/>
      <c r="I17" s="2"/>
      <c r="J17" s="2"/>
    </row>
    <row r="18" spans="1:10" x14ac:dyDescent="0.25">
      <c r="A18" s="2" t="s">
        <v>360</v>
      </c>
      <c r="B18" s="2"/>
      <c r="C18" s="2"/>
      <c r="D18" s="2">
        <f>'Drag Polar'!D30</f>
        <v>0</v>
      </c>
      <c r="E18" s="2" t="s">
        <v>22</v>
      </c>
      <c r="F18" s="2"/>
      <c r="G18" s="2"/>
      <c r="H18" s="2"/>
      <c r="I18" s="2"/>
      <c r="J18" s="2"/>
    </row>
    <row r="19" spans="1:10" ht="18" x14ac:dyDescent="0.35">
      <c r="A19" s="2" t="s">
        <v>664</v>
      </c>
      <c r="B19" s="2"/>
      <c r="C19" s="2"/>
      <c r="D19" s="1"/>
      <c r="E19" s="2" t="s">
        <v>65</v>
      </c>
      <c r="F19" s="2"/>
      <c r="G19" s="2"/>
      <c r="H19" s="2"/>
      <c r="I19" s="2"/>
      <c r="J19" s="2"/>
    </row>
    <row r="20" spans="1:10" ht="18" x14ac:dyDescent="0.35">
      <c r="A20" s="2" t="s">
        <v>665</v>
      </c>
      <c r="B20" s="2"/>
      <c r="C20" s="2"/>
      <c r="D20" s="1"/>
      <c r="E20" s="2" t="s">
        <v>22</v>
      </c>
      <c r="F20" s="2"/>
      <c r="G20" s="2"/>
      <c r="H20" s="2"/>
      <c r="I20" s="2"/>
      <c r="J20" s="2"/>
    </row>
    <row r="21" spans="1:10" ht="18" x14ac:dyDescent="0.35">
      <c r="A21" s="2" t="s">
        <v>663</v>
      </c>
      <c r="B21" s="2"/>
      <c r="C21" s="2"/>
      <c r="D21" s="1"/>
      <c r="E21" s="2" t="s">
        <v>22</v>
      </c>
      <c r="F21" s="2"/>
      <c r="G21" s="2"/>
      <c r="H21" s="2"/>
      <c r="I21" s="2"/>
      <c r="J21" s="2"/>
    </row>
    <row r="22" spans="1:10" x14ac:dyDescent="0.25">
      <c r="A22" s="2" t="s">
        <v>662</v>
      </c>
      <c r="B22" s="2"/>
      <c r="C22" s="2"/>
      <c r="D22" s="1"/>
      <c r="E22" s="2" t="s">
        <v>22</v>
      </c>
      <c r="F22" s="2"/>
      <c r="G22" s="2"/>
      <c r="H22" s="2"/>
      <c r="I22" s="2"/>
      <c r="J22" s="2"/>
    </row>
    <row r="23" spans="1:10" x14ac:dyDescent="0.25">
      <c r="A23" s="2" t="s">
        <v>661</v>
      </c>
      <c r="B23" s="2"/>
      <c r="C23" s="2"/>
      <c r="D23" s="1"/>
      <c r="E23" s="2" t="s">
        <v>361</v>
      </c>
      <c r="F23" s="2"/>
      <c r="G23" s="2"/>
      <c r="H23" s="2"/>
      <c r="I23" s="2"/>
      <c r="J23" s="2"/>
    </row>
    <row r="24" spans="1:10" x14ac:dyDescent="0.25">
      <c r="A24" s="2" t="s">
        <v>362</v>
      </c>
      <c r="B24" s="2"/>
      <c r="C24" s="2"/>
      <c r="D24" s="1"/>
      <c r="E24" s="2"/>
      <c r="F24" s="2"/>
      <c r="G24" s="2"/>
      <c r="H24" s="2"/>
      <c r="I24" s="2"/>
      <c r="J24" s="2"/>
    </row>
    <row r="25" spans="1:10" ht="60" customHeight="1" x14ac:dyDescent="0.25">
      <c r="A25" s="2" t="s">
        <v>363</v>
      </c>
      <c r="B25" s="2"/>
      <c r="C25" s="2"/>
      <c r="D25" s="166"/>
      <c r="E25" s="166"/>
      <c r="F25" s="166"/>
      <c r="G25" s="166"/>
      <c r="H25" s="166"/>
      <c r="I25" s="166"/>
      <c r="J25" s="2"/>
    </row>
    <row r="26" spans="1:10" x14ac:dyDescent="0.25">
      <c r="A26" s="2" t="s">
        <v>666</v>
      </c>
      <c r="C26" s="2"/>
      <c r="D26" s="1"/>
      <c r="E26" s="2" t="s">
        <v>22</v>
      </c>
      <c r="F26" s="2"/>
      <c r="G26" s="2"/>
      <c r="H26" s="2"/>
      <c r="I26" s="2"/>
    </row>
    <row r="27" spans="1:10" ht="18" x14ac:dyDescent="0.35">
      <c r="A27" s="2" t="s">
        <v>567</v>
      </c>
      <c r="B27" s="2"/>
      <c r="C27" s="2"/>
      <c r="D27" s="1"/>
      <c r="E27" s="2" t="s">
        <v>58</v>
      </c>
      <c r="F27" s="2"/>
      <c r="G27" s="2"/>
      <c r="H27" s="2"/>
      <c r="I27" s="2"/>
    </row>
    <row r="28" spans="1:10" ht="18" x14ac:dyDescent="0.35">
      <c r="A28" s="2" t="s">
        <v>568</v>
      </c>
      <c r="B28" s="2"/>
      <c r="C28" s="2"/>
      <c r="D28" s="1"/>
      <c r="E28" s="2" t="s">
        <v>58</v>
      </c>
      <c r="F28" s="2"/>
      <c r="G28" s="2"/>
      <c r="H28" s="2"/>
      <c r="I28" s="2"/>
      <c r="J28" s="2"/>
    </row>
    <row r="29" spans="1:10" ht="18" x14ac:dyDescent="0.35">
      <c r="A29" s="2" t="s">
        <v>576</v>
      </c>
      <c r="B29" s="2"/>
      <c r="C29" s="2"/>
      <c r="D29" s="1"/>
      <c r="E29" s="2" t="s">
        <v>58</v>
      </c>
      <c r="F29" s="2"/>
      <c r="G29" s="2"/>
      <c r="H29" s="2"/>
      <c r="I29" s="2"/>
      <c r="J29" s="2"/>
    </row>
    <row r="30" spans="1:10" ht="18" x14ac:dyDescent="0.35">
      <c r="A30" s="2" t="s">
        <v>575</v>
      </c>
      <c r="B30" s="2"/>
      <c r="C30" s="2"/>
      <c r="D30" s="1"/>
      <c r="E30" s="2" t="s">
        <v>58</v>
      </c>
      <c r="F30" s="2"/>
      <c r="G30" s="2"/>
      <c r="H30" s="2"/>
      <c r="I30" s="2"/>
      <c r="J30" s="2"/>
    </row>
    <row r="31" spans="1:10" ht="18" x14ac:dyDescent="0.35">
      <c r="A31" s="2" t="s">
        <v>569</v>
      </c>
      <c r="B31" s="2"/>
      <c r="C31" s="2"/>
      <c r="D31" s="1"/>
      <c r="E31" s="2" t="s">
        <v>58</v>
      </c>
      <c r="F31" s="2"/>
      <c r="G31" s="2"/>
      <c r="H31" s="2"/>
      <c r="I31" s="2"/>
      <c r="J31" s="2"/>
    </row>
    <row r="32" spans="1:10" ht="18" x14ac:dyDescent="0.35">
      <c r="A32" s="2" t="s">
        <v>570</v>
      </c>
      <c r="B32" s="2"/>
      <c r="C32" s="2"/>
      <c r="D32" s="1"/>
      <c r="E32" s="2" t="s">
        <v>58</v>
      </c>
      <c r="F32" s="2"/>
      <c r="G32" s="2"/>
      <c r="H32" s="2"/>
      <c r="I32" s="2"/>
      <c r="J32" s="2"/>
    </row>
    <row r="33" spans="1:10" ht="34.5" customHeight="1" x14ac:dyDescent="0.25">
      <c r="A33" s="189" t="s">
        <v>571</v>
      </c>
      <c r="B33" s="189"/>
      <c r="C33" s="190"/>
      <c r="D33" s="1"/>
      <c r="E33" s="2" t="s">
        <v>58</v>
      </c>
      <c r="F33" s="2"/>
      <c r="G33" s="2"/>
      <c r="H33" s="2"/>
      <c r="I33" s="2"/>
      <c r="J33" s="2"/>
    </row>
    <row r="34" spans="1:10" ht="18" x14ac:dyDescent="0.35">
      <c r="A34" s="2" t="s">
        <v>572</v>
      </c>
      <c r="B34" s="2"/>
      <c r="C34" s="2"/>
      <c r="D34" s="1"/>
      <c r="E34" s="2" t="s">
        <v>58</v>
      </c>
      <c r="F34" s="2"/>
      <c r="G34" s="2"/>
      <c r="H34" s="2"/>
      <c r="I34" s="2"/>
      <c r="J34" s="2"/>
    </row>
    <row r="35" spans="1:10" ht="18" x14ac:dyDescent="0.35">
      <c r="A35" s="2" t="s">
        <v>574</v>
      </c>
      <c r="B35" s="2"/>
      <c r="C35" s="2"/>
      <c r="D35" s="1"/>
      <c r="E35" s="2" t="s">
        <v>58</v>
      </c>
      <c r="F35" s="2"/>
      <c r="G35" s="2"/>
      <c r="H35" s="2"/>
      <c r="I35" s="2"/>
      <c r="J35" s="2"/>
    </row>
    <row r="36" spans="1:10" ht="18" x14ac:dyDescent="0.35">
      <c r="A36" s="2" t="s">
        <v>573</v>
      </c>
      <c r="B36" s="2"/>
      <c r="C36" s="2"/>
      <c r="D36" s="1"/>
      <c r="E36" s="2" t="s">
        <v>58</v>
      </c>
      <c r="F36" s="2"/>
      <c r="G36" s="2"/>
      <c r="H36" s="2"/>
      <c r="I36" s="2"/>
      <c r="J36" s="2"/>
    </row>
    <row r="37" spans="1:10" x14ac:dyDescent="0.25">
      <c r="A37" s="21" t="s">
        <v>359</v>
      </c>
      <c r="B37" s="2"/>
      <c r="C37" s="2"/>
      <c r="D37" s="2"/>
      <c r="E37" s="2"/>
      <c r="F37" s="2"/>
      <c r="G37" s="2"/>
      <c r="H37" s="2"/>
      <c r="I37" s="2"/>
      <c r="J37" s="2"/>
    </row>
    <row r="38" spans="1:10" x14ac:dyDescent="0.25">
      <c r="A38" s="2"/>
      <c r="B38" s="2"/>
      <c r="C38" s="2"/>
      <c r="D38" s="2"/>
      <c r="E38" s="2"/>
      <c r="F38" s="2"/>
      <c r="G38" s="2"/>
      <c r="H38" s="2"/>
      <c r="I38" s="2"/>
      <c r="J38" s="2"/>
    </row>
    <row r="39" spans="1:10" x14ac:dyDescent="0.25">
      <c r="A39" s="3" t="s">
        <v>577</v>
      </c>
      <c r="B39" s="2"/>
      <c r="C39" s="2"/>
      <c r="D39" s="2"/>
      <c r="E39" s="2"/>
      <c r="F39" s="2"/>
      <c r="G39" s="2"/>
      <c r="H39" s="2"/>
      <c r="I39" s="2"/>
      <c r="J39" s="2"/>
    </row>
    <row r="40" spans="1:10" ht="30" customHeight="1" x14ac:dyDescent="0.25">
      <c r="A40" s="188" t="s">
        <v>364</v>
      </c>
      <c r="B40" s="188"/>
      <c r="C40" s="188"/>
      <c r="D40" s="188"/>
      <c r="E40" s="188"/>
      <c r="F40" s="188"/>
      <c r="G40" s="188"/>
      <c r="H40" s="2"/>
      <c r="I40" s="2"/>
      <c r="J40" s="2"/>
    </row>
    <row r="41" spans="1:10" x14ac:dyDescent="0.25">
      <c r="A41" s="21" t="s">
        <v>564</v>
      </c>
      <c r="B41" s="2"/>
      <c r="C41" s="2"/>
      <c r="D41" s="2"/>
      <c r="E41" s="2"/>
      <c r="F41" s="2"/>
      <c r="G41" s="2"/>
      <c r="H41" s="2"/>
      <c r="I41" s="2"/>
      <c r="J41" s="2"/>
    </row>
    <row r="42" spans="1:10" x14ac:dyDescent="0.25">
      <c r="A42" s="74" t="s">
        <v>565</v>
      </c>
      <c r="B42" s="2"/>
      <c r="C42" s="2"/>
      <c r="D42" s="2"/>
      <c r="E42" s="2"/>
      <c r="F42" s="2"/>
      <c r="G42" s="2"/>
      <c r="H42" s="2"/>
      <c r="I42" s="2"/>
      <c r="J42" s="2"/>
    </row>
    <row r="43" spans="1:10" ht="90" customHeight="1" x14ac:dyDescent="0.25">
      <c r="A43" s="189" t="s">
        <v>365</v>
      </c>
      <c r="B43" s="189"/>
      <c r="C43" s="190"/>
      <c r="D43" s="166"/>
      <c r="E43" s="166"/>
      <c r="F43" s="166"/>
      <c r="G43" s="166"/>
      <c r="H43" s="166"/>
      <c r="I43" s="166"/>
      <c r="J43" s="2"/>
    </row>
    <row r="44" spans="1:10" x14ac:dyDescent="0.25">
      <c r="A44" s="2"/>
      <c r="B44" s="2"/>
      <c r="C44" s="2"/>
      <c r="D44" s="2"/>
      <c r="E44" s="2"/>
      <c r="F44" s="2"/>
      <c r="G44" s="2"/>
      <c r="H44" s="2"/>
      <c r="I44" s="2"/>
      <c r="J44" s="2"/>
    </row>
    <row r="45" spans="1:10" x14ac:dyDescent="0.25">
      <c r="A45" s="3" t="s">
        <v>197</v>
      </c>
      <c r="B45" s="2"/>
      <c r="C45" s="2"/>
      <c r="D45" s="2"/>
      <c r="E45" s="2"/>
      <c r="F45" s="2"/>
      <c r="G45" s="2"/>
      <c r="H45" s="2"/>
      <c r="I45" s="2"/>
      <c r="J45" s="2"/>
    </row>
    <row r="46" spans="1:10" x14ac:dyDescent="0.25">
      <c r="A46" s="2"/>
      <c r="B46" s="2"/>
      <c r="C46" s="2"/>
      <c r="D46" s="2"/>
      <c r="E46" s="2"/>
      <c r="F46" s="2"/>
      <c r="G46" s="2"/>
      <c r="H46" s="2"/>
      <c r="I46" s="2"/>
      <c r="J46" s="2"/>
    </row>
    <row r="47" spans="1:10" x14ac:dyDescent="0.25">
      <c r="A47" s="2"/>
      <c r="B47" s="2"/>
      <c r="C47" s="2"/>
      <c r="D47" s="2"/>
      <c r="E47" s="2"/>
      <c r="F47" s="2"/>
      <c r="G47" s="2"/>
      <c r="H47" s="2"/>
      <c r="I47" s="2"/>
      <c r="J47" s="2"/>
    </row>
  </sheetData>
  <sheetProtection algorithmName="SHA-512" hashValue="vrOhz+MxPySxaEh+iY/FR1UzM5nGRhvF5lXMVdvKrz2jagv41GzNmWZiJnhEfVLGwV4aLwh7wgHkz1YsEbFk5Q==" saltValue="WgM2uThtFdzE05ct5OgODg==" spinCount="100000" sheet="1" formatCells="0"/>
  <mergeCells count="7">
    <mergeCell ref="A43:C43"/>
    <mergeCell ref="D43:I43"/>
    <mergeCell ref="A5:C5"/>
    <mergeCell ref="A6:D6"/>
    <mergeCell ref="D25:I25"/>
    <mergeCell ref="A33:C33"/>
    <mergeCell ref="A40:G4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A66E0AE-7A90-471E-8BC6-A9FC4CBF1F84}">
          <x14:formula1>
            <xm:f>Sheet2!$H$13:$H$14</xm:f>
          </x14:formula1>
          <xm:sqref>D24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EC28-E432-44DE-BAC0-EDCD93A33F35}">
  <dimension ref="A1:T91"/>
  <sheetViews>
    <sheetView topLeftCell="A45" workbookViewId="0">
      <selection activeCell="H72" sqref="H72"/>
    </sheetView>
  </sheetViews>
  <sheetFormatPr defaultRowHeight="15" x14ac:dyDescent="0.25"/>
  <cols>
    <col min="5" max="6" width="12.140625" customWidth="1"/>
    <col min="7" max="11" width="11.42578125" customWidth="1"/>
  </cols>
  <sheetData>
    <row r="1" spans="1:20" x14ac:dyDescent="0.25">
      <c r="A1" s="3" t="s">
        <v>642</v>
      </c>
      <c r="B1" s="2"/>
      <c r="C1" s="2"/>
      <c r="D1" s="2"/>
      <c r="E1" s="2"/>
      <c r="F1" s="2"/>
      <c r="G1" s="2"/>
      <c r="H1" s="2"/>
      <c r="I1" s="2"/>
      <c r="J1" s="2"/>
      <c r="K1" s="2"/>
      <c r="L1" s="2"/>
      <c r="M1" s="2"/>
      <c r="N1" s="2"/>
      <c r="O1" s="2"/>
      <c r="P1" s="2"/>
      <c r="Q1" s="2"/>
      <c r="R1" s="2"/>
      <c r="S1" s="2"/>
      <c r="T1" s="2"/>
    </row>
    <row r="2" spans="1:20" x14ac:dyDescent="0.25">
      <c r="A2" s="21" t="s">
        <v>644</v>
      </c>
      <c r="B2" s="2"/>
      <c r="C2" s="2"/>
      <c r="D2" s="2"/>
      <c r="E2" s="2"/>
      <c r="F2" s="2"/>
      <c r="G2" s="2"/>
      <c r="H2" s="2"/>
      <c r="I2" s="2"/>
      <c r="J2" s="2"/>
      <c r="K2" s="2"/>
      <c r="L2" s="2"/>
      <c r="M2" s="2"/>
      <c r="N2" s="2"/>
      <c r="O2" s="2"/>
      <c r="P2" s="2"/>
      <c r="Q2" s="2"/>
      <c r="R2" s="2"/>
      <c r="S2" s="2"/>
      <c r="T2" s="2"/>
    </row>
    <row r="3" spans="1:20" x14ac:dyDescent="0.25">
      <c r="A3" s="21" t="s">
        <v>660</v>
      </c>
      <c r="B3" s="2"/>
      <c r="C3" s="2"/>
      <c r="D3" s="2"/>
      <c r="E3" s="2"/>
      <c r="F3" s="2"/>
      <c r="G3" s="2"/>
      <c r="H3" s="2"/>
      <c r="I3" s="2"/>
      <c r="J3" s="2"/>
      <c r="K3" s="2"/>
      <c r="L3" s="2"/>
      <c r="M3" s="2"/>
      <c r="N3" s="2"/>
      <c r="O3" s="2"/>
      <c r="P3" s="2"/>
      <c r="Q3" s="2"/>
      <c r="R3" s="2"/>
      <c r="S3" s="2"/>
      <c r="T3" s="2"/>
    </row>
    <row r="4" spans="1:20" x14ac:dyDescent="0.25">
      <c r="A4" s="21" t="s">
        <v>654</v>
      </c>
      <c r="B4" s="2"/>
      <c r="C4" s="2"/>
      <c r="D4" s="2"/>
      <c r="E4" s="2"/>
      <c r="F4" s="2"/>
      <c r="G4" s="2"/>
      <c r="H4" s="2"/>
      <c r="I4" s="2"/>
      <c r="J4" s="2"/>
      <c r="K4" s="2"/>
      <c r="L4" s="2"/>
      <c r="M4" s="2"/>
      <c r="N4" s="2"/>
      <c r="O4" s="2"/>
      <c r="P4" s="2"/>
      <c r="Q4" s="2"/>
      <c r="R4" s="2"/>
      <c r="S4" s="2"/>
      <c r="T4" s="2"/>
    </row>
    <row r="5" spans="1:20" x14ac:dyDescent="0.25">
      <c r="A5" s="21" t="s">
        <v>643</v>
      </c>
      <c r="B5" s="2"/>
      <c r="C5" s="2"/>
      <c r="D5" s="2"/>
      <c r="E5" s="2"/>
      <c r="F5" s="2"/>
      <c r="G5" s="2"/>
      <c r="H5" s="2"/>
      <c r="I5" s="2"/>
      <c r="J5" s="2"/>
      <c r="K5" s="2"/>
      <c r="L5" s="2"/>
      <c r="M5" s="2"/>
      <c r="N5" s="2"/>
      <c r="O5" s="2"/>
      <c r="P5" s="2"/>
      <c r="Q5" s="2"/>
      <c r="R5" s="2"/>
      <c r="S5" s="2"/>
      <c r="T5" s="2"/>
    </row>
    <row r="6" spans="1:20" x14ac:dyDescent="0.25">
      <c r="A6" s="21" t="s">
        <v>645</v>
      </c>
      <c r="B6" s="2"/>
      <c r="C6" s="2"/>
      <c r="D6" s="2"/>
      <c r="E6" s="2"/>
      <c r="F6" s="2"/>
      <c r="G6" s="2"/>
      <c r="H6" s="2"/>
      <c r="I6" s="2"/>
      <c r="J6" s="2"/>
      <c r="K6" s="2"/>
      <c r="L6" s="2"/>
      <c r="M6" s="2"/>
      <c r="N6" s="2"/>
      <c r="O6" s="2"/>
      <c r="P6" s="2"/>
      <c r="Q6" s="2"/>
      <c r="R6" s="2"/>
      <c r="S6" s="2"/>
      <c r="T6" s="2"/>
    </row>
    <row r="7" spans="1:20" ht="15.75" thickBot="1" x14ac:dyDescent="0.3">
      <c r="A7" s="2"/>
      <c r="B7" s="2"/>
      <c r="C7" s="2"/>
      <c r="D7" s="2"/>
      <c r="E7" s="2"/>
      <c r="F7" s="2"/>
      <c r="G7" s="2"/>
      <c r="H7" s="2"/>
      <c r="I7" s="2"/>
      <c r="J7" s="2"/>
      <c r="K7" s="2"/>
      <c r="L7" s="2"/>
      <c r="M7" s="2"/>
      <c r="N7" s="2"/>
      <c r="O7" s="2"/>
      <c r="P7" s="2"/>
      <c r="Q7" s="2"/>
      <c r="R7" s="2"/>
      <c r="S7" s="2"/>
      <c r="T7" s="2"/>
    </row>
    <row r="8" spans="1:20" ht="60.75" thickBot="1" x14ac:dyDescent="0.3">
      <c r="A8" s="234" t="s">
        <v>646</v>
      </c>
      <c r="B8" s="235"/>
      <c r="C8" s="236"/>
      <c r="D8" s="145" t="s">
        <v>655</v>
      </c>
      <c r="E8" s="146" t="s">
        <v>656</v>
      </c>
      <c r="F8" s="147" t="s">
        <v>683</v>
      </c>
      <c r="G8" s="148" t="s">
        <v>657</v>
      </c>
      <c r="H8" s="148" t="s">
        <v>658</v>
      </c>
      <c r="I8" s="148" t="s">
        <v>659</v>
      </c>
      <c r="J8" s="148" t="s">
        <v>676</v>
      </c>
      <c r="K8" s="149" t="s">
        <v>677</v>
      </c>
      <c r="L8" s="2"/>
      <c r="M8" s="2"/>
      <c r="N8" s="2"/>
      <c r="O8" s="2"/>
      <c r="P8" s="2"/>
      <c r="Q8" s="2"/>
      <c r="R8" s="2"/>
      <c r="S8" s="2"/>
      <c r="T8" s="2"/>
    </row>
    <row r="9" spans="1:20" ht="16.5" x14ac:dyDescent="0.3">
      <c r="A9" s="237" t="s">
        <v>647</v>
      </c>
      <c r="B9" s="238"/>
      <c r="C9" s="239"/>
      <c r="D9" s="143" t="s">
        <v>667</v>
      </c>
      <c r="E9" s="89"/>
      <c r="F9" s="111"/>
      <c r="G9" s="111"/>
      <c r="H9" s="111"/>
      <c r="I9" s="111"/>
      <c r="J9" s="111"/>
      <c r="K9" s="112"/>
      <c r="L9" s="2"/>
      <c r="M9" s="2"/>
      <c r="N9" s="2"/>
      <c r="O9" s="2"/>
      <c r="P9" s="2"/>
      <c r="Q9" s="2"/>
      <c r="R9" s="2"/>
      <c r="S9" s="2"/>
      <c r="T9" s="2"/>
    </row>
    <row r="10" spans="1:20" ht="16.5" x14ac:dyDescent="0.3">
      <c r="A10" s="240" t="s">
        <v>369</v>
      </c>
      <c r="B10" s="241"/>
      <c r="C10" s="242"/>
      <c r="D10" s="144" t="s">
        <v>668</v>
      </c>
      <c r="E10" s="63"/>
      <c r="F10" s="1"/>
      <c r="G10" s="1"/>
      <c r="H10" s="1"/>
      <c r="I10" s="1"/>
      <c r="J10" s="1"/>
      <c r="K10" s="114"/>
      <c r="L10" s="2"/>
      <c r="M10" s="2"/>
      <c r="N10" s="2"/>
      <c r="O10" s="2"/>
      <c r="P10" s="2"/>
      <c r="Q10" s="2"/>
      <c r="R10" s="2"/>
      <c r="S10" s="2"/>
      <c r="T10" s="2"/>
    </row>
    <row r="11" spans="1:20" ht="16.5" x14ac:dyDescent="0.3">
      <c r="A11" s="240" t="s">
        <v>368</v>
      </c>
      <c r="B11" s="241"/>
      <c r="C11" s="242"/>
      <c r="D11" s="144" t="s">
        <v>669</v>
      </c>
      <c r="E11" s="63"/>
      <c r="F11" s="1"/>
      <c r="G11" s="1"/>
      <c r="H11" s="1"/>
      <c r="I11" s="1"/>
      <c r="J11" s="1"/>
      <c r="K11" s="114"/>
      <c r="L11" s="2"/>
      <c r="M11" s="2"/>
      <c r="N11" s="2"/>
      <c r="O11" s="2"/>
      <c r="P11" s="2"/>
      <c r="Q11" s="2"/>
      <c r="R11" s="2"/>
      <c r="S11" s="2"/>
      <c r="T11" s="2"/>
    </row>
    <row r="12" spans="1:20" ht="16.5" x14ac:dyDescent="0.3">
      <c r="A12" s="240" t="s">
        <v>649</v>
      </c>
      <c r="B12" s="241"/>
      <c r="C12" s="242"/>
      <c r="D12" s="144" t="s">
        <v>670</v>
      </c>
      <c r="E12" s="63"/>
      <c r="F12" s="1"/>
      <c r="G12" s="1"/>
      <c r="H12" s="1"/>
      <c r="I12" s="1"/>
      <c r="J12" s="1"/>
      <c r="K12" s="114"/>
      <c r="L12" s="2"/>
      <c r="M12" s="2"/>
      <c r="N12" s="2"/>
      <c r="O12" s="2"/>
      <c r="P12" s="2"/>
      <c r="Q12" s="2"/>
      <c r="R12" s="2"/>
      <c r="S12" s="2"/>
      <c r="T12" s="2"/>
    </row>
    <row r="13" spans="1:20" ht="16.5" x14ac:dyDescent="0.3">
      <c r="A13" s="240" t="s">
        <v>648</v>
      </c>
      <c r="B13" s="241"/>
      <c r="C13" s="242"/>
      <c r="D13" s="144" t="s">
        <v>671</v>
      </c>
      <c r="E13" s="63"/>
      <c r="F13" s="1"/>
      <c r="G13" s="1"/>
      <c r="H13" s="1"/>
      <c r="I13" s="1"/>
      <c r="J13" s="1"/>
      <c r="K13" s="114"/>
      <c r="L13" s="2"/>
      <c r="M13" s="2"/>
      <c r="N13" s="2"/>
      <c r="O13" s="2"/>
      <c r="P13" s="2"/>
      <c r="Q13" s="2"/>
      <c r="R13" s="2"/>
      <c r="S13" s="2"/>
      <c r="T13" s="2"/>
    </row>
    <row r="14" spans="1:20" ht="16.5" x14ac:dyDescent="0.3">
      <c r="A14" s="240" t="s">
        <v>650</v>
      </c>
      <c r="B14" s="241"/>
      <c r="C14" s="242"/>
      <c r="D14" s="144" t="s">
        <v>672</v>
      </c>
      <c r="E14" s="63"/>
      <c r="F14" s="1"/>
      <c r="G14" s="1"/>
      <c r="H14" s="1"/>
      <c r="I14" s="1"/>
      <c r="J14" s="1"/>
      <c r="K14" s="114"/>
      <c r="L14" s="2"/>
      <c r="M14" s="2"/>
      <c r="N14" s="2"/>
      <c r="O14" s="2"/>
      <c r="P14" s="2"/>
      <c r="Q14" s="2"/>
      <c r="R14" s="2"/>
      <c r="S14" s="2"/>
      <c r="T14" s="2"/>
    </row>
    <row r="15" spans="1:20" ht="16.5" x14ac:dyDescent="0.3">
      <c r="A15" s="240" t="s">
        <v>651</v>
      </c>
      <c r="B15" s="241"/>
      <c r="C15" s="242"/>
      <c r="D15" s="144" t="s">
        <v>673</v>
      </c>
      <c r="E15" s="63"/>
      <c r="F15" s="1"/>
      <c r="G15" s="1"/>
      <c r="H15" s="1"/>
      <c r="I15" s="1"/>
      <c r="J15" s="1"/>
      <c r="K15" s="114"/>
      <c r="L15" s="2"/>
      <c r="M15" s="2"/>
      <c r="N15" s="2"/>
      <c r="O15" s="2"/>
      <c r="P15" s="2"/>
      <c r="Q15" s="2"/>
      <c r="R15" s="2"/>
      <c r="S15" s="2"/>
      <c r="T15" s="2"/>
    </row>
    <row r="16" spans="1:20" ht="16.5" x14ac:dyDescent="0.3">
      <c r="A16" s="240" t="s">
        <v>652</v>
      </c>
      <c r="B16" s="241"/>
      <c r="C16" s="242"/>
      <c r="D16" s="144" t="s">
        <v>674</v>
      </c>
      <c r="E16" s="63"/>
      <c r="F16" s="1"/>
      <c r="G16" s="1"/>
      <c r="H16" s="1"/>
      <c r="I16" s="1"/>
      <c r="J16" s="1"/>
      <c r="K16" s="114"/>
      <c r="L16" s="2"/>
      <c r="M16" s="2"/>
      <c r="N16" s="2"/>
      <c r="O16" s="2"/>
      <c r="P16" s="2"/>
      <c r="Q16" s="2"/>
      <c r="R16" s="2"/>
      <c r="S16" s="2"/>
      <c r="T16" s="2"/>
    </row>
    <row r="17" spans="1:20" ht="16.5" x14ac:dyDescent="0.3">
      <c r="A17" s="240" t="s">
        <v>653</v>
      </c>
      <c r="B17" s="241"/>
      <c r="C17" s="242"/>
      <c r="D17" s="144" t="s">
        <v>675</v>
      </c>
      <c r="E17" s="115"/>
      <c r="F17" s="15"/>
      <c r="G17" s="15"/>
      <c r="H17" s="15"/>
      <c r="I17" s="15"/>
      <c r="J17" s="15"/>
      <c r="K17" s="116"/>
      <c r="L17" s="2"/>
      <c r="M17" s="2"/>
      <c r="N17" s="2"/>
      <c r="O17" s="2"/>
      <c r="P17" s="2"/>
      <c r="Q17" s="2"/>
      <c r="R17" s="2"/>
      <c r="S17" s="2"/>
      <c r="T17" s="2"/>
    </row>
    <row r="18" spans="1:20" x14ac:dyDescent="0.25">
      <c r="A18" s="117"/>
      <c r="B18" s="118"/>
      <c r="C18" s="119"/>
      <c r="D18" s="113"/>
      <c r="E18" s="115"/>
      <c r="F18" s="15"/>
      <c r="G18" s="15"/>
      <c r="H18" s="15"/>
      <c r="I18" s="15"/>
      <c r="J18" s="15"/>
      <c r="K18" s="116"/>
      <c r="L18" s="2"/>
      <c r="M18" s="2"/>
      <c r="N18" s="2"/>
      <c r="O18" s="2"/>
      <c r="P18" s="2"/>
      <c r="Q18" s="2"/>
      <c r="R18" s="2"/>
      <c r="S18" s="2"/>
      <c r="T18" s="2"/>
    </row>
    <row r="19" spans="1:20" x14ac:dyDescent="0.25">
      <c r="A19" s="117"/>
      <c r="B19" s="118"/>
      <c r="C19" s="119"/>
      <c r="D19" s="113"/>
      <c r="E19" s="115"/>
      <c r="F19" s="15"/>
      <c r="G19" s="15"/>
      <c r="H19" s="15"/>
      <c r="I19" s="15"/>
      <c r="J19" s="15"/>
      <c r="K19" s="116"/>
      <c r="L19" s="2"/>
      <c r="M19" s="2"/>
      <c r="N19" s="2"/>
      <c r="O19" s="2"/>
      <c r="P19" s="2"/>
      <c r="Q19" s="2"/>
      <c r="R19" s="2"/>
      <c r="S19" s="2"/>
      <c r="T19" s="2"/>
    </row>
    <row r="20" spans="1:20" x14ac:dyDescent="0.25">
      <c r="A20" s="117"/>
      <c r="B20" s="118"/>
      <c r="C20" s="119"/>
      <c r="D20" s="113"/>
      <c r="E20" s="115"/>
      <c r="F20" s="15"/>
      <c r="G20" s="15"/>
      <c r="H20" s="15"/>
      <c r="I20" s="15"/>
      <c r="J20" s="15"/>
      <c r="K20" s="116"/>
      <c r="L20" s="2"/>
      <c r="M20" s="2"/>
      <c r="N20" s="2"/>
      <c r="O20" s="2"/>
      <c r="P20" s="2"/>
      <c r="Q20" s="2"/>
      <c r="R20" s="2"/>
      <c r="S20" s="2"/>
      <c r="T20" s="2"/>
    </row>
    <row r="21" spans="1:20" x14ac:dyDescent="0.25">
      <c r="A21" s="117"/>
      <c r="B21" s="118"/>
      <c r="C21" s="119"/>
      <c r="D21" s="113"/>
      <c r="E21" s="115"/>
      <c r="F21" s="15"/>
      <c r="G21" s="15"/>
      <c r="H21" s="15"/>
      <c r="I21" s="15"/>
      <c r="J21" s="15"/>
      <c r="K21" s="116"/>
      <c r="L21" s="2"/>
      <c r="M21" s="2"/>
      <c r="N21" s="2"/>
      <c r="O21" s="2"/>
      <c r="P21" s="2"/>
      <c r="Q21" s="2"/>
      <c r="R21" s="2"/>
      <c r="S21" s="2"/>
      <c r="T21" s="2"/>
    </row>
    <row r="22" spans="1:20" ht="15.75" thickBot="1" x14ac:dyDescent="0.3">
      <c r="A22" s="120"/>
      <c r="B22" s="121"/>
      <c r="C22" s="122"/>
      <c r="D22" s="123"/>
      <c r="E22" s="124"/>
      <c r="F22" s="125"/>
      <c r="G22" s="125"/>
      <c r="H22" s="125"/>
      <c r="I22" s="125"/>
      <c r="J22" s="125"/>
      <c r="K22" s="126"/>
      <c r="L22" s="2"/>
      <c r="M22" s="2"/>
      <c r="N22" s="2"/>
      <c r="O22" s="2"/>
      <c r="P22" s="2"/>
      <c r="Q22" s="2"/>
      <c r="R22" s="2"/>
      <c r="S22" s="2"/>
      <c r="T22" s="2"/>
    </row>
    <row r="23" spans="1:20" x14ac:dyDescent="0.25">
      <c r="A23" s="2"/>
      <c r="B23" s="2"/>
      <c r="C23" s="2"/>
      <c r="D23" s="2"/>
      <c r="E23" s="2"/>
      <c r="F23" s="2"/>
      <c r="G23" s="2"/>
      <c r="H23" s="2"/>
      <c r="I23" s="2"/>
      <c r="J23" s="2"/>
      <c r="K23" s="2"/>
      <c r="L23" s="2"/>
      <c r="M23" s="2"/>
      <c r="N23" s="2"/>
      <c r="O23" s="2"/>
      <c r="P23" s="2"/>
      <c r="Q23" s="2"/>
      <c r="R23" s="2"/>
      <c r="S23" s="2"/>
      <c r="T23" s="2"/>
    </row>
    <row r="24" spans="1:20" ht="30" customHeight="1" x14ac:dyDescent="0.25">
      <c r="A24" s="205" t="s">
        <v>685</v>
      </c>
      <c r="B24" s="205"/>
      <c r="C24" s="205"/>
      <c r="D24" s="205"/>
      <c r="E24" s="205"/>
      <c r="F24" s="205"/>
      <c r="G24" s="205"/>
      <c r="H24" s="205"/>
      <c r="I24" s="205"/>
      <c r="J24" s="205"/>
      <c r="K24" s="205"/>
      <c r="L24" s="2"/>
      <c r="M24" s="2"/>
      <c r="N24" s="2"/>
      <c r="O24" s="2"/>
      <c r="P24" s="2"/>
      <c r="Q24" s="2"/>
      <c r="R24" s="2"/>
      <c r="S24" s="2"/>
      <c r="T24" s="2"/>
    </row>
    <row r="25" spans="1:20" x14ac:dyDescent="0.25">
      <c r="A25" s="139"/>
      <c r="B25" s="139"/>
      <c r="C25" s="139"/>
      <c r="D25" s="139"/>
      <c r="E25" s="139"/>
      <c r="F25" s="139"/>
      <c r="G25" s="139"/>
      <c r="H25" s="139"/>
      <c r="I25" s="139"/>
      <c r="J25" s="139"/>
      <c r="K25" s="139"/>
      <c r="L25" s="2"/>
      <c r="M25" s="2"/>
      <c r="N25" s="2"/>
      <c r="O25" s="2"/>
      <c r="P25" s="2"/>
      <c r="Q25" s="2"/>
      <c r="R25" s="2"/>
      <c r="S25" s="2"/>
      <c r="T25" s="2"/>
    </row>
    <row r="26" spans="1:20" x14ac:dyDescent="0.25">
      <c r="A26" s="2" t="s">
        <v>679</v>
      </c>
      <c r="B26" s="2"/>
      <c r="C26" s="2"/>
      <c r="D26" s="2"/>
      <c r="E26" s="2">
        <f>'Mass Estimation'!B21</f>
        <v>0</v>
      </c>
      <c r="F26" s="2" t="s">
        <v>25</v>
      </c>
      <c r="G26" s="2" t="s">
        <v>680</v>
      </c>
      <c r="H26" s="2"/>
      <c r="I26" s="2"/>
      <c r="J26" s="2"/>
      <c r="K26" s="2"/>
      <c r="L26" s="2"/>
      <c r="M26" s="2"/>
      <c r="N26" s="2"/>
      <c r="O26" s="2"/>
      <c r="P26" s="2"/>
      <c r="Q26" s="2"/>
      <c r="R26" s="2"/>
      <c r="S26" s="2"/>
      <c r="T26" s="2"/>
    </row>
    <row r="27" spans="1:20" x14ac:dyDescent="0.25">
      <c r="A27" s="2"/>
      <c r="B27" s="2"/>
      <c r="C27" s="2"/>
      <c r="D27" s="2"/>
      <c r="E27" s="2"/>
      <c r="F27" s="2"/>
      <c r="G27" s="2"/>
      <c r="H27" s="2"/>
      <c r="I27" s="2"/>
      <c r="J27" s="2"/>
      <c r="K27" s="2"/>
      <c r="L27" s="2"/>
      <c r="M27" s="2"/>
      <c r="N27" s="2"/>
      <c r="O27" s="2"/>
      <c r="P27" s="2"/>
      <c r="Q27" s="2"/>
      <c r="R27" s="2"/>
      <c r="S27" s="2"/>
      <c r="T27" s="2"/>
    </row>
    <row r="28" spans="1:20" x14ac:dyDescent="0.25">
      <c r="A28" s="21" t="s">
        <v>681</v>
      </c>
      <c r="B28" s="2"/>
      <c r="C28" s="2"/>
      <c r="D28" s="2"/>
      <c r="E28" s="2"/>
      <c r="F28" s="2"/>
      <c r="G28" s="2"/>
      <c r="H28" s="2"/>
      <c r="I28" s="2"/>
      <c r="J28" s="2"/>
      <c r="K28" s="2"/>
      <c r="L28" s="2"/>
      <c r="M28" s="2"/>
      <c r="N28" s="2"/>
      <c r="O28" s="2"/>
      <c r="P28" s="2"/>
      <c r="Q28" s="2"/>
      <c r="R28" s="2"/>
      <c r="S28" s="2"/>
      <c r="T28" s="2"/>
    </row>
    <row r="29" spans="1:20" ht="30" customHeight="1" x14ac:dyDescent="0.25">
      <c r="A29" s="205" t="s">
        <v>682</v>
      </c>
      <c r="B29" s="205"/>
      <c r="C29" s="205"/>
      <c r="D29" s="205"/>
      <c r="E29" s="205"/>
      <c r="F29" s="205"/>
      <c r="G29" s="205"/>
      <c r="H29" s="205"/>
      <c r="I29" s="205"/>
      <c r="J29" s="205"/>
      <c r="K29" s="205"/>
      <c r="L29" s="2"/>
      <c r="M29" s="2"/>
      <c r="N29" s="2"/>
      <c r="O29" s="2"/>
      <c r="P29" s="2"/>
      <c r="Q29" s="2"/>
      <c r="R29" s="2"/>
      <c r="S29" s="2"/>
      <c r="T29" s="2"/>
    </row>
    <row r="30" spans="1:20" x14ac:dyDescent="0.25">
      <c r="A30" s="21" t="s">
        <v>684</v>
      </c>
      <c r="B30" s="2"/>
      <c r="C30" s="2"/>
      <c r="D30" s="2"/>
      <c r="E30" s="2"/>
      <c r="F30" s="2"/>
      <c r="G30" s="2"/>
      <c r="H30" s="2"/>
      <c r="I30" s="2"/>
      <c r="J30" s="2"/>
      <c r="K30" s="2"/>
      <c r="L30" s="2"/>
      <c r="M30" s="2"/>
      <c r="N30" s="2"/>
      <c r="O30" s="2"/>
      <c r="P30" s="2"/>
      <c r="Q30" s="2"/>
      <c r="R30" s="2"/>
      <c r="S30" s="2"/>
      <c r="T30" s="2"/>
    </row>
    <row r="31" spans="1:20" x14ac:dyDescent="0.25">
      <c r="A31" s="2"/>
      <c r="B31" s="2"/>
      <c r="C31" s="2"/>
      <c r="D31" s="2"/>
      <c r="E31" s="2"/>
      <c r="F31" s="2"/>
      <c r="G31" s="2"/>
      <c r="H31" s="2"/>
      <c r="I31" s="2"/>
      <c r="J31" s="2"/>
      <c r="K31" s="2"/>
      <c r="L31" s="2"/>
      <c r="M31" s="2"/>
      <c r="N31" s="2"/>
      <c r="O31" s="2"/>
      <c r="P31" s="2"/>
      <c r="Q31" s="2"/>
      <c r="R31" s="2"/>
      <c r="S31" s="2"/>
      <c r="T31" s="2"/>
    </row>
    <row r="32" spans="1:20" x14ac:dyDescent="0.25">
      <c r="A32" s="3" t="s">
        <v>686</v>
      </c>
      <c r="B32" s="2"/>
      <c r="C32" s="2"/>
      <c r="D32" s="2"/>
      <c r="E32" s="2"/>
      <c r="F32" s="2"/>
      <c r="G32" s="2"/>
      <c r="H32" s="2"/>
      <c r="I32" s="2"/>
      <c r="J32" s="2"/>
      <c r="K32" s="2"/>
      <c r="L32" s="2"/>
      <c r="M32" s="2"/>
      <c r="N32" s="2"/>
      <c r="O32" s="2"/>
      <c r="P32" s="2"/>
      <c r="Q32" s="2"/>
      <c r="R32" s="2"/>
      <c r="S32" s="2"/>
      <c r="T32" s="2"/>
    </row>
    <row r="33" spans="1:20" ht="30" customHeight="1" x14ac:dyDescent="0.25">
      <c r="A33" s="205" t="s">
        <v>693</v>
      </c>
      <c r="B33" s="205"/>
      <c r="C33" s="205"/>
      <c r="D33" s="205"/>
      <c r="E33" s="205"/>
      <c r="F33" s="205"/>
      <c r="G33" s="205"/>
      <c r="H33" s="205"/>
      <c r="I33" s="205"/>
      <c r="J33" s="205"/>
      <c r="K33" s="205"/>
      <c r="L33" s="2"/>
      <c r="M33" s="2"/>
      <c r="N33" s="2"/>
      <c r="O33" s="2"/>
      <c r="P33" s="2"/>
      <c r="Q33" s="2"/>
      <c r="R33" s="2"/>
      <c r="S33" s="2"/>
      <c r="T33" s="2"/>
    </row>
    <row r="34" spans="1:20" ht="30" customHeight="1" x14ac:dyDescent="0.25">
      <c r="A34" s="205" t="s">
        <v>694</v>
      </c>
      <c r="B34" s="205"/>
      <c r="C34" s="205"/>
      <c r="D34" s="205"/>
      <c r="E34" s="205"/>
      <c r="F34" s="205"/>
      <c r="G34" s="205"/>
      <c r="H34" s="205"/>
      <c r="I34" s="205"/>
      <c r="J34" s="205"/>
      <c r="K34" s="205"/>
      <c r="L34" s="2"/>
      <c r="M34" s="2"/>
      <c r="N34" s="2"/>
      <c r="O34" s="2"/>
      <c r="P34" s="2"/>
      <c r="Q34" s="2"/>
      <c r="R34" s="2"/>
      <c r="S34" s="2"/>
      <c r="T34" s="2"/>
    </row>
    <row r="35" spans="1:20" ht="15.75" thickBot="1" x14ac:dyDescent="0.3">
      <c r="A35" s="229"/>
      <c r="B35" s="229"/>
      <c r="C35" s="229"/>
      <c r="D35" s="229"/>
      <c r="E35" s="140"/>
      <c r="F35" s="140"/>
      <c r="G35" s="140"/>
      <c r="H35" s="140"/>
      <c r="I35" s="140"/>
      <c r="J35" s="140"/>
      <c r="K35" s="2"/>
      <c r="L35" s="2"/>
      <c r="M35" s="2"/>
      <c r="N35" s="2"/>
      <c r="O35" s="2"/>
      <c r="P35" s="2"/>
      <c r="Q35" s="2"/>
      <c r="R35" s="2"/>
      <c r="S35" s="2"/>
      <c r="T35" s="2"/>
    </row>
    <row r="36" spans="1:20" ht="15.75" thickBot="1" x14ac:dyDescent="0.3">
      <c r="A36" s="230"/>
      <c r="B36" s="231"/>
      <c r="C36" s="231"/>
      <c r="D36" s="232"/>
      <c r="E36" s="224" t="s">
        <v>687</v>
      </c>
      <c r="F36" s="225"/>
      <c r="G36" s="225"/>
      <c r="H36" s="225" t="s">
        <v>688</v>
      </c>
      <c r="I36" s="225"/>
      <c r="J36" s="226"/>
      <c r="K36" s="2"/>
      <c r="L36" s="2"/>
      <c r="M36" s="2"/>
      <c r="N36" s="2"/>
      <c r="O36" s="2"/>
      <c r="P36" s="2"/>
      <c r="Q36" s="2"/>
      <c r="R36" s="2"/>
      <c r="S36" s="2"/>
      <c r="T36" s="2"/>
    </row>
    <row r="37" spans="1:20" ht="18.75" thickBot="1" x14ac:dyDescent="0.4">
      <c r="A37" s="221" t="s">
        <v>370</v>
      </c>
      <c r="B37" s="222"/>
      <c r="C37" s="222"/>
      <c r="D37" s="223"/>
      <c r="E37" s="141" t="s">
        <v>689</v>
      </c>
      <c r="F37" s="142" t="s">
        <v>719</v>
      </c>
      <c r="G37" s="141" t="s">
        <v>720</v>
      </c>
      <c r="H37" s="141" t="s">
        <v>690</v>
      </c>
      <c r="I37" s="142" t="s">
        <v>691</v>
      </c>
      <c r="J37" s="141" t="s">
        <v>692</v>
      </c>
      <c r="K37" s="2"/>
      <c r="L37" s="2"/>
      <c r="M37" s="2"/>
      <c r="N37" s="2"/>
      <c r="O37" s="2"/>
      <c r="P37" s="2"/>
      <c r="Q37" s="2"/>
      <c r="R37" s="2"/>
      <c r="S37" s="2"/>
      <c r="T37" s="2"/>
    </row>
    <row r="38" spans="1:20" x14ac:dyDescent="0.25">
      <c r="A38" s="206" t="s">
        <v>369</v>
      </c>
      <c r="B38" s="207"/>
      <c r="C38" s="207"/>
      <c r="D38" s="208"/>
      <c r="E38" s="47"/>
      <c r="F38" s="35"/>
      <c r="G38" s="35"/>
      <c r="H38" s="37"/>
      <c r="I38" s="37"/>
      <c r="J38" s="37"/>
      <c r="K38" s="2"/>
      <c r="L38" s="2"/>
      <c r="M38" s="2"/>
      <c r="N38" s="2"/>
      <c r="O38" s="2"/>
      <c r="P38" s="2"/>
      <c r="Q38" s="2"/>
      <c r="R38" s="2"/>
      <c r="S38" s="2"/>
      <c r="T38" s="2"/>
    </row>
    <row r="39" spans="1:20" x14ac:dyDescent="0.25">
      <c r="A39" s="206" t="s">
        <v>368</v>
      </c>
      <c r="B39" s="207"/>
      <c r="C39" s="207"/>
      <c r="D39" s="208"/>
      <c r="E39" s="44"/>
      <c r="F39" s="30"/>
      <c r="G39" s="30"/>
      <c r="H39" s="33"/>
      <c r="I39" s="33"/>
      <c r="J39" s="33"/>
      <c r="K39" s="2"/>
      <c r="L39" s="2"/>
      <c r="M39" s="2"/>
      <c r="N39" s="2"/>
      <c r="O39" s="2"/>
      <c r="P39" s="2"/>
      <c r="Q39" s="2"/>
      <c r="R39" s="2"/>
      <c r="S39" s="2"/>
      <c r="T39" s="2"/>
    </row>
    <row r="40" spans="1:20" x14ac:dyDescent="0.25">
      <c r="A40" s="206" t="s">
        <v>649</v>
      </c>
      <c r="B40" s="207"/>
      <c r="C40" s="207"/>
      <c r="D40" s="208"/>
      <c r="E40" s="44"/>
      <c r="F40" s="30"/>
      <c r="G40" s="30"/>
      <c r="H40" s="33"/>
      <c r="I40" s="33"/>
      <c r="J40" s="33"/>
      <c r="K40" s="2"/>
      <c r="L40" s="2"/>
      <c r="M40" s="2"/>
      <c r="N40" s="2"/>
      <c r="O40" s="2"/>
      <c r="P40" s="2"/>
      <c r="Q40" s="2"/>
      <c r="R40" s="2"/>
      <c r="S40" s="2"/>
      <c r="T40" s="2"/>
    </row>
    <row r="41" spans="1:20" x14ac:dyDescent="0.25">
      <c r="A41" s="206" t="s">
        <v>648</v>
      </c>
      <c r="B41" s="207"/>
      <c r="C41" s="207"/>
      <c r="D41" s="208"/>
      <c r="E41" s="44"/>
      <c r="F41" s="30"/>
      <c r="G41" s="30"/>
      <c r="H41" s="33"/>
      <c r="I41" s="33"/>
      <c r="J41" s="33"/>
      <c r="K41" s="2"/>
      <c r="L41" s="2"/>
      <c r="M41" s="2"/>
      <c r="N41" s="2"/>
      <c r="O41" s="2"/>
      <c r="P41" s="2"/>
      <c r="Q41" s="2"/>
      <c r="R41" s="2"/>
      <c r="S41" s="2"/>
      <c r="T41" s="2"/>
    </row>
    <row r="42" spans="1:20" x14ac:dyDescent="0.25">
      <c r="A42" s="206" t="s">
        <v>650</v>
      </c>
      <c r="B42" s="207"/>
      <c r="C42" s="207"/>
      <c r="D42" s="208"/>
      <c r="E42" s="44"/>
      <c r="F42" s="30"/>
      <c r="G42" s="30"/>
      <c r="H42" s="33"/>
      <c r="I42" s="33"/>
      <c r="J42" s="33"/>
      <c r="K42" s="2"/>
      <c r="L42" s="2"/>
      <c r="M42" s="2"/>
      <c r="N42" s="2"/>
      <c r="O42" s="2"/>
      <c r="P42" s="2"/>
      <c r="Q42" s="2"/>
      <c r="R42" s="2"/>
      <c r="S42" s="2"/>
      <c r="T42" s="2"/>
    </row>
    <row r="43" spans="1:20" x14ac:dyDescent="0.25">
      <c r="A43" s="206" t="s">
        <v>651</v>
      </c>
      <c r="B43" s="207"/>
      <c r="C43" s="207"/>
      <c r="D43" s="208"/>
      <c r="E43" s="45"/>
      <c r="F43" s="38"/>
      <c r="G43" s="38"/>
      <c r="H43" s="39"/>
      <c r="I43" s="39"/>
      <c r="J43" s="39"/>
      <c r="K43" s="2"/>
      <c r="L43" s="2"/>
      <c r="M43" s="2"/>
      <c r="N43" s="2"/>
      <c r="O43" s="2"/>
      <c r="P43" s="2"/>
      <c r="Q43" s="2"/>
      <c r="R43" s="2"/>
      <c r="S43" s="2"/>
      <c r="T43" s="2"/>
    </row>
    <row r="44" spans="1:20" x14ac:dyDescent="0.25">
      <c r="A44" s="206" t="s">
        <v>652</v>
      </c>
      <c r="B44" s="207"/>
      <c r="C44" s="207"/>
      <c r="D44" s="208"/>
      <c r="E44" s="45"/>
      <c r="F44" s="38"/>
      <c r="G44" s="38"/>
      <c r="H44" s="43"/>
      <c r="I44" s="43"/>
      <c r="J44" s="43"/>
      <c r="K44" s="2"/>
      <c r="L44" s="2"/>
      <c r="M44" s="2"/>
      <c r="N44" s="2"/>
      <c r="O44" s="2"/>
      <c r="P44" s="2"/>
      <c r="Q44" s="2"/>
      <c r="R44" s="2"/>
      <c r="S44" s="2"/>
      <c r="T44" s="2"/>
    </row>
    <row r="45" spans="1:20" x14ac:dyDescent="0.25">
      <c r="A45" s="212"/>
      <c r="B45" s="213"/>
      <c r="C45" s="213"/>
      <c r="D45" s="214"/>
      <c r="E45" s="44"/>
      <c r="F45" s="30"/>
      <c r="G45" s="30"/>
      <c r="H45" s="32"/>
      <c r="I45" s="32"/>
      <c r="J45" s="32"/>
      <c r="K45" s="2"/>
      <c r="L45" s="2"/>
      <c r="M45" s="2"/>
      <c r="N45" s="2"/>
      <c r="O45" s="2"/>
      <c r="P45" s="2"/>
      <c r="Q45" s="2"/>
      <c r="R45" s="2"/>
      <c r="S45" s="2"/>
      <c r="T45" s="2"/>
    </row>
    <row r="46" spans="1:20" x14ac:dyDescent="0.25">
      <c r="A46" s="212"/>
      <c r="B46" s="213"/>
      <c r="C46" s="213"/>
      <c r="D46" s="214"/>
      <c r="E46" s="44"/>
      <c r="F46" s="30"/>
      <c r="G46" s="30"/>
      <c r="H46" s="32"/>
      <c r="I46" s="32"/>
      <c r="J46" s="32"/>
      <c r="K46" s="2"/>
      <c r="L46" s="2"/>
      <c r="M46" s="2"/>
      <c r="N46" s="2"/>
      <c r="O46" s="2"/>
      <c r="P46" s="2"/>
      <c r="Q46" s="2"/>
      <c r="R46" s="2"/>
      <c r="S46" s="2"/>
      <c r="T46" s="2"/>
    </row>
    <row r="47" spans="1:20" x14ac:dyDescent="0.25">
      <c r="A47" s="218"/>
      <c r="B47" s="219"/>
      <c r="C47" s="219"/>
      <c r="D47" s="220"/>
      <c r="E47" s="44"/>
      <c r="F47" s="30"/>
      <c r="G47" s="30"/>
      <c r="H47" s="32"/>
      <c r="I47" s="32"/>
      <c r="J47" s="32"/>
      <c r="K47" s="2"/>
      <c r="L47" s="2"/>
      <c r="M47" s="2"/>
      <c r="N47" s="2"/>
      <c r="O47" s="2"/>
      <c r="P47" s="2"/>
      <c r="Q47" s="2"/>
      <c r="R47" s="2"/>
      <c r="S47" s="2"/>
      <c r="T47" s="2"/>
    </row>
    <row r="48" spans="1:20" x14ac:dyDescent="0.25">
      <c r="A48" s="212"/>
      <c r="B48" s="213"/>
      <c r="C48" s="213"/>
      <c r="D48" s="214"/>
      <c r="E48" s="44"/>
      <c r="F48" s="30"/>
      <c r="G48" s="30"/>
      <c r="H48" s="32"/>
      <c r="I48" s="32"/>
      <c r="J48" s="32"/>
      <c r="K48" s="2"/>
      <c r="L48" s="2"/>
      <c r="M48" s="2"/>
      <c r="N48" s="2"/>
      <c r="O48" s="2"/>
      <c r="P48" s="2"/>
      <c r="Q48" s="2"/>
      <c r="R48" s="2"/>
      <c r="S48" s="2"/>
      <c r="T48" s="2"/>
    </row>
    <row r="49" spans="1:20" ht="15.75" thickBot="1" x14ac:dyDescent="0.3">
      <c r="A49" s="215"/>
      <c r="B49" s="216"/>
      <c r="C49" s="216"/>
      <c r="D49" s="217"/>
      <c r="E49" s="45"/>
      <c r="F49" s="38"/>
      <c r="G49" s="38"/>
      <c r="H49" s="43"/>
      <c r="I49" s="43"/>
      <c r="J49" s="43"/>
      <c r="K49" s="2"/>
      <c r="L49" s="2"/>
      <c r="M49" s="2"/>
      <c r="N49" s="2"/>
      <c r="O49" s="2"/>
      <c r="P49" s="2"/>
      <c r="Q49" s="2"/>
      <c r="R49" s="2"/>
      <c r="S49" s="2"/>
      <c r="T49" s="2"/>
    </row>
    <row r="50" spans="1:20" ht="15.75" thickBot="1" x14ac:dyDescent="0.3">
      <c r="A50" s="209" t="s">
        <v>371</v>
      </c>
      <c r="B50" s="210"/>
      <c r="C50" s="210"/>
      <c r="D50" s="211"/>
      <c r="E50" s="46"/>
      <c r="F50" s="40"/>
      <c r="G50" s="41"/>
      <c r="H50" s="40"/>
      <c r="I50" s="40"/>
      <c r="J50" s="42"/>
      <c r="K50" s="2"/>
      <c r="L50" s="2"/>
      <c r="M50" s="2"/>
      <c r="N50" s="2"/>
      <c r="O50" s="2"/>
      <c r="P50" s="2"/>
      <c r="Q50" s="2"/>
      <c r="R50" s="2"/>
      <c r="S50" s="2"/>
      <c r="T50" s="2"/>
    </row>
    <row r="51" spans="1:20" x14ac:dyDescent="0.25">
      <c r="A51" s="2"/>
      <c r="B51" s="2"/>
      <c r="C51" s="2"/>
      <c r="D51" s="2"/>
      <c r="E51" s="2"/>
      <c r="F51" s="2"/>
      <c r="G51" s="2"/>
      <c r="H51" s="2"/>
      <c r="I51" s="2"/>
      <c r="J51" s="2"/>
      <c r="K51" s="2"/>
      <c r="L51" s="2"/>
      <c r="M51" s="2"/>
      <c r="N51" s="2"/>
      <c r="O51" s="2"/>
      <c r="P51" s="2"/>
      <c r="Q51" s="2"/>
      <c r="R51" s="2"/>
      <c r="S51" s="2"/>
      <c r="T51" s="2"/>
    </row>
    <row r="52" spans="1:20" x14ac:dyDescent="0.25">
      <c r="A52" s="21" t="s">
        <v>695</v>
      </c>
      <c r="B52" s="2"/>
      <c r="C52" s="2"/>
      <c r="D52" s="2"/>
      <c r="E52" s="2"/>
      <c r="F52" s="3"/>
      <c r="G52" s="2"/>
      <c r="H52" s="2"/>
      <c r="I52" s="2"/>
      <c r="J52" s="2"/>
      <c r="K52" s="2"/>
      <c r="L52" s="2"/>
      <c r="M52" s="2"/>
      <c r="N52" s="2"/>
      <c r="O52" s="2"/>
      <c r="P52" s="2"/>
      <c r="Q52" s="2"/>
      <c r="R52" s="2"/>
      <c r="S52" s="2"/>
      <c r="T52" s="2"/>
    </row>
    <row r="53" spans="1:20" ht="16.5" x14ac:dyDescent="0.35">
      <c r="A53" s="227" t="s">
        <v>578</v>
      </c>
      <c r="B53" s="227"/>
      <c r="C53" s="227"/>
      <c r="D53" s="228"/>
      <c r="E53" s="30"/>
      <c r="F53" s="233" t="s">
        <v>366</v>
      </c>
      <c r="G53" s="227"/>
      <c r="H53" s="2"/>
      <c r="I53" s="2"/>
      <c r="J53" s="2"/>
      <c r="K53" s="2"/>
      <c r="L53" s="2"/>
      <c r="M53" s="2"/>
      <c r="N53" s="2"/>
      <c r="O53" s="2"/>
      <c r="P53" s="2"/>
      <c r="Q53" s="2"/>
      <c r="R53" s="2"/>
      <c r="S53" s="2"/>
      <c r="T53" s="2"/>
    </row>
    <row r="54" spans="1:20" x14ac:dyDescent="0.25">
      <c r="A54" s="2"/>
      <c r="B54" s="2"/>
      <c r="C54" s="2"/>
      <c r="D54" s="2"/>
      <c r="E54" s="2"/>
      <c r="F54" s="2"/>
      <c r="G54" s="2"/>
      <c r="H54" s="2"/>
      <c r="I54" s="2"/>
      <c r="J54" s="2"/>
      <c r="K54" s="2"/>
      <c r="L54" s="2"/>
      <c r="M54" s="2"/>
      <c r="N54" s="2"/>
      <c r="O54" s="2"/>
      <c r="P54" s="2"/>
      <c r="Q54" s="2"/>
      <c r="R54" s="2"/>
      <c r="S54" s="2"/>
      <c r="T54" s="2"/>
    </row>
    <row r="55" spans="1:20" x14ac:dyDescent="0.25">
      <c r="A55" s="21" t="s">
        <v>696</v>
      </c>
      <c r="B55" s="2"/>
      <c r="C55" s="2"/>
      <c r="D55" s="2"/>
      <c r="E55" s="2"/>
      <c r="F55" s="2"/>
      <c r="G55" s="2"/>
      <c r="H55" s="2"/>
      <c r="I55" s="2"/>
      <c r="J55" s="2"/>
      <c r="K55" s="2"/>
      <c r="L55" s="2"/>
      <c r="M55" s="2"/>
      <c r="N55" s="2"/>
      <c r="O55" s="2"/>
      <c r="P55" s="2"/>
      <c r="Q55" s="2"/>
      <c r="R55" s="2"/>
      <c r="S55" s="2"/>
      <c r="T55" s="2"/>
    </row>
    <row r="56" spans="1:20" ht="18" x14ac:dyDescent="0.35">
      <c r="A56" s="202" t="s">
        <v>713</v>
      </c>
      <c r="B56" s="202"/>
      <c r="C56" s="202"/>
      <c r="D56" s="202"/>
      <c r="E56" s="32"/>
      <c r="F56" s="2" t="s">
        <v>58</v>
      </c>
      <c r="G56" s="2" t="s">
        <v>367</v>
      </c>
      <c r="H56" s="2">
        <f>Wing!B19</f>
        <v>0</v>
      </c>
      <c r="I56" s="2" t="s">
        <v>58</v>
      </c>
      <c r="J56" s="2"/>
      <c r="K56" s="2"/>
      <c r="L56" s="2"/>
      <c r="M56" s="2"/>
      <c r="N56" s="2"/>
      <c r="O56" s="2"/>
      <c r="P56" s="2"/>
      <c r="Q56" s="2"/>
      <c r="R56" s="2"/>
      <c r="S56" s="2"/>
      <c r="T56" s="2"/>
    </row>
    <row r="57" spans="1:20" ht="18" x14ac:dyDescent="0.35">
      <c r="A57" s="202" t="s">
        <v>714</v>
      </c>
      <c r="B57" s="202"/>
      <c r="C57" s="202"/>
      <c r="D57" s="202"/>
      <c r="E57" s="32">
        <f>E56+H56</f>
        <v>0</v>
      </c>
      <c r="F57" s="2" t="s">
        <v>58</v>
      </c>
      <c r="G57" s="2"/>
      <c r="H57" s="2"/>
      <c r="I57" s="2"/>
      <c r="J57" s="2"/>
      <c r="K57" s="2"/>
      <c r="L57" s="2"/>
      <c r="M57" s="2"/>
      <c r="N57" s="2"/>
      <c r="O57" s="2"/>
      <c r="P57" s="2"/>
      <c r="Q57" s="2"/>
      <c r="R57" s="2"/>
      <c r="S57" s="2"/>
      <c r="T57" s="2"/>
    </row>
    <row r="58" spans="1:20" x14ac:dyDescent="0.25">
      <c r="A58" s="2"/>
      <c r="B58" s="2"/>
      <c r="C58" s="2"/>
      <c r="D58" s="2"/>
      <c r="E58" s="2"/>
      <c r="F58" s="2"/>
      <c r="G58" s="2"/>
      <c r="H58" s="2"/>
      <c r="I58" s="2"/>
      <c r="J58" s="2"/>
      <c r="K58" s="2"/>
      <c r="L58" s="2"/>
      <c r="M58" s="2"/>
      <c r="N58" s="2"/>
      <c r="O58" s="2"/>
      <c r="P58" s="2"/>
      <c r="Q58" s="2"/>
      <c r="R58" s="2"/>
      <c r="S58" s="2"/>
      <c r="T58" s="2"/>
    </row>
    <row r="59" spans="1:20" x14ac:dyDescent="0.25">
      <c r="A59" s="21" t="s">
        <v>697</v>
      </c>
      <c r="B59" s="2"/>
      <c r="C59" s="2"/>
      <c r="D59" s="2"/>
      <c r="E59" s="2"/>
      <c r="F59" s="2"/>
      <c r="G59" s="2"/>
      <c r="H59" s="2"/>
      <c r="I59" s="2"/>
      <c r="J59" s="2"/>
      <c r="K59" s="2"/>
      <c r="L59" s="2"/>
      <c r="M59" s="2"/>
      <c r="N59" s="2"/>
      <c r="O59" s="2"/>
      <c r="P59" s="2"/>
      <c r="Q59" s="2"/>
      <c r="R59" s="2"/>
      <c r="S59" s="2"/>
      <c r="T59" s="2"/>
    </row>
    <row r="60" spans="1:20" ht="18" x14ac:dyDescent="0.35">
      <c r="A60" s="202" t="s">
        <v>715</v>
      </c>
      <c r="B60" s="202"/>
      <c r="C60" s="202"/>
      <c r="D60" s="202"/>
      <c r="E60" s="32"/>
      <c r="F60" s="2" t="s">
        <v>58</v>
      </c>
      <c r="G60" s="2"/>
      <c r="H60" s="2"/>
      <c r="I60" s="2"/>
      <c r="J60" s="2"/>
      <c r="K60" s="2"/>
      <c r="L60" s="2"/>
      <c r="M60" s="2"/>
      <c r="N60" s="2"/>
      <c r="O60" s="2"/>
      <c r="P60" s="2"/>
      <c r="Q60" s="2"/>
      <c r="R60" s="2"/>
      <c r="S60" s="2"/>
      <c r="T60" s="2"/>
    </row>
    <row r="61" spans="1:20" x14ac:dyDescent="0.25">
      <c r="A61" s="21" t="s">
        <v>698</v>
      </c>
      <c r="B61" s="2"/>
      <c r="C61" s="2"/>
      <c r="D61" s="2"/>
      <c r="E61" s="2"/>
      <c r="F61" s="2"/>
      <c r="G61" s="2"/>
      <c r="H61" s="2"/>
      <c r="I61" s="2"/>
      <c r="J61" s="2"/>
      <c r="K61" s="2"/>
      <c r="L61" s="2"/>
      <c r="M61" s="2"/>
      <c r="N61" s="2"/>
      <c r="O61" s="2"/>
      <c r="P61" s="2"/>
      <c r="Q61" s="2"/>
      <c r="R61" s="2"/>
      <c r="S61" s="2"/>
      <c r="T61" s="2"/>
    </row>
    <row r="62" spans="1:20" x14ac:dyDescent="0.25">
      <c r="A62" s="21" t="s">
        <v>699</v>
      </c>
      <c r="B62" s="2"/>
      <c r="C62" s="2"/>
      <c r="D62" s="2"/>
      <c r="E62" s="2"/>
      <c r="F62" s="2"/>
      <c r="G62" s="2"/>
      <c r="H62" s="2"/>
      <c r="I62" s="2"/>
      <c r="J62" s="2"/>
      <c r="K62" s="2"/>
      <c r="L62" s="2"/>
      <c r="M62" s="2"/>
      <c r="N62" s="2"/>
      <c r="O62" s="2"/>
      <c r="P62" s="2"/>
      <c r="Q62" s="2"/>
      <c r="R62" s="2"/>
      <c r="S62" s="2"/>
      <c r="T62" s="2"/>
    </row>
    <row r="63" spans="1:20" x14ac:dyDescent="0.25">
      <c r="A63" s="2"/>
      <c r="B63" s="2"/>
      <c r="C63" s="2"/>
      <c r="D63" s="2"/>
      <c r="E63" s="2"/>
      <c r="F63" s="2"/>
      <c r="G63" s="2"/>
      <c r="H63" s="2"/>
      <c r="I63" s="2"/>
      <c r="J63" s="2"/>
      <c r="K63" s="2"/>
      <c r="L63" s="2"/>
      <c r="M63" s="2"/>
      <c r="N63" s="2"/>
      <c r="O63" s="2"/>
      <c r="P63" s="2"/>
      <c r="Q63" s="2"/>
      <c r="R63" s="2"/>
      <c r="S63" s="2"/>
      <c r="T63" s="2"/>
    </row>
    <row r="64" spans="1:20" x14ac:dyDescent="0.25">
      <c r="A64" s="3" t="s">
        <v>700</v>
      </c>
      <c r="B64" s="2"/>
      <c r="C64" s="2"/>
      <c r="D64" s="2"/>
      <c r="E64" s="2"/>
      <c r="F64" s="2"/>
      <c r="G64" s="2"/>
      <c r="H64" s="2"/>
      <c r="I64" s="2"/>
      <c r="J64" s="2"/>
      <c r="K64" s="2"/>
      <c r="L64" s="2"/>
      <c r="M64" s="2"/>
      <c r="N64" s="2"/>
      <c r="O64" s="2"/>
      <c r="P64" s="2"/>
      <c r="Q64" s="2"/>
      <c r="R64" s="2"/>
      <c r="S64" s="2"/>
      <c r="T64" s="2"/>
    </row>
    <row r="65" spans="1:20" x14ac:dyDescent="0.25">
      <c r="A65" s="132" t="s">
        <v>709</v>
      </c>
      <c r="B65" s="2"/>
      <c r="C65" s="2"/>
      <c r="D65" s="2"/>
      <c r="E65" s="2"/>
      <c r="F65" s="2"/>
      <c r="G65" s="2"/>
      <c r="H65" s="2"/>
      <c r="I65" s="2"/>
      <c r="J65" s="2"/>
      <c r="K65" s="2"/>
      <c r="L65" s="2"/>
      <c r="M65" s="2"/>
      <c r="N65" s="2"/>
      <c r="O65" s="2"/>
      <c r="P65" s="2"/>
      <c r="Q65" s="2"/>
      <c r="R65" s="2"/>
      <c r="S65" s="2"/>
      <c r="T65" s="2"/>
    </row>
    <row r="66" spans="1:20" x14ac:dyDescent="0.25">
      <c r="A66" s="133" t="s">
        <v>372</v>
      </c>
      <c r="B66" s="134"/>
      <c r="C66" s="130"/>
      <c r="D66" s="2"/>
      <c r="E66" s="2"/>
      <c r="F66" s="2"/>
      <c r="G66" s="2"/>
      <c r="H66" s="2"/>
      <c r="I66" s="2"/>
      <c r="J66" s="2"/>
      <c r="K66" s="2"/>
      <c r="L66" s="2"/>
      <c r="M66" s="2"/>
      <c r="N66" s="2"/>
      <c r="O66" s="2"/>
      <c r="P66" s="2"/>
      <c r="Q66" s="2"/>
      <c r="R66" s="2"/>
      <c r="S66" s="2"/>
      <c r="T66" s="2"/>
    </row>
    <row r="67" spans="1:20" x14ac:dyDescent="0.25">
      <c r="A67" s="2"/>
      <c r="B67" s="2"/>
      <c r="C67" s="2"/>
      <c r="D67" s="2"/>
      <c r="E67" s="2"/>
      <c r="F67" s="2"/>
      <c r="G67" s="2"/>
      <c r="H67" s="2"/>
      <c r="I67" s="2"/>
      <c r="J67" s="2"/>
      <c r="K67" s="2"/>
      <c r="L67" s="2"/>
      <c r="M67" s="2"/>
      <c r="N67" s="2"/>
      <c r="O67" s="2"/>
      <c r="P67" s="2"/>
      <c r="Q67" s="2"/>
      <c r="R67" s="2"/>
      <c r="S67" s="2"/>
      <c r="T67" s="2"/>
    </row>
    <row r="68" spans="1:20" ht="18.75" thickBot="1" x14ac:dyDescent="0.4">
      <c r="A68" s="203" t="s">
        <v>370</v>
      </c>
      <c r="B68" s="203"/>
      <c r="C68" s="203"/>
      <c r="D68" s="204"/>
      <c r="E68" s="135" t="s">
        <v>705</v>
      </c>
      <c r="F68" s="136" t="s">
        <v>706</v>
      </c>
      <c r="G68" s="137" t="s">
        <v>707</v>
      </c>
      <c r="H68" s="138" t="s">
        <v>708</v>
      </c>
      <c r="I68" s="2"/>
      <c r="J68" s="2"/>
      <c r="K68" s="2"/>
      <c r="L68" s="2"/>
      <c r="M68" s="2"/>
      <c r="N68" s="2"/>
      <c r="O68" s="2"/>
      <c r="P68" s="2"/>
      <c r="Q68" s="2"/>
      <c r="R68" s="2"/>
      <c r="S68" s="2"/>
      <c r="T68" s="2"/>
    </row>
    <row r="69" spans="1:20" x14ac:dyDescent="0.25">
      <c r="A69" s="194" t="s">
        <v>701</v>
      </c>
      <c r="B69" s="192"/>
      <c r="C69" s="192"/>
      <c r="D69" s="195"/>
      <c r="E69" s="50"/>
      <c r="F69" s="34"/>
      <c r="G69" s="34"/>
      <c r="H69" s="22"/>
      <c r="I69" s="2"/>
      <c r="J69" s="2"/>
      <c r="K69" s="2"/>
      <c r="L69" s="2"/>
      <c r="M69" s="2"/>
      <c r="N69" s="2"/>
      <c r="O69" s="2"/>
      <c r="P69" s="2"/>
      <c r="Q69" s="2"/>
      <c r="R69" s="2"/>
      <c r="S69" s="2"/>
      <c r="T69" s="2"/>
    </row>
    <row r="70" spans="1:20" x14ac:dyDescent="0.25">
      <c r="A70" s="194" t="s">
        <v>373</v>
      </c>
      <c r="B70" s="192"/>
      <c r="C70" s="192"/>
      <c r="D70" s="195"/>
      <c r="E70" s="48"/>
      <c r="F70" s="31"/>
      <c r="G70" s="31"/>
      <c r="H70" s="1"/>
      <c r="I70" s="2"/>
      <c r="J70" s="2"/>
      <c r="K70" s="2"/>
      <c r="L70" s="2"/>
      <c r="M70" s="2"/>
      <c r="N70" s="2"/>
      <c r="O70" s="2"/>
      <c r="P70" s="2"/>
      <c r="Q70" s="2"/>
      <c r="R70" s="2"/>
      <c r="S70" s="2"/>
      <c r="T70" s="2"/>
    </row>
    <row r="71" spans="1:20" ht="15.75" thickBot="1" x14ac:dyDescent="0.3">
      <c r="A71" s="196" t="s">
        <v>374</v>
      </c>
      <c r="B71" s="197"/>
      <c r="C71" s="197"/>
      <c r="D71" s="198"/>
      <c r="E71" s="49"/>
      <c r="F71" s="36"/>
      <c r="G71" s="36"/>
      <c r="H71" s="125"/>
      <c r="I71" s="2"/>
      <c r="J71" s="2"/>
      <c r="K71" s="2"/>
      <c r="L71" s="2"/>
      <c r="M71" s="2"/>
      <c r="N71" s="2"/>
      <c r="O71" s="2"/>
      <c r="P71" s="2"/>
      <c r="Q71" s="2"/>
      <c r="R71" s="2"/>
      <c r="S71" s="2"/>
      <c r="T71" s="2"/>
    </row>
    <row r="72" spans="1:20" x14ac:dyDescent="0.25">
      <c r="A72" s="194" t="s">
        <v>702</v>
      </c>
      <c r="B72" s="192"/>
      <c r="C72" s="192"/>
      <c r="D72" s="195"/>
      <c r="E72" s="130">
        <f>E69+E70</f>
        <v>0</v>
      </c>
      <c r="F72" s="130">
        <f>F69+F70</f>
        <v>0</v>
      </c>
      <c r="G72" s="35"/>
      <c r="H72" s="127"/>
      <c r="I72" s="2"/>
      <c r="J72" s="2"/>
      <c r="K72" s="2"/>
      <c r="L72" s="2"/>
      <c r="M72" s="2"/>
      <c r="N72" s="2"/>
      <c r="O72" s="2"/>
      <c r="P72" s="2"/>
      <c r="Q72" s="2"/>
      <c r="R72" s="2"/>
      <c r="S72" s="2"/>
      <c r="T72" s="2"/>
    </row>
    <row r="73" spans="1:20" x14ac:dyDescent="0.25">
      <c r="A73" s="194" t="s">
        <v>703</v>
      </c>
      <c r="B73" s="192"/>
      <c r="C73" s="192"/>
      <c r="D73" s="195"/>
      <c r="E73" s="130">
        <f>E69+E70+E71</f>
        <v>0</v>
      </c>
      <c r="F73" s="130">
        <f>F69+F70+F71</f>
        <v>0</v>
      </c>
      <c r="G73" s="33"/>
      <c r="H73" s="128"/>
      <c r="I73" s="2"/>
      <c r="J73" s="2"/>
      <c r="K73" s="2"/>
      <c r="L73" s="2"/>
      <c r="M73" s="2"/>
      <c r="N73" s="2"/>
      <c r="O73" s="2"/>
      <c r="P73" s="2"/>
      <c r="Q73" s="2"/>
      <c r="R73" s="2"/>
      <c r="S73" s="2"/>
      <c r="T73" s="2"/>
    </row>
    <row r="74" spans="1:20" x14ac:dyDescent="0.25">
      <c r="A74" s="199" t="s">
        <v>704</v>
      </c>
      <c r="B74" s="200"/>
      <c r="C74" s="200"/>
      <c r="D74" s="201"/>
      <c r="E74" s="131">
        <f>E69+E71</f>
        <v>0</v>
      </c>
      <c r="F74" s="131">
        <f>F69+F71</f>
        <v>0</v>
      </c>
      <c r="G74" s="31"/>
      <c r="H74" s="128"/>
      <c r="I74" s="2"/>
      <c r="J74" s="2"/>
      <c r="K74" s="2"/>
      <c r="L74" s="2"/>
      <c r="M74" s="2"/>
      <c r="N74" s="2"/>
      <c r="O74" s="2"/>
      <c r="P74" s="2"/>
      <c r="Q74" s="2"/>
      <c r="R74" s="2"/>
      <c r="S74" s="2"/>
      <c r="T74" s="2"/>
    </row>
    <row r="75" spans="1:20" x14ac:dyDescent="0.25">
      <c r="A75" s="56" t="s">
        <v>678</v>
      </c>
      <c r="B75" s="56"/>
      <c r="C75" s="56"/>
      <c r="D75" s="56"/>
      <c r="E75" s="56"/>
      <c r="F75" s="2">
        <f>'Mass Estimation'!B21/1000</f>
        <v>0</v>
      </c>
      <c r="G75" s="2" t="s">
        <v>712</v>
      </c>
      <c r="H75" s="2"/>
      <c r="I75" s="2"/>
      <c r="J75" s="2"/>
      <c r="K75" s="2"/>
      <c r="L75" s="2"/>
      <c r="M75" s="2"/>
      <c r="N75" s="2"/>
      <c r="O75" s="2"/>
      <c r="P75" s="2"/>
      <c r="Q75" s="2"/>
      <c r="R75" s="2"/>
      <c r="S75" s="2"/>
      <c r="T75" s="2"/>
    </row>
    <row r="76" spans="1:20" x14ac:dyDescent="0.25">
      <c r="A76" s="56"/>
      <c r="B76" s="2"/>
      <c r="C76" s="2"/>
      <c r="D76" s="56"/>
      <c r="E76" s="56"/>
      <c r="F76" s="75" t="s">
        <v>20</v>
      </c>
      <c r="G76" s="56"/>
      <c r="H76" s="75" t="s">
        <v>20</v>
      </c>
      <c r="I76" s="2"/>
      <c r="J76" s="2"/>
      <c r="K76" s="2"/>
      <c r="L76" s="2"/>
      <c r="M76" s="2"/>
      <c r="N76" s="2"/>
      <c r="O76" s="2"/>
      <c r="P76" s="2"/>
      <c r="Q76" s="2"/>
      <c r="R76" s="2"/>
      <c r="S76" s="2"/>
      <c r="T76" s="2"/>
    </row>
    <row r="77" spans="1:20" ht="16.5" customHeight="1" x14ac:dyDescent="0.35">
      <c r="A77" s="192" t="s">
        <v>716</v>
      </c>
      <c r="B77" s="192"/>
      <c r="C77" s="192"/>
      <c r="D77" s="192"/>
      <c r="E77" s="56">
        <f>MIN(G72:G74)</f>
        <v>0</v>
      </c>
      <c r="F77" s="56" t="s">
        <v>58</v>
      </c>
      <c r="G77" s="56">
        <f>MIN(H72:H74)</f>
        <v>0</v>
      </c>
      <c r="H77" s="129" t="s">
        <v>22</v>
      </c>
      <c r="I77" s="20">
        <f>G77-0.05</f>
        <v>-0.05</v>
      </c>
      <c r="J77" s="2"/>
      <c r="K77" s="2"/>
      <c r="L77" s="2"/>
      <c r="M77" s="2"/>
      <c r="N77" s="2"/>
      <c r="O77" s="2"/>
      <c r="P77" s="2"/>
      <c r="Q77" s="2"/>
      <c r="R77" s="2"/>
      <c r="S77" s="2"/>
      <c r="T77" s="2"/>
    </row>
    <row r="78" spans="1:20" ht="18" customHeight="1" x14ac:dyDescent="0.35">
      <c r="A78" s="192" t="s">
        <v>717</v>
      </c>
      <c r="B78" s="192"/>
      <c r="C78" s="192"/>
      <c r="D78" s="56"/>
      <c r="E78" s="56">
        <f>MAX(G72:G74)</f>
        <v>0</v>
      </c>
      <c r="F78" s="56" t="s">
        <v>58</v>
      </c>
      <c r="G78" s="56">
        <f>MAX(H72:H74)</f>
        <v>0</v>
      </c>
      <c r="H78" s="129" t="s">
        <v>22</v>
      </c>
      <c r="I78" s="20">
        <f>G78+0.05</f>
        <v>0.05</v>
      </c>
      <c r="J78" s="2"/>
      <c r="K78" s="2"/>
      <c r="L78" s="2"/>
      <c r="M78" s="2"/>
      <c r="N78" s="2"/>
      <c r="O78" s="2"/>
      <c r="P78" s="2"/>
      <c r="Q78" s="2"/>
      <c r="R78" s="2"/>
      <c r="S78" s="2"/>
      <c r="T78" s="2"/>
    </row>
    <row r="79" spans="1:20" ht="16.5" x14ac:dyDescent="0.35">
      <c r="A79" s="192" t="s">
        <v>718</v>
      </c>
      <c r="B79" s="192"/>
      <c r="C79" s="192"/>
      <c r="D79" s="56"/>
      <c r="E79" s="56">
        <f>E78-E77</f>
        <v>0</v>
      </c>
      <c r="F79" s="56" t="s">
        <v>58</v>
      </c>
      <c r="G79" s="56">
        <f>G78-G77</f>
        <v>0</v>
      </c>
      <c r="H79" s="129" t="s">
        <v>22</v>
      </c>
      <c r="I79" s="2"/>
      <c r="J79" s="2"/>
      <c r="K79" s="2"/>
      <c r="L79" s="2"/>
      <c r="M79" s="2"/>
      <c r="N79" s="2"/>
      <c r="O79" s="2"/>
      <c r="P79" s="2"/>
      <c r="Q79" s="2"/>
      <c r="R79" s="2"/>
      <c r="S79" s="2"/>
      <c r="T79" s="2"/>
    </row>
    <row r="80" spans="1:20" x14ac:dyDescent="0.25">
      <c r="A80" s="56"/>
      <c r="B80" s="56"/>
      <c r="C80" s="56"/>
      <c r="D80" s="56"/>
      <c r="E80" s="56"/>
      <c r="F80" s="2"/>
      <c r="G80" s="2"/>
      <c r="H80" s="2"/>
      <c r="I80" s="2"/>
      <c r="J80" s="2"/>
      <c r="K80" s="2"/>
      <c r="L80" s="2"/>
      <c r="M80" s="2"/>
      <c r="N80" s="2"/>
      <c r="O80" s="2"/>
      <c r="P80" s="2"/>
      <c r="Q80" s="2"/>
      <c r="R80" s="2"/>
      <c r="S80" s="2"/>
      <c r="T80" s="2"/>
    </row>
    <row r="81" spans="1:20" ht="30" customHeight="1" x14ac:dyDescent="0.25">
      <c r="A81" s="193" t="s">
        <v>711</v>
      </c>
      <c r="B81" s="193"/>
      <c r="C81" s="193"/>
      <c r="D81" s="193"/>
      <c r="E81" s="193"/>
      <c r="F81" s="193"/>
      <c r="G81" s="193"/>
      <c r="H81" s="2"/>
      <c r="I81" s="2"/>
      <c r="J81" s="2"/>
      <c r="K81" s="2"/>
      <c r="L81" s="2"/>
      <c r="M81" s="2"/>
      <c r="N81" s="2"/>
      <c r="O81" s="2"/>
      <c r="P81" s="2"/>
      <c r="Q81" s="2"/>
      <c r="R81" s="2"/>
      <c r="S81" s="2"/>
      <c r="T81" s="2"/>
    </row>
    <row r="82" spans="1:20" x14ac:dyDescent="0.25">
      <c r="A82" s="56"/>
      <c r="B82" s="56"/>
      <c r="C82" s="56"/>
      <c r="D82" s="56"/>
      <c r="E82" s="56"/>
      <c r="F82" s="2"/>
      <c r="G82" s="2"/>
      <c r="H82" s="2"/>
      <c r="I82" s="2"/>
      <c r="J82" s="2"/>
      <c r="K82" s="2"/>
      <c r="L82" s="2"/>
      <c r="M82" s="2"/>
      <c r="N82" s="2"/>
      <c r="O82" s="2"/>
      <c r="P82" s="2"/>
      <c r="Q82" s="2"/>
      <c r="R82" s="2"/>
      <c r="S82" s="2"/>
      <c r="T82" s="2"/>
    </row>
    <row r="83" spans="1:20" ht="30" customHeight="1" x14ac:dyDescent="0.25">
      <c r="A83" s="193" t="s">
        <v>375</v>
      </c>
      <c r="B83" s="193"/>
      <c r="C83" s="193"/>
      <c r="D83" s="193"/>
      <c r="E83" s="193"/>
      <c r="F83" s="193"/>
      <c r="G83" s="193"/>
      <c r="H83" s="2"/>
      <c r="I83" s="2"/>
      <c r="J83" s="2"/>
      <c r="K83" s="2"/>
      <c r="L83" s="2"/>
      <c r="M83" s="2"/>
      <c r="N83" s="2"/>
      <c r="O83" s="2"/>
      <c r="P83" s="2"/>
      <c r="Q83" s="2"/>
      <c r="R83" s="2"/>
      <c r="S83" s="2"/>
      <c r="T83" s="2"/>
    </row>
    <row r="84" spans="1:20" x14ac:dyDescent="0.25">
      <c r="A84" s="2"/>
      <c r="B84" s="2"/>
      <c r="C84" s="2"/>
      <c r="D84" s="2"/>
      <c r="E84" s="2"/>
      <c r="F84" s="2"/>
      <c r="G84" s="2"/>
      <c r="H84" s="2"/>
      <c r="I84" s="2"/>
      <c r="J84" s="2"/>
      <c r="K84" s="2"/>
      <c r="L84" s="2"/>
      <c r="M84" s="2"/>
      <c r="N84" s="2"/>
      <c r="O84" s="2"/>
      <c r="P84" s="2"/>
      <c r="Q84" s="2"/>
      <c r="R84" s="2"/>
      <c r="S84" s="2"/>
      <c r="T84" s="2"/>
    </row>
    <row r="85" spans="1:20" x14ac:dyDescent="0.25">
      <c r="A85" s="2"/>
      <c r="B85" s="2"/>
      <c r="C85" s="2"/>
      <c r="D85" s="2"/>
      <c r="E85" s="2"/>
      <c r="F85" s="2"/>
      <c r="G85" s="2"/>
      <c r="H85" s="2"/>
      <c r="I85" s="2"/>
      <c r="J85" s="2"/>
      <c r="K85" s="2"/>
      <c r="L85" s="2"/>
      <c r="M85" s="2"/>
      <c r="N85" s="2"/>
      <c r="O85" s="2"/>
      <c r="P85" s="2"/>
      <c r="Q85" s="2"/>
      <c r="R85" s="2"/>
      <c r="S85" s="2"/>
      <c r="T85" s="2"/>
    </row>
    <row r="86" spans="1:20" x14ac:dyDescent="0.25">
      <c r="A86" s="3" t="s">
        <v>376</v>
      </c>
      <c r="B86" s="2"/>
      <c r="C86" s="2"/>
      <c r="D86" s="2"/>
      <c r="E86" s="2"/>
      <c r="F86" s="2"/>
      <c r="G86" s="2"/>
      <c r="H86" s="2"/>
      <c r="I86" s="2"/>
      <c r="J86" s="2"/>
      <c r="K86" s="2"/>
      <c r="L86" s="2"/>
      <c r="M86" s="2"/>
      <c r="N86" s="2"/>
      <c r="O86" s="2"/>
      <c r="P86" s="2"/>
      <c r="Q86" s="2"/>
      <c r="R86" s="2"/>
      <c r="S86" s="2"/>
      <c r="T86" s="2"/>
    </row>
    <row r="87" spans="1:20" x14ac:dyDescent="0.25">
      <c r="A87" s="21" t="s">
        <v>377</v>
      </c>
      <c r="B87" s="2"/>
      <c r="C87" s="2"/>
      <c r="D87" s="2"/>
      <c r="E87" s="2"/>
      <c r="F87" s="2"/>
      <c r="G87" s="2"/>
      <c r="H87" s="2"/>
      <c r="I87" s="2"/>
      <c r="J87" s="2"/>
      <c r="K87" s="2"/>
      <c r="L87" s="2"/>
      <c r="M87" s="2"/>
      <c r="N87" s="2"/>
      <c r="O87" s="2"/>
      <c r="P87" s="2"/>
      <c r="Q87" s="2"/>
      <c r="R87" s="2"/>
      <c r="S87" s="2"/>
      <c r="T87" s="2"/>
    </row>
    <row r="88" spans="1:20" x14ac:dyDescent="0.25">
      <c r="A88" s="21" t="s">
        <v>710</v>
      </c>
      <c r="B88" s="2"/>
      <c r="C88" s="2"/>
      <c r="D88" s="2"/>
      <c r="E88" s="2"/>
      <c r="F88" s="2"/>
      <c r="G88" s="2"/>
      <c r="H88" s="2"/>
      <c r="I88" s="2"/>
      <c r="J88" s="2"/>
      <c r="K88" s="2"/>
      <c r="L88" s="2"/>
      <c r="M88" s="2"/>
      <c r="N88" s="2"/>
      <c r="O88" s="2"/>
      <c r="P88" s="2"/>
      <c r="Q88" s="2"/>
      <c r="R88" s="2"/>
      <c r="S88" s="2"/>
      <c r="T88" s="2"/>
    </row>
    <row r="89" spans="1:20" x14ac:dyDescent="0.25">
      <c r="A89" s="2"/>
      <c r="B89" s="2"/>
      <c r="C89" s="2"/>
      <c r="D89" s="2"/>
      <c r="E89" s="2"/>
      <c r="F89" s="2"/>
      <c r="G89" s="2"/>
      <c r="H89" s="2"/>
      <c r="I89" s="2"/>
      <c r="J89" s="2"/>
      <c r="K89" s="2"/>
      <c r="L89" s="2"/>
      <c r="M89" s="2"/>
      <c r="N89" s="2"/>
      <c r="O89" s="2"/>
      <c r="P89" s="2"/>
      <c r="Q89" s="2"/>
      <c r="R89" s="2"/>
      <c r="S89" s="2"/>
      <c r="T89" s="2"/>
    </row>
    <row r="90" spans="1:20" x14ac:dyDescent="0.25">
      <c r="A90" s="3" t="s">
        <v>197</v>
      </c>
      <c r="B90" s="2"/>
      <c r="C90" s="2"/>
      <c r="D90" s="2"/>
      <c r="E90" s="2"/>
      <c r="F90" s="2"/>
      <c r="G90" s="2"/>
      <c r="H90" s="2"/>
      <c r="I90" s="2"/>
      <c r="J90" s="2"/>
      <c r="K90" s="2"/>
      <c r="L90" s="2"/>
      <c r="M90" s="2"/>
      <c r="N90" s="2"/>
      <c r="O90" s="2"/>
      <c r="P90" s="2"/>
      <c r="Q90" s="2"/>
      <c r="R90" s="2"/>
      <c r="S90" s="2"/>
      <c r="T90" s="2"/>
    </row>
    <row r="91" spans="1:20" x14ac:dyDescent="0.25">
      <c r="A91" s="2"/>
      <c r="B91" s="2"/>
      <c r="C91" s="2"/>
      <c r="D91" s="2"/>
      <c r="E91" s="2"/>
      <c r="F91" s="2"/>
      <c r="G91" s="2"/>
      <c r="H91" s="2"/>
      <c r="I91" s="2"/>
      <c r="J91" s="2"/>
      <c r="K91" s="2"/>
      <c r="L91" s="2"/>
      <c r="M91" s="2"/>
      <c r="N91" s="2"/>
      <c r="O91" s="2"/>
      <c r="P91" s="2"/>
      <c r="Q91" s="2"/>
      <c r="R91" s="2"/>
      <c r="S91" s="2"/>
      <c r="T91" s="2"/>
    </row>
  </sheetData>
  <sheetProtection algorithmName="SHA-512" hashValue="NA7F7YSYxatxKwUccuWKuwzbEvmKMkFIQfe+8bAcHA6fJ3GAuf5KNT88NVt9/roJCWCR+dVlRFbUW5eBwB/BmQ==" saltValue="AK/qsWmLAmPquNuEC1UM/A==" spinCount="100000" sheet="1" formatCells="0"/>
  <mergeCells count="49">
    <mergeCell ref="A29:K29"/>
    <mergeCell ref="A8:C8"/>
    <mergeCell ref="A9:C9"/>
    <mergeCell ref="A10:C10"/>
    <mergeCell ref="A11:C11"/>
    <mergeCell ref="A12:C12"/>
    <mergeCell ref="A13:C13"/>
    <mergeCell ref="A14:C14"/>
    <mergeCell ref="A15:C15"/>
    <mergeCell ref="A16:C16"/>
    <mergeCell ref="A17:C17"/>
    <mergeCell ref="A24:K24"/>
    <mergeCell ref="E36:G36"/>
    <mergeCell ref="H36:J36"/>
    <mergeCell ref="A53:D53"/>
    <mergeCell ref="A35:D35"/>
    <mergeCell ref="A36:D36"/>
    <mergeCell ref="F53:G53"/>
    <mergeCell ref="A33:K33"/>
    <mergeCell ref="A34:K34"/>
    <mergeCell ref="A44:D44"/>
    <mergeCell ref="A50:D50"/>
    <mergeCell ref="A43:D43"/>
    <mergeCell ref="A45:D45"/>
    <mergeCell ref="A46:D46"/>
    <mergeCell ref="A48:D48"/>
    <mergeCell ref="A49:D49"/>
    <mergeCell ref="A47:D47"/>
    <mergeCell ref="A37:D37"/>
    <mergeCell ref="A38:D38"/>
    <mergeCell ref="A39:D39"/>
    <mergeCell ref="A40:D40"/>
    <mergeCell ref="A41:D41"/>
    <mergeCell ref="A42:D42"/>
    <mergeCell ref="A56:D56"/>
    <mergeCell ref="A57:D57"/>
    <mergeCell ref="A60:D60"/>
    <mergeCell ref="A68:D68"/>
    <mergeCell ref="A69:D69"/>
    <mergeCell ref="A70:D70"/>
    <mergeCell ref="A71:D71"/>
    <mergeCell ref="A72:D72"/>
    <mergeCell ref="A73:D73"/>
    <mergeCell ref="A74:D74"/>
    <mergeCell ref="A78:C78"/>
    <mergeCell ref="A79:C79"/>
    <mergeCell ref="A81:G81"/>
    <mergeCell ref="A83:G83"/>
    <mergeCell ref="A77:D7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951C-AAFB-40D4-87BC-671CF3964740}">
  <dimension ref="A1:F66"/>
  <sheetViews>
    <sheetView workbookViewId="0">
      <selection activeCell="J6" sqref="J6"/>
    </sheetView>
  </sheetViews>
  <sheetFormatPr defaultRowHeight="15" x14ac:dyDescent="0.25"/>
  <cols>
    <col min="1" max="1" width="48.5703125" customWidth="1"/>
    <col min="4" max="4" width="17.140625" customWidth="1"/>
  </cols>
  <sheetData>
    <row r="1" spans="1:6" x14ac:dyDescent="0.25">
      <c r="A1" s="3" t="s">
        <v>588</v>
      </c>
      <c r="B1" s="2"/>
      <c r="C1" s="2"/>
      <c r="D1" s="2"/>
      <c r="E1" s="2"/>
      <c r="F1" s="2"/>
    </row>
    <row r="2" spans="1:6" x14ac:dyDescent="0.25">
      <c r="A2" s="2" t="s">
        <v>579</v>
      </c>
      <c r="B2" s="2"/>
      <c r="C2" s="2"/>
      <c r="D2" s="129"/>
      <c r="E2" s="2"/>
      <c r="F2" s="2"/>
    </row>
    <row r="3" spans="1:6" ht="30" x14ac:dyDescent="0.25">
      <c r="A3" s="59" t="s">
        <v>585</v>
      </c>
      <c r="B3" s="2"/>
      <c r="C3" s="2"/>
      <c r="D3" s="1"/>
      <c r="E3" s="2" t="s">
        <v>580</v>
      </c>
      <c r="F3" s="2"/>
    </row>
    <row r="4" spans="1:6" ht="18" x14ac:dyDescent="0.35">
      <c r="A4" s="2" t="s">
        <v>582</v>
      </c>
      <c r="B4" s="2"/>
      <c r="C4" s="2"/>
      <c r="D4" s="1"/>
      <c r="E4" s="2" t="s">
        <v>22</v>
      </c>
      <c r="F4" s="2"/>
    </row>
    <row r="5" spans="1:6" ht="18" x14ac:dyDescent="0.35">
      <c r="A5" s="2" t="s">
        <v>581</v>
      </c>
      <c r="B5" s="2"/>
      <c r="C5" s="2"/>
      <c r="D5" s="1"/>
      <c r="E5" s="2" t="s">
        <v>22</v>
      </c>
      <c r="F5" s="2"/>
    </row>
    <row r="6" spans="1:6" x14ac:dyDescent="0.25">
      <c r="A6" s="2" t="s">
        <v>583</v>
      </c>
      <c r="B6" s="2"/>
      <c r="C6" s="2"/>
      <c r="D6" s="1"/>
      <c r="E6" s="2" t="s">
        <v>22</v>
      </c>
      <c r="F6" s="2"/>
    </row>
    <row r="7" spans="1:6" x14ac:dyDescent="0.25">
      <c r="A7" s="56" t="s">
        <v>584</v>
      </c>
      <c r="B7" s="2"/>
      <c r="C7" s="2"/>
      <c r="D7" s="1"/>
      <c r="E7" s="2" t="s">
        <v>22</v>
      </c>
      <c r="F7" s="2"/>
    </row>
    <row r="8" spans="1:6" x14ac:dyDescent="0.25">
      <c r="A8" s="56" t="s">
        <v>594</v>
      </c>
      <c r="B8" s="2"/>
      <c r="C8" s="2"/>
      <c r="D8" s="1"/>
      <c r="E8" s="2" t="s">
        <v>22</v>
      </c>
      <c r="F8" s="2"/>
    </row>
    <row r="9" spans="1:6" x14ac:dyDescent="0.25">
      <c r="A9" s="56" t="s">
        <v>595</v>
      </c>
      <c r="B9" s="2"/>
      <c r="C9" s="2"/>
      <c r="D9" s="1"/>
      <c r="E9" s="2" t="s">
        <v>22</v>
      </c>
      <c r="F9" s="2"/>
    </row>
    <row r="10" spans="1:6" ht="18" x14ac:dyDescent="0.35">
      <c r="A10" s="56" t="s">
        <v>586</v>
      </c>
      <c r="B10" s="2"/>
      <c r="C10" s="2"/>
      <c r="D10" s="1"/>
      <c r="E10" s="2" t="s">
        <v>22</v>
      </c>
      <c r="F10" s="2"/>
    </row>
    <row r="11" spans="1:6" ht="18" x14ac:dyDescent="0.35">
      <c r="A11" s="56" t="s">
        <v>587</v>
      </c>
      <c r="B11" s="2"/>
      <c r="C11" s="2"/>
      <c r="D11" s="1"/>
      <c r="E11" s="2" t="s">
        <v>22</v>
      </c>
      <c r="F11" s="2"/>
    </row>
    <row r="12" spans="1:6" x14ac:dyDescent="0.25">
      <c r="A12" s="56" t="s">
        <v>589</v>
      </c>
      <c r="B12" s="2"/>
      <c r="C12" s="2"/>
      <c r="D12" s="22"/>
      <c r="E12" s="2" t="s">
        <v>22</v>
      </c>
      <c r="F12" s="2"/>
    </row>
    <row r="13" spans="1:6" x14ac:dyDescent="0.25">
      <c r="A13" s="56" t="s">
        <v>590</v>
      </c>
      <c r="B13" s="2"/>
      <c r="C13" s="2"/>
      <c r="D13" s="1"/>
      <c r="E13" s="2" t="s">
        <v>22</v>
      </c>
      <c r="F13" s="2"/>
    </row>
    <row r="14" spans="1:6" ht="33" x14ac:dyDescent="0.35">
      <c r="A14" s="134" t="s">
        <v>591</v>
      </c>
      <c r="B14" s="2"/>
      <c r="C14" s="2"/>
      <c r="D14" s="22"/>
      <c r="E14" s="2" t="s">
        <v>22</v>
      </c>
      <c r="F14" s="2"/>
    </row>
    <row r="15" spans="1:6" ht="33" x14ac:dyDescent="0.35">
      <c r="A15" s="134" t="s">
        <v>592</v>
      </c>
      <c r="B15" s="2"/>
      <c r="C15" s="2"/>
      <c r="D15" s="22"/>
      <c r="E15" s="2" t="s">
        <v>22</v>
      </c>
      <c r="F15" s="2"/>
    </row>
    <row r="16" spans="1:6" ht="18" x14ac:dyDescent="0.35">
      <c r="A16" s="56" t="s">
        <v>593</v>
      </c>
      <c r="B16" s="2"/>
      <c r="C16" s="2"/>
      <c r="D16" s="1"/>
      <c r="E16" s="2" t="s">
        <v>22</v>
      </c>
      <c r="F16" s="2"/>
    </row>
    <row r="17" spans="1:6" x14ac:dyDescent="0.25">
      <c r="A17" s="56"/>
      <c r="B17" s="2"/>
      <c r="C17" s="2"/>
      <c r="D17" s="2"/>
      <c r="E17" s="2"/>
      <c r="F17" s="2"/>
    </row>
    <row r="18" spans="1:6" x14ac:dyDescent="0.25">
      <c r="A18" s="3" t="s">
        <v>602</v>
      </c>
      <c r="B18" s="2"/>
      <c r="C18" s="2"/>
      <c r="D18" s="2"/>
      <c r="E18" s="2"/>
      <c r="F18" s="2"/>
    </row>
    <row r="19" spans="1:6" x14ac:dyDescent="0.25">
      <c r="A19" s="2" t="s">
        <v>603</v>
      </c>
      <c r="B19" s="2"/>
      <c r="C19" s="2"/>
      <c r="D19" s="129"/>
      <c r="E19" s="2"/>
      <c r="F19" s="2"/>
    </row>
    <row r="20" spans="1:6" x14ac:dyDescent="0.25">
      <c r="A20" s="59" t="s">
        <v>615</v>
      </c>
      <c r="B20" s="2"/>
      <c r="C20" s="2"/>
      <c r="D20" s="1"/>
      <c r="E20" s="2" t="s">
        <v>616</v>
      </c>
      <c r="F20" s="2"/>
    </row>
    <row r="21" spans="1:6" x14ac:dyDescent="0.25">
      <c r="A21" s="59" t="s">
        <v>617</v>
      </c>
      <c r="B21" s="2"/>
      <c r="C21" s="2"/>
      <c r="D21" s="1"/>
      <c r="E21" s="2" t="s">
        <v>22</v>
      </c>
      <c r="F21" s="2"/>
    </row>
    <row r="22" spans="1:6" x14ac:dyDescent="0.25">
      <c r="A22" s="59"/>
      <c r="B22" s="2"/>
      <c r="C22" s="2"/>
      <c r="D22" s="2"/>
      <c r="E22" s="2"/>
      <c r="F22" s="2"/>
    </row>
    <row r="23" spans="1:6" x14ac:dyDescent="0.25">
      <c r="A23" s="3" t="s">
        <v>606</v>
      </c>
      <c r="B23" s="2"/>
      <c r="C23" s="2"/>
      <c r="D23" s="2"/>
      <c r="E23" s="2"/>
      <c r="F23" s="2"/>
    </row>
    <row r="24" spans="1:6" ht="18" x14ac:dyDescent="0.35">
      <c r="A24" s="2" t="s">
        <v>604</v>
      </c>
      <c r="B24" s="2"/>
      <c r="C24" s="2"/>
      <c r="D24" s="29"/>
      <c r="E24" s="2" t="s">
        <v>580</v>
      </c>
      <c r="F24" s="2"/>
    </row>
    <row r="25" spans="1:6" ht="18" x14ac:dyDescent="0.35">
      <c r="A25" s="2" t="s">
        <v>605</v>
      </c>
      <c r="B25" s="2"/>
      <c r="C25" s="2"/>
      <c r="D25" s="1"/>
      <c r="E25" s="2" t="s">
        <v>580</v>
      </c>
      <c r="F25" s="2"/>
    </row>
    <row r="26" spans="1:6" x14ac:dyDescent="0.25">
      <c r="A26" s="2" t="s">
        <v>607</v>
      </c>
      <c r="B26" s="2"/>
      <c r="C26" s="2"/>
      <c r="D26" s="2"/>
      <c r="E26" s="2"/>
      <c r="F26" s="2"/>
    </row>
    <row r="27" spans="1:6" ht="18" x14ac:dyDescent="0.35">
      <c r="A27" s="2"/>
      <c r="B27" s="21" t="s">
        <v>608</v>
      </c>
      <c r="C27" s="2"/>
      <c r="D27" s="1"/>
      <c r="E27" s="2" t="s">
        <v>58</v>
      </c>
      <c r="F27" s="2"/>
    </row>
    <row r="28" spans="1:6" ht="18" x14ac:dyDescent="0.35">
      <c r="A28" s="2"/>
      <c r="B28" s="21" t="s">
        <v>609</v>
      </c>
      <c r="C28" s="2"/>
      <c r="D28" s="1"/>
      <c r="E28" s="2" t="s">
        <v>58</v>
      </c>
      <c r="F28" s="2"/>
    </row>
    <row r="29" spans="1:6" ht="18" x14ac:dyDescent="0.35">
      <c r="A29" s="2"/>
      <c r="B29" s="21" t="s">
        <v>610</v>
      </c>
      <c r="C29" s="2"/>
      <c r="D29" s="1"/>
      <c r="E29" s="2" t="s">
        <v>58</v>
      </c>
      <c r="F29" s="2"/>
    </row>
    <row r="30" spans="1:6" x14ac:dyDescent="0.25">
      <c r="A30" s="2" t="s">
        <v>611</v>
      </c>
      <c r="B30" s="2"/>
      <c r="C30" s="2"/>
      <c r="D30" s="2"/>
      <c r="E30" s="2"/>
      <c r="F30" s="2"/>
    </row>
    <row r="31" spans="1:6" ht="18" x14ac:dyDescent="0.35">
      <c r="A31" s="2"/>
      <c r="B31" s="21" t="s">
        <v>612</v>
      </c>
      <c r="C31" s="2"/>
      <c r="D31" s="1"/>
      <c r="E31" s="2" t="s">
        <v>58</v>
      </c>
      <c r="F31" s="2"/>
    </row>
    <row r="32" spans="1:6" ht="18" x14ac:dyDescent="0.35">
      <c r="A32" s="2"/>
      <c r="B32" s="21" t="s">
        <v>613</v>
      </c>
      <c r="C32" s="2"/>
      <c r="D32" s="1"/>
      <c r="E32" s="2" t="s">
        <v>58</v>
      </c>
      <c r="F32" s="2"/>
    </row>
    <row r="33" spans="1:6" ht="18" x14ac:dyDescent="0.35">
      <c r="A33" s="2"/>
      <c r="B33" s="21" t="s">
        <v>614</v>
      </c>
      <c r="C33" s="2"/>
      <c r="D33" s="1"/>
      <c r="E33" s="2" t="s">
        <v>58</v>
      </c>
      <c r="F33" s="2"/>
    </row>
    <row r="34" spans="1:6" x14ac:dyDescent="0.25">
      <c r="A34" s="59"/>
      <c r="B34" s="2"/>
      <c r="C34" s="2"/>
      <c r="D34" s="2"/>
      <c r="E34" s="2"/>
      <c r="F34" s="2"/>
    </row>
    <row r="35" spans="1:6" ht="30" customHeight="1" x14ac:dyDescent="0.25">
      <c r="A35" s="243" t="s">
        <v>618</v>
      </c>
      <c r="B35" s="243"/>
      <c r="C35" s="243"/>
      <c r="D35" s="243"/>
      <c r="E35" s="243"/>
      <c r="F35" s="2"/>
    </row>
    <row r="36" spans="1:6" x14ac:dyDescent="0.25">
      <c r="A36" s="3"/>
      <c r="B36" s="2"/>
      <c r="C36" s="2"/>
      <c r="D36" s="2"/>
      <c r="E36" s="2"/>
      <c r="F36" s="2"/>
    </row>
    <row r="37" spans="1:6" x14ac:dyDescent="0.25">
      <c r="A37" s="3" t="s">
        <v>619</v>
      </c>
      <c r="B37" s="2"/>
      <c r="C37" s="2"/>
      <c r="D37" s="2"/>
      <c r="E37" s="3" t="s">
        <v>20</v>
      </c>
      <c r="F37" s="2"/>
    </row>
    <row r="38" spans="1:6" ht="18" x14ac:dyDescent="0.35">
      <c r="A38" s="2" t="s">
        <v>620</v>
      </c>
      <c r="B38" s="2"/>
      <c r="C38" s="2"/>
      <c r="D38" s="1"/>
      <c r="E38" s="2" t="s">
        <v>185</v>
      </c>
      <c r="F38" s="2"/>
    </row>
    <row r="39" spans="1:6" ht="18" x14ac:dyDescent="0.35">
      <c r="A39" s="2" t="s">
        <v>621</v>
      </c>
      <c r="B39" s="2"/>
      <c r="C39" s="2"/>
      <c r="D39" s="1"/>
      <c r="E39" s="2" t="s">
        <v>185</v>
      </c>
      <c r="F39" s="2"/>
    </row>
    <row r="40" spans="1:6" x14ac:dyDescent="0.25">
      <c r="A40" s="155" t="s">
        <v>622</v>
      </c>
      <c r="B40" s="155"/>
      <c r="C40" s="2"/>
      <c r="D40" s="1"/>
      <c r="E40" s="2" t="s">
        <v>22</v>
      </c>
      <c r="F40" s="2"/>
    </row>
    <row r="41" spans="1:6" x14ac:dyDescent="0.25">
      <c r="A41" s="155" t="s">
        <v>623</v>
      </c>
      <c r="B41" s="155"/>
      <c r="C41" s="2"/>
      <c r="D41" s="1"/>
      <c r="E41" s="2" t="s">
        <v>22</v>
      </c>
      <c r="F41" s="2"/>
    </row>
    <row r="42" spans="1:6" ht="18" x14ac:dyDescent="0.35">
      <c r="A42" s="2" t="s">
        <v>624</v>
      </c>
      <c r="B42" s="2"/>
      <c r="C42" s="2"/>
      <c r="D42" s="1"/>
      <c r="E42" s="2" t="s">
        <v>185</v>
      </c>
      <c r="F42" s="2"/>
    </row>
    <row r="43" spans="1:6" x14ac:dyDescent="0.25">
      <c r="A43" s="244" t="s">
        <v>625</v>
      </c>
      <c r="B43" s="244"/>
      <c r="C43" s="244"/>
      <c r="D43" s="244"/>
      <c r="E43" s="2"/>
      <c r="F43" s="2"/>
    </row>
    <row r="44" spans="1:6" x14ac:dyDescent="0.25">
      <c r="A44" s="150" t="s">
        <v>627</v>
      </c>
      <c r="B44" s="150"/>
      <c r="C44" s="58"/>
      <c r="D44" s="58"/>
      <c r="E44" s="2"/>
      <c r="F44" s="2"/>
    </row>
    <row r="45" spans="1:6" x14ac:dyDescent="0.25">
      <c r="A45" s="21" t="s">
        <v>626</v>
      </c>
      <c r="B45" s="21"/>
      <c r="C45" s="2"/>
      <c r="D45" s="2"/>
      <c r="E45" s="2"/>
      <c r="F45" s="2"/>
    </row>
    <row r="46" spans="1:6" x14ac:dyDescent="0.25">
      <c r="A46" s="150" t="s">
        <v>628</v>
      </c>
      <c r="B46" s="150"/>
      <c r="C46" s="2"/>
      <c r="D46" s="2"/>
      <c r="E46" s="2"/>
      <c r="F46" s="2"/>
    </row>
    <row r="47" spans="1:6" x14ac:dyDescent="0.25">
      <c r="A47" s="2"/>
      <c r="B47" s="2"/>
      <c r="C47" s="2"/>
      <c r="D47" s="2"/>
      <c r="E47" s="2"/>
      <c r="F47" s="2"/>
    </row>
    <row r="48" spans="1:6" ht="30" customHeight="1" x14ac:dyDescent="0.25">
      <c r="A48" s="243" t="s">
        <v>378</v>
      </c>
      <c r="B48" s="243"/>
      <c r="C48" s="243"/>
      <c r="D48" s="243"/>
      <c r="E48" s="243"/>
      <c r="F48" s="2"/>
    </row>
    <row r="49" spans="1:6" x14ac:dyDescent="0.25">
      <c r="A49" s="54"/>
      <c r="B49" s="54"/>
      <c r="C49" s="54"/>
      <c r="D49" s="54"/>
      <c r="E49" s="54"/>
      <c r="F49" s="2"/>
    </row>
    <row r="50" spans="1:6" x14ac:dyDescent="0.25">
      <c r="A50" s="3" t="s">
        <v>639</v>
      </c>
      <c r="B50" s="2"/>
      <c r="C50" s="2"/>
      <c r="D50" s="2"/>
      <c r="E50" s="2"/>
      <c r="F50" s="2"/>
    </row>
    <row r="51" spans="1:6" x14ac:dyDescent="0.25">
      <c r="A51" s="155" t="s">
        <v>630</v>
      </c>
      <c r="B51" s="155"/>
      <c r="C51" s="155"/>
      <c r="D51" s="1"/>
      <c r="E51" s="2" t="s">
        <v>185</v>
      </c>
      <c r="F51" s="2"/>
    </row>
    <row r="52" spans="1:6" x14ac:dyDescent="0.25">
      <c r="A52" s="155" t="s">
        <v>629</v>
      </c>
      <c r="B52" s="155"/>
      <c r="C52" s="155"/>
      <c r="D52" s="1"/>
      <c r="E52" s="2" t="s">
        <v>185</v>
      </c>
      <c r="F52" s="2"/>
    </row>
    <row r="53" spans="1:6" x14ac:dyDescent="0.25">
      <c r="A53" s="2" t="s">
        <v>631</v>
      </c>
      <c r="B53" s="2"/>
      <c r="C53" s="2"/>
      <c r="D53" s="1"/>
      <c r="E53" s="2" t="s">
        <v>58</v>
      </c>
      <c r="F53" s="2"/>
    </row>
    <row r="54" spans="1:6" x14ac:dyDescent="0.25">
      <c r="A54" s="155" t="s">
        <v>632</v>
      </c>
      <c r="B54" s="155"/>
      <c r="C54" s="155"/>
      <c r="D54" s="1"/>
      <c r="E54" s="2" t="s">
        <v>22</v>
      </c>
      <c r="F54" s="2"/>
    </row>
    <row r="55" spans="1:6" ht="30" customHeight="1" x14ac:dyDescent="0.25">
      <c r="A55" s="156" t="s">
        <v>633</v>
      </c>
      <c r="B55" s="156"/>
      <c r="C55" s="156"/>
      <c r="D55" s="1"/>
      <c r="E55" s="2" t="s">
        <v>58</v>
      </c>
      <c r="F55" s="2"/>
    </row>
    <row r="56" spans="1:6" ht="30" x14ac:dyDescent="0.25">
      <c r="A56" s="59" t="s">
        <v>634</v>
      </c>
      <c r="B56" s="59"/>
      <c r="C56" s="59"/>
      <c r="D56" s="1"/>
      <c r="E56" s="2" t="s">
        <v>58</v>
      </c>
      <c r="F56" s="2"/>
    </row>
    <row r="57" spans="1:6" ht="30" customHeight="1" x14ac:dyDescent="0.25">
      <c r="A57" s="156" t="s">
        <v>635</v>
      </c>
      <c r="B57" s="156"/>
      <c r="C57" s="14"/>
      <c r="D57" s="1"/>
      <c r="E57" s="2" t="s">
        <v>58</v>
      </c>
      <c r="F57" s="2"/>
    </row>
    <row r="58" spans="1:6" ht="45" customHeight="1" x14ac:dyDescent="0.25">
      <c r="A58" s="156" t="s">
        <v>636</v>
      </c>
      <c r="B58" s="156"/>
      <c r="C58" s="156"/>
      <c r="D58" s="1"/>
      <c r="E58" s="2" t="s">
        <v>58</v>
      </c>
      <c r="F58" s="2"/>
    </row>
    <row r="59" spans="1:6" ht="30" customHeight="1" x14ac:dyDescent="0.25">
      <c r="A59" s="205" t="s">
        <v>637</v>
      </c>
      <c r="B59" s="205"/>
      <c r="C59" s="205"/>
      <c r="D59" s="205"/>
      <c r="E59" s="205"/>
      <c r="F59" s="205"/>
    </row>
    <row r="60" spans="1:6" ht="30" customHeight="1" x14ac:dyDescent="0.25">
      <c r="A60" s="205" t="s">
        <v>638</v>
      </c>
      <c r="B60" s="205"/>
      <c r="C60" s="205"/>
      <c r="D60" s="205"/>
      <c r="E60" s="205"/>
      <c r="F60" s="205"/>
    </row>
    <row r="61" spans="1:6" x14ac:dyDescent="0.25">
      <c r="A61" s="2"/>
      <c r="B61" s="2"/>
      <c r="C61" s="2"/>
      <c r="D61" s="2"/>
      <c r="E61" s="2"/>
      <c r="F61" s="2"/>
    </row>
    <row r="62" spans="1:6" x14ac:dyDescent="0.25">
      <c r="A62" s="3" t="s">
        <v>379</v>
      </c>
      <c r="B62" s="2"/>
      <c r="C62" s="2"/>
      <c r="D62" s="2"/>
      <c r="E62" s="2"/>
      <c r="F62" s="2"/>
    </row>
    <row r="63" spans="1:6" x14ac:dyDescent="0.25">
      <c r="A63" s="2"/>
      <c r="B63" s="2"/>
      <c r="C63" s="2"/>
      <c r="D63" s="2"/>
      <c r="E63" s="2"/>
      <c r="F63" s="2"/>
    </row>
    <row r="64" spans="1:6" x14ac:dyDescent="0.25">
      <c r="A64" s="3" t="s">
        <v>197</v>
      </c>
      <c r="B64" s="2"/>
      <c r="C64" s="2"/>
      <c r="D64" s="2"/>
      <c r="E64" s="2"/>
      <c r="F64" s="2"/>
    </row>
    <row r="65" spans="1:6" x14ac:dyDescent="0.25">
      <c r="A65" s="2"/>
      <c r="B65" s="2"/>
      <c r="C65" s="2"/>
      <c r="D65" s="2"/>
      <c r="E65" s="2"/>
      <c r="F65" s="2"/>
    </row>
    <row r="66" spans="1:6" x14ac:dyDescent="0.25">
      <c r="A66" s="2"/>
      <c r="B66" s="2"/>
      <c r="C66" s="2"/>
      <c r="D66" s="2"/>
      <c r="E66" s="2"/>
      <c r="F66" s="2"/>
    </row>
  </sheetData>
  <sheetProtection algorithmName="SHA-512" hashValue="4vXEXlvvtVZvXfWMvRLPszQruGVAF2sfby6pGWD6rhHb427INDc2E2l9Zs0EbLU2e/1cXfZ0zuXq+XQBKTFFxg==" saltValue="8kh3yztBkvjrWBY4iiKwzw==" spinCount="100000" sheet="1" formatCells="0"/>
  <mergeCells count="13">
    <mergeCell ref="A59:F59"/>
    <mergeCell ref="A60:F60"/>
    <mergeCell ref="A35:E35"/>
    <mergeCell ref="A48:E48"/>
    <mergeCell ref="A51:C51"/>
    <mergeCell ref="A52:C52"/>
    <mergeCell ref="A40:B40"/>
    <mergeCell ref="A41:B41"/>
    <mergeCell ref="A43:D43"/>
    <mergeCell ref="A57:B57"/>
    <mergeCell ref="A58:C58"/>
    <mergeCell ref="A54:C54"/>
    <mergeCell ref="A55:C55"/>
  </mergeCells>
  <dataValidations disablePrompts="1" count="2">
    <dataValidation type="whole" operator="greaterThan" allowBlank="1" showInputMessage="1" showErrorMessage="1" errorTitle="Number of wheels" error="Number of wheels must be an integer number larger than 0" sqref="D14:D15" xr:uid="{936E1BF5-E9F6-4A98-8C41-657BC8ED93B3}">
      <formula1>0</formula1>
    </dataValidation>
    <dataValidation type="whole" operator="greaterThan" allowBlank="1" showInputMessage="1" showErrorMessage="1" errorTitle="Number of struts" error="Number of struts must be an integer number larger than 0" sqref="D16:D17" xr:uid="{B5EBB01A-F7D6-4D9C-98D8-BA3C73C32A67}">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E846750-419C-4931-AACC-7D7096EC6312}">
          <x14:formula1>
            <xm:f>Sheet2!$K$23:$K$27</xm:f>
          </x14:formula1>
          <xm:sqref>D8:D9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4F55-5905-45DE-B739-360C648C3C37}">
  <dimension ref="A1:H35"/>
  <sheetViews>
    <sheetView workbookViewId="0">
      <selection activeCell="D7" sqref="D7"/>
    </sheetView>
  </sheetViews>
  <sheetFormatPr defaultRowHeight="15" x14ac:dyDescent="0.25"/>
  <cols>
    <col min="1" max="1" width="50.42578125" customWidth="1"/>
  </cols>
  <sheetData>
    <row r="1" spans="1:8" x14ac:dyDescent="0.25">
      <c r="A1" s="3" t="s">
        <v>380</v>
      </c>
      <c r="B1" s="2"/>
      <c r="C1" s="2"/>
      <c r="D1" s="2"/>
      <c r="E1" s="3" t="s">
        <v>20</v>
      </c>
      <c r="F1" s="2"/>
      <c r="G1" s="2"/>
    </row>
    <row r="2" spans="1:8" ht="30" customHeight="1" x14ac:dyDescent="0.25">
      <c r="A2" s="243" t="s">
        <v>381</v>
      </c>
      <c r="B2" s="243"/>
      <c r="C2" s="243"/>
      <c r="D2" s="243"/>
      <c r="E2" s="10"/>
      <c r="F2" s="10"/>
      <c r="G2" s="10"/>
      <c r="H2" s="151"/>
    </row>
    <row r="3" spans="1:8" x14ac:dyDescent="0.25">
      <c r="A3" s="2" t="s">
        <v>382</v>
      </c>
      <c r="B3" s="2"/>
      <c r="C3" s="2"/>
      <c r="D3" s="1"/>
      <c r="E3" s="2" t="s">
        <v>22</v>
      </c>
      <c r="F3" s="2"/>
      <c r="G3" s="2"/>
    </row>
    <row r="4" spans="1:8" x14ac:dyDescent="0.25">
      <c r="A4" s="2" t="s">
        <v>383</v>
      </c>
      <c r="B4" s="2"/>
      <c r="C4" s="2"/>
      <c r="D4" s="1"/>
      <c r="E4" s="2" t="s">
        <v>58</v>
      </c>
      <c r="F4" s="2"/>
      <c r="G4" s="2"/>
    </row>
    <row r="5" spans="1:8" x14ac:dyDescent="0.25">
      <c r="A5" s="2" t="s">
        <v>384</v>
      </c>
      <c r="B5" s="2"/>
      <c r="C5" s="2"/>
      <c r="D5" s="1"/>
      <c r="E5" s="2" t="s">
        <v>22</v>
      </c>
      <c r="F5" s="2"/>
      <c r="G5" s="2"/>
    </row>
    <row r="6" spans="1:8" ht="17.25" x14ac:dyDescent="0.25">
      <c r="A6" s="2" t="s">
        <v>385</v>
      </c>
      <c r="B6" s="2"/>
      <c r="C6" s="2"/>
      <c r="D6" s="1"/>
      <c r="E6" s="2" t="s">
        <v>210</v>
      </c>
      <c r="F6" s="2"/>
      <c r="G6" s="2"/>
    </row>
    <row r="7" spans="1:8" x14ac:dyDescent="0.25">
      <c r="A7" s="2" t="s">
        <v>386</v>
      </c>
      <c r="B7" s="2"/>
      <c r="C7" s="2"/>
      <c r="D7" s="1"/>
      <c r="E7" s="2" t="s">
        <v>185</v>
      </c>
      <c r="F7" s="2"/>
      <c r="G7" s="2"/>
    </row>
    <row r="8" spans="1:8" x14ac:dyDescent="0.25">
      <c r="A8" s="2" t="s">
        <v>387</v>
      </c>
      <c r="B8" s="2"/>
      <c r="C8" s="2"/>
      <c r="D8" s="1"/>
      <c r="E8" s="2" t="s">
        <v>22</v>
      </c>
      <c r="F8" s="2"/>
      <c r="G8" s="2"/>
    </row>
    <row r="9" spans="1:8" x14ac:dyDescent="0.25">
      <c r="A9" s="2" t="s">
        <v>388</v>
      </c>
      <c r="B9" s="2"/>
      <c r="C9" s="2"/>
      <c r="D9" s="1"/>
      <c r="E9" s="2" t="s">
        <v>22</v>
      </c>
      <c r="F9" s="2"/>
      <c r="G9" s="2"/>
    </row>
    <row r="10" spans="1:8" x14ac:dyDescent="0.25">
      <c r="A10" s="2" t="s">
        <v>389</v>
      </c>
      <c r="B10" s="2"/>
      <c r="C10" s="2"/>
      <c r="D10" s="1"/>
      <c r="E10" s="2" t="s">
        <v>58</v>
      </c>
      <c r="F10" s="2"/>
      <c r="G10" s="2"/>
    </row>
    <row r="11" spans="1:8" x14ac:dyDescent="0.25">
      <c r="A11" s="2" t="s">
        <v>390</v>
      </c>
      <c r="B11" s="2"/>
      <c r="C11" s="2"/>
      <c r="D11" s="1"/>
      <c r="E11" s="2" t="s">
        <v>58</v>
      </c>
      <c r="F11" s="2"/>
      <c r="G11" s="2"/>
    </row>
    <row r="12" spans="1:8" x14ac:dyDescent="0.25">
      <c r="A12" s="2" t="s">
        <v>391</v>
      </c>
      <c r="B12" s="2"/>
      <c r="C12" s="2"/>
      <c r="D12" s="1"/>
      <c r="E12" s="2" t="s">
        <v>58</v>
      </c>
      <c r="F12" s="2"/>
      <c r="G12" s="2"/>
    </row>
    <row r="13" spans="1:8" x14ac:dyDescent="0.25">
      <c r="A13" s="2" t="s">
        <v>392</v>
      </c>
      <c r="B13" s="2"/>
      <c r="C13" s="2"/>
      <c r="D13" s="1"/>
      <c r="E13" s="2" t="s">
        <v>58</v>
      </c>
      <c r="F13" s="2"/>
      <c r="G13" s="2"/>
    </row>
    <row r="14" spans="1:8" x14ac:dyDescent="0.25">
      <c r="A14" s="21" t="s">
        <v>393</v>
      </c>
      <c r="B14" s="2"/>
      <c r="C14" s="2"/>
      <c r="D14" s="2"/>
      <c r="E14" s="2"/>
      <c r="F14" s="2"/>
      <c r="G14" s="2"/>
    </row>
    <row r="15" spans="1:8" x14ac:dyDescent="0.25">
      <c r="A15" s="2"/>
      <c r="B15" s="2"/>
      <c r="C15" s="2"/>
      <c r="D15" s="2"/>
      <c r="E15" s="2"/>
      <c r="F15" s="2"/>
      <c r="G15" s="2"/>
    </row>
    <row r="16" spans="1:8" x14ac:dyDescent="0.25">
      <c r="A16" s="3" t="s">
        <v>394</v>
      </c>
      <c r="B16" s="2"/>
      <c r="C16" s="2"/>
      <c r="D16" s="2"/>
      <c r="E16" s="2"/>
      <c r="F16" s="2"/>
      <c r="G16" s="2"/>
    </row>
    <row r="17" spans="1:8" ht="30" customHeight="1" x14ac:dyDescent="0.25">
      <c r="A17" s="243" t="s">
        <v>381</v>
      </c>
      <c r="B17" s="243"/>
      <c r="C17" s="243"/>
      <c r="D17" s="243"/>
      <c r="E17" s="10"/>
      <c r="F17" s="10"/>
      <c r="G17" s="10"/>
      <c r="H17" s="151"/>
    </row>
    <row r="18" spans="1:8" x14ac:dyDescent="0.25">
      <c r="A18" s="2" t="s">
        <v>395</v>
      </c>
      <c r="B18" s="2"/>
      <c r="C18" s="2"/>
      <c r="D18" s="1"/>
      <c r="E18" s="3" t="s">
        <v>22</v>
      </c>
      <c r="F18" s="2"/>
      <c r="G18" s="2"/>
    </row>
    <row r="19" spans="1:8" x14ac:dyDescent="0.25">
      <c r="A19" s="2" t="s">
        <v>396</v>
      </c>
      <c r="B19" s="2"/>
      <c r="C19" s="2"/>
      <c r="D19" s="1"/>
      <c r="E19" s="2" t="s">
        <v>58</v>
      </c>
      <c r="F19" s="2"/>
      <c r="G19" s="2"/>
    </row>
    <row r="20" spans="1:8" x14ac:dyDescent="0.25">
      <c r="A20" s="2" t="s">
        <v>384</v>
      </c>
      <c r="B20" s="2"/>
      <c r="C20" s="2"/>
      <c r="D20" s="1"/>
      <c r="E20" s="2" t="s">
        <v>22</v>
      </c>
      <c r="F20" s="2"/>
      <c r="G20" s="2"/>
    </row>
    <row r="21" spans="1:8" ht="17.25" x14ac:dyDescent="0.25">
      <c r="A21" s="2" t="s">
        <v>385</v>
      </c>
      <c r="B21" s="2"/>
      <c r="C21" s="2"/>
      <c r="D21" s="1"/>
      <c r="E21" s="2" t="s">
        <v>210</v>
      </c>
      <c r="F21" s="2"/>
      <c r="G21" s="2"/>
    </row>
    <row r="22" spans="1:8" x14ac:dyDescent="0.25">
      <c r="A22" s="2" t="s">
        <v>386</v>
      </c>
      <c r="B22" s="2"/>
      <c r="C22" s="2"/>
      <c r="D22" s="1"/>
      <c r="E22" s="2" t="s">
        <v>185</v>
      </c>
      <c r="F22" s="2"/>
      <c r="G22" s="2"/>
    </row>
    <row r="23" spans="1:8" x14ac:dyDescent="0.25">
      <c r="A23" s="2" t="s">
        <v>387</v>
      </c>
      <c r="B23" s="2"/>
      <c r="C23" s="2"/>
      <c r="D23" s="1"/>
      <c r="E23" s="2" t="s">
        <v>22</v>
      </c>
      <c r="F23" s="2"/>
      <c r="G23" s="2"/>
    </row>
    <row r="24" spans="1:8" x14ac:dyDescent="0.25">
      <c r="A24" s="2" t="s">
        <v>388</v>
      </c>
      <c r="B24" s="2"/>
      <c r="C24" s="2"/>
      <c r="D24" s="1"/>
      <c r="E24" s="2" t="s">
        <v>22</v>
      </c>
      <c r="F24" s="2"/>
      <c r="G24" s="2"/>
    </row>
    <row r="25" spans="1:8" x14ac:dyDescent="0.25">
      <c r="A25" s="2" t="s">
        <v>389</v>
      </c>
      <c r="B25" s="2"/>
      <c r="C25" s="2"/>
      <c r="D25" s="1"/>
      <c r="E25" s="2" t="s">
        <v>58</v>
      </c>
      <c r="F25" s="2"/>
      <c r="G25" s="2"/>
    </row>
    <row r="26" spans="1:8" x14ac:dyDescent="0.25">
      <c r="A26" s="2" t="s">
        <v>390</v>
      </c>
      <c r="B26" s="2"/>
      <c r="C26" s="2"/>
      <c r="D26" s="1"/>
      <c r="E26" s="2" t="s">
        <v>58</v>
      </c>
      <c r="F26" s="2"/>
      <c r="G26" s="2"/>
    </row>
    <row r="27" spans="1:8" x14ac:dyDescent="0.25">
      <c r="A27" s="2" t="s">
        <v>391</v>
      </c>
      <c r="B27" s="2"/>
      <c r="C27" s="2"/>
      <c r="D27" s="1"/>
      <c r="E27" s="2" t="s">
        <v>58</v>
      </c>
      <c r="F27" s="2"/>
      <c r="G27" s="2"/>
    </row>
    <row r="28" spans="1:8" x14ac:dyDescent="0.25">
      <c r="A28" s="2" t="s">
        <v>392</v>
      </c>
      <c r="B28" s="2"/>
      <c r="C28" s="2"/>
      <c r="D28" s="1"/>
      <c r="E28" s="2" t="s">
        <v>58</v>
      </c>
      <c r="F28" s="2"/>
      <c r="G28" s="2"/>
    </row>
    <row r="29" spans="1:8" x14ac:dyDescent="0.25">
      <c r="A29" s="21" t="s">
        <v>397</v>
      </c>
      <c r="B29" s="2"/>
      <c r="C29" s="2"/>
      <c r="D29" s="2"/>
      <c r="E29" s="2"/>
      <c r="F29" s="2"/>
      <c r="G29" s="2"/>
    </row>
    <row r="30" spans="1:8" x14ac:dyDescent="0.25">
      <c r="A30" s="2"/>
      <c r="B30" s="2"/>
      <c r="C30" s="2"/>
      <c r="D30" s="2"/>
      <c r="E30" s="2"/>
      <c r="F30" s="2"/>
      <c r="G30" s="2"/>
    </row>
    <row r="31" spans="1:8" x14ac:dyDescent="0.25">
      <c r="A31" s="3" t="s">
        <v>398</v>
      </c>
      <c r="B31" s="2"/>
      <c r="C31" s="2"/>
      <c r="D31" s="2"/>
      <c r="E31" s="2"/>
      <c r="F31" s="2"/>
      <c r="G31" s="2"/>
    </row>
    <row r="32" spans="1:8" x14ac:dyDescent="0.25">
      <c r="A32" s="21" t="s">
        <v>399</v>
      </c>
      <c r="B32" s="2"/>
      <c r="C32" s="2"/>
      <c r="D32" s="2"/>
      <c r="E32" s="2"/>
      <c r="F32" s="2"/>
      <c r="G32" s="2"/>
    </row>
    <row r="33" spans="1:7" x14ac:dyDescent="0.25">
      <c r="A33" s="21" t="s">
        <v>400</v>
      </c>
      <c r="B33" s="2"/>
      <c r="C33" s="2"/>
      <c r="D33" s="2"/>
      <c r="E33" s="2"/>
      <c r="F33" s="2"/>
      <c r="G33" s="2"/>
    </row>
    <row r="34" spans="1:7" x14ac:dyDescent="0.25">
      <c r="A34" s="2"/>
      <c r="B34" s="2"/>
      <c r="C34" s="2"/>
      <c r="D34" s="2"/>
      <c r="E34" s="2"/>
      <c r="F34" s="2"/>
      <c r="G34" s="2"/>
    </row>
    <row r="35" spans="1:7" x14ac:dyDescent="0.25">
      <c r="A35" s="2"/>
      <c r="B35" s="2"/>
      <c r="C35" s="2"/>
      <c r="D35" s="2"/>
      <c r="E35" s="2"/>
      <c r="F35" s="2"/>
      <c r="G35" s="2"/>
    </row>
  </sheetData>
  <sheetProtection algorithmName="SHA-512" hashValue="pfi3zKLs50o6dTWijipGKWTZ+5wWhBd1lMuTASm815//fZyCFo1QJjX+3mBvZ1PGkctxj5Rqe/o5Aa4IUaUPpg==" saltValue="6CAWQevlUneQuKIJnRbNRg==" spinCount="100000" sheet="1" formatCells="0"/>
  <mergeCells count="2">
    <mergeCell ref="A2:D2"/>
    <mergeCell ref="A17:D1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F2CA-544D-4E1E-81C5-407ABA6ABB5E}">
  <dimension ref="A1:H7"/>
  <sheetViews>
    <sheetView workbookViewId="0">
      <selection activeCell="G6" sqref="G6"/>
    </sheetView>
  </sheetViews>
  <sheetFormatPr defaultRowHeight="15" x14ac:dyDescent="0.25"/>
  <cols>
    <col min="1" max="1" width="14" style="8" customWidth="1"/>
    <col min="2" max="2" width="56.28515625" style="11" customWidth="1"/>
    <col min="3" max="3" width="48.28515625" style="11" customWidth="1"/>
    <col min="4" max="16384" width="9.140625" style="8"/>
  </cols>
  <sheetData>
    <row r="1" spans="1:8" ht="15" customHeight="1" x14ac:dyDescent="0.25">
      <c r="A1" s="245" t="s">
        <v>401</v>
      </c>
      <c r="B1" s="245"/>
      <c r="C1" s="245"/>
      <c r="D1" s="11"/>
      <c r="E1" s="11"/>
      <c r="F1" s="11"/>
      <c r="G1" s="11"/>
      <c r="H1" s="11"/>
    </row>
    <row r="2" spans="1:8" x14ac:dyDescent="0.25">
      <c r="A2" s="245"/>
      <c r="B2" s="245"/>
      <c r="C2" s="245"/>
      <c r="D2" s="11"/>
      <c r="E2" s="11"/>
      <c r="F2" s="11"/>
      <c r="G2" s="11"/>
      <c r="H2" s="11"/>
    </row>
    <row r="3" spans="1:8" x14ac:dyDescent="0.25">
      <c r="A3" s="245"/>
      <c r="B3" s="245"/>
      <c r="C3" s="245"/>
      <c r="D3" s="11"/>
      <c r="E3" s="11"/>
      <c r="F3" s="11"/>
      <c r="G3" s="11"/>
      <c r="H3" s="11"/>
    </row>
    <row r="4" spans="1:8" x14ac:dyDescent="0.25">
      <c r="A4" s="245"/>
      <c r="B4" s="245"/>
      <c r="C4" s="245"/>
      <c r="D4" s="11"/>
      <c r="E4" s="11"/>
      <c r="F4" s="11"/>
      <c r="G4" s="11"/>
      <c r="H4" s="11"/>
    </row>
    <row r="5" spans="1:8" x14ac:dyDescent="0.25">
      <c r="A5" s="13"/>
      <c r="B5" s="13"/>
      <c r="C5" s="13"/>
      <c r="D5" s="11"/>
      <c r="E5" s="11"/>
      <c r="F5" s="11"/>
      <c r="G5" s="11"/>
      <c r="H5" s="11"/>
    </row>
    <row r="6" spans="1:8" x14ac:dyDescent="0.25">
      <c r="A6"/>
      <c r="B6"/>
      <c r="C6"/>
    </row>
    <row r="7" spans="1:8" x14ac:dyDescent="0.25">
      <c r="A7" s="24" t="s">
        <v>402</v>
      </c>
      <c r="B7" s="24" t="s">
        <v>403</v>
      </c>
      <c r="C7" s="24" t="s">
        <v>404</v>
      </c>
    </row>
  </sheetData>
  <sheetProtection algorithmName="SHA-512" hashValue="ZaKmQz3E7u3mCXOvb/CvoMb567phjs8WKS26Q4bMT0Jvxm9qi8iN5rcM4fPOxDeR7+9PV18DoE6ToDQOlm/bAA==" saltValue="wpxbF2+CQVRazDNcjM7FdQ==" spinCount="100000" sheet="1" formatCells="0" formatColumns="0" formatRows="0" insertRows="0" sort="0"/>
  <mergeCells count="1">
    <mergeCell ref="A1:C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33A1-A272-440A-9F3E-E3D2C023A1A7}">
  <sheetPr codeName="Sheet9"/>
  <dimension ref="A6:K36"/>
  <sheetViews>
    <sheetView workbookViewId="0">
      <selection activeCell="K28" sqref="K28"/>
    </sheetView>
  </sheetViews>
  <sheetFormatPr defaultRowHeight="15" x14ac:dyDescent="0.25"/>
  <cols>
    <col min="3" max="3" width="11.42578125" bestFit="1" customWidth="1"/>
  </cols>
  <sheetData>
    <row r="6" spans="1:11" x14ac:dyDescent="0.25">
      <c r="C6" t="s">
        <v>405</v>
      </c>
      <c r="F6" t="s">
        <v>406</v>
      </c>
    </row>
    <row r="7" spans="1:11" x14ac:dyDescent="0.25">
      <c r="F7" t="s">
        <v>407</v>
      </c>
    </row>
    <row r="10" spans="1:11" x14ac:dyDescent="0.25">
      <c r="A10" t="s">
        <v>408</v>
      </c>
    </row>
    <row r="11" spans="1:11" x14ac:dyDescent="0.25">
      <c r="K11" t="s">
        <v>409</v>
      </c>
    </row>
    <row r="12" spans="1:11" x14ac:dyDescent="0.25">
      <c r="A12" t="s">
        <v>410</v>
      </c>
      <c r="C12" t="s">
        <v>411</v>
      </c>
      <c r="D12" t="s">
        <v>412</v>
      </c>
      <c r="F12" t="s">
        <v>413</v>
      </c>
      <c r="H12" t="s">
        <v>414</v>
      </c>
      <c r="K12" t="s">
        <v>415</v>
      </c>
    </row>
    <row r="13" spans="1:11" x14ac:dyDescent="0.25">
      <c r="A13" t="s">
        <v>60</v>
      </c>
      <c r="C13" t="s">
        <v>416</v>
      </c>
      <c r="D13" t="s">
        <v>417</v>
      </c>
      <c r="F13" t="s">
        <v>122</v>
      </c>
      <c r="H13" t="s">
        <v>190</v>
      </c>
      <c r="K13" t="s">
        <v>418</v>
      </c>
    </row>
    <row r="14" spans="1:11" x14ac:dyDescent="0.25">
      <c r="A14" t="s">
        <v>419</v>
      </c>
      <c r="C14" t="s">
        <v>420</v>
      </c>
      <c r="D14" t="s">
        <v>421</v>
      </c>
      <c r="H14" t="s">
        <v>191</v>
      </c>
      <c r="K14" t="s">
        <v>422</v>
      </c>
    </row>
    <row r="15" spans="1:11" x14ac:dyDescent="0.25">
      <c r="A15" t="s">
        <v>423</v>
      </c>
      <c r="D15" t="s">
        <v>424</v>
      </c>
    </row>
    <row r="16" spans="1:11" x14ac:dyDescent="0.25">
      <c r="A16" t="s">
        <v>425</v>
      </c>
      <c r="D16" t="s">
        <v>426</v>
      </c>
    </row>
    <row r="17" spans="1:11" x14ac:dyDescent="0.25">
      <c r="D17" t="s">
        <v>427</v>
      </c>
      <c r="F17" t="s">
        <v>428</v>
      </c>
    </row>
    <row r="18" spans="1:11" x14ac:dyDescent="0.25">
      <c r="A18" t="s">
        <v>86</v>
      </c>
      <c r="C18" t="s">
        <v>429</v>
      </c>
      <c r="F18" t="s">
        <v>430</v>
      </c>
      <c r="K18" t="s">
        <v>465</v>
      </c>
    </row>
    <row r="19" spans="1:11" x14ac:dyDescent="0.25">
      <c r="A19" t="s">
        <v>87</v>
      </c>
      <c r="C19" t="s">
        <v>94</v>
      </c>
      <c r="D19" t="s">
        <v>431</v>
      </c>
      <c r="F19" t="s">
        <v>432</v>
      </c>
      <c r="K19" t="s">
        <v>79</v>
      </c>
    </row>
    <row r="20" spans="1:11" x14ac:dyDescent="0.25">
      <c r="A20" t="s">
        <v>433</v>
      </c>
      <c r="D20" t="s">
        <v>434</v>
      </c>
      <c r="F20" t="s">
        <v>435</v>
      </c>
      <c r="K20" t="s">
        <v>466</v>
      </c>
    </row>
    <row r="21" spans="1:11" x14ac:dyDescent="0.25">
      <c r="A21" t="s">
        <v>436</v>
      </c>
      <c r="D21" t="s">
        <v>437</v>
      </c>
      <c r="F21" t="s">
        <v>438</v>
      </c>
    </row>
    <row r="22" spans="1:11" x14ac:dyDescent="0.25">
      <c r="D22" t="s">
        <v>439</v>
      </c>
      <c r="F22" t="s">
        <v>440</v>
      </c>
      <c r="K22" t="s">
        <v>596</v>
      </c>
    </row>
    <row r="23" spans="1:11" x14ac:dyDescent="0.25">
      <c r="A23" t="s">
        <v>68</v>
      </c>
      <c r="C23" t="s">
        <v>66</v>
      </c>
      <c r="F23" t="s">
        <v>441</v>
      </c>
      <c r="K23" t="s">
        <v>597</v>
      </c>
    </row>
    <row r="24" spans="1:11" x14ac:dyDescent="0.25">
      <c r="A24" t="s">
        <v>84</v>
      </c>
      <c r="C24" t="s">
        <v>442</v>
      </c>
      <c r="F24" t="s">
        <v>443</v>
      </c>
      <c r="K24" t="s">
        <v>599</v>
      </c>
    </row>
    <row r="25" spans="1:11" x14ac:dyDescent="0.25">
      <c r="A25" t="s">
        <v>55</v>
      </c>
      <c r="C25" t="s">
        <v>444</v>
      </c>
      <c r="F25" t="s">
        <v>445</v>
      </c>
      <c r="K25" t="s">
        <v>598</v>
      </c>
    </row>
    <row r="26" spans="1:11" x14ac:dyDescent="0.25">
      <c r="A26" t="s">
        <v>446</v>
      </c>
      <c r="K26" t="s">
        <v>600</v>
      </c>
    </row>
    <row r="27" spans="1:11" x14ac:dyDescent="0.25">
      <c r="C27" t="s">
        <v>447</v>
      </c>
      <c r="F27" t="s">
        <v>448</v>
      </c>
      <c r="K27" t="s">
        <v>601</v>
      </c>
    </row>
    <row r="28" spans="1:11" x14ac:dyDescent="0.25">
      <c r="A28" t="s">
        <v>301</v>
      </c>
      <c r="C28" t="s">
        <v>449</v>
      </c>
      <c r="F28" t="s">
        <v>450</v>
      </c>
    </row>
    <row r="29" spans="1:11" x14ac:dyDescent="0.25">
      <c r="A29" t="s">
        <v>451</v>
      </c>
      <c r="F29" t="s">
        <v>452</v>
      </c>
    </row>
    <row r="30" spans="1:11" x14ac:dyDescent="0.25">
      <c r="A30" t="s">
        <v>302</v>
      </c>
      <c r="C30" t="s">
        <v>453</v>
      </c>
      <c r="F30" t="s">
        <v>454</v>
      </c>
    </row>
    <row r="31" spans="1:11" x14ac:dyDescent="0.25">
      <c r="C31" t="s">
        <v>455</v>
      </c>
      <c r="F31" t="s">
        <v>456</v>
      </c>
    </row>
    <row r="32" spans="1:11" x14ac:dyDescent="0.25">
      <c r="F32" t="s">
        <v>457</v>
      </c>
    </row>
    <row r="33" spans="3:6" x14ac:dyDescent="0.25">
      <c r="C33" t="s">
        <v>458</v>
      </c>
      <c r="F33" t="s">
        <v>459</v>
      </c>
    </row>
    <row r="34" spans="3:6" x14ac:dyDescent="0.25">
      <c r="C34" t="s">
        <v>460</v>
      </c>
      <c r="F34" t="s">
        <v>461</v>
      </c>
    </row>
    <row r="35" spans="3:6" x14ac:dyDescent="0.25">
      <c r="C35" t="s">
        <v>462</v>
      </c>
      <c r="F35" t="s">
        <v>463</v>
      </c>
    </row>
    <row r="36" spans="3:6" x14ac:dyDescent="0.25">
      <c r="F36" t="s">
        <v>464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EAA65-4FAA-4353-85A0-603C4FF98B92}">
  <sheetPr codeName="Sheet2"/>
  <dimension ref="A1:G67"/>
  <sheetViews>
    <sheetView tabSelected="1" topLeftCell="A12" workbookViewId="0">
      <selection activeCell="C19" sqref="C19"/>
    </sheetView>
  </sheetViews>
  <sheetFormatPr defaultRowHeight="15" x14ac:dyDescent="0.25"/>
  <cols>
    <col min="1" max="1" width="37.140625" customWidth="1"/>
    <col min="2" max="2" width="15.28515625" customWidth="1"/>
    <col min="5" max="5" width="37.140625" customWidth="1"/>
    <col min="6" max="6" width="11.140625" customWidth="1"/>
  </cols>
  <sheetData>
    <row r="1" spans="1:7" x14ac:dyDescent="0.25">
      <c r="A1" s="3" t="s">
        <v>507</v>
      </c>
    </row>
    <row r="2" spans="1:7" ht="15.75" x14ac:dyDescent="0.25">
      <c r="A2" s="80" t="s">
        <v>478</v>
      </c>
      <c r="B2" s="2"/>
      <c r="C2" s="2"/>
      <c r="D2" s="2"/>
      <c r="E2" s="2"/>
      <c r="F2" s="2"/>
      <c r="G2" s="2"/>
    </row>
    <row r="3" spans="1:7" x14ac:dyDescent="0.25">
      <c r="A3" s="2" t="s">
        <v>476</v>
      </c>
      <c r="B3" s="2"/>
      <c r="C3" s="2"/>
      <c r="D3" s="2"/>
      <c r="E3" s="2"/>
      <c r="F3" s="2"/>
      <c r="G3" s="2"/>
    </row>
    <row r="4" spans="1:7" x14ac:dyDescent="0.25">
      <c r="A4" s="2"/>
      <c r="B4" s="2"/>
      <c r="C4" s="2"/>
      <c r="D4" s="2"/>
      <c r="E4" s="2"/>
      <c r="F4" s="2"/>
      <c r="G4" s="2"/>
    </row>
    <row r="5" spans="1:7" ht="15.75" x14ac:dyDescent="0.25">
      <c r="A5" s="3" t="s">
        <v>55</v>
      </c>
      <c r="B5" s="2"/>
      <c r="C5" s="3" t="s">
        <v>20</v>
      </c>
      <c r="D5" s="2"/>
      <c r="E5" s="157" t="s">
        <v>56</v>
      </c>
      <c r="F5" s="157"/>
      <c r="G5" s="3" t="s">
        <v>20</v>
      </c>
    </row>
    <row r="6" spans="1:7" x14ac:dyDescent="0.25">
      <c r="A6" s="2" t="s">
        <v>57</v>
      </c>
      <c r="B6" s="1"/>
      <c r="C6" s="2" t="s">
        <v>58</v>
      </c>
      <c r="D6" s="2"/>
      <c r="E6" s="3" t="s">
        <v>59</v>
      </c>
      <c r="F6" s="2"/>
      <c r="G6" s="2"/>
    </row>
    <row r="7" spans="1:7" x14ac:dyDescent="0.25">
      <c r="A7" s="2" t="s">
        <v>479</v>
      </c>
      <c r="B7" s="79" t="s">
        <v>60</v>
      </c>
      <c r="C7" s="2" t="s">
        <v>22</v>
      </c>
      <c r="D7" s="2"/>
      <c r="E7" s="2" t="s">
        <v>61</v>
      </c>
      <c r="F7" s="1"/>
      <c r="G7" s="2" t="s">
        <v>22</v>
      </c>
    </row>
    <row r="8" spans="1:7" x14ac:dyDescent="0.25">
      <c r="A8" s="2" t="s">
        <v>62</v>
      </c>
      <c r="B8" s="2">
        <v>500</v>
      </c>
      <c r="C8" s="2" t="s">
        <v>58</v>
      </c>
      <c r="D8" s="2"/>
      <c r="E8" s="2" t="s">
        <v>63</v>
      </c>
      <c r="F8" s="1"/>
      <c r="G8" s="2" t="s">
        <v>22</v>
      </c>
    </row>
    <row r="9" spans="1:7" x14ac:dyDescent="0.25">
      <c r="A9" s="2" t="s">
        <v>64</v>
      </c>
      <c r="B9" s="2">
        <v>298</v>
      </c>
      <c r="C9" s="2" t="s">
        <v>65</v>
      </c>
      <c r="D9" s="2"/>
      <c r="E9" s="2" t="s">
        <v>66</v>
      </c>
      <c r="F9" s="1"/>
      <c r="G9" s="2" t="s">
        <v>22</v>
      </c>
    </row>
    <row r="10" spans="1:7" x14ac:dyDescent="0.25">
      <c r="A10" s="2" t="s">
        <v>67</v>
      </c>
      <c r="B10" s="2">
        <v>1</v>
      </c>
      <c r="C10" s="2" t="s">
        <v>22</v>
      </c>
      <c r="D10" s="2"/>
      <c r="E10" s="2" t="s">
        <v>68</v>
      </c>
      <c r="F10" s="1"/>
      <c r="G10" s="2" t="s">
        <v>22</v>
      </c>
    </row>
    <row r="11" spans="1:7" x14ac:dyDescent="0.25">
      <c r="A11" s="2"/>
      <c r="B11" s="2"/>
      <c r="C11" s="2"/>
      <c r="D11" s="2"/>
      <c r="E11" s="56" t="s">
        <v>69</v>
      </c>
      <c r="F11" s="2">
        <f>B42</f>
        <v>0</v>
      </c>
      <c r="G11" s="2" t="s">
        <v>22</v>
      </c>
    </row>
    <row r="12" spans="1:7" x14ac:dyDescent="0.25">
      <c r="A12" s="3" t="s">
        <v>70</v>
      </c>
      <c r="B12" s="2"/>
      <c r="C12" s="2"/>
      <c r="D12" s="2"/>
      <c r="E12" s="2" t="s">
        <v>71</v>
      </c>
      <c r="F12" s="1"/>
      <c r="G12" s="2" t="s">
        <v>72</v>
      </c>
    </row>
    <row r="13" spans="1:7" x14ac:dyDescent="0.25">
      <c r="A13" s="2" t="s">
        <v>73</v>
      </c>
      <c r="B13" s="1"/>
      <c r="C13" s="2" t="s">
        <v>74</v>
      </c>
      <c r="D13" s="2"/>
      <c r="E13" s="2"/>
      <c r="F13" s="2"/>
      <c r="G13" s="2"/>
    </row>
    <row r="14" spans="1:7" x14ac:dyDescent="0.25">
      <c r="A14" s="2" t="s">
        <v>75</v>
      </c>
      <c r="B14" s="1"/>
      <c r="C14" s="2" t="s">
        <v>58</v>
      </c>
      <c r="D14" s="2"/>
      <c r="E14" s="3" t="s">
        <v>76</v>
      </c>
      <c r="F14" s="2"/>
      <c r="G14" s="2"/>
    </row>
    <row r="15" spans="1:7" x14ac:dyDescent="0.25">
      <c r="A15" s="2" t="s">
        <v>77</v>
      </c>
      <c r="B15" s="1"/>
      <c r="C15" s="2" t="s">
        <v>65</v>
      </c>
      <c r="D15" s="2"/>
      <c r="E15" s="2" t="s">
        <v>61</v>
      </c>
      <c r="F15" s="1"/>
      <c r="G15" s="2" t="s">
        <v>22</v>
      </c>
    </row>
    <row r="16" spans="1:7" x14ac:dyDescent="0.25">
      <c r="A16" s="2" t="s">
        <v>78</v>
      </c>
      <c r="B16" s="1"/>
      <c r="C16" s="2" t="s">
        <v>22</v>
      </c>
      <c r="D16" s="2"/>
      <c r="E16" s="2" t="s">
        <v>63</v>
      </c>
      <c r="F16" s="1"/>
      <c r="G16" s="2" t="s">
        <v>22</v>
      </c>
    </row>
    <row r="17" spans="1:7" x14ac:dyDescent="0.25">
      <c r="A17" s="2"/>
      <c r="B17" s="2"/>
      <c r="C17" s="2"/>
      <c r="D17" s="2"/>
      <c r="E17" s="2" t="s">
        <v>66</v>
      </c>
      <c r="F17" s="1"/>
      <c r="G17" s="2" t="s">
        <v>22</v>
      </c>
    </row>
    <row r="18" spans="1:7" x14ac:dyDescent="0.25">
      <c r="A18" s="3" t="s">
        <v>468</v>
      </c>
      <c r="B18" s="2"/>
      <c r="C18" s="2"/>
      <c r="D18" s="2"/>
      <c r="E18" s="2" t="s">
        <v>68</v>
      </c>
      <c r="F18" s="1"/>
      <c r="G18" s="2" t="s">
        <v>22</v>
      </c>
    </row>
    <row r="19" spans="1:7" x14ac:dyDescent="0.25">
      <c r="A19" s="2" t="s">
        <v>467</v>
      </c>
      <c r="B19" s="1"/>
      <c r="C19" s="7" t="s">
        <v>79</v>
      </c>
      <c r="D19" s="2"/>
      <c r="E19" s="56" t="s">
        <v>69</v>
      </c>
      <c r="F19" s="2">
        <f>B42-1</f>
        <v>-1</v>
      </c>
      <c r="G19" s="2" t="s">
        <v>22</v>
      </c>
    </row>
    <row r="20" spans="1:7" x14ac:dyDescent="0.25">
      <c r="A20" s="2" t="s">
        <v>80</v>
      </c>
      <c r="B20" s="1"/>
      <c r="C20" s="2" t="s">
        <v>58</v>
      </c>
      <c r="D20" s="2"/>
      <c r="E20" s="2" t="s">
        <v>71</v>
      </c>
      <c r="F20" s="1"/>
      <c r="G20" s="2" t="s">
        <v>72</v>
      </c>
    </row>
    <row r="21" spans="1:7" x14ac:dyDescent="0.25">
      <c r="A21" s="2" t="s">
        <v>81</v>
      </c>
      <c r="B21" s="1"/>
      <c r="C21" s="2" t="s">
        <v>74</v>
      </c>
      <c r="D21" s="2"/>
      <c r="E21" s="2"/>
      <c r="F21" s="2"/>
      <c r="G21" s="2"/>
    </row>
    <row r="22" spans="1:7" x14ac:dyDescent="0.25">
      <c r="A22" s="2" t="s">
        <v>77</v>
      </c>
      <c r="B22" s="1"/>
      <c r="C22" s="2" t="s">
        <v>65</v>
      </c>
      <c r="D22" s="2"/>
      <c r="E22" s="3" t="s">
        <v>82</v>
      </c>
      <c r="F22" s="2"/>
      <c r="G22" s="2"/>
    </row>
    <row r="23" spans="1:7" x14ac:dyDescent="0.25">
      <c r="A23" s="2" t="s">
        <v>83</v>
      </c>
      <c r="B23" s="2">
        <v>0.95</v>
      </c>
      <c r="C23" s="2" t="s">
        <v>22</v>
      </c>
      <c r="D23" s="2"/>
      <c r="E23" s="2" t="s">
        <v>61</v>
      </c>
      <c r="F23" s="1"/>
      <c r="G23" s="2" t="s">
        <v>22</v>
      </c>
    </row>
    <row r="24" spans="1:7" x14ac:dyDescent="0.25">
      <c r="A24" s="2"/>
      <c r="B24" s="2"/>
      <c r="C24" s="2"/>
      <c r="D24" s="2"/>
      <c r="E24" s="2" t="s">
        <v>63</v>
      </c>
      <c r="F24" s="1"/>
      <c r="G24" s="2" t="s">
        <v>22</v>
      </c>
    </row>
    <row r="25" spans="1:7" x14ac:dyDescent="0.25">
      <c r="A25" s="3" t="s">
        <v>84</v>
      </c>
      <c r="B25" s="2"/>
      <c r="C25" s="2"/>
      <c r="D25" s="2"/>
      <c r="E25" s="2" t="s">
        <v>66</v>
      </c>
      <c r="F25" s="1"/>
      <c r="G25" s="2" t="s">
        <v>22</v>
      </c>
    </row>
    <row r="26" spans="1:7" x14ac:dyDescent="0.25">
      <c r="A26" s="2" t="s">
        <v>85</v>
      </c>
      <c r="B26" s="1"/>
      <c r="C26" s="2" t="s">
        <v>58</v>
      </c>
      <c r="D26" s="2"/>
      <c r="E26" s="2" t="s">
        <v>68</v>
      </c>
      <c r="F26" s="1"/>
      <c r="G26" s="2" t="s">
        <v>22</v>
      </c>
    </row>
    <row r="27" spans="1:7" x14ac:dyDescent="0.25">
      <c r="A27" s="2" t="s">
        <v>86</v>
      </c>
      <c r="B27" s="79" t="s">
        <v>87</v>
      </c>
      <c r="C27" s="2" t="s">
        <v>22</v>
      </c>
      <c r="D27" s="2"/>
      <c r="E27" s="56" t="s">
        <v>69</v>
      </c>
      <c r="F27" s="2">
        <f>B42-1</f>
        <v>-1</v>
      </c>
      <c r="G27" s="2" t="s">
        <v>22</v>
      </c>
    </row>
    <row r="28" spans="1:7" x14ac:dyDescent="0.25">
      <c r="A28" s="2" t="s">
        <v>479</v>
      </c>
      <c r="B28" s="79" t="s">
        <v>60</v>
      </c>
      <c r="C28" s="2" t="s">
        <v>22</v>
      </c>
      <c r="D28" s="2"/>
      <c r="E28" s="2" t="s">
        <v>71</v>
      </c>
      <c r="F28" s="1"/>
      <c r="G28" s="2" t="s">
        <v>72</v>
      </c>
    </row>
    <row r="29" spans="1:7" x14ac:dyDescent="0.25">
      <c r="A29" s="2" t="s">
        <v>62</v>
      </c>
      <c r="B29" s="2">
        <v>0</v>
      </c>
      <c r="C29" s="2" t="s">
        <v>58</v>
      </c>
      <c r="D29" s="2"/>
      <c r="E29" s="2"/>
      <c r="F29" s="2"/>
      <c r="G29" s="2"/>
    </row>
    <row r="30" spans="1:7" x14ac:dyDescent="0.25">
      <c r="A30" s="2" t="s">
        <v>64</v>
      </c>
      <c r="B30" s="2">
        <v>288.14999999999998</v>
      </c>
      <c r="C30" s="2" t="s">
        <v>65</v>
      </c>
      <c r="D30" s="2"/>
      <c r="E30" s="3" t="s">
        <v>88</v>
      </c>
      <c r="F30" s="2"/>
      <c r="G30" s="2"/>
    </row>
    <row r="31" spans="1:7" x14ac:dyDescent="0.25">
      <c r="A31" s="2" t="s">
        <v>89</v>
      </c>
      <c r="B31" s="1"/>
      <c r="C31" s="2" t="s">
        <v>22</v>
      </c>
      <c r="D31" s="2"/>
      <c r="E31" s="2" t="s">
        <v>61</v>
      </c>
      <c r="F31" s="1"/>
      <c r="G31" s="2" t="s">
        <v>22</v>
      </c>
    </row>
    <row r="32" spans="1:7" x14ac:dyDescent="0.25">
      <c r="A32" s="2" t="s">
        <v>90</v>
      </c>
      <c r="B32" s="2">
        <v>45</v>
      </c>
      <c r="C32" s="2" t="s">
        <v>91</v>
      </c>
      <c r="D32" s="2"/>
      <c r="E32" s="2" t="s">
        <v>63</v>
      </c>
      <c r="F32" s="1"/>
      <c r="G32" s="2" t="s">
        <v>22</v>
      </c>
    </row>
    <row r="33" spans="1:7" x14ac:dyDescent="0.25">
      <c r="A33" s="2" t="s">
        <v>92</v>
      </c>
      <c r="B33" s="2">
        <v>250</v>
      </c>
      <c r="C33" s="2" t="s">
        <v>23</v>
      </c>
      <c r="D33" s="2"/>
      <c r="E33" s="2" t="s">
        <v>66</v>
      </c>
      <c r="F33" s="1"/>
      <c r="G33" s="2" t="s">
        <v>22</v>
      </c>
    </row>
    <row r="34" spans="1:7" x14ac:dyDescent="0.25">
      <c r="A34" s="2" t="s">
        <v>93</v>
      </c>
      <c r="B34" s="79" t="s">
        <v>94</v>
      </c>
      <c r="C34" s="2" t="s">
        <v>22</v>
      </c>
      <c r="D34" s="2"/>
      <c r="E34" s="2" t="s">
        <v>68</v>
      </c>
      <c r="F34" s="1"/>
      <c r="G34" s="2" t="s">
        <v>22</v>
      </c>
    </row>
    <row r="35" spans="1:7" x14ac:dyDescent="0.25">
      <c r="A35" s="2"/>
      <c r="B35" s="2"/>
      <c r="C35" s="2"/>
      <c r="D35" s="2"/>
      <c r="E35" s="56" t="s">
        <v>69</v>
      </c>
      <c r="F35" s="2">
        <f>B42-1</f>
        <v>-1</v>
      </c>
      <c r="G35" s="2" t="s">
        <v>22</v>
      </c>
    </row>
    <row r="36" spans="1:7" x14ac:dyDescent="0.25">
      <c r="A36" s="3" t="s">
        <v>95</v>
      </c>
      <c r="B36" s="2"/>
      <c r="C36" s="2"/>
      <c r="D36" s="2"/>
      <c r="E36" s="2" t="s">
        <v>71</v>
      </c>
      <c r="F36" s="1"/>
      <c r="G36" s="2" t="s">
        <v>72</v>
      </c>
    </row>
    <row r="37" spans="1:7" x14ac:dyDescent="0.25">
      <c r="A37" s="2" t="s">
        <v>97</v>
      </c>
      <c r="B37" s="2">
        <v>0</v>
      </c>
      <c r="C37" s="2" t="s">
        <v>58</v>
      </c>
      <c r="D37" s="2"/>
      <c r="E37" s="2"/>
      <c r="F37" s="2"/>
      <c r="G37" s="2"/>
    </row>
    <row r="38" spans="1:7" x14ac:dyDescent="0.25">
      <c r="A38" s="2" t="s">
        <v>98</v>
      </c>
      <c r="B38" s="1"/>
      <c r="C38" s="2" t="s">
        <v>22</v>
      </c>
      <c r="D38" s="2"/>
      <c r="E38" s="3" t="s">
        <v>96</v>
      </c>
      <c r="F38" s="2"/>
      <c r="G38" s="2"/>
    </row>
    <row r="39" spans="1:7" x14ac:dyDescent="0.25">
      <c r="A39" s="2" t="s">
        <v>77</v>
      </c>
      <c r="B39" s="2">
        <v>288.14999999999998</v>
      </c>
      <c r="C39" s="2" t="s">
        <v>65</v>
      </c>
      <c r="D39" s="2"/>
      <c r="E39" s="2" t="s">
        <v>61</v>
      </c>
      <c r="F39" s="1"/>
      <c r="G39" s="2" t="s">
        <v>22</v>
      </c>
    </row>
    <row r="40" spans="1:7" x14ac:dyDescent="0.25">
      <c r="A40" s="2" t="s">
        <v>99</v>
      </c>
      <c r="B40" s="1"/>
      <c r="C40" s="2" t="s">
        <v>74</v>
      </c>
      <c r="D40" s="2"/>
      <c r="E40" s="2" t="s">
        <v>63</v>
      </c>
      <c r="F40" s="1"/>
      <c r="G40" s="2" t="s">
        <v>22</v>
      </c>
    </row>
    <row r="41" spans="1:7" x14ac:dyDescent="0.25">
      <c r="A41" s="2"/>
      <c r="B41" s="2"/>
      <c r="C41" s="2"/>
      <c r="D41" s="2"/>
      <c r="E41" s="2" t="s">
        <v>66</v>
      </c>
      <c r="F41" s="1"/>
      <c r="G41" s="2" t="s">
        <v>22</v>
      </c>
    </row>
    <row r="42" spans="1:7" x14ac:dyDescent="0.25">
      <c r="A42" s="75" t="s">
        <v>100</v>
      </c>
      <c r="B42" s="1"/>
      <c r="C42" s="2" t="s">
        <v>22</v>
      </c>
      <c r="D42" s="2"/>
      <c r="E42" s="2" t="s">
        <v>68</v>
      </c>
      <c r="F42" s="1"/>
      <c r="G42" s="2" t="s">
        <v>22</v>
      </c>
    </row>
    <row r="43" spans="1:7" x14ac:dyDescent="0.25">
      <c r="A43" s="74" t="s">
        <v>477</v>
      </c>
      <c r="B43" s="2"/>
      <c r="C43" s="2"/>
      <c r="D43" s="2"/>
      <c r="E43" s="56" t="s">
        <v>69</v>
      </c>
      <c r="F43" s="2">
        <f>B42-1</f>
        <v>-1</v>
      </c>
      <c r="G43" s="2" t="s">
        <v>22</v>
      </c>
    </row>
    <row r="44" spans="1:7" x14ac:dyDescent="0.25">
      <c r="A44" s="75"/>
      <c r="B44" s="2"/>
      <c r="C44" s="2"/>
      <c r="D44" s="2"/>
      <c r="E44" s="2" t="s">
        <v>71</v>
      </c>
      <c r="F44" s="1"/>
      <c r="G44" s="2" t="s">
        <v>72</v>
      </c>
    </row>
    <row r="45" spans="1:7" x14ac:dyDescent="0.25">
      <c r="A45" s="74"/>
      <c r="B45" s="2"/>
      <c r="C45" s="2"/>
      <c r="D45" s="2"/>
      <c r="E45" s="2"/>
      <c r="F45" s="2"/>
      <c r="G45" s="2"/>
    </row>
    <row r="46" spans="1:7" x14ac:dyDescent="0.25">
      <c r="A46" s="74" t="s">
        <v>480</v>
      </c>
      <c r="B46" s="2"/>
      <c r="C46" s="2"/>
      <c r="D46" s="2"/>
      <c r="E46" s="2"/>
      <c r="F46" s="2"/>
      <c r="G46" s="2"/>
    </row>
    <row r="47" spans="1:7" x14ac:dyDescent="0.25">
      <c r="A47" s="75"/>
      <c r="B47" s="2"/>
      <c r="C47" s="2"/>
      <c r="D47" s="2"/>
      <c r="E47" s="2"/>
      <c r="F47" s="2"/>
      <c r="G47" s="2"/>
    </row>
    <row r="48" spans="1:7" x14ac:dyDescent="0.25">
      <c r="A48" s="3" t="s">
        <v>101</v>
      </c>
      <c r="B48" s="2"/>
      <c r="C48" s="2"/>
      <c r="D48" s="2"/>
      <c r="E48" s="2"/>
      <c r="F48" s="2"/>
      <c r="G48" s="2"/>
    </row>
    <row r="49" spans="1:7" x14ac:dyDescent="0.25">
      <c r="A49" s="21" t="s">
        <v>102</v>
      </c>
      <c r="B49" s="2"/>
      <c r="C49" s="2"/>
      <c r="D49" s="2"/>
      <c r="E49" s="2"/>
      <c r="F49" s="2"/>
      <c r="G49" s="2"/>
    </row>
    <row r="50" spans="1:7" x14ac:dyDescent="0.25">
      <c r="A50" s="21" t="s">
        <v>103</v>
      </c>
      <c r="B50" s="2"/>
      <c r="C50" s="2"/>
      <c r="D50" s="2"/>
      <c r="E50" s="2"/>
      <c r="F50" s="2"/>
      <c r="G50" s="2"/>
    </row>
    <row r="51" spans="1:7" x14ac:dyDescent="0.25">
      <c r="A51" s="2" t="s">
        <v>104</v>
      </c>
      <c r="B51" s="2"/>
      <c r="C51" s="2"/>
      <c r="D51" s="2"/>
      <c r="E51" s="2"/>
      <c r="F51" s="2"/>
      <c r="G51" s="2"/>
    </row>
    <row r="52" spans="1:7" x14ac:dyDescent="0.25">
      <c r="A52" s="75"/>
      <c r="B52" s="2"/>
      <c r="C52" s="2"/>
      <c r="D52" s="2"/>
      <c r="E52" s="2"/>
      <c r="F52" s="2"/>
      <c r="G52" s="2"/>
    </row>
    <row r="53" spans="1:7" x14ac:dyDescent="0.25">
      <c r="A53" s="75" t="s">
        <v>469</v>
      </c>
      <c r="B53" s="2"/>
      <c r="C53" s="2"/>
      <c r="D53" s="2"/>
      <c r="E53" s="2"/>
      <c r="F53" s="2"/>
      <c r="G53" s="2"/>
    </row>
    <row r="54" spans="1:7" x14ac:dyDescent="0.25">
      <c r="A54" s="56" t="s">
        <v>473</v>
      </c>
      <c r="B54" s="2"/>
      <c r="C54" s="2"/>
      <c r="D54" s="2"/>
      <c r="E54" s="2"/>
      <c r="F54" s="2"/>
      <c r="G54" s="2"/>
    </row>
    <row r="55" spans="1:7" x14ac:dyDescent="0.25">
      <c r="A55" s="75"/>
      <c r="B55" s="2"/>
      <c r="C55" s="2"/>
      <c r="D55" s="2"/>
      <c r="E55" s="2"/>
      <c r="F55" s="2"/>
      <c r="G55" s="2"/>
    </row>
    <row r="56" spans="1:7" x14ac:dyDescent="0.25">
      <c r="A56" s="76" t="s">
        <v>470</v>
      </c>
      <c r="B56" s="77" t="s">
        <v>472</v>
      </c>
      <c r="C56" s="78"/>
      <c r="D56" s="77" t="s">
        <v>471</v>
      </c>
      <c r="E56" s="72"/>
      <c r="F56" s="2"/>
      <c r="G56" s="2"/>
    </row>
    <row r="57" spans="1:7" x14ac:dyDescent="0.25">
      <c r="A57" s="72" t="s">
        <v>189</v>
      </c>
      <c r="B57" s="62"/>
      <c r="C57" s="71"/>
      <c r="D57" s="63"/>
      <c r="E57" s="2"/>
      <c r="F57" s="2"/>
      <c r="G57" s="2"/>
    </row>
    <row r="58" spans="1:7" x14ac:dyDescent="0.25">
      <c r="A58" s="72" t="s">
        <v>190</v>
      </c>
      <c r="B58" s="62"/>
      <c r="C58" s="69"/>
      <c r="D58" s="63"/>
      <c r="E58" s="2"/>
      <c r="F58" s="2"/>
      <c r="G58" s="2"/>
    </row>
    <row r="59" spans="1:7" x14ac:dyDescent="0.25">
      <c r="A59" s="72" t="s">
        <v>191</v>
      </c>
      <c r="B59" s="62"/>
      <c r="C59" s="69"/>
      <c r="D59" s="63"/>
      <c r="E59" s="2"/>
      <c r="F59" s="2"/>
      <c r="G59" s="2"/>
    </row>
    <row r="60" spans="1:7" x14ac:dyDescent="0.25">
      <c r="A60" s="72" t="s">
        <v>192</v>
      </c>
      <c r="B60" s="62"/>
      <c r="C60" s="69"/>
      <c r="D60" s="63"/>
      <c r="E60" s="2"/>
      <c r="F60" s="2"/>
      <c r="G60" s="2"/>
    </row>
    <row r="61" spans="1:7" x14ac:dyDescent="0.25">
      <c r="A61" s="72" t="s">
        <v>193</v>
      </c>
      <c r="B61" s="62"/>
      <c r="C61" s="69"/>
      <c r="D61" s="63"/>
      <c r="E61" s="2"/>
      <c r="F61" s="2"/>
      <c r="G61" s="2"/>
    </row>
    <row r="62" spans="1:7" x14ac:dyDescent="0.25">
      <c r="A62" s="72" t="s">
        <v>194</v>
      </c>
      <c r="B62" s="62"/>
      <c r="C62" s="69"/>
      <c r="D62" s="63"/>
      <c r="E62" s="2"/>
      <c r="F62" s="2"/>
      <c r="G62" s="2"/>
    </row>
    <row r="63" spans="1:7" ht="15.75" thickBot="1" x14ac:dyDescent="0.3">
      <c r="A63" s="73" t="s">
        <v>195</v>
      </c>
      <c r="B63" s="64"/>
      <c r="C63" s="69"/>
      <c r="D63" s="64"/>
      <c r="E63" s="2"/>
      <c r="F63" s="2"/>
      <c r="G63" s="2"/>
    </row>
    <row r="64" spans="1:7" ht="15.75" thickTop="1" x14ac:dyDescent="0.25">
      <c r="A64" s="67" t="s">
        <v>474</v>
      </c>
      <c r="B64" s="68">
        <f>SUM(B57:B63)</f>
        <v>0</v>
      </c>
      <c r="C64" s="69"/>
      <c r="D64" s="70">
        <f>SUM(D57:D63)</f>
        <v>0</v>
      </c>
      <c r="E64" s="2"/>
      <c r="F64" s="2"/>
      <c r="G64" s="2"/>
    </row>
    <row r="65" spans="1:7" x14ac:dyDescent="0.25">
      <c r="A65" s="2"/>
      <c r="B65" s="2"/>
      <c r="C65" s="2"/>
      <c r="D65" s="2"/>
      <c r="E65" s="2"/>
      <c r="F65" s="2"/>
      <c r="G65" s="2"/>
    </row>
    <row r="66" spans="1:7" x14ac:dyDescent="0.25">
      <c r="A66" s="3" t="s">
        <v>537</v>
      </c>
      <c r="B66" s="2"/>
      <c r="C66" s="2"/>
      <c r="D66" s="2"/>
      <c r="E66" s="2"/>
      <c r="F66" s="2"/>
      <c r="G66" s="2"/>
    </row>
    <row r="67" spans="1:7" ht="60" customHeight="1" x14ac:dyDescent="0.25">
      <c r="A67" s="66" t="s">
        <v>475</v>
      </c>
      <c r="B67" s="158"/>
      <c r="C67" s="158"/>
      <c r="D67" s="158"/>
      <c r="E67" s="158"/>
      <c r="F67" s="158"/>
      <c r="G67" s="2"/>
    </row>
  </sheetData>
  <sheetProtection algorithmName="SHA-512" hashValue="9vP7CyuGVlizBJlSHnHg5MlDCyEnSVm0F5t6TbUjwhaloeS1gyGRMaQ5Dm1rCP+DJ4bVwU6t4EiX/s+aKlQtSQ==" saltValue="pb5t5Z1pzPyDFFjuf7QQOg==" spinCount="100000" sheet="1" formatCells="0"/>
  <mergeCells count="2">
    <mergeCell ref="E5:F5"/>
    <mergeCell ref="B67:F6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619789C9-7D02-4E85-872F-3B5B41F2A51B}">
          <x14:formula1>
            <xm:f>Sheet2!$A$24:$A$26</xm:f>
          </x14:formula1>
          <xm:sqref>F10 F18 F26 F34 F42</xm:sqref>
        </x14:dataValidation>
        <x14:dataValidation type="list" allowBlank="1" showInputMessage="1" showErrorMessage="1" xr:uid="{5CDC9546-B3AF-4484-A5B3-E62BA1A9CBB3}">
          <x14:formula1>
            <xm:f>Sheet2!$C$24:$C$25</xm:f>
          </x14:formula1>
          <xm:sqref>F9 F17 F25 F33 F41</xm:sqref>
        </x14:dataValidation>
        <x14:dataValidation type="list" allowBlank="1" showInputMessage="1" showErrorMessage="1" xr:uid="{3DCD10C1-76D7-4641-8C07-007A8DF37BA3}">
          <x14:formula1>
            <xm:f>Sheet2!$A$19:$A$21</xm:f>
          </x14:formula1>
          <xm:sqref>B27</xm:sqref>
        </x14:dataValidation>
        <x14:dataValidation type="list" allowBlank="1" showInputMessage="1" showErrorMessage="1" xr:uid="{1E8CFEC7-D029-480F-B423-2C35F98C8798}">
          <x14:formula1>
            <xm:f>Sheet2!$C$19:$C$19</xm:f>
          </x14:formula1>
          <xm:sqref>B34</xm:sqref>
        </x14:dataValidation>
        <x14:dataValidation type="list" allowBlank="1" showInputMessage="1" showErrorMessage="1" xr:uid="{1BF1B2E7-5AB6-4E13-A1A2-6A40FC58ED53}">
          <x14:formula1>
            <xm:f>Sheet2!$A$13:$A$16</xm:f>
          </x14:formula1>
          <xm:sqref>B7 B28</xm:sqref>
        </x14:dataValidation>
        <x14:dataValidation type="list" allowBlank="1" showInputMessage="1" showErrorMessage="1" xr:uid="{B92C1740-E60C-4452-AB95-4DEB9AEBBB6D}">
          <x14:formula1>
            <xm:f>Sheet2!$K$19:$K$20</xm:f>
          </x14:formula1>
          <xm:sqref>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DB85-79DA-4576-9DAF-777C193F1787}">
  <sheetPr codeName="Sheet3"/>
  <dimension ref="A1:S42"/>
  <sheetViews>
    <sheetView workbookViewId="0">
      <selection activeCell="H7" sqref="H7"/>
    </sheetView>
  </sheetViews>
  <sheetFormatPr defaultRowHeight="15" x14ac:dyDescent="0.25"/>
  <cols>
    <col min="1" max="1" width="22.7109375" bestFit="1" customWidth="1"/>
    <col min="2" max="8" width="15.7109375" customWidth="1"/>
    <col min="9" max="9" width="17.140625" customWidth="1"/>
    <col min="10" max="17" width="15.7109375" customWidth="1"/>
    <col min="19" max="19" width="11.85546875" bestFit="1" customWidth="1"/>
  </cols>
  <sheetData>
    <row r="1" spans="1:19" x14ac:dyDescent="0.25">
      <c r="A1" s="3" t="s">
        <v>481</v>
      </c>
      <c r="B1" s="2"/>
      <c r="C1" s="2"/>
      <c r="D1" s="2"/>
      <c r="E1" s="2"/>
      <c r="F1" s="2"/>
      <c r="G1" s="2"/>
      <c r="H1" s="2"/>
      <c r="I1" s="2"/>
      <c r="J1" s="2"/>
      <c r="K1" s="2"/>
      <c r="L1" s="2"/>
      <c r="M1" s="2"/>
      <c r="N1" s="2"/>
      <c r="O1" s="2"/>
      <c r="P1" s="2"/>
      <c r="Q1" s="2"/>
      <c r="R1" s="2"/>
      <c r="S1" s="2"/>
    </row>
    <row r="2" spans="1:19" x14ac:dyDescent="0.25">
      <c r="A2" s="2" t="s">
        <v>641</v>
      </c>
      <c r="B2" s="2"/>
      <c r="C2" s="2"/>
      <c r="D2" s="2"/>
      <c r="E2" s="2"/>
      <c r="F2" s="2"/>
      <c r="G2" s="2"/>
      <c r="H2" s="2"/>
      <c r="I2" s="2"/>
      <c r="J2" s="2"/>
      <c r="K2" s="2"/>
      <c r="L2" s="2"/>
      <c r="M2" s="2"/>
      <c r="N2" s="2"/>
      <c r="O2" s="2"/>
      <c r="P2" s="2"/>
      <c r="Q2" s="2"/>
      <c r="R2" s="2"/>
      <c r="S2" s="2"/>
    </row>
    <row r="3" spans="1:19" x14ac:dyDescent="0.25">
      <c r="A3" s="2"/>
      <c r="B3" s="2"/>
      <c r="C3" s="2"/>
      <c r="D3" s="2"/>
      <c r="E3" s="2"/>
      <c r="F3" s="2"/>
      <c r="G3" s="2"/>
      <c r="H3" s="2"/>
      <c r="I3" s="2"/>
      <c r="J3" s="2"/>
      <c r="K3" s="2"/>
      <c r="L3" s="2"/>
      <c r="M3" s="2"/>
      <c r="N3" s="2"/>
      <c r="O3" s="2"/>
      <c r="P3" s="2"/>
      <c r="Q3" s="2"/>
      <c r="R3" s="2"/>
      <c r="S3" s="2"/>
    </row>
    <row r="4" spans="1:19" x14ac:dyDescent="0.25">
      <c r="A4" s="3" t="s">
        <v>105</v>
      </c>
      <c r="B4" s="12">
        <f>'Cover sheet'!B18</f>
        <v>0</v>
      </c>
      <c r="C4" s="2"/>
      <c r="D4" s="2"/>
      <c r="E4" s="2"/>
      <c r="F4" s="2"/>
      <c r="G4" s="2"/>
      <c r="H4" s="2"/>
      <c r="I4" s="2"/>
      <c r="J4" s="2"/>
      <c r="K4" s="2"/>
      <c r="L4" s="2"/>
      <c r="M4" s="2"/>
      <c r="N4" s="2"/>
      <c r="O4" s="2"/>
      <c r="P4" s="2"/>
      <c r="Q4" s="2"/>
      <c r="R4" s="2"/>
      <c r="S4" s="2"/>
    </row>
    <row r="5" spans="1:19" x14ac:dyDescent="0.25">
      <c r="A5" s="3" t="s">
        <v>21</v>
      </c>
      <c r="B5" s="12">
        <f>'Cover sheet'!B21</f>
        <v>0</v>
      </c>
      <c r="C5" s="2" t="s">
        <v>22</v>
      </c>
      <c r="D5" s="2"/>
      <c r="E5" s="2"/>
      <c r="F5" s="2"/>
      <c r="G5" s="2"/>
      <c r="H5" s="2"/>
      <c r="I5" s="2"/>
      <c r="J5" s="2"/>
      <c r="K5" s="2"/>
      <c r="L5" s="2"/>
      <c r="M5" s="2"/>
      <c r="N5" s="2"/>
      <c r="O5" s="2"/>
      <c r="P5" s="2"/>
      <c r="Q5" s="2"/>
      <c r="R5" s="2"/>
      <c r="S5" s="2"/>
    </row>
    <row r="6" spans="1:19" x14ac:dyDescent="0.25">
      <c r="A6" s="3" t="s">
        <v>106</v>
      </c>
      <c r="B6" s="2">
        <f>'Cover sheet'!B26</f>
        <v>0</v>
      </c>
      <c r="C6" s="2" t="s">
        <v>25</v>
      </c>
      <c r="D6" s="2"/>
      <c r="E6" s="2"/>
      <c r="F6" s="2"/>
      <c r="G6" s="2"/>
      <c r="H6" s="2"/>
      <c r="I6" s="2"/>
      <c r="J6" s="2"/>
      <c r="K6" s="2"/>
      <c r="L6" s="2"/>
      <c r="M6" s="2"/>
      <c r="N6" s="2"/>
      <c r="O6" s="2"/>
      <c r="P6" s="2"/>
      <c r="Q6" s="2"/>
      <c r="R6" s="2"/>
      <c r="S6" s="2"/>
    </row>
    <row r="7" spans="1:19" x14ac:dyDescent="0.25">
      <c r="A7" s="3" t="s">
        <v>242</v>
      </c>
      <c r="B7" s="2">
        <f>'Cover sheet'!B22</f>
        <v>0</v>
      </c>
      <c r="C7" s="2" t="s">
        <v>23</v>
      </c>
      <c r="D7" s="2"/>
      <c r="E7" s="2"/>
      <c r="F7" s="2"/>
      <c r="G7" s="2"/>
      <c r="H7" s="2"/>
      <c r="I7" s="2"/>
      <c r="J7" s="2"/>
      <c r="K7" s="2"/>
      <c r="L7" s="2"/>
      <c r="M7" s="2"/>
      <c r="N7" s="2"/>
      <c r="O7" s="2"/>
      <c r="P7" s="2"/>
      <c r="Q7" s="2"/>
      <c r="R7" s="2"/>
      <c r="S7" s="2"/>
    </row>
    <row r="8" spans="1:19" x14ac:dyDescent="0.25">
      <c r="A8" s="3"/>
      <c r="B8" s="2"/>
      <c r="C8" s="2"/>
      <c r="D8" s="2"/>
      <c r="E8" s="2"/>
      <c r="F8" s="2"/>
      <c r="G8" s="2"/>
      <c r="H8" s="2"/>
      <c r="I8" s="2"/>
      <c r="J8" s="2"/>
      <c r="K8" s="2"/>
      <c r="L8" s="2"/>
      <c r="M8" s="2"/>
      <c r="N8" s="2"/>
      <c r="O8" s="2"/>
      <c r="P8" s="2"/>
      <c r="Q8" s="2"/>
      <c r="R8" s="2"/>
      <c r="S8" s="2"/>
    </row>
    <row r="9" spans="1:19" x14ac:dyDescent="0.25">
      <c r="B9" s="3" t="s">
        <v>481</v>
      </c>
      <c r="C9" s="2"/>
      <c r="D9" s="2"/>
      <c r="E9" s="2"/>
      <c r="F9" s="2"/>
      <c r="G9" s="2"/>
      <c r="H9" s="2"/>
      <c r="I9" s="2"/>
      <c r="J9" s="2"/>
      <c r="K9" s="2"/>
      <c r="L9" s="3"/>
      <c r="M9" s="3" t="s">
        <v>138</v>
      </c>
      <c r="N9" s="3" t="s">
        <v>170</v>
      </c>
      <c r="O9" s="2"/>
      <c r="P9" s="3" t="s">
        <v>490</v>
      </c>
      <c r="Q9" s="3" t="s">
        <v>109</v>
      </c>
      <c r="R9" s="2"/>
      <c r="S9" s="2"/>
    </row>
    <row r="10" spans="1:19" s="13" customFormat="1" ht="45" customHeight="1" x14ac:dyDescent="0.35">
      <c r="A10" s="10" t="s">
        <v>110</v>
      </c>
      <c r="B10" s="10" t="s">
        <v>111</v>
      </c>
      <c r="C10" s="10" t="s">
        <v>112</v>
      </c>
      <c r="D10" s="10" t="s">
        <v>482</v>
      </c>
      <c r="E10" s="10" t="s">
        <v>21</v>
      </c>
      <c r="F10" s="10" t="s">
        <v>483</v>
      </c>
      <c r="G10" s="10" t="s">
        <v>484</v>
      </c>
      <c r="H10" s="10" t="s">
        <v>485</v>
      </c>
      <c r="I10" s="10" t="s">
        <v>486</v>
      </c>
      <c r="J10" s="10" t="s">
        <v>489</v>
      </c>
      <c r="K10" s="10" t="s">
        <v>487</v>
      </c>
      <c r="L10" s="10" t="str">
        <f>IF('Configuration Selection'!$B$10="propeller","Total Maximum Take-off power (kW)","Total Maximum Take-off thrust (kN)")</f>
        <v>Total Maximum Take-off thrust (kN)</v>
      </c>
      <c r="M10" s="10" t="s">
        <v>113</v>
      </c>
      <c r="N10" s="10" t="s">
        <v>114</v>
      </c>
      <c r="O10" s="10" t="s">
        <v>115</v>
      </c>
      <c r="P10" s="10" t="s">
        <v>116</v>
      </c>
      <c r="Q10" s="10" t="str">
        <f>IF('Configuration Selection'!$B$10="propeller","W_TO/P_TO (N/W)","T_TO/W_TO (N/N)")</f>
        <v>T_TO/W_TO (N/N)</v>
      </c>
      <c r="R10" s="14"/>
      <c r="S10" s="14"/>
    </row>
    <row r="11" spans="1:19" x14ac:dyDescent="0.25">
      <c r="A11" s="3">
        <v>1</v>
      </c>
      <c r="B11" s="1"/>
      <c r="C11" s="1"/>
      <c r="D11" s="1"/>
      <c r="E11" s="1"/>
      <c r="F11" s="1"/>
      <c r="G11" s="1"/>
      <c r="H11" s="1"/>
      <c r="I11" s="1"/>
      <c r="J11" s="1"/>
      <c r="K11" s="1"/>
      <c r="L11" s="1"/>
      <c r="M11" s="1"/>
      <c r="N11" s="1"/>
      <c r="O11" s="1"/>
      <c r="P11" s="1"/>
      <c r="Q11" s="1"/>
      <c r="R11" s="2"/>
      <c r="S11" s="2"/>
    </row>
    <row r="12" spans="1:19" x14ac:dyDescent="0.25">
      <c r="A12" s="3">
        <v>2</v>
      </c>
      <c r="B12" s="1"/>
      <c r="C12" s="1"/>
      <c r="D12" s="1"/>
      <c r="E12" s="1"/>
      <c r="F12" s="1"/>
      <c r="G12" s="1"/>
      <c r="H12" s="1"/>
      <c r="I12" s="1"/>
      <c r="J12" s="1"/>
      <c r="K12" s="1"/>
      <c r="L12" s="1"/>
      <c r="M12" s="1"/>
      <c r="N12" s="1"/>
      <c r="O12" s="1"/>
      <c r="P12" s="1"/>
      <c r="Q12" s="1"/>
      <c r="R12" s="2"/>
      <c r="S12" s="2"/>
    </row>
    <row r="13" spans="1:19" x14ac:dyDescent="0.25">
      <c r="A13" s="3">
        <v>3</v>
      </c>
      <c r="B13" s="1"/>
      <c r="C13" s="1"/>
      <c r="D13" s="1"/>
      <c r="E13" s="1"/>
      <c r="F13" s="1"/>
      <c r="G13" s="1"/>
      <c r="H13" s="1"/>
      <c r="I13" s="1"/>
      <c r="J13" s="1"/>
      <c r="K13" s="1"/>
      <c r="L13" s="1"/>
      <c r="M13" s="1"/>
      <c r="N13" s="1"/>
      <c r="O13" s="1"/>
      <c r="P13" s="1"/>
      <c r="Q13" s="1"/>
      <c r="R13" s="2"/>
      <c r="S13" s="2"/>
    </row>
    <row r="14" spans="1:19" x14ac:dyDescent="0.25">
      <c r="A14" s="3">
        <v>4</v>
      </c>
      <c r="B14" s="1"/>
      <c r="C14" s="1"/>
      <c r="D14" s="1"/>
      <c r="E14" s="1"/>
      <c r="F14" s="1"/>
      <c r="G14" s="1"/>
      <c r="H14" s="1"/>
      <c r="I14" s="1"/>
      <c r="J14" s="1"/>
      <c r="K14" s="1"/>
      <c r="L14" s="1"/>
      <c r="M14" s="1"/>
      <c r="N14" s="1"/>
      <c r="O14" s="1"/>
      <c r="P14" s="1"/>
      <c r="Q14" s="1"/>
      <c r="R14" s="2"/>
      <c r="S14" s="2"/>
    </row>
    <row r="15" spans="1:19" x14ac:dyDescent="0.25">
      <c r="A15" s="3">
        <v>5</v>
      </c>
      <c r="B15" s="1"/>
      <c r="C15" s="1"/>
      <c r="D15" s="1"/>
      <c r="E15" s="1"/>
      <c r="F15" s="1"/>
      <c r="G15" s="1"/>
      <c r="H15" s="1"/>
      <c r="I15" s="1"/>
      <c r="J15" s="1"/>
      <c r="K15" s="1"/>
      <c r="L15" s="1"/>
      <c r="M15" s="1"/>
      <c r="N15" s="1"/>
      <c r="O15" s="1"/>
      <c r="P15" s="1"/>
      <c r="Q15" s="1"/>
      <c r="R15" s="2"/>
      <c r="S15" s="2"/>
    </row>
    <row r="16" spans="1:19" x14ac:dyDescent="0.25">
      <c r="A16" s="2"/>
      <c r="B16" s="2"/>
      <c r="C16" s="2"/>
      <c r="D16" s="2"/>
      <c r="E16" s="2"/>
      <c r="F16" s="2"/>
      <c r="G16" s="2"/>
      <c r="H16" s="2"/>
      <c r="I16" s="2"/>
      <c r="J16" s="2"/>
      <c r="K16" s="2"/>
      <c r="L16" s="2"/>
      <c r="M16" s="2"/>
      <c r="N16" s="2"/>
      <c r="O16" s="2"/>
      <c r="P16" s="2"/>
      <c r="Q16" s="2"/>
      <c r="R16" s="2"/>
      <c r="S16" s="2"/>
    </row>
    <row r="17" spans="1:19" x14ac:dyDescent="0.25">
      <c r="A17" s="21" t="s">
        <v>488</v>
      </c>
      <c r="B17" s="2"/>
      <c r="C17" s="2"/>
      <c r="D17" s="2"/>
      <c r="E17" s="2"/>
      <c r="F17" s="2"/>
      <c r="G17" s="2"/>
      <c r="H17" s="2"/>
      <c r="I17" s="2"/>
      <c r="J17" s="2"/>
      <c r="K17" s="2"/>
      <c r="L17" s="2"/>
      <c r="M17" s="2"/>
      <c r="N17" s="2"/>
      <c r="O17" s="2"/>
      <c r="P17" s="2"/>
      <c r="Q17" s="2"/>
      <c r="R17" s="2"/>
      <c r="S17" s="2"/>
    </row>
    <row r="18" spans="1:19" x14ac:dyDescent="0.25">
      <c r="A18" s="21" t="s">
        <v>722</v>
      </c>
      <c r="B18" s="2"/>
      <c r="C18" s="2"/>
      <c r="D18" s="2"/>
      <c r="E18" s="2"/>
      <c r="F18" s="2"/>
      <c r="G18" s="2"/>
      <c r="H18" s="2"/>
      <c r="I18" s="2"/>
      <c r="J18" s="2"/>
      <c r="K18" s="2"/>
      <c r="L18" s="2"/>
      <c r="M18" s="2"/>
      <c r="N18" s="2"/>
      <c r="O18" s="2"/>
      <c r="P18" s="2"/>
      <c r="Q18" s="2"/>
      <c r="R18" s="2"/>
      <c r="S18" s="2"/>
    </row>
    <row r="19" spans="1:19" x14ac:dyDescent="0.25">
      <c r="A19" s="2" t="s">
        <v>723</v>
      </c>
      <c r="B19" s="2"/>
      <c r="C19" s="2"/>
      <c r="D19" s="2"/>
      <c r="E19" s="2"/>
      <c r="F19" s="2"/>
      <c r="G19" s="2"/>
      <c r="H19" s="2"/>
      <c r="I19" s="2"/>
      <c r="J19" s="2"/>
      <c r="K19" s="2"/>
      <c r="L19" s="2"/>
      <c r="M19" s="2"/>
      <c r="N19" s="2"/>
      <c r="O19" s="2"/>
      <c r="P19" s="2"/>
      <c r="Q19" s="2"/>
      <c r="R19" s="2"/>
      <c r="S19" s="2"/>
    </row>
    <row r="20" spans="1:19" x14ac:dyDescent="0.25">
      <c r="A20" s="2"/>
      <c r="B20" s="2"/>
      <c r="C20" s="2"/>
      <c r="D20" s="2"/>
      <c r="E20" s="2"/>
      <c r="F20" s="2"/>
      <c r="G20" s="2"/>
      <c r="H20" s="2"/>
      <c r="I20" s="2"/>
      <c r="J20" s="2"/>
      <c r="K20" s="2"/>
      <c r="L20" s="2"/>
      <c r="M20" s="2"/>
      <c r="N20" s="2"/>
      <c r="O20" s="2"/>
      <c r="P20" s="2"/>
      <c r="Q20" s="2"/>
      <c r="R20" s="2"/>
      <c r="S20" s="2"/>
    </row>
    <row r="21" spans="1:19" x14ac:dyDescent="0.25">
      <c r="A21" s="2"/>
      <c r="B21" s="2"/>
      <c r="C21" s="2"/>
      <c r="D21" s="2"/>
      <c r="E21" s="2"/>
      <c r="F21" s="2"/>
      <c r="G21" s="2"/>
      <c r="H21" s="2"/>
      <c r="I21" s="2"/>
      <c r="J21" s="2"/>
      <c r="K21" s="2"/>
      <c r="L21" s="2"/>
      <c r="M21" s="2"/>
      <c r="N21" s="2"/>
      <c r="O21" s="2"/>
      <c r="P21" s="2"/>
      <c r="Q21" s="2"/>
      <c r="R21" s="2"/>
      <c r="S21" s="2"/>
    </row>
    <row r="22" spans="1:19" x14ac:dyDescent="0.25">
      <c r="A22" s="2"/>
      <c r="B22" s="2"/>
      <c r="C22" s="2"/>
      <c r="D22" s="2"/>
      <c r="E22" s="2"/>
      <c r="F22" s="2"/>
      <c r="G22" s="2"/>
      <c r="H22" s="2"/>
      <c r="I22" s="2"/>
      <c r="J22" s="2"/>
      <c r="K22" s="2"/>
      <c r="L22" s="2"/>
      <c r="M22" s="2"/>
      <c r="N22" s="2"/>
      <c r="O22" s="2"/>
      <c r="P22" s="2"/>
      <c r="Q22" s="2"/>
      <c r="R22" s="2"/>
      <c r="S22" s="2"/>
    </row>
    <row r="23" spans="1:19" x14ac:dyDescent="0.25">
      <c r="A23" s="2"/>
      <c r="B23" s="2"/>
      <c r="C23" s="2"/>
      <c r="D23" s="2"/>
      <c r="E23" s="2"/>
      <c r="F23" s="2"/>
      <c r="G23" s="2"/>
      <c r="H23" s="2"/>
      <c r="I23" s="2"/>
      <c r="J23" s="2"/>
      <c r="K23" s="2"/>
      <c r="L23" s="2"/>
      <c r="M23" s="2"/>
      <c r="N23" s="2"/>
      <c r="O23" s="2"/>
      <c r="P23" s="2"/>
      <c r="Q23" s="2"/>
      <c r="R23" s="2"/>
      <c r="S23" s="2"/>
    </row>
    <row r="24" spans="1:19" x14ac:dyDescent="0.25">
      <c r="A24" s="2"/>
      <c r="B24" s="2"/>
      <c r="C24" s="2"/>
      <c r="D24" s="2"/>
      <c r="E24" s="2"/>
      <c r="F24" s="2"/>
      <c r="G24" s="2"/>
      <c r="H24" s="2"/>
      <c r="I24" s="2"/>
      <c r="J24" s="2"/>
      <c r="K24" s="2"/>
      <c r="L24" s="2"/>
      <c r="M24" s="2"/>
      <c r="N24" s="2"/>
      <c r="O24" s="2"/>
      <c r="P24" s="2"/>
      <c r="Q24" s="2"/>
      <c r="R24" s="2"/>
      <c r="S24" s="2"/>
    </row>
    <row r="25" spans="1:19" x14ac:dyDescent="0.25">
      <c r="A25" s="2"/>
      <c r="B25" s="2"/>
      <c r="C25" s="2"/>
      <c r="D25" s="2"/>
      <c r="E25" s="2"/>
      <c r="F25" s="2"/>
      <c r="G25" s="2"/>
      <c r="H25" s="2"/>
      <c r="I25" s="2"/>
      <c r="J25" s="2"/>
      <c r="K25" s="2"/>
      <c r="L25" s="2"/>
      <c r="M25" s="2"/>
      <c r="N25" s="2"/>
      <c r="O25" s="2"/>
      <c r="P25" s="2"/>
      <c r="Q25" s="2"/>
      <c r="R25" s="2"/>
      <c r="S25" s="2"/>
    </row>
    <row r="26" spans="1:19" x14ac:dyDescent="0.25">
      <c r="A26" s="2"/>
      <c r="B26" s="2"/>
      <c r="C26" s="2"/>
      <c r="D26" s="2"/>
      <c r="E26" s="2"/>
      <c r="F26" s="2"/>
      <c r="G26" s="2"/>
      <c r="H26" s="2"/>
      <c r="I26" s="2"/>
      <c r="J26" s="2"/>
      <c r="K26" s="2"/>
      <c r="L26" s="2"/>
      <c r="M26" s="2"/>
      <c r="N26" s="2"/>
      <c r="O26" s="2"/>
      <c r="P26" s="2"/>
      <c r="Q26" s="2"/>
      <c r="R26" s="2"/>
      <c r="S26" s="2"/>
    </row>
    <row r="27" spans="1:19" x14ac:dyDescent="0.25">
      <c r="A27" s="2"/>
      <c r="B27" s="2"/>
      <c r="C27" s="2"/>
      <c r="D27" s="2"/>
      <c r="E27" s="2"/>
      <c r="F27" s="2"/>
      <c r="G27" s="2"/>
      <c r="H27" s="2"/>
      <c r="I27" s="2"/>
      <c r="J27" s="2"/>
      <c r="K27" s="2"/>
      <c r="L27" s="2"/>
      <c r="M27" s="2"/>
      <c r="N27" s="2"/>
      <c r="O27" s="2"/>
      <c r="P27" s="2"/>
      <c r="Q27" s="2"/>
      <c r="R27" s="2"/>
      <c r="S27" s="2"/>
    </row>
    <row r="28" spans="1:19" x14ac:dyDescent="0.25">
      <c r="A28" s="2"/>
      <c r="B28" s="2"/>
      <c r="C28" s="2"/>
      <c r="D28" s="2"/>
      <c r="E28" s="2"/>
      <c r="F28" s="2"/>
      <c r="G28" s="2"/>
      <c r="H28" s="2"/>
      <c r="I28" s="2"/>
      <c r="J28" s="2"/>
      <c r="K28" s="2"/>
      <c r="L28" s="2"/>
      <c r="M28" s="2"/>
      <c r="N28" s="2"/>
      <c r="O28" s="2"/>
      <c r="P28" s="2"/>
      <c r="Q28" s="2"/>
      <c r="R28" s="2"/>
      <c r="S28" s="2"/>
    </row>
    <row r="29" spans="1:19" x14ac:dyDescent="0.25">
      <c r="A29" s="2"/>
      <c r="B29" s="2"/>
      <c r="C29" s="2"/>
      <c r="D29" s="2"/>
      <c r="E29" s="2"/>
      <c r="F29" s="2"/>
      <c r="G29" s="2"/>
      <c r="H29" s="2"/>
      <c r="I29" s="2"/>
      <c r="J29" s="2"/>
      <c r="K29" s="2"/>
      <c r="L29" s="2"/>
      <c r="M29" s="2"/>
      <c r="N29" s="2"/>
      <c r="O29" s="2"/>
      <c r="P29" s="2"/>
      <c r="Q29" s="2"/>
      <c r="R29" s="2"/>
      <c r="S29" s="2"/>
    </row>
    <row r="30" spans="1:19" x14ac:dyDescent="0.25">
      <c r="A30" s="2"/>
      <c r="B30" s="2"/>
      <c r="C30" s="2"/>
      <c r="D30" s="2"/>
      <c r="E30" s="2"/>
      <c r="F30" s="2"/>
      <c r="G30" s="2"/>
      <c r="H30" s="2"/>
      <c r="I30" s="2"/>
      <c r="J30" s="2"/>
      <c r="K30" s="2"/>
      <c r="L30" s="2"/>
      <c r="M30" s="2"/>
      <c r="N30" s="2"/>
      <c r="O30" s="2"/>
      <c r="P30" s="2"/>
      <c r="Q30" s="2"/>
      <c r="R30" s="2"/>
      <c r="S30" s="2"/>
    </row>
    <row r="31" spans="1:19" x14ac:dyDescent="0.25">
      <c r="A31" s="2"/>
      <c r="B31" s="2"/>
      <c r="C31" s="2"/>
      <c r="D31" s="2"/>
      <c r="E31" s="2"/>
      <c r="F31" s="2"/>
      <c r="G31" s="2"/>
      <c r="H31" s="2"/>
      <c r="I31" s="2"/>
      <c r="J31" s="2"/>
      <c r="K31" s="2"/>
      <c r="L31" s="2"/>
      <c r="M31" s="2"/>
      <c r="N31" s="2"/>
      <c r="O31" s="2"/>
      <c r="P31" s="2"/>
      <c r="Q31" s="2"/>
      <c r="R31" s="2"/>
      <c r="S31" s="2"/>
    </row>
    <row r="32" spans="1:19" x14ac:dyDescent="0.25">
      <c r="A32" s="2"/>
      <c r="B32" s="2"/>
      <c r="C32" s="2"/>
      <c r="D32" s="2"/>
      <c r="E32" s="2"/>
      <c r="F32" s="2"/>
      <c r="G32" s="2"/>
      <c r="H32" s="2"/>
      <c r="I32" s="2"/>
      <c r="J32" s="2"/>
      <c r="K32" s="2"/>
      <c r="L32" s="2"/>
      <c r="M32" s="2"/>
      <c r="N32" s="2"/>
      <c r="O32" s="2"/>
      <c r="P32" s="2"/>
      <c r="Q32" s="2"/>
      <c r="R32" s="2"/>
      <c r="S32" s="2"/>
    </row>
    <row r="33" spans="1:19" x14ac:dyDescent="0.25">
      <c r="A33" s="2"/>
      <c r="B33" s="2"/>
      <c r="C33" s="2"/>
      <c r="D33" s="2"/>
      <c r="E33" s="2"/>
      <c r="F33" s="2"/>
      <c r="G33" s="2"/>
      <c r="H33" s="2"/>
      <c r="I33" s="2"/>
      <c r="J33" s="2"/>
      <c r="K33" s="2"/>
      <c r="L33" s="2"/>
      <c r="M33" s="2"/>
      <c r="N33" s="2"/>
      <c r="O33" s="2"/>
      <c r="P33" s="2"/>
      <c r="Q33" s="2"/>
      <c r="R33" s="2"/>
      <c r="S33" s="2"/>
    </row>
    <row r="34" spans="1:19" x14ac:dyDescent="0.25">
      <c r="A34" s="2"/>
      <c r="B34" s="2"/>
      <c r="C34" s="2"/>
      <c r="D34" s="2"/>
      <c r="E34" s="2"/>
      <c r="F34" s="2"/>
      <c r="G34" s="2"/>
      <c r="H34" s="2"/>
      <c r="I34" s="2"/>
      <c r="J34" s="2"/>
      <c r="K34" s="2"/>
      <c r="L34" s="2"/>
      <c r="M34" s="2"/>
      <c r="N34" s="2"/>
      <c r="O34" s="2"/>
      <c r="P34" s="2"/>
      <c r="Q34" s="2"/>
      <c r="R34" s="2"/>
      <c r="S34" s="2"/>
    </row>
    <row r="35" spans="1:19" x14ac:dyDescent="0.25">
      <c r="A35" s="2"/>
      <c r="B35" s="2"/>
      <c r="C35" s="2"/>
      <c r="D35" s="2"/>
      <c r="E35" s="2"/>
      <c r="F35" s="2"/>
      <c r="G35" s="2"/>
      <c r="H35" s="2"/>
      <c r="I35" s="2"/>
      <c r="J35" s="2"/>
      <c r="K35" s="2"/>
      <c r="L35" s="2"/>
      <c r="M35" s="2"/>
      <c r="N35" s="2"/>
      <c r="O35" s="2"/>
      <c r="P35" s="2"/>
      <c r="Q35" s="2"/>
      <c r="R35" s="2"/>
      <c r="S35" s="2"/>
    </row>
    <row r="36" spans="1:19" x14ac:dyDescent="0.25">
      <c r="A36" s="2"/>
      <c r="B36" s="2"/>
      <c r="C36" s="2"/>
      <c r="D36" s="2"/>
      <c r="E36" s="2"/>
      <c r="F36" s="2"/>
      <c r="G36" s="2"/>
      <c r="H36" s="2"/>
      <c r="I36" s="2"/>
      <c r="J36" s="2"/>
      <c r="K36" s="2"/>
      <c r="L36" s="2"/>
      <c r="M36" s="2"/>
      <c r="N36" s="2"/>
      <c r="O36" s="2"/>
      <c r="P36" s="2"/>
      <c r="Q36" s="2"/>
      <c r="R36" s="2"/>
      <c r="S36" s="2"/>
    </row>
    <row r="37" spans="1:19" x14ac:dyDescent="0.25">
      <c r="A37" s="2"/>
      <c r="B37" s="2"/>
      <c r="C37" s="2"/>
      <c r="D37" s="2"/>
      <c r="E37" s="2"/>
      <c r="F37" s="2"/>
      <c r="G37" s="2"/>
      <c r="H37" s="2"/>
      <c r="I37" s="2"/>
      <c r="J37" s="2"/>
      <c r="K37" s="2"/>
      <c r="L37" s="2"/>
      <c r="M37" s="2"/>
      <c r="N37" s="2"/>
      <c r="O37" s="2"/>
      <c r="P37" s="2"/>
      <c r="Q37" s="2"/>
      <c r="R37" s="2"/>
      <c r="S37" s="2"/>
    </row>
    <row r="38" spans="1:19" x14ac:dyDescent="0.25">
      <c r="A38" s="2"/>
      <c r="B38" s="2"/>
      <c r="C38" s="2"/>
      <c r="D38" s="2"/>
      <c r="E38" s="2"/>
      <c r="F38" s="2"/>
      <c r="G38" s="2"/>
      <c r="H38" s="2"/>
      <c r="I38" s="2"/>
      <c r="J38" s="2"/>
      <c r="K38" s="2"/>
      <c r="L38" s="2"/>
      <c r="M38" s="2"/>
      <c r="N38" s="2"/>
      <c r="O38" s="2"/>
      <c r="P38" s="2"/>
      <c r="Q38" s="2"/>
      <c r="R38" s="2"/>
      <c r="S38" s="2"/>
    </row>
    <row r="39" spans="1:19" x14ac:dyDescent="0.25">
      <c r="A39" s="2"/>
      <c r="B39" s="2"/>
      <c r="C39" s="2"/>
      <c r="D39" s="2"/>
      <c r="E39" s="2"/>
      <c r="F39" s="2"/>
      <c r="G39" s="2"/>
      <c r="H39" s="2"/>
      <c r="I39" s="2"/>
      <c r="J39" s="2"/>
      <c r="K39" s="2"/>
      <c r="L39" s="2"/>
      <c r="M39" s="2"/>
      <c r="N39" s="2"/>
      <c r="O39" s="2"/>
      <c r="P39" s="2"/>
      <c r="Q39" s="2"/>
      <c r="R39" s="2"/>
      <c r="S39" s="2"/>
    </row>
    <row r="40" spans="1:19" x14ac:dyDescent="0.25">
      <c r="A40" s="2"/>
      <c r="B40" s="2"/>
      <c r="C40" s="2"/>
      <c r="D40" s="2"/>
      <c r="E40" s="2"/>
      <c r="F40" s="2"/>
      <c r="G40" s="2"/>
      <c r="H40" s="2"/>
      <c r="I40" s="2"/>
      <c r="J40" s="2"/>
      <c r="K40" s="2"/>
      <c r="L40" s="2"/>
      <c r="M40" s="2"/>
      <c r="N40" s="2"/>
      <c r="O40" s="2"/>
      <c r="P40" s="2"/>
      <c r="Q40" s="2"/>
      <c r="R40" s="2"/>
      <c r="S40" s="2"/>
    </row>
    <row r="41" spans="1:19" x14ac:dyDescent="0.25">
      <c r="A41" s="2"/>
      <c r="B41" s="2"/>
      <c r="C41" s="2"/>
      <c r="D41" s="2"/>
      <c r="E41" s="2"/>
      <c r="F41" s="2"/>
      <c r="G41" s="2"/>
      <c r="H41" s="2"/>
      <c r="I41" s="2"/>
      <c r="J41" s="2"/>
      <c r="K41" s="2"/>
      <c r="L41" s="2"/>
      <c r="M41" s="2"/>
      <c r="N41" s="2"/>
      <c r="O41" s="2"/>
      <c r="P41" s="2"/>
      <c r="Q41" s="2"/>
      <c r="R41" s="2"/>
      <c r="S41" s="2"/>
    </row>
    <row r="42" spans="1:19" x14ac:dyDescent="0.25">
      <c r="A42" s="2"/>
      <c r="B42" s="2"/>
      <c r="C42" s="2"/>
      <c r="D42" s="2"/>
      <c r="E42" s="2"/>
      <c r="F42" s="2"/>
      <c r="G42" s="2"/>
      <c r="H42" s="2"/>
      <c r="I42" s="2"/>
      <c r="J42" s="2"/>
      <c r="K42" s="2"/>
      <c r="L42" s="2"/>
      <c r="M42" s="2"/>
      <c r="N42" s="2"/>
      <c r="O42" s="2"/>
      <c r="P42" s="2"/>
      <c r="Q42" s="2"/>
      <c r="R42" s="2"/>
      <c r="S42" s="2"/>
    </row>
  </sheetData>
  <sheetProtection algorithmName="SHA-512" hashValue="GcS7O6nn9+yKEQ76dESBAtT/c7izHY6Ze6z5CQLSd2fatxIHzuYrNJn3Q9VI7DsrGnG9iuY100DLWKR5Kl38Hg==" saltValue="Zuu683+1EF9f9h3zkZwVbw==" spinCount="100000" sheet="1" formatCells="0"/>
  <dataValidations disablePrompts="1" count="2">
    <dataValidation type="whole" operator="greaterThan" allowBlank="1" showInputMessage="1" showErrorMessage="1" sqref="B5" xr:uid="{B0751DA7-8C52-46D4-A9A6-9AAD1F39F91F}">
      <formula1>0</formula1>
    </dataValidation>
    <dataValidation type="whole" allowBlank="1" showInputMessage="1" showErrorMessage="1" sqref="B4" xr:uid="{C1E024E7-D370-4C04-ACC5-E59D76D628DC}">
      <formula1>1</formula1>
      <formula2>440</formula2>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40EC-229F-4C19-83CA-5073584DFF50}">
  <sheetPr codeName="Sheet4"/>
  <dimension ref="A1:J35"/>
  <sheetViews>
    <sheetView workbookViewId="0">
      <selection activeCell="B21" sqref="B21"/>
    </sheetView>
  </sheetViews>
  <sheetFormatPr defaultRowHeight="15" x14ac:dyDescent="0.25"/>
  <cols>
    <col min="1" max="1" width="50" customWidth="1"/>
  </cols>
  <sheetData>
    <row r="1" spans="1:10" ht="30" customHeight="1" x14ac:dyDescent="0.25">
      <c r="A1" s="153" t="s">
        <v>117</v>
      </c>
      <c r="B1" s="153"/>
      <c r="C1" s="153"/>
      <c r="D1" s="153"/>
      <c r="E1" s="153"/>
      <c r="F1" s="153"/>
      <c r="G1" s="153"/>
      <c r="H1" s="2"/>
      <c r="I1" s="2"/>
      <c r="J1" s="2"/>
    </row>
    <row r="2" spans="1:10" x14ac:dyDescent="0.25">
      <c r="A2" s="155" t="s">
        <v>118</v>
      </c>
      <c r="B2" s="155"/>
      <c r="C2" s="155"/>
      <c r="D2" s="155"/>
      <c r="E2" s="155"/>
      <c r="F2" s="155"/>
      <c r="G2" s="155"/>
      <c r="H2" s="2"/>
      <c r="I2" s="2"/>
      <c r="J2" s="2"/>
    </row>
    <row r="3" spans="1:10" x14ac:dyDescent="0.25">
      <c r="A3" s="58"/>
      <c r="B3" s="58"/>
      <c r="C3" s="58"/>
      <c r="D3" s="58"/>
      <c r="E3" s="58"/>
      <c r="F3" s="58"/>
      <c r="G3" s="58"/>
      <c r="H3" s="2"/>
      <c r="I3" s="2"/>
      <c r="J3" s="2"/>
    </row>
    <row r="4" spans="1:10" x14ac:dyDescent="0.25">
      <c r="A4" s="10" t="s">
        <v>506</v>
      </c>
      <c r="B4" s="58"/>
      <c r="C4" s="58"/>
      <c r="D4" s="58"/>
      <c r="E4" s="58"/>
      <c r="F4" s="58"/>
      <c r="G4" s="58"/>
      <c r="H4" s="2"/>
      <c r="I4" s="2"/>
      <c r="J4" s="2"/>
    </row>
    <row r="5" spans="1:10" x14ac:dyDescent="0.25">
      <c r="A5" s="2" t="s">
        <v>121</v>
      </c>
      <c r="B5" s="3" t="s">
        <v>122</v>
      </c>
      <c r="C5" s="2"/>
      <c r="D5" s="2"/>
      <c r="E5" s="2"/>
      <c r="F5" s="2"/>
      <c r="G5" s="2"/>
      <c r="H5" s="2"/>
      <c r="I5" s="2"/>
      <c r="J5" s="2"/>
    </row>
    <row r="6" spans="1:10" x14ac:dyDescent="0.25">
      <c r="A6" s="2" t="s">
        <v>123</v>
      </c>
      <c r="B6" s="27">
        <v>44</v>
      </c>
      <c r="C6" s="2"/>
      <c r="D6" s="2" t="s">
        <v>124</v>
      </c>
      <c r="E6" s="2"/>
      <c r="F6" s="83" t="s">
        <v>499</v>
      </c>
      <c r="G6" s="2"/>
      <c r="H6" s="2"/>
      <c r="I6" s="2"/>
      <c r="J6" s="2"/>
    </row>
    <row r="7" spans="1:10" ht="120" customHeight="1" x14ac:dyDescent="0.25">
      <c r="A7" s="51" t="s">
        <v>505</v>
      </c>
      <c r="B7" s="159"/>
      <c r="C7" s="159"/>
      <c r="D7" s="159"/>
      <c r="E7" s="159"/>
      <c r="F7" s="159"/>
      <c r="G7" s="159"/>
      <c r="H7" s="2"/>
      <c r="I7" s="2"/>
      <c r="J7" s="2"/>
    </row>
    <row r="8" spans="1:10" x14ac:dyDescent="0.25">
      <c r="A8" s="3"/>
      <c r="B8" s="2"/>
      <c r="C8" s="2"/>
      <c r="D8" s="2"/>
      <c r="E8" s="2"/>
      <c r="F8" s="2"/>
      <c r="G8" s="2"/>
      <c r="H8" s="2"/>
      <c r="I8" s="2"/>
      <c r="J8" s="2"/>
    </row>
    <row r="9" spans="1:10" x14ac:dyDescent="0.25">
      <c r="A9" s="10" t="s">
        <v>504</v>
      </c>
      <c r="B9" s="2"/>
      <c r="C9" s="2"/>
      <c r="D9" s="2"/>
      <c r="E9" s="2"/>
      <c r="F9" s="2"/>
      <c r="G9" s="2"/>
      <c r="H9" s="2"/>
      <c r="I9" s="2"/>
      <c r="J9" s="2"/>
    </row>
    <row r="10" spans="1:10" x14ac:dyDescent="0.25">
      <c r="A10" s="2" t="s">
        <v>125</v>
      </c>
      <c r="B10" s="1"/>
      <c r="C10" s="2"/>
      <c r="D10" s="2"/>
      <c r="E10" s="2"/>
      <c r="F10" s="2"/>
      <c r="G10" s="2"/>
      <c r="H10" s="2"/>
      <c r="I10" s="2"/>
      <c r="J10" s="2"/>
    </row>
    <row r="11" spans="1:10" x14ac:dyDescent="0.25">
      <c r="A11" s="2" t="s">
        <v>126</v>
      </c>
      <c r="B11" s="2">
        <f>TLAR!B42</f>
        <v>0</v>
      </c>
      <c r="C11" s="2"/>
      <c r="D11" s="2"/>
      <c r="E11" s="2"/>
      <c r="F11" s="21" t="s">
        <v>500</v>
      </c>
      <c r="G11" s="2"/>
      <c r="H11" s="2"/>
      <c r="I11" s="2"/>
      <c r="J11" s="2"/>
    </row>
    <row r="12" spans="1:10" ht="120" customHeight="1" x14ac:dyDescent="0.25">
      <c r="A12" s="51" t="s">
        <v>120</v>
      </c>
      <c r="B12" s="159"/>
      <c r="C12" s="159"/>
      <c r="D12" s="159"/>
      <c r="E12" s="159"/>
      <c r="F12" s="159"/>
      <c r="G12" s="159"/>
      <c r="H12" s="2"/>
      <c r="I12" s="2"/>
      <c r="J12" s="2"/>
    </row>
    <row r="13" spans="1:10" x14ac:dyDescent="0.25">
      <c r="A13" s="2" t="s">
        <v>127</v>
      </c>
      <c r="B13" s="15"/>
      <c r="C13" s="2"/>
      <c r="D13" s="2"/>
      <c r="E13" s="2"/>
      <c r="F13" s="2"/>
      <c r="G13" s="2"/>
      <c r="H13" s="2"/>
      <c r="I13" s="2"/>
      <c r="J13" s="2"/>
    </row>
    <row r="14" spans="1:10" ht="120" customHeight="1" x14ac:dyDescent="0.25">
      <c r="A14" s="51" t="s">
        <v>120</v>
      </c>
      <c r="B14" s="159"/>
      <c r="C14" s="159"/>
      <c r="D14" s="159"/>
      <c r="E14" s="159"/>
      <c r="F14" s="159"/>
      <c r="G14" s="159"/>
      <c r="H14" s="2"/>
      <c r="I14" s="2"/>
      <c r="J14" s="2"/>
    </row>
    <row r="15" spans="1:10" ht="120" customHeight="1" x14ac:dyDescent="0.25">
      <c r="A15" s="17" t="s">
        <v>128</v>
      </c>
      <c r="B15" s="159"/>
      <c r="C15" s="159"/>
      <c r="D15" s="159"/>
      <c r="E15" s="159"/>
      <c r="F15" s="159"/>
      <c r="G15" s="159"/>
      <c r="H15" s="2"/>
      <c r="I15" s="2"/>
      <c r="J15" s="2"/>
    </row>
    <row r="16" spans="1:10" ht="120" customHeight="1" x14ac:dyDescent="0.25">
      <c r="A16" s="17" t="s">
        <v>129</v>
      </c>
      <c r="B16" s="159"/>
      <c r="C16" s="159"/>
      <c r="D16" s="159"/>
      <c r="E16" s="159"/>
      <c r="F16" s="159"/>
      <c r="G16" s="159"/>
      <c r="H16" s="2"/>
      <c r="I16" s="2"/>
      <c r="J16" s="2"/>
    </row>
    <row r="17" spans="1:10" x14ac:dyDescent="0.25">
      <c r="A17" s="81"/>
      <c r="B17" s="82"/>
      <c r="C17" s="82"/>
      <c r="D17" s="82"/>
      <c r="E17" s="82"/>
      <c r="F17" s="82"/>
      <c r="G17" s="82"/>
      <c r="H17" s="2"/>
      <c r="I17" s="2"/>
      <c r="J17" s="2"/>
    </row>
    <row r="18" spans="1:10" x14ac:dyDescent="0.25">
      <c r="A18" s="10" t="s">
        <v>503</v>
      </c>
      <c r="B18" s="82"/>
      <c r="C18" s="82"/>
      <c r="D18" s="82"/>
      <c r="E18" s="82"/>
      <c r="F18" s="82"/>
      <c r="G18" s="82"/>
      <c r="H18" s="2"/>
      <c r="I18" s="2"/>
      <c r="J18" s="2"/>
    </row>
    <row r="19" spans="1:10" x14ac:dyDescent="0.25">
      <c r="A19" s="2" t="s">
        <v>119</v>
      </c>
      <c r="B19" s="15"/>
      <c r="C19" s="2"/>
      <c r="D19" s="2"/>
      <c r="E19" s="2"/>
      <c r="F19" s="2"/>
      <c r="G19" s="2"/>
      <c r="H19" s="2"/>
      <c r="I19" s="2"/>
      <c r="J19" s="2"/>
    </row>
    <row r="20" spans="1:10" ht="120" customHeight="1" x14ac:dyDescent="0.25">
      <c r="A20" s="51" t="s">
        <v>120</v>
      </c>
      <c r="B20" s="159"/>
      <c r="C20" s="159"/>
      <c r="D20" s="159"/>
      <c r="E20" s="159"/>
      <c r="F20" s="159"/>
      <c r="G20" s="159"/>
      <c r="H20" s="2"/>
      <c r="I20" s="2"/>
      <c r="J20" s="2"/>
    </row>
    <row r="21" spans="1:10" x14ac:dyDescent="0.25">
      <c r="A21" s="3"/>
      <c r="B21" s="2"/>
      <c r="C21" s="2"/>
      <c r="D21" s="2"/>
      <c r="E21" s="2"/>
      <c r="F21" s="2"/>
      <c r="G21" s="2"/>
      <c r="H21" s="2"/>
      <c r="I21" s="2"/>
      <c r="J21" s="2"/>
    </row>
    <row r="22" spans="1:10" x14ac:dyDescent="0.25">
      <c r="A22" s="10" t="s">
        <v>502</v>
      </c>
      <c r="B22" s="2"/>
      <c r="C22" s="2"/>
      <c r="D22" s="2"/>
      <c r="E22" s="2"/>
      <c r="F22" s="2"/>
      <c r="G22" s="2"/>
      <c r="H22" s="2"/>
      <c r="I22" s="2"/>
      <c r="J22" s="2"/>
    </row>
    <row r="23" spans="1:10" x14ac:dyDescent="0.25">
      <c r="A23" s="2" t="s">
        <v>130</v>
      </c>
      <c r="B23" s="1"/>
      <c r="C23" s="2"/>
      <c r="D23" s="2"/>
      <c r="E23" s="2"/>
      <c r="F23" s="2"/>
      <c r="G23" s="2"/>
      <c r="H23" s="2"/>
      <c r="I23" s="2"/>
      <c r="J23" s="2"/>
    </row>
    <row r="24" spans="1:10" x14ac:dyDescent="0.25">
      <c r="A24" s="2" t="s">
        <v>131</v>
      </c>
      <c r="B24" s="1"/>
      <c r="C24" s="2"/>
      <c r="D24" s="2"/>
      <c r="E24" s="2"/>
      <c r="F24" s="2"/>
      <c r="G24" s="2"/>
      <c r="H24" s="2"/>
      <c r="I24" s="2"/>
      <c r="J24" s="2"/>
    </row>
    <row r="25" spans="1:10" x14ac:dyDescent="0.25">
      <c r="A25" s="2" t="s">
        <v>132</v>
      </c>
      <c r="B25" s="15"/>
      <c r="C25" s="2"/>
      <c r="D25" s="2"/>
      <c r="E25" s="2"/>
      <c r="F25" s="2"/>
      <c r="G25" s="2"/>
      <c r="H25" s="2"/>
      <c r="I25" s="2"/>
      <c r="J25" s="2"/>
    </row>
    <row r="26" spans="1:10" ht="120" customHeight="1" x14ac:dyDescent="0.25">
      <c r="A26" s="51" t="s">
        <v>133</v>
      </c>
      <c r="B26" s="159"/>
      <c r="C26" s="159"/>
      <c r="D26" s="159"/>
      <c r="E26" s="159"/>
      <c r="F26" s="159"/>
      <c r="G26" s="159"/>
      <c r="H26" s="2"/>
      <c r="I26" s="2"/>
      <c r="J26" s="2"/>
    </row>
    <row r="27" spans="1:10" ht="120" customHeight="1" x14ac:dyDescent="0.25">
      <c r="A27" s="17" t="s">
        <v>134</v>
      </c>
      <c r="B27" s="159"/>
      <c r="C27" s="159"/>
      <c r="D27" s="159"/>
      <c r="E27" s="159"/>
      <c r="F27" s="159"/>
      <c r="G27" s="159"/>
      <c r="H27" s="2"/>
      <c r="I27" s="2"/>
      <c r="J27" s="2"/>
    </row>
    <row r="28" spans="1:10" x14ac:dyDescent="0.25">
      <c r="A28" s="10"/>
      <c r="B28" s="2"/>
      <c r="C28" s="2"/>
      <c r="D28" s="2"/>
      <c r="E28" s="2"/>
      <c r="F28" s="2"/>
      <c r="G28" s="2"/>
      <c r="H28" s="2"/>
      <c r="I28" s="2"/>
      <c r="J28" s="2"/>
    </row>
    <row r="29" spans="1:10" x14ac:dyDescent="0.25">
      <c r="A29" s="10" t="s">
        <v>501</v>
      </c>
      <c r="B29" s="2"/>
      <c r="C29" s="2"/>
      <c r="D29" s="2"/>
      <c r="E29" s="2"/>
      <c r="F29" s="2"/>
      <c r="G29" s="2"/>
      <c r="H29" s="2"/>
      <c r="I29" s="2"/>
      <c r="J29" s="2"/>
    </row>
    <row r="30" spans="1:10" x14ac:dyDescent="0.25">
      <c r="A30" s="2" t="s">
        <v>135</v>
      </c>
      <c r="B30" s="15"/>
      <c r="C30" s="2"/>
      <c r="D30" s="2"/>
      <c r="E30" s="2"/>
      <c r="F30" s="2"/>
      <c r="G30" s="2"/>
      <c r="H30" s="2"/>
      <c r="I30" s="2"/>
      <c r="J30" s="2"/>
    </row>
    <row r="31" spans="1:10" ht="120" customHeight="1" x14ac:dyDescent="0.25">
      <c r="A31" s="17" t="s">
        <v>120</v>
      </c>
      <c r="B31" s="159"/>
      <c r="C31" s="159"/>
      <c r="D31" s="159"/>
      <c r="E31" s="159"/>
      <c r="F31" s="159"/>
      <c r="G31" s="159"/>
      <c r="H31" s="2"/>
      <c r="I31" s="2"/>
      <c r="J31" s="2"/>
    </row>
    <row r="32" spans="1:10" ht="120" customHeight="1" x14ac:dyDescent="0.25">
      <c r="A32" s="17" t="s">
        <v>136</v>
      </c>
      <c r="B32" s="159"/>
      <c r="C32" s="159"/>
      <c r="D32" s="159"/>
      <c r="E32" s="159"/>
      <c r="F32" s="159"/>
      <c r="G32" s="159"/>
      <c r="H32" s="2"/>
      <c r="I32" s="2"/>
      <c r="J32" s="2"/>
    </row>
    <row r="33" spans="1:10" x14ac:dyDescent="0.25">
      <c r="A33" s="2"/>
      <c r="B33" s="2"/>
      <c r="C33" s="2"/>
      <c r="D33" s="2"/>
      <c r="E33" s="2"/>
      <c r="F33" s="2"/>
      <c r="G33" s="2"/>
      <c r="H33" s="2"/>
      <c r="I33" s="2"/>
      <c r="J33" s="2"/>
    </row>
    <row r="34" spans="1:10" x14ac:dyDescent="0.25">
      <c r="A34" s="2"/>
      <c r="B34" s="2"/>
      <c r="C34" s="2"/>
      <c r="D34" s="2"/>
      <c r="E34" s="2"/>
      <c r="F34" s="2"/>
      <c r="G34" s="2"/>
      <c r="H34" s="2"/>
      <c r="I34" s="2"/>
      <c r="J34" s="2"/>
    </row>
    <row r="35" spans="1:10" x14ac:dyDescent="0.25">
      <c r="A35" s="2"/>
      <c r="B35" s="2"/>
      <c r="C35" s="2"/>
      <c r="D35" s="2"/>
      <c r="E35" s="2"/>
      <c r="F35" s="2"/>
      <c r="G35" s="2"/>
      <c r="H35" s="2"/>
      <c r="I35" s="2"/>
      <c r="J35" s="2"/>
    </row>
  </sheetData>
  <sheetProtection algorithmName="SHA-512" hashValue="AsbDfn1wOsyYM3AteErvpYh7mk6OJTfV2nSeuDgJ6tyx1NmhRwx8PHVMFhyw+mV5VbLcvoG+Q38YRZWZzjxWqQ==" saltValue="AR3cjRiMrvI9yUTlZUTbKQ==" spinCount="100000" sheet="1" formatCells="0"/>
  <mergeCells count="12">
    <mergeCell ref="B31:G31"/>
    <mergeCell ref="B32:G32"/>
    <mergeCell ref="B27:G27"/>
    <mergeCell ref="B16:G16"/>
    <mergeCell ref="B15:G15"/>
    <mergeCell ref="B26:G26"/>
    <mergeCell ref="B20:G20"/>
    <mergeCell ref="A1:G1"/>
    <mergeCell ref="A2:G2"/>
    <mergeCell ref="B14:G14"/>
    <mergeCell ref="B12:G12"/>
    <mergeCell ref="B7:G7"/>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D9D69E33-AC1D-4FC3-ACFB-3DFBE844B99E}">
          <x14:formula1>
            <xm:f>Sheet2!$D$20:$D$22</xm:f>
          </x14:formula1>
          <xm:sqref>B19</xm:sqref>
        </x14:dataValidation>
        <x14:dataValidation type="list" allowBlank="1" showInputMessage="1" showErrorMessage="1" xr:uid="{0150E0FC-FCD1-449A-B46D-30B517D6C241}">
          <x14:formula1>
            <xm:f>Sheet2!$F$13:$F$15</xm:f>
          </x14:formula1>
          <xm:sqref>B5</xm:sqref>
        </x14:dataValidation>
        <x14:dataValidation type="list" allowBlank="1" showInputMessage="1" showErrorMessage="1" xr:uid="{89C761D2-4F8F-4F4D-9D62-CB92BD641887}">
          <x14:formula1>
            <xm:f>Sheet2!$C$13:$C$14</xm:f>
          </x14:formula1>
          <xm:sqref>B10</xm:sqref>
        </x14:dataValidation>
        <x14:dataValidation type="list" allowBlank="1" showInputMessage="1" showErrorMessage="1" xr:uid="{3185F60C-18E2-4601-847E-41F1B9C4F0AF}">
          <x14:formula1>
            <xm:f>Sheet2!$F$18:$F$25</xm:f>
          </x14:formula1>
          <xm:sqref>B13</xm:sqref>
        </x14:dataValidation>
        <x14:dataValidation type="list" allowBlank="1" showInputMessage="1" showErrorMessage="1" xr:uid="{CA784600-0296-4209-B398-3F77E05CD94B}">
          <x14:formula1>
            <xm:f>Sheet2!$C$27:$C$28</xm:f>
          </x14:formula1>
          <xm:sqref>B25</xm:sqref>
        </x14:dataValidation>
        <x14:dataValidation type="list" allowBlank="1" showInputMessage="1" showErrorMessage="1" xr:uid="{49E418FD-9B44-4865-8F83-8A42B4306209}">
          <x14:formula1>
            <xm:f>Sheet2!$C$30:$C$31</xm:f>
          </x14:formula1>
          <xm:sqref>B24</xm:sqref>
        </x14:dataValidation>
        <x14:dataValidation type="list" allowBlank="1" showInputMessage="1" showErrorMessage="1" xr:uid="{0A58D574-B757-4497-858B-72A8F3260A02}">
          <x14:formula1>
            <xm:f>Sheet2!$C$33:$C$35</xm:f>
          </x14:formula1>
          <xm:sqref>B23</xm:sqref>
        </x14:dataValidation>
        <x14:dataValidation type="list" allowBlank="1" showInputMessage="1" showErrorMessage="1" xr:uid="{16148711-5809-430E-B402-B9B730D685CC}">
          <x14:formula1>
            <xm:f>Sheet2!$F$28:$F$36</xm:f>
          </x14:formula1>
          <xm:sqref>B30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77A6-37C4-4BC9-83A6-EEE85170BB56}">
  <sheetPr codeName="Sheet6"/>
  <dimension ref="A1:G43"/>
  <sheetViews>
    <sheetView topLeftCell="A7" workbookViewId="0">
      <selection activeCell="J21" sqref="J21"/>
    </sheetView>
  </sheetViews>
  <sheetFormatPr defaultRowHeight="15" x14ac:dyDescent="0.25"/>
  <cols>
    <col min="1" max="1" width="16.140625" customWidth="1"/>
    <col min="2" max="2" width="44.85546875" customWidth="1"/>
    <col min="3" max="3" width="19.7109375" bestFit="1" customWidth="1"/>
    <col min="4" max="4" width="18.28515625" customWidth="1"/>
  </cols>
  <sheetData>
    <row r="1" spans="1:7" ht="30" customHeight="1" x14ac:dyDescent="0.25">
      <c r="A1" s="160" t="s">
        <v>494</v>
      </c>
      <c r="B1" s="160"/>
      <c r="C1" s="160"/>
      <c r="D1" s="160"/>
      <c r="E1" s="160"/>
      <c r="F1" s="160"/>
      <c r="G1" s="160"/>
    </row>
    <row r="2" spans="1:7" x14ac:dyDescent="0.25">
      <c r="A2" s="161" t="s">
        <v>495</v>
      </c>
      <c r="B2" s="161"/>
      <c r="C2" s="161"/>
      <c r="D2" s="161"/>
      <c r="E2" s="161"/>
      <c r="F2" s="161"/>
      <c r="G2" s="161"/>
    </row>
    <row r="3" spans="1:7" x14ac:dyDescent="0.25">
      <c r="A3" s="2"/>
      <c r="B3" s="2"/>
      <c r="C3" s="2"/>
      <c r="D3" s="2"/>
      <c r="E3" s="2"/>
      <c r="F3" s="2"/>
      <c r="G3" s="2"/>
    </row>
    <row r="4" spans="1:7" x14ac:dyDescent="0.25">
      <c r="A4" s="3" t="s">
        <v>138</v>
      </c>
      <c r="B4" s="3"/>
      <c r="C4" s="2"/>
      <c r="D4" s="2"/>
      <c r="E4" s="2"/>
      <c r="F4" s="2"/>
      <c r="G4" s="2"/>
    </row>
    <row r="5" spans="1:7" x14ac:dyDescent="0.25">
      <c r="A5" s="21" t="s">
        <v>198</v>
      </c>
      <c r="B5" s="2"/>
      <c r="C5" s="2"/>
      <c r="D5" s="2"/>
      <c r="E5" s="2"/>
      <c r="F5" s="2"/>
      <c r="G5" s="2"/>
    </row>
    <row r="6" spans="1:7" x14ac:dyDescent="0.25">
      <c r="A6" s="2" t="s">
        <v>199</v>
      </c>
      <c r="B6" s="2"/>
      <c r="C6" s="2"/>
      <c r="D6" s="1"/>
      <c r="E6" s="2" t="s">
        <v>22</v>
      </c>
      <c r="F6" s="2"/>
      <c r="G6" s="2"/>
    </row>
    <row r="7" spans="1:7" x14ac:dyDescent="0.25">
      <c r="A7" s="2" t="s">
        <v>200</v>
      </c>
      <c r="B7" s="2"/>
      <c r="C7" s="2"/>
      <c r="D7" s="2"/>
      <c r="E7" s="2"/>
      <c r="F7" s="2"/>
      <c r="G7" s="2"/>
    </row>
    <row r="8" spans="1:7" ht="60" customHeight="1" x14ac:dyDescent="0.25">
      <c r="A8" s="160" t="s">
        <v>201</v>
      </c>
      <c r="B8" s="163"/>
      <c r="C8" s="158"/>
      <c r="D8" s="158"/>
      <c r="E8" s="158"/>
      <c r="F8" s="158"/>
      <c r="G8" s="19"/>
    </row>
    <row r="9" spans="1:7" ht="60" customHeight="1" x14ac:dyDescent="0.25">
      <c r="A9" s="160" t="s">
        <v>202</v>
      </c>
      <c r="B9" s="163"/>
      <c r="C9" s="158"/>
      <c r="D9" s="158"/>
      <c r="E9" s="158"/>
      <c r="F9" s="158"/>
      <c r="G9" s="2"/>
    </row>
    <row r="10" spans="1:7" ht="60" customHeight="1" x14ac:dyDescent="0.25">
      <c r="A10" s="160" t="s">
        <v>203</v>
      </c>
      <c r="B10" s="163"/>
      <c r="C10" s="158"/>
      <c r="D10" s="158"/>
      <c r="E10" s="158"/>
      <c r="F10" s="158"/>
      <c r="G10" s="2"/>
    </row>
    <row r="11" spans="1:7" ht="60" customHeight="1" x14ac:dyDescent="0.25">
      <c r="A11" s="160" t="s">
        <v>204</v>
      </c>
      <c r="B11" s="163"/>
      <c r="C11" s="158"/>
      <c r="D11" s="158"/>
      <c r="E11" s="158"/>
      <c r="F11" s="158"/>
      <c r="G11" s="2"/>
    </row>
    <row r="12" spans="1:7" x14ac:dyDescent="0.25">
      <c r="A12" s="2"/>
      <c r="B12" s="2"/>
      <c r="C12" s="2"/>
      <c r="D12" s="2"/>
      <c r="E12" s="2"/>
      <c r="F12" s="2"/>
      <c r="G12" s="2"/>
    </row>
    <row r="13" spans="1:7" x14ac:dyDescent="0.25">
      <c r="A13" s="3" t="s">
        <v>170</v>
      </c>
      <c r="B13" s="2"/>
      <c r="C13" s="2"/>
      <c r="D13" s="2"/>
      <c r="E13" s="2"/>
      <c r="F13" s="2"/>
      <c r="G13" s="2"/>
    </row>
    <row r="14" spans="1:7" x14ac:dyDescent="0.25">
      <c r="A14" s="2" t="s">
        <v>205</v>
      </c>
      <c r="B14" s="2"/>
      <c r="C14" s="2"/>
      <c r="D14" s="2"/>
      <c r="E14" s="3" t="s">
        <v>20</v>
      </c>
      <c r="F14" s="2"/>
      <c r="G14" s="2"/>
    </row>
    <row r="15" spans="1:7" x14ac:dyDescent="0.25">
      <c r="A15" s="162" t="s">
        <v>206</v>
      </c>
      <c r="B15" s="162"/>
      <c r="C15" s="162"/>
      <c r="D15" s="162"/>
      <c r="E15" s="162"/>
      <c r="F15" s="162"/>
      <c r="G15" s="162"/>
    </row>
    <row r="16" spans="1:7" ht="30" customHeight="1" x14ac:dyDescent="0.25">
      <c r="A16" s="160" t="s">
        <v>207</v>
      </c>
      <c r="B16" s="160"/>
      <c r="C16" s="2"/>
      <c r="D16" s="1"/>
      <c r="E16" s="2" t="s">
        <v>22</v>
      </c>
      <c r="F16" s="2"/>
      <c r="G16" s="2"/>
    </row>
    <row r="17" spans="1:7" x14ac:dyDescent="0.25">
      <c r="A17" s="2" t="s">
        <v>208</v>
      </c>
      <c r="B17" s="2"/>
      <c r="C17" s="2"/>
      <c r="D17" s="2"/>
      <c r="E17" s="2"/>
      <c r="F17" s="2"/>
      <c r="G17" s="2"/>
    </row>
    <row r="18" spans="1:7" ht="17.25" x14ac:dyDescent="0.25">
      <c r="A18" s="2" t="s">
        <v>209</v>
      </c>
      <c r="B18" s="2"/>
      <c r="C18" s="2"/>
      <c r="D18" s="1"/>
      <c r="E18" s="2" t="s">
        <v>210</v>
      </c>
      <c r="F18" s="2"/>
      <c r="G18" s="2"/>
    </row>
    <row r="19" spans="1:7" x14ac:dyDescent="0.25">
      <c r="A19" s="2" t="s">
        <v>211</v>
      </c>
      <c r="B19" s="2"/>
      <c r="C19" s="2"/>
      <c r="D19" s="1"/>
      <c r="E19" s="2" t="s">
        <v>22</v>
      </c>
      <c r="F19" s="2"/>
      <c r="G19" s="2"/>
    </row>
    <row r="20" spans="1:7" x14ac:dyDescent="0.25">
      <c r="A20" s="2" t="s">
        <v>212</v>
      </c>
      <c r="B20" s="2"/>
      <c r="C20" s="2"/>
      <c r="D20" s="1"/>
      <c r="E20" s="2" t="s">
        <v>22</v>
      </c>
      <c r="F20" s="2"/>
      <c r="G20" s="2"/>
    </row>
    <row r="21" spans="1:7" x14ac:dyDescent="0.25">
      <c r="A21" s="2"/>
      <c r="B21" s="2"/>
      <c r="C21" s="2"/>
      <c r="D21" s="2"/>
      <c r="E21" s="2"/>
      <c r="F21" s="2"/>
      <c r="G21" s="2"/>
    </row>
    <row r="22" spans="1:7" x14ac:dyDescent="0.25">
      <c r="A22" s="3" t="s">
        <v>496</v>
      </c>
      <c r="B22" s="2"/>
      <c r="C22" s="2"/>
      <c r="D22" s="2"/>
      <c r="E22" s="2"/>
      <c r="F22" s="2"/>
      <c r="G22" s="2"/>
    </row>
    <row r="23" spans="1:7" x14ac:dyDescent="0.25">
      <c r="A23" s="2" t="s">
        <v>213</v>
      </c>
      <c r="B23" s="2"/>
      <c r="C23" s="2"/>
      <c r="D23" s="1"/>
      <c r="E23" s="2" t="s">
        <v>22</v>
      </c>
      <c r="F23" s="2"/>
      <c r="G23" s="2"/>
    </row>
    <row r="24" spans="1:7" x14ac:dyDescent="0.25">
      <c r="A24" s="2" t="s">
        <v>214</v>
      </c>
      <c r="B24" s="2"/>
      <c r="C24" s="2"/>
      <c r="D24" s="1"/>
      <c r="E24" s="2" t="s">
        <v>22</v>
      </c>
      <c r="F24" s="2"/>
      <c r="G24" s="2"/>
    </row>
    <row r="25" spans="1:7" ht="30" customHeight="1" x14ac:dyDescent="0.25">
      <c r="A25" s="160" t="s">
        <v>215</v>
      </c>
      <c r="B25" s="160"/>
      <c r="C25" s="2"/>
      <c r="D25" s="1"/>
      <c r="E25" s="2" t="s">
        <v>22</v>
      </c>
      <c r="F25" s="2"/>
      <c r="G25" s="2"/>
    </row>
    <row r="26" spans="1:7" x14ac:dyDescent="0.25">
      <c r="A26" s="2"/>
      <c r="B26" s="2"/>
      <c r="C26" s="2"/>
      <c r="D26" s="2"/>
      <c r="E26" s="2"/>
      <c r="F26" s="2"/>
      <c r="G26" s="2"/>
    </row>
    <row r="27" spans="1:7" x14ac:dyDescent="0.25">
      <c r="A27" s="3" t="s">
        <v>497</v>
      </c>
      <c r="B27" s="2"/>
      <c r="C27" s="2"/>
      <c r="D27" s="2"/>
      <c r="E27" s="2"/>
      <c r="F27" s="2"/>
      <c r="G27" s="2"/>
    </row>
    <row r="28" spans="1:7" x14ac:dyDescent="0.25">
      <c r="A28" s="2" t="s">
        <v>216</v>
      </c>
      <c r="B28" s="2"/>
      <c r="C28" s="2"/>
      <c r="D28" s="1"/>
      <c r="E28" s="2" t="s">
        <v>22</v>
      </c>
      <c r="F28" s="2"/>
      <c r="G28" s="2"/>
    </row>
    <row r="29" spans="1:7" x14ac:dyDescent="0.25">
      <c r="A29" s="2" t="s">
        <v>217</v>
      </c>
      <c r="B29" s="2"/>
      <c r="C29" s="2"/>
      <c r="D29" s="1"/>
      <c r="E29" s="2" t="s">
        <v>22</v>
      </c>
      <c r="F29" s="2"/>
      <c r="G29" s="2"/>
    </row>
    <row r="30" spans="1:7" x14ac:dyDescent="0.25">
      <c r="A30" s="2" t="s">
        <v>218</v>
      </c>
      <c r="B30" s="2"/>
      <c r="C30" s="2"/>
      <c r="D30" s="1"/>
      <c r="E30" s="2" t="s">
        <v>219</v>
      </c>
      <c r="F30" s="2"/>
      <c r="G30" s="2"/>
    </row>
    <row r="31" spans="1:7" x14ac:dyDescent="0.25">
      <c r="A31" s="2" t="s">
        <v>220</v>
      </c>
      <c r="B31" s="2"/>
      <c r="C31" s="2"/>
      <c r="D31" s="1"/>
      <c r="E31" s="2" t="s">
        <v>22</v>
      </c>
      <c r="F31" s="2"/>
      <c r="G31" s="2"/>
    </row>
    <row r="32" spans="1:7" x14ac:dyDescent="0.25">
      <c r="A32" s="2"/>
      <c r="B32" s="2"/>
      <c r="C32" s="2"/>
      <c r="D32" s="2"/>
      <c r="E32" s="2"/>
      <c r="F32" s="2"/>
      <c r="G32" s="2"/>
    </row>
    <row r="33" spans="1:7" x14ac:dyDescent="0.25">
      <c r="A33" s="3" t="s">
        <v>221</v>
      </c>
      <c r="B33" s="2"/>
      <c r="C33" s="2"/>
      <c r="D33" s="2"/>
      <c r="E33" s="2"/>
      <c r="F33" s="2"/>
      <c r="G33" s="2"/>
    </row>
    <row r="34" spans="1:7" x14ac:dyDescent="0.25">
      <c r="A34" s="2" t="s">
        <v>222</v>
      </c>
      <c r="B34" s="2"/>
      <c r="C34" s="2"/>
      <c r="D34" s="1"/>
      <c r="E34" s="2" t="s">
        <v>185</v>
      </c>
      <c r="F34" s="2"/>
      <c r="G34" s="2"/>
    </row>
    <row r="35" spans="1:7" x14ac:dyDescent="0.25">
      <c r="A35" s="2" t="s">
        <v>223</v>
      </c>
      <c r="B35" s="2"/>
      <c r="D35" s="1"/>
      <c r="E35" s="2" t="s">
        <v>185</v>
      </c>
      <c r="F35" s="2"/>
      <c r="G35" s="2"/>
    </row>
    <row r="36" spans="1:7" x14ac:dyDescent="0.25">
      <c r="A36" s="2" t="s">
        <v>224</v>
      </c>
      <c r="B36" s="2"/>
      <c r="C36" s="2"/>
      <c r="D36" s="2"/>
      <c r="E36" s="2"/>
      <c r="F36" s="2"/>
      <c r="G36" s="2"/>
    </row>
    <row r="37" spans="1:7" x14ac:dyDescent="0.25">
      <c r="A37" s="16" t="s">
        <v>225</v>
      </c>
      <c r="B37" s="16" t="s">
        <v>226</v>
      </c>
      <c r="C37" s="16" t="s">
        <v>227</v>
      </c>
      <c r="D37" s="16" t="s">
        <v>228</v>
      </c>
      <c r="E37" s="16" t="s">
        <v>229</v>
      </c>
      <c r="F37" s="2"/>
      <c r="G37" s="2"/>
    </row>
    <row r="38" spans="1:7" x14ac:dyDescent="0.25">
      <c r="A38" s="2" t="s">
        <v>230</v>
      </c>
      <c r="B38" s="2" t="s">
        <v>231</v>
      </c>
      <c r="C38" s="1"/>
      <c r="D38" s="1"/>
      <c r="E38" s="1"/>
      <c r="F38" s="2"/>
      <c r="G38" s="2"/>
    </row>
    <row r="39" spans="1:7" x14ac:dyDescent="0.25">
      <c r="A39" s="2" t="s">
        <v>230</v>
      </c>
      <c r="B39" s="2" t="s">
        <v>232</v>
      </c>
      <c r="C39" s="1"/>
      <c r="D39" s="1"/>
      <c r="E39" s="1"/>
      <c r="F39" s="2"/>
      <c r="G39" s="2"/>
    </row>
    <row r="40" spans="1:7" x14ac:dyDescent="0.25">
      <c r="A40" s="2" t="s">
        <v>55</v>
      </c>
      <c r="B40" s="2" t="s">
        <v>231</v>
      </c>
      <c r="C40" s="1"/>
      <c r="D40" s="1"/>
      <c r="E40" s="1"/>
      <c r="F40" s="2"/>
      <c r="G40" s="2"/>
    </row>
    <row r="41" spans="1:7" x14ac:dyDescent="0.25">
      <c r="A41" s="2" t="s">
        <v>55</v>
      </c>
      <c r="B41" s="2" t="s">
        <v>232</v>
      </c>
      <c r="C41" s="1"/>
      <c r="D41" s="1"/>
      <c r="E41" s="1"/>
      <c r="F41" s="2"/>
      <c r="G41" s="2"/>
    </row>
    <row r="42" spans="1:7" x14ac:dyDescent="0.25">
      <c r="A42" s="2" t="s">
        <v>84</v>
      </c>
      <c r="B42" s="2" t="s">
        <v>231</v>
      </c>
      <c r="C42" s="1"/>
      <c r="D42" s="1"/>
      <c r="E42" s="1"/>
      <c r="F42" s="2"/>
      <c r="G42" s="2"/>
    </row>
    <row r="43" spans="1:7" x14ac:dyDescent="0.25">
      <c r="A43" s="2" t="s">
        <v>84</v>
      </c>
      <c r="B43" s="2" t="s">
        <v>232</v>
      </c>
      <c r="C43" s="1"/>
      <c r="D43" s="1"/>
      <c r="E43" s="1"/>
      <c r="F43" s="2"/>
      <c r="G43" s="2"/>
    </row>
  </sheetData>
  <sheetProtection algorithmName="SHA-512" hashValue="lrJ+tNXd6nokNb8SUG8sA4wYLj9dlS8ojwlkotStvdU3eqdFFK84gz7ccRgb+9pXYoU8PxE7B09xmtzD7jFzvA==" saltValue="wrF22xOMJGr/nVaFzR2lBQ==" spinCount="100000" sheet="1" formatCells="0"/>
  <mergeCells count="13">
    <mergeCell ref="A16:B16"/>
    <mergeCell ref="A25:B25"/>
    <mergeCell ref="A8:B8"/>
    <mergeCell ref="C9:F9"/>
    <mergeCell ref="C8:F8"/>
    <mergeCell ref="C10:F10"/>
    <mergeCell ref="C11:F11"/>
    <mergeCell ref="A1:G1"/>
    <mergeCell ref="A2:G2"/>
    <mergeCell ref="A15:G15"/>
    <mergeCell ref="A9:B9"/>
    <mergeCell ref="A10:B10"/>
    <mergeCell ref="A11:B11"/>
  </mergeCells>
  <dataValidations count="1">
    <dataValidation type="decimal" operator="lessThan" allowBlank="1" sqref="D30" xr:uid="{B453B5D6-D3B3-431A-81AF-4598BC1138AD}">
      <formula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3669-6482-4F5F-89C3-F627C0CAA917}">
  <sheetPr codeName="Sheet7"/>
  <dimension ref="A1:R34"/>
  <sheetViews>
    <sheetView topLeftCell="A3" workbookViewId="0">
      <selection activeCell="H10" sqref="H10"/>
    </sheetView>
  </sheetViews>
  <sheetFormatPr defaultRowHeight="15" x14ac:dyDescent="0.25"/>
  <cols>
    <col min="1" max="1" width="49.42578125" customWidth="1"/>
    <col min="2" max="2" width="10.5703125" customWidth="1"/>
  </cols>
  <sheetData>
    <row r="1" spans="1:18" x14ac:dyDescent="0.25">
      <c r="A1" s="2" t="s">
        <v>233</v>
      </c>
      <c r="B1" s="2"/>
      <c r="C1" s="2"/>
      <c r="D1" s="2"/>
      <c r="E1" s="2"/>
      <c r="F1" s="2"/>
      <c r="G1" s="2"/>
      <c r="H1" s="2"/>
      <c r="I1" s="2"/>
      <c r="J1" s="2"/>
      <c r="K1" s="2"/>
      <c r="L1" s="2"/>
      <c r="M1" s="2"/>
      <c r="N1" s="2"/>
      <c r="O1" s="2"/>
      <c r="P1" s="2"/>
      <c r="Q1" s="2"/>
      <c r="R1" s="2"/>
    </row>
    <row r="2" spans="1:18" x14ac:dyDescent="0.25">
      <c r="A2" s="2" t="s">
        <v>491</v>
      </c>
      <c r="B2" s="2"/>
      <c r="C2" s="2"/>
      <c r="D2" s="2"/>
      <c r="E2" s="2"/>
      <c r="F2" s="2"/>
      <c r="G2" s="2"/>
      <c r="H2" s="2"/>
      <c r="I2" s="2"/>
      <c r="J2" s="2"/>
      <c r="K2" s="2"/>
      <c r="L2" s="2"/>
      <c r="M2" s="2"/>
      <c r="N2" s="2"/>
      <c r="O2" s="2"/>
      <c r="P2" s="2"/>
      <c r="Q2" s="2"/>
      <c r="R2" s="2"/>
    </row>
    <row r="3" spans="1:18" x14ac:dyDescent="0.25">
      <c r="A3" s="27" t="s">
        <v>640</v>
      </c>
      <c r="B3" s="27"/>
      <c r="D3" s="27">
        <f>'Configuration Selection'!B6</f>
        <v>44</v>
      </c>
      <c r="E3" s="27" t="str">
        <f>'Configuration Selection'!D6</f>
        <v>MJ/kg</v>
      </c>
      <c r="F3" s="2"/>
      <c r="G3" s="2"/>
      <c r="H3" s="2"/>
      <c r="I3" s="2"/>
      <c r="J3" s="2"/>
      <c r="K3" s="2"/>
      <c r="L3" s="2"/>
      <c r="M3" s="2"/>
      <c r="N3" s="2"/>
      <c r="O3" s="2"/>
      <c r="P3" s="2"/>
      <c r="Q3" s="2"/>
      <c r="R3" s="2"/>
    </row>
    <row r="4" spans="1:18" x14ac:dyDescent="0.25">
      <c r="A4" s="27"/>
      <c r="B4" s="27"/>
      <c r="C4" s="27"/>
      <c r="D4" s="27"/>
      <c r="E4" s="2"/>
      <c r="F4" s="2"/>
      <c r="G4" s="2"/>
      <c r="H4" s="2"/>
      <c r="I4" s="2"/>
      <c r="J4" s="2"/>
      <c r="K4" s="2"/>
      <c r="L4" s="2"/>
      <c r="M4" s="2"/>
      <c r="N4" s="2"/>
      <c r="O4" s="2"/>
      <c r="P4" s="2"/>
      <c r="Q4" s="2"/>
      <c r="R4" s="2"/>
    </row>
    <row r="5" spans="1:18" x14ac:dyDescent="0.25">
      <c r="A5" s="3" t="s">
        <v>492</v>
      </c>
      <c r="B5" s="2"/>
      <c r="C5" s="3" t="s">
        <v>20</v>
      </c>
      <c r="D5" s="2"/>
      <c r="E5" s="2"/>
      <c r="F5" s="2"/>
      <c r="G5" s="2"/>
      <c r="H5" s="2"/>
      <c r="I5" s="2"/>
      <c r="J5" s="2"/>
      <c r="K5" s="2"/>
      <c r="L5" s="2"/>
      <c r="M5" s="2"/>
      <c r="N5" s="2"/>
      <c r="O5" s="2"/>
      <c r="P5" s="2"/>
      <c r="Q5" s="2"/>
      <c r="R5" s="2"/>
    </row>
    <row r="6" spans="1:18" ht="30" x14ac:dyDescent="0.25">
      <c r="A6" s="14" t="s">
        <v>498</v>
      </c>
      <c r="B6" s="1"/>
      <c r="C6" s="2" t="s">
        <v>22</v>
      </c>
      <c r="D6" s="2"/>
      <c r="E6" s="2"/>
      <c r="F6" s="2"/>
      <c r="G6" s="2"/>
      <c r="H6" s="2"/>
      <c r="I6" s="2"/>
      <c r="J6" s="2"/>
      <c r="K6" s="2"/>
      <c r="L6" s="2"/>
      <c r="M6" s="2"/>
      <c r="N6" s="2"/>
      <c r="O6" s="2"/>
      <c r="P6" s="2"/>
      <c r="Q6" s="2"/>
      <c r="R6" s="2"/>
    </row>
    <row r="7" spans="1:18" ht="18" x14ac:dyDescent="0.35">
      <c r="A7" s="2" t="s">
        <v>521</v>
      </c>
      <c r="B7" s="1"/>
      <c r="C7" s="2" t="s">
        <v>23</v>
      </c>
      <c r="D7" s="2"/>
      <c r="E7" s="2"/>
      <c r="F7" s="2"/>
      <c r="G7" s="2"/>
      <c r="H7" s="2"/>
      <c r="I7" s="2"/>
      <c r="J7" s="2"/>
      <c r="K7" s="2"/>
      <c r="L7" s="2"/>
      <c r="M7" s="2"/>
      <c r="N7" s="2"/>
      <c r="O7" s="2"/>
      <c r="P7" s="2"/>
      <c r="Q7" s="2"/>
      <c r="R7" s="2"/>
    </row>
    <row r="8" spans="1:18" ht="18" x14ac:dyDescent="0.35">
      <c r="A8" s="2" t="s">
        <v>522</v>
      </c>
      <c r="B8" s="1"/>
      <c r="C8" s="2" t="s">
        <v>23</v>
      </c>
      <c r="D8" s="2"/>
      <c r="E8" s="2"/>
      <c r="F8" s="2"/>
      <c r="G8" s="2"/>
      <c r="H8" s="2"/>
      <c r="I8" s="2"/>
      <c r="J8" s="2"/>
      <c r="K8" s="2"/>
      <c r="L8" s="2"/>
      <c r="M8" s="2"/>
      <c r="N8" s="2"/>
      <c r="O8" s="2"/>
      <c r="P8" s="2"/>
      <c r="Q8" s="2"/>
      <c r="R8" s="2"/>
    </row>
    <row r="9" spans="1:18" ht="18" x14ac:dyDescent="0.35">
      <c r="A9" s="2" t="s">
        <v>519</v>
      </c>
      <c r="B9" s="1"/>
      <c r="C9" s="2" t="s">
        <v>22</v>
      </c>
      <c r="D9" s="21" t="s">
        <v>520</v>
      </c>
      <c r="E9" s="2"/>
      <c r="F9" s="2"/>
      <c r="G9" s="2"/>
      <c r="H9" s="2"/>
      <c r="I9" s="2"/>
      <c r="J9" s="2"/>
      <c r="K9" s="2"/>
      <c r="L9" s="2"/>
      <c r="M9" s="2"/>
      <c r="N9" s="2"/>
      <c r="O9" s="2"/>
      <c r="P9" s="2"/>
      <c r="Q9" s="2"/>
      <c r="R9" s="2"/>
    </row>
    <row r="10" spans="1:18" ht="18" x14ac:dyDescent="0.35">
      <c r="A10" s="2" t="s">
        <v>524</v>
      </c>
      <c r="B10" s="7">
        <f>B8-B25</f>
        <v>0</v>
      </c>
      <c r="C10" s="2" t="s">
        <v>23</v>
      </c>
      <c r="D10" s="21"/>
      <c r="E10" s="2"/>
      <c r="F10" s="2"/>
      <c r="G10" s="2"/>
      <c r="H10" s="2"/>
      <c r="I10" s="2"/>
      <c r="J10" s="2"/>
      <c r="K10" s="2"/>
      <c r="L10" s="2"/>
      <c r="M10" s="2"/>
      <c r="N10" s="2"/>
      <c r="O10" s="2"/>
      <c r="P10" s="2"/>
      <c r="Q10" s="2"/>
      <c r="R10" s="2"/>
    </row>
    <row r="11" spans="1:18" x14ac:dyDescent="0.25">
      <c r="A11" s="2" t="s">
        <v>234</v>
      </c>
      <c r="B11" s="1"/>
      <c r="C11" s="2" t="s">
        <v>22</v>
      </c>
      <c r="D11" s="2"/>
      <c r="E11" s="2"/>
      <c r="F11" s="2"/>
      <c r="G11" s="2"/>
      <c r="H11" s="2"/>
      <c r="I11" s="2"/>
      <c r="J11" s="2"/>
      <c r="K11" s="2"/>
      <c r="L11" s="2"/>
      <c r="M11" s="2"/>
      <c r="N11" s="2"/>
      <c r="O11" s="2"/>
      <c r="P11" s="2"/>
      <c r="Q11" s="2"/>
      <c r="R11" s="2"/>
    </row>
    <row r="12" spans="1:18" x14ac:dyDescent="0.25">
      <c r="A12" s="2"/>
      <c r="B12" s="2"/>
      <c r="C12" s="2"/>
      <c r="D12" s="2"/>
      <c r="E12" s="2"/>
      <c r="F12" s="2"/>
      <c r="G12" s="2"/>
      <c r="H12" s="2"/>
      <c r="I12" s="2"/>
      <c r="J12" s="2"/>
      <c r="K12" s="2"/>
      <c r="L12" s="2"/>
      <c r="M12" s="2"/>
      <c r="N12" s="2"/>
      <c r="O12" s="2"/>
      <c r="P12" s="2"/>
      <c r="Q12" s="2"/>
      <c r="R12" s="2"/>
    </row>
    <row r="13" spans="1:18" x14ac:dyDescent="0.25">
      <c r="A13" s="3" t="s">
        <v>490</v>
      </c>
      <c r="B13" s="2"/>
      <c r="C13" s="2"/>
      <c r="D13" s="2"/>
      <c r="E13" s="2"/>
      <c r="F13" s="2"/>
      <c r="G13" s="2"/>
      <c r="H13" s="2"/>
      <c r="I13" s="2"/>
      <c r="J13" s="2"/>
      <c r="K13" s="2"/>
      <c r="L13" s="2"/>
      <c r="M13" s="2"/>
      <c r="N13" s="2"/>
      <c r="O13" s="2"/>
      <c r="P13" s="2"/>
      <c r="Q13" s="2"/>
      <c r="R13" s="2"/>
    </row>
    <row r="14" spans="1:18" x14ac:dyDescent="0.25">
      <c r="A14" s="2" t="s">
        <v>235</v>
      </c>
      <c r="B14" s="2"/>
      <c r="C14" s="2"/>
      <c r="D14" s="2"/>
      <c r="E14" s="2"/>
      <c r="F14" s="2"/>
      <c r="G14" s="2"/>
      <c r="H14" s="2"/>
      <c r="I14" s="2"/>
      <c r="J14" s="2"/>
      <c r="K14" s="2"/>
      <c r="L14" s="2"/>
      <c r="M14" s="2"/>
      <c r="N14" s="2"/>
      <c r="O14" s="2"/>
      <c r="P14" s="2"/>
      <c r="Q14" s="2"/>
      <c r="R14" s="2"/>
    </row>
    <row r="15" spans="1:18" x14ac:dyDescent="0.25">
      <c r="A15" s="21" t="s">
        <v>236</v>
      </c>
      <c r="B15" s="2"/>
      <c r="C15" s="2"/>
      <c r="D15" s="2"/>
      <c r="E15" s="2"/>
      <c r="F15" s="2"/>
      <c r="G15" s="2"/>
      <c r="H15" s="2"/>
      <c r="I15" s="2"/>
      <c r="J15" s="2"/>
      <c r="K15" s="2"/>
      <c r="L15" s="2"/>
      <c r="M15" s="2"/>
      <c r="N15" s="2"/>
      <c r="O15" s="2"/>
      <c r="P15" s="2"/>
      <c r="Q15" s="2"/>
      <c r="R15" s="2"/>
    </row>
    <row r="16" spans="1:18" x14ac:dyDescent="0.25">
      <c r="A16" s="21" t="s">
        <v>237</v>
      </c>
      <c r="B16" s="2"/>
      <c r="C16" s="2"/>
      <c r="D16" s="2"/>
      <c r="E16" s="2"/>
      <c r="F16" s="2"/>
      <c r="G16" s="2"/>
      <c r="H16" s="2"/>
      <c r="I16" s="2"/>
      <c r="J16" s="2"/>
      <c r="K16" s="2"/>
      <c r="L16" s="2"/>
      <c r="M16" s="2"/>
      <c r="N16" s="2"/>
      <c r="O16" s="2"/>
      <c r="P16" s="2"/>
      <c r="Q16" s="2"/>
      <c r="R16" s="2"/>
    </row>
    <row r="17" spans="1:18" x14ac:dyDescent="0.25">
      <c r="A17" s="21" t="s">
        <v>238</v>
      </c>
      <c r="B17" s="2"/>
      <c r="C17" s="2"/>
      <c r="D17" s="2"/>
      <c r="E17" s="2"/>
      <c r="F17" s="2"/>
      <c r="G17" s="2"/>
      <c r="H17" s="2"/>
      <c r="I17" s="2"/>
      <c r="J17" s="2"/>
      <c r="K17" s="2"/>
      <c r="L17" s="2"/>
      <c r="M17" s="2"/>
      <c r="N17" s="2"/>
      <c r="O17" s="2"/>
      <c r="P17" s="2"/>
      <c r="Q17" s="2"/>
      <c r="R17" s="2"/>
    </row>
    <row r="18" spans="1:18" ht="30" x14ac:dyDescent="0.25">
      <c r="A18" s="17" t="s">
        <v>239</v>
      </c>
      <c r="B18" s="1"/>
      <c r="C18" s="2" t="s">
        <v>22</v>
      </c>
      <c r="D18" s="2"/>
      <c r="E18" s="2"/>
      <c r="F18" s="2"/>
      <c r="G18" s="2"/>
      <c r="H18" s="2"/>
      <c r="I18" s="2"/>
      <c r="J18" s="2"/>
      <c r="K18" s="2"/>
      <c r="L18" s="2"/>
      <c r="M18" s="2"/>
      <c r="N18" s="2"/>
      <c r="O18" s="2"/>
      <c r="P18" s="2"/>
      <c r="Q18" s="2"/>
      <c r="R18" s="2"/>
    </row>
    <row r="19" spans="1:18" x14ac:dyDescent="0.25">
      <c r="A19" s="2"/>
      <c r="B19" s="2"/>
      <c r="C19" s="2"/>
      <c r="D19" s="2"/>
      <c r="E19" s="2"/>
      <c r="F19" s="2"/>
      <c r="G19" s="2"/>
      <c r="H19" s="2"/>
      <c r="I19" s="2"/>
      <c r="J19" s="2"/>
      <c r="K19" s="2"/>
      <c r="L19" s="2"/>
      <c r="M19" s="2"/>
      <c r="N19" s="2"/>
      <c r="O19" s="2"/>
      <c r="P19" s="2"/>
      <c r="Q19" s="2"/>
      <c r="R19" s="2"/>
    </row>
    <row r="20" spans="1:18" x14ac:dyDescent="0.25">
      <c r="A20" s="3" t="s">
        <v>523</v>
      </c>
      <c r="B20" s="2"/>
      <c r="C20" s="2"/>
      <c r="D20" s="2"/>
      <c r="E20" s="2"/>
      <c r="F20" s="2"/>
      <c r="G20" s="2"/>
      <c r="H20" s="2"/>
      <c r="I20" s="2"/>
      <c r="J20" s="2"/>
      <c r="K20" s="2"/>
      <c r="L20" s="2"/>
      <c r="M20" s="2"/>
      <c r="N20" s="2"/>
      <c r="O20" s="2"/>
      <c r="P20" s="2"/>
      <c r="Q20" s="2"/>
      <c r="R20" s="2"/>
    </row>
    <row r="21" spans="1:18" x14ac:dyDescent="0.25">
      <c r="A21" s="2" t="s">
        <v>240</v>
      </c>
      <c r="B21" s="1"/>
      <c r="C21" s="2" t="s">
        <v>25</v>
      </c>
      <c r="D21" s="2"/>
      <c r="E21" s="2"/>
      <c r="F21" s="2"/>
      <c r="G21" s="2"/>
      <c r="H21" s="2"/>
      <c r="I21" s="2"/>
      <c r="J21" s="2"/>
      <c r="K21" s="2"/>
      <c r="L21" s="2"/>
      <c r="M21" s="2"/>
      <c r="N21" s="2"/>
      <c r="O21" s="2"/>
      <c r="P21" s="2"/>
      <c r="Q21" s="2"/>
      <c r="R21" s="2"/>
    </row>
    <row r="22" spans="1:18" x14ac:dyDescent="0.25">
      <c r="A22" s="2" t="s">
        <v>241</v>
      </c>
      <c r="B22" s="1"/>
      <c r="C22" s="2" t="s">
        <v>25</v>
      </c>
      <c r="D22" s="2"/>
      <c r="E22" s="2"/>
      <c r="F22" s="2"/>
      <c r="G22" s="2"/>
      <c r="H22" s="2"/>
      <c r="I22" s="2"/>
      <c r="J22" s="2"/>
      <c r="K22" s="2"/>
      <c r="L22" s="2"/>
      <c r="M22" s="2"/>
      <c r="N22" s="2"/>
      <c r="O22" s="2"/>
      <c r="P22" s="2"/>
      <c r="Q22" s="2"/>
      <c r="R22" s="2"/>
    </row>
    <row r="23" spans="1:18" x14ac:dyDescent="0.25">
      <c r="A23" s="2"/>
      <c r="B23" s="2"/>
      <c r="C23" s="2"/>
      <c r="D23" s="2"/>
      <c r="E23" s="2"/>
      <c r="F23" s="2"/>
      <c r="G23" s="2"/>
      <c r="H23" s="2"/>
      <c r="I23" s="2"/>
      <c r="J23" s="2"/>
      <c r="K23" s="2"/>
      <c r="L23" s="2"/>
      <c r="M23" s="2"/>
      <c r="N23" s="2"/>
      <c r="O23" s="2"/>
      <c r="P23" s="2"/>
      <c r="Q23" s="2"/>
      <c r="R23" s="2"/>
    </row>
    <row r="24" spans="1:18" x14ac:dyDescent="0.25">
      <c r="A24" s="3" t="s">
        <v>493</v>
      </c>
      <c r="B24" s="20">
        <v>0</v>
      </c>
      <c r="C24" s="2"/>
      <c r="D24" s="2"/>
      <c r="E24" s="2"/>
      <c r="F24" s="2"/>
      <c r="G24" s="2"/>
      <c r="H24" s="2"/>
      <c r="I24" s="2"/>
      <c r="J24" s="2"/>
      <c r="K24" s="2"/>
      <c r="L24" s="2"/>
      <c r="M24" s="2"/>
      <c r="N24" s="2"/>
      <c r="O24" s="2"/>
      <c r="P24" s="2"/>
      <c r="Q24" s="2"/>
      <c r="R24" s="2"/>
    </row>
    <row r="25" spans="1:18" x14ac:dyDescent="0.25">
      <c r="A25" s="2" t="s">
        <v>242</v>
      </c>
      <c r="B25" s="2">
        <f>'Cover sheet'!B22</f>
        <v>0</v>
      </c>
      <c r="C25" s="2" t="s">
        <v>23</v>
      </c>
      <c r="D25" s="2"/>
      <c r="E25" s="2"/>
      <c r="F25" s="2"/>
      <c r="G25" s="2"/>
      <c r="H25" s="2"/>
      <c r="I25" s="2"/>
      <c r="J25" s="2"/>
      <c r="K25" s="2"/>
      <c r="L25" s="2"/>
      <c r="M25" s="2"/>
      <c r="N25" s="2"/>
      <c r="O25" s="2"/>
      <c r="P25" s="2"/>
      <c r="Q25" s="2"/>
      <c r="R25" s="2"/>
    </row>
    <row r="26" spans="1:18" x14ac:dyDescent="0.25">
      <c r="A26" s="2" t="s">
        <v>243</v>
      </c>
      <c r="B26" s="2">
        <f>'Cover sheet'!B25</f>
        <v>0</v>
      </c>
      <c r="C26" s="2" t="s">
        <v>25</v>
      </c>
      <c r="D26" s="2"/>
      <c r="E26" s="2"/>
      <c r="F26" s="2"/>
      <c r="G26" s="2"/>
      <c r="H26" s="2"/>
      <c r="I26" s="2"/>
      <c r="J26" s="2"/>
      <c r="K26" s="2"/>
      <c r="L26" s="2"/>
      <c r="M26" s="2"/>
      <c r="N26" s="2"/>
      <c r="O26" s="2"/>
      <c r="P26" s="2"/>
      <c r="Q26" s="2"/>
      <c r="R26" s="2"/>
    </row>
    <row r="27" spans="1:18" x14ac:dyDescent="0.25">
      <c r="A27" s="2" t="s">
        <v>244</v>
      </c>
      <c r="B27" s="2">
        <f>'Cover sheet'!B26</f>
        <v>0</v>
      </c>
      <c r="C27" s="2" t="s">
        <v>25</v>
      </c>
      <c r="D27" s="2"/>
      <c r="E27" s="2"/>
      <c r="F27" s="2"/>
      <c r="G27" s="2"/>
      <c r="H27" s="2"/>
      <c r="I27" s="2"/>
      <c r="J27" s="2"/>
      <c r="K27" s="2"/>
      <c r="L27" s="2"/>
      <c r="M27" s="2"/>
      <c r="N27" s="2"/>
      <c r="O27" s="2"/>
      <c r="P27" s="2"/>
      <c r="Q27" s="2"/>
      <c r="R27" s="2"/>
    </row>
    <row r="28" spans="1:18" x14ac:dyDescent="0.25">
      <c r="A28" s="14" t="s">
        <v>525</v>
      </c>
      <c r="B28" s="7">
        <f>B21-B22-B27</f>
        <v>0</v>
      </c>
      <c r="C28" s="2" t="s">
        <v>25</v>
      </c>
      <c r="D28" s="2"/>
      <c r="E28" s="2"/>
      <c r="F28" s="2"/>
      <c r="G28" s="2"/>
      <c r="H28" s="2"/>
      <c r="I28" s="2"/>
      <c r="J28" s="2"/>
      <c r="K28" s="2"/>
      <c r="L28" s="2"/>
      <c r="M28" s="2"/>
      <c r="N28" s="2"/>
      <c r="O28" s="2"/>
      <c r="P28" s="2"/>
      <c r="Q28" s="2"/>
      <c r="R28" s="2"/>
    </row>
    <row r="29" spans="1:18" x14ac:dyDescent="0.25">
      <c r="A29" s="2" t="s">
        <v>245</v>
      </c>
      <c r="B29" s="1"/>
      <c r="C29" s="2" t="s">
        <v>23</v>
      </c>
      <c r="D29" s="2"/>
      <c r="E29" s="2"/>
      <c r="F29" s="2"/>
      <c r="G29" s="2"/>
      <c r="H29" s="2"/>
      <c r="I29" s="2"/>
      <c r="J29" s="2"/>
      <c r="K29" s="2"/>
      <c r="L29" s="2"/>
      <c r="M29" s="2"/>
      <c r="N29" s="2"/>
      <c r="O29" s="2"/>
      <c r="P29" s="2"/>
      <c r="Q29" s="2"/>
      <c r="R29" s="2"/>
    </row>
    <row r="30" spans="1:18" x14ac:dyDescent="0.25">
      <c r="A30" s="2" t="s">
        <v>246</v>
      </c>
      <c r="B30" s="1"/>
      <c r="C30" s="2" t="s">
        <v>23</v>
      </c>
      <c r="D30" s="2"/>
      <c r="E30" s="2"/>
      <c r="F30" s="2"/>
      <c r="G30" s="2"/>
      <c r="H30" s="2"/>
      <c r="I30" s="2"/>
      <c r="J30" s="2"/>
      <c r="K30" s="2"/>
      <c r="L30" s="2"/>
      <c r="M30" s="2"/>
      <c r="N30" s="2"/>
      <c r="O30" s="2"/>
      <c r="P30" s="2"/>
      <c r="Q30" s="2"/>
      <c r="R30" s="2"/>
    </row>
    <row r="31" spans="1:18" x14ac:dyDescent="0.25">
      <c r="A31" s="21" t="s">
        <v>247</v>
      </c>
      <c r="B31" s="2"/>
      <c r="C31" s="2"/>
      <c r="D31" s="2"/>
      <c r="E31" s="2"/>
      <c r="F31" s="2"/>
      <c r="G31" s="2"/>
      <c r="H31" s="2"/>
      <c r="I31" s="2"/>
      <c r="J31" s="2"/>
      <c r="K31" s="2"/>
      <c r="L31" s="2"/>
      <c r="M31" s="2"/>
      <c r="N31" s="2"/>
      <c r="O31" s="2"/>
      <c r="P31" s="2"/>
      <c r="Q31" s="2"/>
      <c r="R31" s="2"/>
    </row>
    <row r="32" spans="1:18" x14ac:dyDescent="0.25">
      <c r="A32" s="21" t="s">
        <v>248</v>
      </c>
      <c r="B32" s="2"/>
      <c r="C32" s="2"/>
      <c r="D32" s="2"/>
      <c r="E32" s="2"/>
      <c r="F32" s="2"/>
      <c r="G32" s="2"/>
      <c r="H32" s="2"/>
      <c r="I32" s="2"/>
      <c r="J32" s="2"/>
      <c r="K32" s="2"/>
      <c r="L32" s="2"/>
      <c r="M32" s="2"/>
      <c r="N32" s="2"/>
      <c r="O32" s="2"/>
      <c r="P32" s="2"/>
      <c r="Q32" s="2"/>
      <c r="R32" s="2"/>
    </row>
    <row r="33" spans="1:18" x14ac:dyDescent="0.25">
      <c r="A33" s="2"/>
      <c r="B33" s="2"/>
      <c r="C33" s="2"/>
      <c r="D33" s="2"/>
      <c r="E33" s="2"/>
      <c r="F33" s="2"/>
      <c r="G33" s="2"/>
      <c r="H33" s="2"/>
      <c r="I33" s="2"/>
      <c r="J33" s="2"/>
      <c r="K33" s="2"/>
      <c r="L33" s="2"/>
      <c r="M33" s="2"/>
      <c r="N33" s="2"/>
      <c r="O33" s="2"/>
      <c r="P33" s="2"/>
      <c r="Q33" s="2"/>
      <c r="R33" s="2"/>
    </row>
    <row r="34" spans="1:18" x14ac:dyDescent="0.25">
      <c r="A34" s="2"/>
      <c r="B34" s="2"/>
      <c r="C34" s="2"/>
      <c r="D34" s="2"/>
      <c r="E34" s="2"/>
      <c r="F34" s="2"/>
      <c r="G34" s="2"/>
      <c r="H34" s="2"/>
      <c r="I34" s="2"/>
      <c r="J34" s="2"/>
      <c r="K34" s="2"/>
      <c r="L34" s="2"/>
      <c r="M34" s="2"/>
      <c r="N34" s="2"/>
      <c r="O34" s="2"/>
      <c r="P34" s="2"/>
      <c r="Q34" s="2"/>
      <c r="R34" s="2"/>
    </row>
  </sheetData>
  <sheetProtection algorithmName="SHA-512" hashValue="i1MbRKvP/z9kzz9P2rwp3OqsqW83+MuXCTQYBu/EQyQweaIQjNhrHsK22yyPM7b30YNP3E506PgrsQD8SZC+Fw==" saltValue="UpsoDeherwAEJAIpaMC5zQ==" spinCount="100000" sheet="1" formatCells="0"/>
  <dataConsolidate/>
  <dataValidations count="2">
    <dataValidation type="decimal" operator="lessThan" allowBlank="1" showInputMessage="1" showErrorMessage="1" errorTitle="Contingency fuel" error="This value should be smaller than 1! E.g. 5% contingency should be reported as 0.05" sqref="B9:B10" xr:uid="{DF5E0D81-3991-479D-AD81-FC1FDA454B98}">
      <formula1>1</formula1>
    </dataValidation>
    <dataValidation operator="lessThan" allowBlank="1" showInputMessage="1" showErrorMessage="1" errorTitle="Contingency fuel" error="This value should be smaller than 1! E.g. 5% contingency should be reported as 0.05" sqref="B7:B8" xr:uid="{E5CBC90A-0475-4C76-B02E-8D1E0D7A149B}"/>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F838-7455-46A9-8E35-F8B5217CD8F6}">
  <sheetPr codeName="Sheet5"/>
  <dimension ref="A1:M84"/>
  <sheetViews>
    <sheetView zoomScaleNormal="100" workbookViewId="0">
      <selection activeCell="I12" sqref="I12"/>
    </sheetView>
  </sheetViews>
  <sheetFormatPr defaultRowHeight="15" x14ac:dyDescent="0.25"/>
  <cols>
    <col min="1" max="1" width="40.28515625" style="8" customWidth="1"/>
    <col min="2" max="8" width="12" style="8" customWidth="1"/>
    <col min="9" max="10" width="9.140625" style="8"/>
    <col min="11" max="13" width="9.140625" style="7"/>
    <col min="14" max="16384" width="9.140625" style="8"/>
  </cols>
  <sheetData>
    <row r="1" spans="1:10" ht="30" customHeight="1" x14ac:dyDescent="0.25">
      <c r="A1" s="164" t="s">
        <v>137</v>
      </c>
      <c r="B1" s="164"/>
      <c r="C1" s="164"/>
      <c r="D1" s="164"/>
      <c r="E1" s="164"/>
      <c r="F1" s="164"/>
      <c r="G1" s="7"/>
      <c r="H1" s="7"/>
      <c r="I1" s="7"/>
      <c r="J1" s="7"/>
    </row>
    <row r="2" spans="1:10" x14ac:dyDescent="0.25">
      <c r="A2" s="7"/>
      <c r="B2" s="7"/>
      <c r="C2" s="7"/>
      <c r="D2" s="7"/>
      <c r="E2" s="7"/>
      <c r="F2" s="7"/>
      <c r="G2" s="7"/>
      <c r="H2" s="7"/>
      <c r="I2" s="7"/>
      <c r="J2" s="7"/>
    </row>
    <row r="3" spans="1:10" x14ac:dyDescent="0.25">
      <c r="A3" s="9" t="s">
        <v>107</v>
      </c>
      <c r="B3" s="7"/>
      <c r="C3" s="7"/>
      <c r="D3" s="7"/>
      <c r="E3" s="7"/>
      <c r="F3" s="9" t="s">
        <v>20</v>
      </c>
      <c r="G3" s="7"/>
      <c r="H3" s="7"/>
      <c r="I3" s="7"/>
      <c r="J3" s="7"/>
    </row>
    <row r="4" spans="1:10" ht="45" customHeight="1" x14ac:dyDescent="0.25">
      <c r="A4" s="171" t="s">
        <v>139</v>
      </c>
      <c r="B4" s="171"/>
      <c r="C4" s="171"/>
      <c r="D4" s="7"/>
      <c r="E4" s="170"/>
      <c r="F4" s="158"/>
      <c r="G4" s="158"/>
      <c r="H4" s="158"/>
      <c r="I4" s="158"/>
      <c r="J4" s="7"/>
    </row>
    <row r="5" spans="1:10" x14ac:dyDescent="0.25">
      <c r="A5" s="52" t="s">
        <v>140</v>
      </c>
      <c r="B5" s="92"/>
      <c r="C5" s="7"/>
      <c r="D5" s="7"/>
      <c r="E5" s="93">
        <f>'Cover sheet'!B25</f>
        <v>0</v>
      </c>
      <c r="F5" s="7" t="s">
        <v>25</v>
      </c>
      <c r="G5" s="7"/>
      <c r="H5" s="7"/>
      <c r="I5" s="7"/>
      <c r="J5" s="7"/>
    </row>
    <row r="6" spans="1:10" x14ac:dyDescent="0.25">
      <c r="A6" s="52" t="s">
        <v>141</v>
      </c>
      <c r="B6" s="92"/>
      <c r="C6" s="7"/>
      <c r="D6" s="7"/>
      <c r="E6" s="88">
        <f>'Cover sheet'!B26</f>
        <v>0</v>
      </c>
      <c r="F6" s="7" t="s">
        <v>25</v>
      </c>
      <c r="G6" s="7"/>
      <c r="H6" s="7"/>
      <c r="I6" s="7"/>
      <c r="J6" s="7"/>
    </row>
    <row r="7" spans="1:10" x14ac:dyDescent="0.25">
      <c r="A7" s="52" t="s">
        <v>142</v>
      </c>
      <c r="B7" s="92"/>
      <c r="C7" s="7"/>
      <c r="D7" s="7"/>
      <c r="E7" s="22"/>
      <c r="F7" s="7" t="s">
        <v>25</v>
      </c>
      <c r="G7" s="7"/>
      <c r="H7" s="7"/>
      <c r="I7" s="7"/>
      <c r="J7" s="7"/>
    </row>
    <row r="8" spans="1:10" x14ac:dyDescent="0.25">
      <c r="A8" s="52" t="s">
        <v>143</v>
      </c>
      <c r="B8" s="7"/>
      <c r="C8" s="7"/>
      <c r="D8" s="7"/>
      <c r="E8" s="1"/>
      <c r="F8" s="7" t="s">
        <v>25</v>
      </c>
      <c r="G8" s="7"/>
      <c r="H8" s="7"/>
      <c r="I8" s="7"/>
      <c r="J8" s="7"/>
    </row>
    <row r="9" spans="1:10" x14ac:dyDescent="0.25">
      <c r="A9" s="52" t="s">
        <v>512</v>
      </c>
      <c r="B9" s="7"/>
      <c r="C9" s="7"/>
      <c r="D9" s="7"/>
      <c r="E9" s="1"/>
      <c r="F9" s="7" t="s">
        <v>25</v>
      </c>
      <c r="G9" s="7"/>
      <c r="H9" s="7"/>
      <c r="I9" s="7"/>
      <c r="J9" s="7"/>
    </row>
    <row r="10" spans="1:10" x14ac:dyDescent="0.25">
      <c r="A10" s="52" t="s">
        <v>144</v>
      </c>
      <c r="B10" s="7"/>
      <c r="C10" s="7"/>
      <c r="D10" s="7"/>
      <c r="E10" s="1"/>
      <c r="F10" s="7" t="s">
        <v>25</v>
      </c>
      <c r="G10" s="7"/>
      <c r="H10" s="7"/>
      <c r="I10" s="7"/>
      <c r="J10" s="7"/>
    </row>
    <row r="11" spans="1:10" x14ac:dyDescent="0.25">
      <c r="A11" s="52" t="s">
        <v>513</v>
      </c>
      <c r="B11" s="7"/>
      <c r="C11" s="7"/>
      <c r="D11" s="7"/>
      <c r="E11" s="1"/>
      <c r="F11" s="7" t="s">
        <v>25</v>
      </c>
      <c r="G11" s="7"/>
      <c r="H11" s="7"/>
      <c r="I11" s="7"/>
      <c r="J11" s="7"/>
    </row>
    <row r="12" spans="1:10" x14ac:dyDescent="0.25">
      <c r="A12" s="52" t="s">
        <v>514</v>
      </c>
      <c r="B12" s="7"/>
      <c r="C12" s="7"/>
      <c r="D12" s="7"/>
      <c r="E12" s="1"/>
      <c r="F12" s="7" t="s">
        <v>25</v>
      </c>
      <c r="G12" s="7"/>
      <c r="H12" s="7"/>
      <c r="I12" s="7"/>
      <c r="J12" s="7"/>
    </row>
    <row r="13" spans="1:10" x14ac:dyDescent="0.25">
      <c r="A13" s="52" t="s">
        <v>145</v>
      </c>
      <c r="B13" s="7"/>
      <c r="C13" s="7"/>
      <c r="D13" s="7"/>
      <c r="E13" s="1"/>
      <c r="F13" s="7" t="s">
        <v>25</v>
      </c>
      <c r="G13" s="7"/>
      <c r="H13" s="7"/>
      <c r="I13" s="7"/>
      <c r="J13" s="7"/>
    </row>
    <row r="14" spans="1:10" x14ac:dyDescent="0.25">
      <c r="A14" s="52" t="s">
        <v>146</v>
      </c>
      <c r="B14" s="7"/>
      <c r="C14" s="7"/>
      <c r="D14" s="7"/>
      <c r="E14" s="1"/>
      <c r="F14" s="7" t="s">
        <v>25</v>
      </c>
      <c r="G14" s="7"/>
      <c r="H14" s="7"/>
      <c r="I14" s="7"/>
      <c r="J14" s="7"/>
    </row>
    <row r="15" spans="1:10" x14ac:dyDescent="0.25">
      <c r="A15" s="7" t="s">
        <v>147</v>
      </c>
      <c r="B15" s="7"/>
      <c r="C15" s="7"/>
      <c r="D15" s="7"/>
      <c r="E15" s="7"/>
      <c r="F15" s="7"/>
      <c r="G15" s="7"/>
      <c r="H15" s="7"/>
      <c r="I15" s="7"/>
      <c r="J15" s="7"/>
    </row>
    <row r="16" spans="1:10" ht="17.25" x14ac:dyDescent="0.25">
      <c r="A16" s="7" t="s">
        <v>148</v>
      </c>
      <c r="B16" s="7"/>
      <c r="C16" s="7"/>
      <c r="D16" s="7"/>
      <c r="E16" s="1"/>
      <c r="F16" s="7" t="s">
        <v>149</v>
      </c>
      <c r="G16" s="7"/>
      <c r="H16" s="7"/>
      <c r="I16" s="7"/>
      <c r="J16" s="7"/>
    </row>
    <row r="17" spans="1:10" ht="17.25" x14ac:dyDescent="0.25">
      <c r="A17" s="7" t="s">
        <v>150</v>
      </c>
      <c r="B17" s="7"/>
      <c r="C17" s="7"/>
      <c r="D17" s="7"/>
      <c r="E17" s="1"/>
      <c r="F17" s="7" t="s">
        <v>151</v>
      </c>
      <c r="G17" s="7"/>
      <c r="H17" s="7"/>
      <c r="I17" s="91"/>
      <c r="J17" s="7"/>
    </row>
    <row r="18" spans="1:10" ht="17.25" x14ac:dyDescent="0.25">
      <c r="A18" s="7" t="s">
        <v>152</v>
      </c>
      <c r="B18" s="7"/>
      <c r="C18" s="7"/>
      <c r="D18" s="7"/>
      <c r="E18" s="1"/>
      <c r="F18" s="7" t="s">
        <v>151</v>
      </c>
      <c r="G18" s="7"/>
      <c r="H18" s="7"/>
      <c r="I18" s="7"/>
      <c r="J18" s="7"/>
    </row>
    <row r="19" spans="1:10" x14ac:dyDescent="0.25">
      <c r="A19" s="7" t="s">
        <v>153</v>
      </c>
      <c r="B19" s="7"/>
      <c r="C19" s="7"/>
      <c r="D19" s="7"/>
      <c r="E19" s="7"/>
      <c r="F19" s="7"/>
      <c r="G19" s="7"/>
      <c r="H19" s="7"/>
      <c r="I19" s="7"/>
      <c r="J19" s="7"/>
    </row>
    <row r="20" spans="1:10" ht="17.25" x14ac:dyDescent="0.25">
      <c r="A20" s="7" t="s">
        <v>518</v>
      </c>
      <c r="B20" s="7"/>
      <c r="C20" s="7"/>
      <c r="D20" s="7"/>
      <c r="E20" s="1"/>
      <c r="F20" s="7" t="s">
        <v>149</v>
      </c>
      <c r="G20" s="7"/>
      <c r="H20" s="7"/>
      <c r="I20" s="7"/>
      <c r="J20" s="7"/>
    </row>
    <row r="21" spans="1:10" ht="17.25" x14ac:dyDescent="0.25">
      <c r="A21" s="7" t="s">
        <v>154</v>
      </c>
      <c r="B21" s="7"/>
      <c r="C21" s="7"/>
      <c r="D21" s="7"/>
      <c r="E21" s="1"/>
      <c r="F21" s="7" t="s">
        <v>149</v>
      </c>
      <c r="G21" s="7"/>
      <c r="H21" s="7"/>
      <c r="I21" s="7"/>
      <c r="J21" s="7"/>
    </row>
    <row r="22" spans="1:10" ht="17.25" x14ac:dyDescent="0.25">
      <c r="A22" s="7" t="s">
        <v>155</v>
      </c>
      <c r="B22" s="7"/>
      <c r="C22" s="7"/>
      <c r="D22" s="7"/>
      <c r="E22" s="15"/>
      <c r="F22" s="7" t="s">
        <v>149</v>
      </c>
      <c r="G22" s="7"/>
      <c r="H22" s="7"/>
      <c r="I22" s="7"/>
      <c r="J22" s="7"/>
    </row>
    <row r="23" spans="1:10" x14ac:dyDescent="0.25">
      <c r="A23" s="7" t="s">
        <v>156</v>
      </c>
      <c r="B23" s="7"/>
      <c r="C23" s="7"/>
      <c r="D23" s="7"/>
      <c r="E23" s="90">
        <f>E14</f>
        <v>0</v>
      </c>
      <c r="F23" s="7" t="s">
        <v>25</v>
      </c>
      <c r="G23" s="7"/>
      <c r="H23" s="7"/>
      <c r="I23" s="7"/>
      <c r="J23" s="7"/>
    </row>
    <row r="24" spans="1:10" ht="17.25" x14ac:dyDescent="0.25">
      <c r="A24" s="7" t="s">
        <v>157</v>
      </c>
      <c r="B24" s="7"/>
      <c r="C24" s="7"/>
      <c r="D24" s="7"/>
      <c r="E24" s="25"/>
      <c r="F24" s="7" t="s">
        <v>149</v>
      </c>
      <c r="G24" s="7"/>
      <c r="H24" s="7"/>
      <c r="I24" s="7"/>
      <c r="J24" s="7"/>
    </row>
    <row r="25" spans="1:10" ht="90" customHeight="1" x14ac:dyDescent="0.25">
      <c r="A25" s="164" t="s">
        <v>158</v>
      </c>
      <c r="B25" s="164"/>
      <c r="C25" s="164"/>
      <c r="D25" s="165"/>
      <c r="E25" s="158"/>
      <c r="F25" s="158"/>
      <c r="G25" s="158"/>
      <c r="H25" s="158"/>
      <c r="I25" s="158"/>
      <c r="J25" s="7"/>
    </row>
    <row r="26" spans="1:10" ht="45" customHeight="1" x14ac:dyDescent="0.25">
      <c r="A26" s="164" t="s">
        <v>159</v>
      </c>
      <c r="B26" s="164"/>
      <c r="C26" s="164"/>
      <c r="D26" s="165"/>
      <c r="E26" s="158"/>
      <c r="F26" s="158"/>
      <c r="G26" s="158"/>
      <c r="H26" s="158"/>
      <c r="I26" s="158"/>
      <c r="J26" s="7"/>
    </row>
    <row r="27" spans="1:10" ht="45" customHeight="1" x14ac:dyDescent="0.25">
      <c r="A27" s="26" t="s">
        <v>160</v>
      </c>
      <c r="B27" s="26"/>
      <c r="C27" s="26"/>
      <c r="D27" s="26"/>
      <c r="E27" s="18"/>
      <c r="F27" s="26" t="s">
        <v>58</v>
      </c>
      <c r="G27" s="26"/>
      <c r="H27" s="26"/>
      <c r="I27" s="26"/>
      <c r="J27" s="7"/>
    </row>
    <row r="28" spans="1:10" x14ac:dyDescent="0.25">
      <c r="A28" s="164" t="s">
        <v>515</v>
      </c>
      <c r="B28" s="164"/>
      <c r="C28" s="26"/>
      <c r="D28" s="26"/>
      <c r="E28" s="18"/>
      <c r="F28" s="26" t="s">
        <v>22</v>
      </c>
      <c r="G28" s="26"/>
      <c r="H28" s="26"/>
      <c r="I28" s="26"/>
      <c r="J28" s="7"/>
    </row>
    <row r="29" spans="1:10" x14ac:dyDescent="0.25">
      <c r="A29" s="164" t="s">
        <v>161</v>
      </c>
      <c r="B29" s="164"/>
      <c r="C29" s="26"/>
      <c r="D29" s="26"/>
      <c r="E29" s="26"/>
      <c r="F29" s="26"/>
      <c r="G29" s="26"/>
      <c r="H29" s="26"/>
      <c r="I29" s="26"/>
      <c r="J29" s="7"/>
    </row>
    <row r="30" spans="1:10" ht="45" customHeight="1" x14ac:dyDescent="0.25">
      <c r="A30" s="26" t="s">
        <v>162</v>
      </c>
      <c r="B30" s="26"/>
      <c r="C30" s="26"/>
      <c r="D30" s="26"/>
      <c r="E30" s="18"/>
      <c r="F30" s="26" t="s">
        <v>149</v>
      </c>
      <c r="G30" s="26"/>
      <c r="H30" s="26"/>
      <c r="I30" s="26"/>
      <c r="J30" s="7"/>
    </row>
    <row r="31" spans="1:10" ht="45" customHeight="1" x14ac:dyDescent="0.25">
      <c r="A31" s="26" t="s">
        <v>163</v>
      </c>
      <c r="B31" s="26"/>
      <c r="C31" s="26"/>
      <c r="D31" s="26"/>
      <c r="E31" s="18"/>
      <c r="F31" s="26" t="s">
        <v>58</v>
      </c>
      <c r="G31" s="26"/>
      <c r="H31" s="26"/>
      <c r="I31" s="26"/>
      <c r="J31" s="7"/>
    </row>
    <row r="32" spans="1:10" ht="45" customHeight="1" x14ac:dyDescent="0.25">
      <c r="A32" s="26" t="s">
        <v>164</v>
      </c>
      <c r="B32" s="26"/>
      <c r="C32" s="26"/>
      <c r="D32" s="26"/>
      <c r="E32" s="18"/>
      <c r="F32" s="26" t="s">
        <v>58</v>
      </c>
      <c r="G32" s="26"/>
      <c r="H32" s="26"/>
      <c r="I32" s="26"/>
      <c r="J32" s="7"/>
    </row>
    <row r="33" spans="1:12" ht="45" customHeight="1" x14ac:dyDescent="0.25">
      <c r="A33" s="26" t="s">
        <v>165</v>
      </c>
      <c r="B33" s="26"/>
      <c r="C33" s="26"/>
      <c r="D33" s="26"/>
      <c r="E33" s="18"/>
      <c r="F33" s="26" t="s">
        <v>58</v>
      </c>
      <c r="G33" s="26"/>
      <c r="H33" s="26"/>
      <c r="I33" s="26"/>
      <c r="J33" s="7"/>
    </row>
    <row r="34" spans="1:12" ht="45" customHeight="1" x14ac:dyDescent="0.25">
      <c r="A34" s="26" t="s">
        <v>166</v>
      </c>
      <c r="B34" s="26"/>
      <c r="C34" s="26"/>
      <c r="D34" s="26"/>
      <c r="E34" s="18"/>
      <c r="F34" s="26" t="s">
        <v>58</v>
      </c>
      <c r="G34" s="26"/>
      <c r="H34" s="26"/>
      <c r="I34" s="26"/>
      <c r="J34" s="7"/>
    </row>
    <row r="35" spans="1:12" ht="45" customHeight="1" x14ac:dyDescent="0.25">
      <c r="A35" s="26" t="s">
        <v>167</v>
      </c>
      <c r="B35" s="26"/>
      <c r="C35" s="26"/>
      <c r="D35" s="26"/>
      <c r="E35" s="18"/>
      <c r="F35" s="26" t="s">
        <v>58</v>
      </c>
      <c r="G35" s="26"/>
      <c r="H35" s="26"/>
      <c r="I35" s="26"/>
      <c r="J35" s="7"/>
    </row>
    <row r="36" spans="1:12" ht="45" customHeight="1" x14ac:dyDescent="0.25">
      <c r="A36" s="26" t="s">
        <v>168</v>
      </c>
      <c r="B36" s="26"/>
      <c r="C36" s="26"/>
      <c r="D36" s="26"/>
      <c r="E36" s="18"/>
      <c r="F36" s="26" t="s">
        <v>22</v>
      </c>
      <c r="G36" s="26"/>
      <c r="H36" s="172" t="s">
        <v>516</v>
      </c>
      <c r="I36" s="173"/>
      <c r="J36" s="173"/>
      <c r="K36" s="173"/>
      <c r="L36" s="174"/>
    </row>
    <row r="37" spans="1:12" ht="45" customHeight="1" x14ac:dyDescent="0.25">
      <c r="A37" s="26" t="s">
        <v>169</v>
      </c>
      <c r="B37" s="26"/>
      <c r="C37" s="26"/>
      <c r="D37" s="26"/>
      <c r="E37" s="18"/>
      <c r="F37" s="26" t="s">
        <v>22</v>
      </c>
      <c r="G37" s="26"/>
      <c r="H37" s="86" t="s">
        <v>517</v>
      </c>
      <c r="I37" s="87"/>
      <c r="J37" s="88"/>
      <c r="K37" s="88"/>
      <c r="L37" s="89"/>
    </row>
    <row r="38" spans="1:12" x14ac:dyDescent="0.25">
      <c r="A38" s="7"/>
      <c r="B38" s="7"/>
      <c r="C38" s="7"/>
      <c r="D38" s="7"/>
      <c r="E38" s="7"/>
      <c r="F38" s="7"/>
      <c r="G38" s="7"/>
      <c r="H38" s="7"/>
      <c r="I38" s="7"/>
      <c r="J38" s="7"/>
    </row>
    <row r="39" spans="1:12" x14ac:dyDescent="0.25">
      <c r="A39" s="9" t="s">
        <v>108</v>
      </c>
      <c r="B39" s="7"/>
      <c r="C39" s="7"/>
      <c r="D39" s="7"/>
      <c r="E39" s="7"/>
      <c r="F39" s="7"/>
      <c r="G39" s="7"/>
      <c r="H39" s="7"/>
      <c r="I39" s="7"/>
      <c r="J39" s="7"/>
    </row>
    <row r="40" spans="1:12" x14ac:dyDescent="0.25">
      <c r="A40" s="61" t="s">
        <v>171</v>
      </c>
      <c r="B40" s="7"/>
      <c r="C40" s="7"/>
      <c r="D40" s="7"/>
      <c r="E40" s="7"/>
      <c r="F40" s="9" t="s">
        <v>20</v>
      </c>
      <c r="G40" s="7"/>
      <c r="H40" s="7"/>
      <c r="I40" s="7"/>
      <c r="J40" s="7"/>
    </row>
    <row r="41" spans="1:12" x14ac:dyDescent="0.25">
      <c r="A41" s="7" t="s">
        <v>172</v>
      </c>
      <c r="B41" s="7"/>
      <c r="C41" s="7"/>
      <c r="D41" s="7"/>
      <c r="E41" s="1"/>
      <c r="F41" s="7" t="s">
        <v>58</v>
      </c>
      <c r="G41" s="7"/>
      <c r="H41" s="7"/>
      <c r="I41" s="7"/>
      <c r="J41" s="7"/>
    </row>
    <row r="42" spans="1:12" x14ac:dyDescent="0.25">
      <c r="A42" s="7" t="s">
        <v>173</v>
      </c>
      <c r="B42" s="7"/>
      <c r="C42" s="7"/>
      <c r="D42" s="7"/>
      <c r="E42" s="1"/>
      <c r="F42" s="7" t="s">
        <v>58</v>
      </c>
      <c r="G42" s="7"/>
      <c r="H42" s="7"/>
      <c r="I42" s="7"/>
      <c r="J42" s="7"/>
    </row>
    <row r="43" spans="1:12" x14ac:dyDescent="0.25">
      <c r="A43" s="7" t="s">
        <v>174</v>
      </c>
      <c r="B43" s="7"/>
      <c r="C43" s="7"/>
      <c r="D43" s="7"/>
      <c r="E43" s="1"/>
      <c r="F43" s="7" t="s">
        <v>58</v>
      </c>
      <c r="G43" s="7"/>
      <c r="H43" s="7"/>
      <c r="I43" s="7"/>
      <c r="J43" s="7"/>
    </row>
    <row r="44" spans="1:12" x14ac:dyDescent="0.25">
      <c r="A44" s="7" t="s">
        <v>175</v>
      </c>
      <c r="B44" s="7"/>
      <c r="C44" s="7"/>
      <c r="D44" s="7"/>
      <c r="E44" s="1"/>
      <c r="F44" s="7" t="s">
        <v>22</v>
      </c>
      <c r="G44" s="7"/>
      <c r="H44" s="7"/>
      <c r="I44" s="7"/>
      <c r="J44" s="7"/>
    </row>
    <row r="45" spans="1:12" x14ac:dyDescent="0.25">
      <c r="A45" s="7" t="s">
        <v>176</v>
      </c>
      <c r="B45" s="7"/>
      <c r="C45" s="7"/>
      <c r="D45" s="7"/>
      <c r="E45" s="1"/>
      <c r="F45" s="7" t="s">
        <v>22</v>
      </c>
      <c r="G45" s="7"/>
      <c r="H45" s="7"/>
      <c r="I45" s="7"/>
      <c r="J45" s="7"/>
    </row>
    <row r="46" spans="1:12" ht="18" x14ac:dyDescent="0.35">
      <c r="A46" s="7" t="s">
        <v>526</v>
      </c>
      <c r="B46" s="7"/>
      <c r="C46" s="7"/>
      <c r="D46" s="7"/>
      <c r="E46" s="1"/>
      <c r="F46" s="7" t="s">
        <v>58</v>
      </c>
      <c r="G46" s="7"/>
      <c r="H46" s="7"/>
      <c r="I46" s="7"/>
      <c r="J46" s="7"/>
    </row>
    <row r="47" spans="1:12" ht="18" x14ac:dyDescent="0.35">
      <c r="A47" s="60" t="s">
        <v>527</v>
      </c>
      <c r="B47" s="60"/>
      <c r="C47" s="7"/>
      <c r="D47" s="7"/>
      <c r="E47" s="1"/>
      <c r="F47" s="7" t="s">
        <v>58</v>
      </c>
      <c r="G47" s="7"/>
      <c r="H47" s="7"/>
      <c r="I47" s="7"/>
      <c r="J47" s="7"/>
    </row>
    <row r="48" spans="1:12" ht="18" x14ac:dyDescent="0.35">
      <c r="A48" s="60" t="s">
        <v>528</v>
      </c>
      <c r="B48" s="60"/>
      <c r="C48" s="7"/>
      <c r="D48" s="7"/>
      <c r="E48" s="1"/>
      <c r="F48" s="7" t="s">
        <v>58</v>
      </c>
      <c r="G48" s="7"/>
      <c r="H48" s="7"/>
      <c r="I48" s="7"/>
      <c r="J48" s="7"/>
    </row>
    <row r="49" spans="1:10" ht="33" customHeight="1" x14ac:dyDescent="0.25">
      <c r="A49" s="164" t="s">
        <v>529</v>
      </c>
      <c r="B49" s="164"/>
      <c r="C49" s="164"/>
      <c r="D49" s="165"/>
      <c r="E49" s="1"/>
      <c r="F49" s="7" t="s">
        <v>58</v>
      </c>
      <c r="G49" s="7"/>
      <c r="H49" s="7"/>
      <c r="I49" s="7"/>
      <c r="J49" s="7"/>
    </row>
    <row r="50" spans="1:10" ht="33" customHeight="1" x14ac:dyDescent="0.25">
      <c r="A50" s="164" t="s">
        <v>530</v>
      </c>
      <c r="B50" s="164"/>
      <c r="C50" s="164"/>
      <c r="D50" s="165"/>
      <c r="E50" s="1"/>
      <c r="F50" s="7" t="s">
        <v>58</v>
      </c>
      <c r="G50" s="7"/>
      <c r="H50" s="7"/>
      <c r="I50" s="7"/>
      <c r="J50" s="7"/>
    </row>
    <row r="51" spans="1:10" x14ac:dyDescent="0.25">
      <c r="A51" s="164" t="s">
        <v>177</v>
      </c>
      <c r="B51" s="164"/>
      <c r="C51" s="164"/>
      <c r="D51" s="165"/>
      <c r="E51" s="1"/>
      <c r="F51" s="7" t="s">
        <v>58</v>
      </c>
      <c r="G51" s="7"/>
      <c r="H51" s="7"/>
      <c r="I51" s="7"/>
      <c r="J51" s="7"/>
    </row>
    <row r="52" spans="1:10" x14ac:dyDescent="0.25">
      <c r="A52" s="61" t="s">
        <v>178</v>
      </c>
      <c r="B52" s="7"/>
      <c r="C52" s="7"/>
      <c r="D52" s="7"/>
      <c r="E52" s="7"/>
      <c r="F52" s="7"/>
      <c r="G52" s="7"/>
      <c r="H52" s="7"/>
      <c r="I52" s="7"/>
      <c r="J52" s="7"/>
    </row>
    <row r="53" spans="1:10" x14ac:dyDescent="0.25">
      <c r="A53" s="61" t="s">
        <v>179</v>
      </c>
      <c r="B53" s="7"/>
      <c r="C53" s="7"/>
      <c r="D53" s="7"/>
      <c r="E53" s="7"/>
      <c r="F53" s="7"/>
      <c r="G53" s="7"/>
      <c r="H53" s="7"/>
      <c r="I53" s="7"/>
      <c r="J53" s="7"/>
    </row>
    <row r="54" spans="1:10" x14ac:dyDescent="0.25">
      <c r="A54" s="7"/>
      <c r="B54" s="7"/>
      <c r="C54" s="7"/>
      <c r="D54" s="7"/>
      <c r="E54" s="7"/>
      <c r="F54" s="7"/>
      <c r="G54" s="7"/>
      <c r="H54" s="7"/>
      <c r="I54" s="7"/>
      <c r="J54" s="7"/>
    </row>
    <row r="55" spans="1:10" x14ac:dyDescent="0.25">
      <c r="A55" s="84" t="s">
        <v>180</v>
      </c>
      <c r="B55" s="7"/>
      <c r="C55" s="7"/>
      <c r="D55" s="7"/>
      <c r="E55" s="7"/>
      <c r="F55" s="7"/>
      <c r="G55" s="7"/>
      <c r="H55" s="7"/>
      <c r="I55" s="7"/>
      <c r="J55" s="7"/>
    </row>
    <row r="56" spans="1:10" x14ac:dyDescent="0.25">
      <c r="A56" s="9" t="s">
        <v>509</v>
      </c>
      <c r="B56" s="7"/>
      <c r="C56" s="7"/>
      <c r="D56" s="7"/>
      <c r="E56" s="7"/>
      <c r="F56" s="7"/>
      <c r="G56" s="7"/>
      <c r="H56" s="7"/>
      <c r="I56" s="7"/>
      <c r="J56" s="7"/>
    </row>
    <row r="57" spans="1:10" x14ac:dyDescent="0.25">
      <c r="A57" s="7" t="s">
        <v>181</v>
      </c>
      <c r="B57" s="7"/>
      <c r="C57" s="7"/>
      <c r="D57" s="7"/>
      <c r="E57" s="7"/>
      <c r="F57" s="7"/>
      <c r="G57" s="7"/>
      <c r="H57" s="7"/>
      <c r="I57" s="7"/>
      <c r="J57" s="7"/>
    </row>
    <row r="58" spans="1:10" ht="18" x14ac:dyDescent="0.35">
      <c r="A58" s="7" t="s">
        <v>531</v>
      </c>
      <c r="B58" s="7"/>
      <c r="C58" s="7"/>
      <c r="D58" s="7"/>
      <c r="E58" s="1"/>
      <c r="F58" s="7" t="s">
        <v>58</v>
      </c>
      <c r="G58" s="7"/>
      <c r="H58" s="7"/>
      <c r="I58" s="7"/>
      <c r="J58" s="7"/>
    </row>
    <row r="59" spans="1:10" ht="18" x14ac:dyDescent="0.35">
      <c r="A59" s="7" t="s">
        <v>532</v>
      </c>
      <c r="B59" s="7"/>
      <c r="C59" s="7"/>
      <c r="D59" s="7"/>
      <c r="E59" s="1"/>
      <c r="F59" s="7" t="s">
        <v>22</v>
      </c>
      <c r="G59" s="7"/>
      <c r="H59" s="7"/>
      <c r="I59" s="7"/>
      <c r="J59" s="7"/>
    </row>
    <row r="60" spans="1:10" ht="18" x14ac:dyDescent="0.35">
      <c r="A60" s="7" t="s">
        <v>533</v>
      </c>
      <c r="B60" s="7"/>
      <c r="C60" s="7"/>
      <c r="D60" s="7"/>
      <c r="E60" s="1"/>
      <c r="F60" s="7" t="s">
        <v>22</v>
      </c>
      <c r="G60" s="7"/>
      <c r="H60" s="7"/>
      <c r="I60" s="7"/>
      <c r="J60" s="7"/>
    </row>
    <row r="61" spans="1:10" ht="18" x14ac:dyDescent="0.35">
      <c r="A61" s="7" t="s">
        <v>534</v>
      </c>
      <c r="B61" s="7"/>
      <c r="C61" s="7"/>
      <c r="D61" s="7"/>
      <c r="E61" s="15"/>
      <c r="F61" s="7" t="s">
        <v>22</v>
      </c>
      <c r="G61" s="7"/>
      <c r="H61" s="7"/>
      <c r="I61" s="7"/>
      <c r="J61" s="7"/>
    </row>
    <row r="62" spans="1:10" ht="60" customHeight="1" x14ac:dyDescent="0.25">
      <c r="A62" s="85" t="s">
        <v>182</v>
      </c>
      <c r="B62" s="7"/>
      <c r="C62" s="7"/>
      <c r="D62" s="7"/>
      <c r="E62" s="158"/>
      <c r="F62" s="158"/>
      <c r="G62" s="158"/>
      <c r="H62" s="158"/>
      <c r="I62" s="158"/>
      <c r="J62" s="7"/>
    </row>
    <row r="63" spans="1:10" x14ac:dyDescent="0.25">
      <c r="A63" s="61" t="s">
        <v>183</v>
      </c>
      <c r="B63" s="7"/>
      <c r="C63" s="7"/>
      <c r="D63" s="7"/>
      <c r="E63" s="7"/>
      <c r="F63" s="7"/>
      <c r="G63" s="7"/>
      <c r="H63" s="7"/>
      <c r="I63" s="7"/>
      <c r="J63" s="7"/>
    </row>
    <row r="64" spans="1:10" ht="18" x14ac:dyDescent="0.35">
      <c r="A64" s="7" t="s">
        <v>535</v>
      </c>
      <c r="B64" s="7"/>
      <c r="C64" s="7"/>
      <c r="D64" s="7"/>
      <c r="E64" s="1"/>
      <c r="F64" s="7" t="s">
        <v>58</v>
      </c>
      <c r="G64" s="7"/>
      <c r="H64" s="7"/>
      <c r="I64" s="7"/>
      <c r="J64" s="7"/>
    </row>
    <row r="65" spans="1:10" ht="18" x14ac:dyDescent="0.35">
      <c r="A65" s="7" t="s">
        <v>536</v>
      </c>
      <c r="B65" s="7"/>
      <c r="C65" s="7"/>
      <c r="D65" s="7"/>
      <c r="E65" s="1"/>
      <c r="F65" s="7" t="s">
        <v>58</v>
      </c>
      <c r="G65" s="7"/>
      <c r="H65" s="7"/>
      <c r="I65" s="7"/>
      <c r="J65" s="7"/>
    </row>
    <row r="66" spans="1:10" x14ac:dyDescent="0.25">
      <c r="A66" s="7"/>
      <c r="B66" s="7"/>
      <c r="C66" s="7"/>
      <c r="D66" s="7"/>
      <c r="E66" s="7"/>
      <c r="F66" s="7"/>
      <c r="G66" s="7"/>
      <c r="H66" s="7"/>
      <c r="I66" s="7"/>
      <c r="J66" s="7"/>
    </row>
    <row r="67" spans="1:10" x14ac:dyDescent="0.25">
      <c r="A67" s="9" t="s">
        <v>508</v>
      </c>
      <c r="B67" s="7"/>
      <c r="C67" s="7"/>
      <c r="D67" s="7"/>
      <c r="E67" s="7"/>
      <c r="F67" s="7"/>
      <c r="G67" s="7"/>
      <c r="H67" s="7"/>
      <c r="I67" s="7"/>
      <c r="J67" s="7"/>
    </row>
    <row r="68" spans="1:10" x14ac:dyDescent="0.25">
      <c r="A68" s="7" t="s">
        <v>184</v>
      </c>
      <c r="B68" s="7"/>
      <c r="C68" s="7"/>
      <c r="D68" s="7"/>
      <c r="E68" s="1"/>
      <c r="F68" s="7" t="s">
        <v>185</v>
      </c>
      <c r="G68" s="7"/>
      <c r="H68" s="7"/>
      <c r="I68" s="7"/>
      <c r="J68" s="7"/>
    </row>
    <row r="69" spans="1:10" x14ac:dyDescent="0.25">
      <c r="A69" s="7" t="s">
        <v>186</v>
      </c>
      <c r="B69" s="7"/>
      <c r="C69" s="7"/>
      <c r="D69" s="7"/>
      <c r="E69" s="15"/>
      <c r="F69" s="7" t="s">
        <v>185</v>
      </c>
      <c r="G69" s="7"/>
      <c r="H69" s="7"/>
      <c r="I69" s="7"/>
      <c r="J69" s="7"/>
    </row>
    <row r="70" spans="1:10" ht="60" customHeight="1" x14ac:dyDescent="0.25">
      <c r="A70" s="65" t="s">
        <v>133</v>
      </c>
      <c r="B70" s="7"/>
      <c r="C70" s="7"/>
      <c r="D70" s="7"/>
      <c r="E70" s="166"/>
      <c r="F70" s="166"/>
      <c r="G70" s="166"/>
      <c r="H70" s="166"/>
      <c r="I70" s="166"/>
      <c r="J70" s="7"/>
    </row>
    <row r="71" spans="1:10" x14ac:dyDescent="0.25">
      <c r="A71" s="7" t="s">
        <v>187</v>
      </c>
      <c r="B71" s="7"/>
      <c r="C71" s="7"/>
      <c r="D71" s="7"/>
      <c r="E71" s="25"/>
      <c r="F71" s="7" t="s">
        <v>185</v>
      </c>
      <c r="G71" s="7"/>
      <c r="H71" s="7"/>
      <c r="I71" s="7"/>
      <c r="J71" s="7"/>
    </row>
    <row r="72" spans="1:10" ht="60" customHeight="1" x14ac:dyDescent="0.25">
      <c r="A72" s="65" t="s">
        <v>133</v>
      </c>
      <c r="B72" s="7"/>
      <c r="C72" s="7"/>
      <c r="D72" s="7"/>
      <c r="E72" s="167"/>
      <c r="F72" s="168"/>
      <c r="G72" s="168"/>
      <c r="H72" s="168"/>
      <c r="I72" s="169"/>
      <c r="J72" s="7"/>
    </row>
    <row r="73" spans="1:10" x14ac:dyDescent="0.25">
      <c r="A73" s="61" t="s">
        <v>188</v>
      </c>
      <c r="B73" s="7"/>
      <c r="C73" s="7"/>
      <c r="D73" s="7"/>
      <c r="E73" s="7"/>
      <c r="F73" s="7"/>
      <c r="G73" s="7"/>
      <c r="H73" s="7"/>
      <c r="I73" s="7"/>
      <c r="J73" s="7"/>
    </row>
    <row r="74" spans="1:10" x14ac:dyDescent="0.25">
      <c r="A74" s="61" t="s">
        <v>538</v>
      </c>
      <c r="B74" s="7"/>
      <c r="C74" s="7"/>
      <c r="D74" s="7"/>
      <c r="E74" s="7"/>
      <c r="F74" s="7"/>
      <c r="G74" s="7"/>
      <c r="H74" s="7"/>
      <c r="I74" s="7"/>
      <c r="J74" s="7"/>
    </row>
    <row r="75" spans="1:10" x14ac:dyDescent="0.25">
      <c r="A75" s="7"/>
      <c r="B75" s="7"/>
      <c r="C75" s="7"/>
      <c r="D75" s="7"/>
      <c r="E75" s="7"/>
      <c r="F75" s="7"/>
      <c r="G75" s="7"/>
      <c r="H75" s="7"/>
      <c r="I75" s="7"/>
      <c r="J75" s="7"/>
    </row>
    <row r="76" spans="1:10" x14ac:dyDescent="0.25">
      <c r="A76" s="84" t="s">
        <v>196</v>
      </c>
      <c r="B76" s="7"/>
      <c r="C76" s="7"/>
      <c r="D76" s="7"/>
      <c r="E76" s="7"/>
      <c r="F76" s="7"/>
      <c r="G76" s="7"/>
      <c r="H76" s="7"/>
      <c r="I76" s="7"/>
      <c r="J76" s="7"/>
    </row>
    <row r="77" spans="1:10" x14ac:dyDescent="0.25">
      <c r="A77" s="7"/>
      <c r="B77" s="7"/>
      <c r="C77" s="7"/>
      <c r="D77" s="7"/>
      <c r="E77" s="7"/>
      <c r="F77" s="7"/>
      <c r="G77" s="7"/>
      <c r="H77" s="7"/>
      <c r="I77" s="7"/>
      <c r="J77" s="7"/>
    </row>
    <row r="78" spans="1:10" x14ac:dyDescent="0.25">
      <c r="A78" s="9" t="s">
        <v>197</v>
      </c>
      <c r="B78" s="7"/>
      <c r="C78" s="7"/>
      <c r="D78" s="7"/>
      <c r="E78" s="7"/>
      <c r="F78" s="7"/>
      <c r="G78" s="7"/>
      <c r="H78" s="7"/>
      <c r="I78" s="7"/>
      <c r="J78" s="7"/>
    </row>
    <row r="79" spans="1:10" x14ac:dyDescent="0.25">
      <c r="A79" s="7"/>
      <c r="B79" s="7"/>
      <c r="C79" s="7"/>
      <c r="D79" s="7"/>
      <c r="E79" s="7"/>
      <c r="F79" s="7"/>
      <c r="G79" s="7"/>
      <c r="H79" s="7"/>
      <c r="I79" s="7"/>
      <c r="J79" s="7"/>
    </row>
    <row r="80" spans="1:10" x14ac:dyDescent="0.25">
      <c r="A80" s="7"/>
      <c r="B80" s="7"/>
      <c r="C80" s="7"/>
      <c r="D80" s="7"/>
      <c r="E80" s="7"/>
      <c r="F80" s="7"/>
      <c r="G80" s="7"/>
      <c r="H80" s="7"/>
      <c r="I80" s="7"/>
      <c r="J80" s="7"/>
    </row>
    <row r="81" spans="10:10" x14ac:dyDescent="0.25">
      <c r="J81" s="7"/>
    </row>
    <row r="82" spans="10:10" x14ac:dyDescent="0.25">
      <c r="J82" s="7"/>
    </row>
    <row r="83" spans="10:10" x14ac:dyDescent="0.25">
      <c r="J83" s="7"/>
    </row>
    <row r="84" spans="10:10" x14ac:dyDescent="0.25">
      <c r="J84" s="7"/>
    </row>
  </sheetData>
  <sheetProtection algorithmName="SHA-512" hashValue="Inpur/jsQj5DGBdkrORuurKLMp9HoUOqL+A8OwTqDh2nW2B1DXznz+hJeFFcW18RVEfcofvbFbXEtXHNhFAOQg==" saltValue="NA8ZKlFu9TkhqDcu2v8KnA==" spinCount="100000" sheet="1" formatCells="0"/>
  <mergeCells count="16">
    <mergeCell ref="A28:B28"/>
    <mergeCell ref="A29:B29"/>
    <mergeCell ref="E4:I4"/>
    <mergeCell ref="A4:C4"/>
    <mergeCell ref="A49:D49"/>
    <mergeCell ref="H36:L36"/>
    <mergeCell ref="A50:D50"/>
    <mergeCell ref="A51:D51"/>
    <mergeCell ref="E62:I62"/>
    <mergeCell ref="E70:I70"/>
    <mergeCell ref="E72:I72"/>
    <mergeCell ref="A1:F1"/>
    <mergeCell ref="E25:I25"/>
    <mergeCell ref="E26:I26"/>
    <mergeCell ref="A25:D25"/>
    <mergeCell ref="A26:D26"/>
  </mergeCells>
  <hyperlinks>
    <hyperlink ref="H37" r:id="rId1" display="https://freight.qantas.com/au-en/fleet/unit-load-devices.html" xr:uid="{CF7519D4-2D27-4FDA-964B-2D73E43ACF8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6C92-F159-4176-85D0-DFD45635C9D1}">
  <sheetPr codeName="Sheet8"/>
  <dimension ref="A1:AD192"/>
  <sheetViews>
    <sheetView topLeftCell="A21" workbookViewId="0">
      <selection activeCell="A37" sqref="A37"/>
    </sheetView>
  </sheetViews>
  <sheetFormatPr defaultRowHeight="15" x14ac:dyDescent="0.25"/>
  <cols>
    <col min="1" max="1" width="48.28515625" customWidth="1"/>
    <col min="2" max="2" width="13.42578125" bestFit="1" customWidth="1"/>
    <col min="3" max="3" width="15.5703125" bestFit="1" customWidth="1"/>
    <col min="4" max="4" width="12.42578125" bestFit="1" customWidth="1"/>
    <col min="5" max="5" width="12.28515625" customWidth="1"/>
    <col min="6" max="6" width="12.5703125" customWidth="1"/>
    <col min="7" max="7" width="12.7109375" bestFit="1" customWidth="1"/>
    <col min="8" max="8" width="16" bestFit="1" customWidth="1"/>
  </cols>
  <sheetData>
    <row r="1" spans="1:30" x14ac:dyDescent="0.25">
      <c r="A1" s="181" t="s">
        <v>249</v>
      </c>
      <c r="B1" s="182"/>
      <c r="C1" s="182"/>
      <c r="D1" s="182"/>
      <c r="E1" s="182"/>
      <c r="F1" s="182"/>
      <c r="G1" s="183"/>
      <c r="H1" s="2"/>
      <c r="I1" s="2"/>
      <c r="J1" s="2"/>
      <c r="K1" s="2"/>
      <c r="L1" s="2"/>
      <c r="M1" s="2"/>
      <c r="N1" s="2"/>
      <c r="O1" s="2"/>
      <c r="P1" s="2"/>
      <c r="Q1" s="2"/>
      <c r="R1" s="2"/>
      <c r="S1" s="2"/>
      <c r="T1" s="2"/>
      <c r="U1" s="2"/>
      <c r="V1" s="2"/>
      <c r="W1" s="2"/>
      <c r="X1" s="2"/>
      <c r="Y1" s="2"/>
      <c r="Z1" s="2"/>
      <c r="AA1" s="2"/>
      <c r="AB1" s="2"/>
      <c r="AC1" s="2"/>
      <c r="AD1" s="2"/>
    </row>
    <row r="2" spans="1:30" x14ac:dyDescent="0.25">
      <c r="A2" s="175" t="s">
        <v>250</v>
      </c>
      <c r="B2" s="161"/>
      <c r="C2" s="161"/>
      <c r="D2" s="161"/>
      <c r="E2" s="161"/>
      <c r="F2" s="161"/>
      <c r="G2" s="176"/>
      <c r="H2" s="2"/>
      <c r="I2" s="2"/>
      <c r="J2" s="2"/>
      <c r="K2" s="2"/>
      <c r="L2" s="2"/>
      <c r="M2" s="2"/>
      <c r="N2" s="2"/>
      <c r="O2" s="2"/>
      <c r="P2" s="2"/>
      <c r="Q2" s="2"/>
      <c r="R2" s="2"/>
      <c r="S2" s="2"/>
      <c r="T2" s="2"/>
      <c r="U2" s="2"/>
      <c r="V2" s="2"/>
      <c r="W2" s="2"/>
      <c r="X2" s="2"/>
      <c r="Y2" s="2"/>
      <c r="Z2" s="2"/>
      <c r="AA2" s="2"/>
      <c r="AB2" s="2"/>
      <c r="AC2" s="2"/>
      <c r="AD2" s="2"/>
    </row>
    <row r="3" spans="1:30" x14ac:dyDescent="0.25">
      <c r="A3" s="106" t="s">
        <v>251</v>
      </c>
      <c r="B3" s="51"/>
      <c r="C3" s="51"/>
      <c r="D3" s="51"/>
      <c r="E3" s="51"/>
      <c r="F3" s="51"/>
      <c r="G3" s="107"/>
      <c r="H3" s="2"/>
      <c r="I3" s="2"/>
      <c r="J3" s="2"/>
      <c r="K3" s="2"/>
      <c r="L3" s="2"/>
      <c r="M3" s="2"/>
      <c r="N3" s="2"/>
      <c r="O3" s="2"/>
      <c r="P3" s="2"/>
      <c r="Q3" s="2"/>
      <c r="R3" s="2"/>
      <c r="S3" s="2"/>
      <c r="T3" s="2"/>
      <c r="U3" s="2"/>
      <c r="V3" s="2"/>
      <c r="W3" s="2"/>
      <c r="X3" s="2"/>
      <c r="Y3" s="2"/>
      <c r="Z3" s="2"/>
      <c r="AA3" s="2"/>
      <c r="AB3" s="2"/>
      <c r="AC3" s="2"/>
      <c r="AD3" s="2"/>
    </row>
    <row r="4" spans="1:30" ht="15.75" thickBot="1" x14ac:dyDescent="0.3">
      <c r="A4" s="175" t="s">
        <v>252</v>
      </c>
      <c r="B4" s="161"/>
      <c r="C4" s="161"/>
      <c r="D4" s="161"/>
      <c r="E4" s="161"/>
      <c r="F4" s="161"/>
      <c r="G4" s="176"/>
      <c r="H4" s="2"/>
      <c r="I4" s="2"/>
      <c r="J4" s="2"/>
      <c r="K4" s="2"/>
      <c r="L4" s="2"/>
      <c r="M4" s="2"/>
      <c r="N4" s="2"/>
      <c r="O4" s="2"/>
      <c r="P4" s="2"/>
      <c r="Q4" s="2"/>
      <c r="R4" s="2"/>
      <c r="S4" s="2"/>
      <c r="T4" s="2"/>
      <c r="U4" s="2"/>
      <c r="V4" s="2"/>
      <c r="W4" s="2"/>
      <c r="X4" s="2"/>
      <c r="Y4" s="2"/>
      <c r="Z4" s="2"/>
      <c r="AA4" s="2"/>
      <c r="AB4" s="2"/>
      <c r="AC4" s="2"/>
      <c r="AD4" s="2"/>
    </row>
    <row r="5" spans="1:30" ht="17.25" x14ac:dyDescent="0.25">
      <c r="A5" s="184" t="s">
        <v>253</v>
      </c>
      <c r="B5" s="185"/>
      <c r="C5" s="185"/>
      <c r="D5" s="185"/>
      <c r="E5" s="185"/>
      <c r="F5" s="185"/>
      <c r="G5" s="186"/>
      <c r="H5" s="2"/>
      <c r="I5" s="2"/>
      <c r="J5" s="2"/>
      <c r="K5" s="2"/>
      <c r="L5" s="2"/>
      <c r="M5" s="2"/>
      <c r="N5" s="2"/>
      <c r="O5" s="2"/>
      <c r="P5" s="2"/>
      <c r="Q5" s="2"/>
      <c r="R5" s="2"/>
      <c r="S5" s="2"/>
      <c r="T5" s="2"/>
      <c r="U5" s="2"/>
      <c r="V5" s="2"/>
      <c r="W5" s="2"/>
      <c r="X5" s="2"/>
      <c r="Y5" s="2"/>
      <c r="Z5" s="2"/>
      <c r="AA5" s="2"/>
      <c r="AB5" s="2"/>
      <c r="AC5" s="2"/>
      <c r="AD5" s="2"/>
    </row>
    <row r="6" spans="1:30" ht="17.25" x14ac:dyDescent="0.25">
      <c r="A6" s="175" t="s">
        <v>511</v>
      </c>
      <c r="B6" s="161"/>
      <c r="C6" s="161"/>
      <c r="D6" s="161"/>
      <c r="E6" s="161"/>
      <c r="F6" s="161"/>
      <c r="G6" s="176"/>
      <c r="H6" s="2"/>
      <c r="I6" s="2"/>
      <c r="J6" s="2"/>
      <c r="K6" s="2"/>
      <c r="L6" s="2"/>
      <c r="M6" s="2"/>
      <c r="N6" s="2"/>
      <c r="O6" s="2"/>
      <c r="P6" s="2"/>
      <c r="Q6" s="2"/>
      <c r="R6" s="2"/>
      <c r="S6" s="2"/>
      <c r="T6" s="2"/>
      <c r="U6" s="2"/>
      <c r="V6" s="2"/>
      <c r="W6" s="2"/>
      <c r="X6" s="2"/>
      <c r="Y6" s="2"/>
      <c r="Z6" s="2"/>
      <c r="AA6" s="2"/>
      <c r="AB6" s="2"/>
      <c r="AC6" s="2"/>
      <c r="AD6" s="2"/>
    </row>
    <row r="7" spans="1:30" x14ac:dyDescent="0.25">
      <c r="A7" s="175" t="s">
        <v>254</v>
      </c>
      <c r="B7" s="161"/>
      <c r="C7" s="161"/>
      <c r="D7" s="161"/>
      <c r="E7" s="161"/>
      <c r="F7" s="161"/>
      <c r="G7" s="176"/>
      <c r="H7" s="2"/>
      <c r="I7" s="2"/>
      <c r="J7" s="2"/>
      <c r="K7" s="2"/>
      <c r="L7" s="2"/>
      <c r="M7" s="2"/>
      <c r="N7" s="2"/>
      <c r="O7" s="2"/>
      <c r="P7" s="2"/>
      <c r="Q7" s="2"/>
      <c r="R7" s="2"/>
      <c r="S7" s="2"/>
      <c r="T7" s="2"/>
      <c r="U7" s="2"/>
      <c r="V7" s="2"/>
      <c r="W7" s="2"/>
      <c r="X7" s="2"/>
      <c r="Y7" s="2"/>
      <c r="Z7" s="2"/>
      <c r="AA7" s="2"/>
      <c r="AB7" s="2"/>
      <c r="AC7" s="2"/>
      <c r="AD7" s="2"/>
    </row>
    <row r="8" spans="1:30" x14ac:dyDescent="0.25">
      <c r="A8" s="175" t="s">
        <v>255</v>
      </c>
      <c r="B8" s="161"/>
      <c r="C8" s="161"/>
      <c r="D8" s="161"/>
      <c r="E8" s="161"/>
      <c r="F8" s="161"/>
      <c r="G8" s="176"/>
      <c r="H8" s="2"/>
      <c r="I8" s="2"/>
      <c r="J8" s="2"/>
      <c r="K8" s="2"/>
      <c r="L8" s="2"/>
      <c r="M8" s="2"/>
      <c r="N8" s="2"/>
      <c r="O8" s="2"/>
      <c r="P8" s="2"/>
      <c r="Q8" s="2"/>
      <c r="R8" s="2"/>
      <c r="S8" s="2"/>
      <c r="T8" s="2"/>
      <c r="U8" s="2"/>
      <c r="V8" s="2"/>
      <c r="W8" s="2"/>
      <c r="X8" s="2"/>
      <c r="Y8" s="2"/>
      <c r="Z8" s="2"/>
      <c r="AA8" s="2"/>
      <c r="AB8" s="2"/>
      <c r="AC8" s="2"/>
      <c r="AD8" s="2"/>
    </row>
    <row r="9" spans="1:30" ht="15.75" thickBot="1" x14ac:dyDescent="0.3">
      <c r="A9" s="177" t="s">
        <v>510</v>
      </c>
      <c r="B9" s="178"/>
      <c r="C9" s="178"/>
      <c r="D9" s="178"/>
      <c r="E9" s="178"/>
      <c r="F9" s="178"/>
      <c r="G9" s="179"/>
      <c r="H9" s="2"/>
      <c r="I9" s="2"/>
      <c r="J9" s="2"/>
      <c r="K9" s="2"/>
      <c r="L9" s="2"/>
      <c r="M9" s="2"/>
      <c r="N9" s="2"/>
      <c r="O9" s="2"/>
      <c r="P9" s="2"/>
      <c r="Q9" s="2"/>
      <c r="R9" s="2"/>
      <c r="S9" s="2"/>
      <c r="T9" s="2"/>
      <c r="U9" s="2"/>
      <c r="V9" s="2"/>
      <c r="W9" s="2"/>
      <c r="X9" s="2"/>
      <c r="Y9" s="2"/>
      <c r="Z9" s="2"/>
      <c r="AA9" s="2"/>
      <c r="AB9" s="2"/>
      <c r="AC9" s="2"/>
      <c r="AD9" s="2"/>
    </row>
    <row r="10" spans="1:30"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0" x14ac:dyDescent="0.25">
      <c r="A11" s="3" t="s">
        <v>256</v>
      </c>
      <c r="B11" s="2"/>
      <c r="C11" s="2"/>
      <c r="D11" s="2"/>
      <c r="E11" s="3" t="s">
        <v>20</v>
      </c>
      <c r="F11" s="2"/>
      <c r="G11" s="2"/>
      <c r="H11" s="2"/>
      <c r="I11" s="2"/>
      <c r="J11" s="2"/>
      <c r="K11" s="2"/>
      <c r="L11" s="2"/>
      <c r="M11" s="2"/>
      <c r="N11" s="2"/>
      <c r="O11" s="2"/>
      <c r="P11" s="2"/>
      <c r="Q11" s="2"/>
      <c r="R11" s="2"/>
      <c r="S11" s="2"/>
      <c r="T11" s="2"/>
      <c r="U11" s="2"/>
      <c r="V11" s="2"/>
      <c r="W11" s="2"/>
      <c r="X11" s="2"/>
      <c r="Y11" s="2"/>
      <c r="Z11" s="2"/>
      <c r="AA11" s="2"/>
      <c r="AB11" s="2"/>
      <c r="AC11" s="2"/>
      <c r="AD11" s="2"/>
    </row>
    <row r="12" spans="1:30" x14ac:dyDescent="0.25">
      <c r="A12" s="2" t="s">
        <v>257</v>
      </c>
      <c r="B12" s="2"/>
      <c r="C12" s="2"/>
      <c r="D12" s="1"/>
      <c r="E12" s="2" t="s">
        <v>22</v>
      </c>
      <c r="F12" s="2"/>
      <c r="G12" s="2"/>
      <c r="H12" s="2"/>
      <c r="I12" s="2"/>
      <c r="J12" s="2"/>
      <c r="K12" s="2"/>
      <c r="L12" s="2"/>
      <c r="M12" s="2"/>
      <c r="N12" s="2"/>
      <c r="O12" s="2"/>
      <c r="P12" s="2"/>
      <c r="Q12" s="2"/>
      <c r="R12" s="2"/>
      <c r="S12" s="2"/>
      <c r="T12" s="2"/>
      <c r="U12" s="2"/>
      <c r="V12" s="2"/>
      <c r="W12" s="2"/>
      <c r="X12" s="2"/>
      <c r="Y12" s="2"/>
      <c r="Z12" s="2"/>
      <c r="AA12" s="2"/>
      <c r="AB12" s="2"/>
      <c r="AC12" s="2"/>
      <c r="AD12" s="2"/>
    </row>
    <row r="13" spans="1:30" ht="18" x14ac:dyDescent="0.35">
      <c r="A13" s="2" t="s">
        <v>258</v>
      </c>
      <c r="B13" s="2"/>
      <c r="C13" s="2"/>
      <c r="D13" s="1"/>
      <c r="E13" s="2" t="s">
        <v>22</v>
      </c>
      <c r="F13" s="2"/>
      <c r="G13" s="2"/>
      <c r="H13" s="2"/>
      <c r="I13" s="2"/>
      <c r="J13" s="2"/>
      <c r="K13" s="2"/>
      <c r="L13" s="2"/>
      <c r="M13" s="2"/>
      <c r="N13" s="2"/>
      <c r="O13" s="2"/>
      <c r="P13" s="2"/>
      <c r="Q13" s="2"/>
      <c r="R13" s="2"/>
      <c r="S13" s="2"/>
      <c r="T13" s="2"/>
      <c r="U13" s="2"/>
      <c r="V13" s="2"/>
      <c r="W13" s="2"/>
      <c r="X13" s="2"/>
      <c r="Y13" s="2"/>
      <c r="Z13" s="2"/>
      <c r="AA13" s="2"/>
      <c r="AB13" s="2"/>
      <c r="AC13" s="2"/>
      <c r="AD13" s="2"/>
    </row>
    <row r="14" spans="1:30" x14ac:dyDescent="0.25">
      <c r="A14" s="2" t="s">
        <v>259</v>
      </c>
      <c r="B14" s="2"/>
      <c r="C14" s="2"/>
      <c r="D14" s="1"/>
      <c r="E14" s="2" t="s">
        <v>22</v>
      </c>
      <c r="F14" s="2"/>
      <c r="G14" s="2"/>
      <c r="H14" s="2"/>
      <c r="I14" s="2"/>
      <c r="J14" s="2"/>
      <c r="K14" s="2"/>
      <c r="L14" s="2"/>
      <c r="M14" s="2"/>
      <c r="N14" s="2"/>
      <c r="O14" s="2"/>
      <c r="P14" s="2"/>
      <c r="Q14" s="2"/>
      <c r="R14" s="2"/>
      <c r="S14" s="2"/>
      <c r="T14" s="2"/>
      <c r="U14" s="2"/>
      <c r="V14" s="2"/>
      <c r="W14" s="2"/>
      <c r="X14" s="2"/>
      <c r="Y14" s="2"/>
      <c r="Z14" s="2"/>
      <c r="AA14" s="2"/>
      <c r="AB14" s="2"/>
      <c r="AC14" s="2"/>
      <c r="AD14" s="2"/>
    </row>
    <row r="15" spans="1:30" x14ac:dyDescent="0.25">
      <c r="A15" s="2" t="s">
        <v>260</v>
      </c>
      <c r="B15" s="2"/>
      <c r="C15" s="2"/>
      <c r="D15" s="1"/>
      <c r="E15" s="2" t="s">
        <v>22</v>
      </c>
      <c r="F15" s="2"/>
      <c r="G15" s="2"/>
      <c r="H15" s="2"/>
      <c r="I15" s="2"/>
      <c r="J15" s="2"/>
      <c r="K15" s="2"/>
      <c r="L15" s="2"/>
      <c r="M15" s="2"/>
      <c r="N15" s="2"/>
      <c r="O15" s="2"/>
      <c r="P15" s="2"/>
      <c r="Q15" s="2"/>
      <c r="R15" s="2"/>
      <c r="S15" s="2"/>
      <c r="T15" s="2"/>
      <c r="U15" s="2"/>
      <c r="V15" s="2"/>
      <c r="W15" s="2"/>
      <c r="X15" s="2"/>
      <c r="Y15" s="2"/>
      <c r="Z15" s="2"/>
      <c r="AA15" s="2"/>
      <c r="AB15" s="2"/>
      <c r="AC15" s="2"/>
      <c r="AD15" s="2"/>
    </row>
    <row r="16" spans="1:30" ht="18" x14ac:dyDescent="0.35">
      <c r="A16" s="2" t="s">
        <v>261</v>
      </c>
      <c r="B16" s="2"/>
      <c r="C16" s="2"/>
      <c r="D16" s="1"/>
      <c r="E16" s="2" t="s">
        <v>22</v>
      </c>
      <c r="F16" s="2"/>
      <c r="G16" s="2"/>
      <c r="H16" s="2"/>
      <c r="I16" s="2"/>
      <c r="J16" s="2"/>
      <c r="K16" s="2"/>
      <c r="L16" s="2"/>
      <c r="M16" s="2"/>
      <c r="N16" s="2"/>
      <c r="O16" s="2"/>
      <c r="P16" s="2"/>
      <c r="Q16" s="2"/>
      <c r="R16" s="2"/>
      <c r="S16" s="2"/>
      <c r="T16" s="2"/>
      <c r="U16" s="2"/>
      <c r="V16" s="2"/>
      <c r="W16" s="2"/>
      <c r="X16" s="2"/>
      <c r="Y16" s="2"/>
      <c r="Z16" s="2"/>
      <c r="AA16" s="2"/>
      <c r="AB16" s="2"/>
      <c r="AC16" s="2"/>
      <c r="AD16" s="2"/>
    </row>
    <row r="17" spans="1:30" ht="18" x14ac:dyDescent="0.35">
      <c r="A17" s="2" t="s">
        <v>262</v>
      </c>
      <c r="B17" s="2"/>
      <c r="C17" s="2"/>
      <c r="D17" s="1"/>
      <c r="E17" s="2" t="s">
        <v>22</v>
      </c>
      <c r="F17" s="2"/>
      <c r="G17" s="2"/>
      <c r="H17" s="2"/>
      <c r="I17" s="2"/>
      <c r="J17" s="2"/>
      <c r="K17" s="2"/>
      <c r="L17" s="2"/>
      <c r="M17" s="2"/>
      <c r="N17" s="2"/>
      <c r="O17" s="2"/>
      <c r="P17" s="2"/>
      <c r="Q17" s="2"/>
      <c r="R17" s="2"/>
      <c r="S17" s="2"/>
      <c r="T17" s="2"/>
      <c r="U17" s="2"/>
      <c r="V17" s="2"/>
      <c r="W17" s="2"/>
      <c r="X17" s="2"/>
      <c r="Y17" s="2"/>
      <c r="Z17" s="2"/>
      <c r="AA17" s="2"/>
      <c r="AB17" s="2"/>
      <c r="AC17" s="2"/>
      <c r="AD17" s="2"/>
    </row>
    <row r="18" spans="1:30"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spans="1:30" x14ac:dyDescent="0.25">
      <c r="A19" s="3" t="s">
        <v>263</v>
      </c>
      <c r="B19" s="2"/>
      <c r="C19" s="2"/>
      <c r="D19" s="2"/>
      <c r="E19" s="3" t="s">
        <v>20</v>
      </c>
      <c r="F19" s="2"/>
      <c r="G19" s="2"/>
      <c r="H19" s="2"/>
      <c r="I19" s="2"/>
      <c r="J19" s="2"/>
      <c r="K19" s="2"/>
      <c r="L19" s="2"/>
      <c r="M19" s="2"/>
      <c r="N19" s="2"/>
      <c r="O19" s="2"/>
      <c r="P19" s="2"/>
      <c r="Q19" s="2"/>
      <c r="R19" s="2"/>
      <c r="S19" s="2"/>
      <c r="T19" s="2"/>
      <c r="U19" s="2"/>
      <c r="V19" s="2"/>
      <c r="W19" s="2"/>
      <c r="X19" s="2"/>
      <c r="Y19" s="2"/>
      <c r="Z19" s="2"/>
      <c r="AA19" s="2"/>
      <c r="AB19" s="2"/>
      <c r="AC19" s="2"/>
      <c r="AD19" s="2"/>
    </row>
    <row r="20" spans="1:30" x14ac:dyDescent="0.25">
      <c r="A20" s="2" t="s">
        <v>539</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x14ac:dyDescent="0.25">
      <c r="A21" s="2" t="s">
        <v>264</v>
      </c>
      <c r="B21" s="2"/>
      <c r="C21" s="2"/>
      <c r="D21" s="1"/>
      <c r="E21" s="2" t="s">
        <v>74</v>
      </c>
      <c r="F21" s="2"/>
      <c r="G21" s="2"/>
      <c r="H21" s="2"/>
      <c r="I21" s="2"/>
      <c r="J21" s="2"/>
      <c r="K21" s="2"/>
      <c r="L21" s="2"/>
      <c r="M21" s="2"/>
      <c r="N21" s="2"/>
      <c r="O21" s="2"/>
      <c r="P21" s="2"/>
      <c r="Q21" s="2"/>
      <c r="R21" s="2"/>
      <c r="S21" s="2"/>
      <c r="T21" s="2"/>
      <c r="U21" s="2"/>
      <c r="V21" s="2"/>
      <c r="W21" s="2"/>
      <c r="X21" s="2"/>
      <c r="Y21" s="2"/>
      <c r="Z21" s="2"/>
      <c r="AA21" s="2"/>
      <c r="AB21" s="2"/>
      <c r="AC21" s="2"/>
      <c r="AD21" s="2"/>
    </row>
    <row r="22" spans="1:30" x14ac:dyDescent="0.25">
      <c r="A22" s="2" t="s">
        <v>265</v>
      </c>
      <c r="B22" s="2"/>
      <c r="C22" s="2"/>
      <c r="D22" s="1"/>
      <c r="E22" s="2" t="s">
        <v>58</v>
      </c>
      <c r="F22" s="2"/>
      <c r="G22" s="2"/>
      <c r="H22" s="2"/>
      <c r="I22" s="2"/>
      <c r="J22" s="2"/>
      <c r="K22" s="2"/>
      <c r="L22" s="2"/>
      <c r="M22" s="2"/>
      <c r="N22" s="2"/>
      <c r="O22" s="2"/>
      <c r="P22" s="2"/>
      <c r="Q22" s="2"/>
      <c r="R22" s="2"/>
      <c r="S22" s="2"/>
      <c r="T22" s="2"/>
      <c r="U22" s="2"/>
      <c r="V22" s="2"/>
      <c r="W22" s="2"/>
      <c r="X22" s="2"/>
      <c r="Y22" s="2"/>
      <c r="Z22" s="2"/>
      <c r="AA22" s="2"/>
      <c r="AB22" s="2"/>
      <c r="AC22" s="2"/>
      <c r="AD22" s="2"/>
    </row>
    <row r="23" spans="1:30" x14ac:dyDescent="0.25">
      <c r="A23" s="2" t="s">
        <v>266</v>
      </c>
      <c r="B23" s="2"/>
      <c r="C23" s="2"/>
      <c r="D23" s="1"/>
      <c r="E23" s="2" t="s">
        <v>65</v>
      </c>
      <c r="F23" s="2"/>
      <c r="G23" s="2"/>
      <c r="H23" s="2"/>
      <c r="I23" s="2"/>
      <c r="J23" s="2"/>
      <c r="K23" s="2"/>
      <c r="L23" s="2"/>
      <c r="M23" s="2"/>
      <c r="N23" s="2"/>
      <c r="O23" s="2"/>
      <c r="P23" s="2"/>
      <c r="Q23" s="2"/>
      <c r="R23" s="2"/>
      <c r="S23" s="2"/>
      <c r="T23" s="2"/>
      <c r="U23" s="2"/>
      <c r="V23" s="2"/>
      <c r="W23" s="2"/>
      <c r="X23" s="2"/>
      <c r="Y23" s="2"/>
      <c r="Z23" s="2"/>
      <c r="AA23" s="2"/>
      <c r="AB23" s="2"/>
      <c r="AC23" s="2"/>
      <c r="AD23" s="2"/>
    </row>
    <row r="24" spans="1:30" x14ac:dyDescent="0.25">
      <c r="A24" s="2" t="s">
        <v>61</v>
      </c>
      <c r="B24" s="2"/>
      <c r="C24" s="2"/>
      <c r="D24" s="1"/>
      <c r="E24" s="2" t="s">
        <v>22</v>
      </c>
      <c r="F24" s="2"/>
      <c r="G24" s="2"/>
      <c r="H24" s="2"/>
      <c r="I24" s="2"/>
      <c r="J24" s="2"/>
      <c r="K24" s="2"/>
      <c r="L24" s="2"/>
      <c r="M24" s="2"/>
      <c r="N24" s="2"/>
      <c r="O24" s="2"/>
      <c r="P24" s="2"/>
      <c r="Q24" s="2"/>
      <c r="R24" s="2"/>
      <c r="S24" s="2"/>
      <c r="T24" s="2"/>
      <c r="U24" s="2"/>
      <c r="V24" s="2"/>
      <c r="W24" s="2"/>
      <c r="X24" s="2"/>
      <c r="Y24" s="2"/>
      <c r="Z24" s="2"/>
      <c r="AA24" s="2"/>
      <c r="AB24" s="2"/>
      <c r="AC24" s="2"/>
      <c r="AD24" s="2"/>
    </row>
    <row r="25" spans="1:30" x14ac:dyDescent="0.25">
      <c r="A25" s="21" t="s">
        <v>267</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x14ac:dyDescent="0.25">
      <c r="A26" s="21" t="s">
        <v>731</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x14ac:dyDescent="0.25">
      <c r="A28" s="3" t="s">
        <v>268</v>
      </c>
      <c r="B28" s="2"/>
      <c r="C28" s="2"/>
      <c r="D28" s="2"/>
      <c r="E28" s="3" t="s">
        <v>20</v>
      </c>
      <c r="F28" s="2"/>
      <c r="G28" s="2"/>
      <c r="H28" s="2"/>
      <c r="I28" s="2"/>
      <c r="J28" s="2"/>
      <c r="K28" s="2"/>
      <c r="L28" s="2"/>
      <c r="M28" s="2"/>
      <c r="N28" s="2"/>
      <c r="O28" s="2"/>
      <c r="P28" s="2"/>
      <c r="Q28" s="2"/>
      <c r="R28" s="2"/>
      <c r="S28" s="2"/>
      <c r="T28" s="2"/>
      <c r="U28" s="2"/>
      <c r="V28" s="2"/>
      <c r="W28" s="2"/>
      <c r="X28" s="2"/>
      <c r="Y28" s="2"/>
      <c r="Z28" s="2"/>
      <c r="AA28" s="2"/>
      <c r="AB28" s="2"/>
      <c r="AC28" s="2"/>
      <c r="AD28" s="2"/>
    </row>
    <row r="29" spans="1:30" x14ac:dyDescent="0.25">
      <c r="A29" s="2" t="s">
        <v>269</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x14ac:dyDescent="0.25">
      <c r="A30" s="2" t="s">
        <v>85</v>
      </c>
      <c r="B30" s="2"/>
      <c r="C30" s="2"/>
      <c r="D30" s="1"/>
      <c r="E30" s="2" t="s">
        <v>58</v>
      </c>
      <c r="F30" s="2"/>
      <c r="G30" s="2"/>
      <c r="H30" s="2"/>
      <c r="I30" s="2"/>
      <c r="J30" s="2"/>
      <c r="K30" s="2"/>
      <c r="L30" s="2"/>
      <c r="M30" s="2"/>
      <c r="N30" s="2"/>
      <c r="O30" s="2"/>
      <c r="P30" s="2"/>
      <c r="Q30" s="2"/>
      <c r="R30" s="2"/>
      <c r="S30" s="2"/>
      <c r="T30" s="2"/>
      <c r="U30" s="2"/>
      <c r="V30" s="2"/>
      <c r="W30" s="2"/>
      <c r="X30" s="2"/>
      <c r="Y30" s="2"/>
      <c r="Z30" s="2"/>
      <c r="AA30" s="2"/>
      <c r="AB30" s="2"/>
      <c r="AC30" s="2"/>
      <c r="AD30" s="2"/>
    </row>
    <row r="31" spans="1:30" x14ac:dyDescent="0.25">
      <c r="A31" s="2" t="s">
        <v>265</v>
      </c>
      <c r="B31" s="2"/>
      <c r="C31" s="2"/>
      <c r="D31" s="1"/>
      <c r="E31" s="2" t="s">
        <v>58</v>
      </c>
      <c r="F31" s="2"/>
      <c r="G31" s="2"/>
      <c r="H31" s="2"/>
      <c r="I31" s="2"/>
      <c r="J31" s="2"/>
      <c r="K31" s="2"/>
      <c r="L31" s="2"/>
      <c r="M31" s="2"/>
      <c r="N31" s="2"/>
      <c r="O31" s="2"/>
      <c r="P31" s="2"/>
      <c r="Q31" s="2"/>
      <c r="R31" s="2"/>
      <c r="S31" s="2"/>
      <c r="T31" s="2"/>
      <c r="U31" s="2"/>
      <c r="V31" s="2"/>
      <c r="W31" s="2"/>
      <c r="X31" s="2"/>
      <c r="Y31" s="2"/>
      <c r="Z31" s="2"/>
      <c r="AA31" s="2"/>
      <c r="AB31" s="2"/>
      <c r="AC31" s="2"/>
      <c r="AD31" s="2"/>
    </row>
    <row r="32" spans="1:30" x14ac:dyDescent="0.25">
      <c r="A32" s="2" t="s">
        <v>266</v>
      </c>
      <c r="B32" s="2"/>
      <c r="C32" s="2"/>
      <c r="D32" s="1"/>
      <c r="E32" s="2" t="s">
        <v>65</v>
      </c>
      <c r="F32" s="2"/>
      <c r="G32" s="2"/>
      <c r="H32" s="2"/>
      <c r="I32" s="2"/>
      <c r="J32" s="2"/>
      <c r="K32" s="2"/>
      <c r="L32" s="2"/>
      <c r="M32" s="2"/>
      <c r="N32" s="2"/>
      <c r="O32" s="2"/>
      <c r="P32" s="2"/>
      <c r="Q32" s="2"/>
      <c r="R32" s="2"/>
      <c r="S32" s="2"/>
      <c r="T32" s="2"/>
      <c r="U32" s="2"/>
      <c r="V32" s="2"/>
      <c r="W32" s="2"/>
      <c r="X32" s="2"/>
      <c r="Y32" s="2"/>
      <c r="Z32" s="2"/>
      <c r="AA32" s="2"/>
      <c r="AB32" s="2"/>
      <c r="AC32" s="2"/>
      <c r="AD32" s="2"/>
    </row>
    <row r="33" spans="1:30" x14ac:dyDescent="0.25">
      <c r="A33" s="2" t="s">
        <v>61</v>
      </c>
      <c r="B33" s="2"/>
      <c r="C33" s="2"/>
      <c r="D33" s="1"/>
      <c r="E33" s="2" t="s">
        <v>22</v>
      </c>
      <c r="F33" s="2"/>
      <c r="G33" s="2"/>
      <c r="H33" s="2"/>
      <c r="I33" s="2"/>
      <c r="J33" s="2"/>
      <c r="K33" s="2"/>
      <c r="L33" s="2"/>
      <c r="M33" s="2"/>
      <c r="N33" s="2"/>
      <c r="O33" s="2"/>
      <c r="P33" s="2"/>
      <c r="Q33" s="2"/>
      <c r="R33" s="2"/>
      <c r="S33" s="2"/>
      <c r="T33" s="2"/>
      <c r="U33" s="2"/>
      <c r="V33" s="2"/>
      <c r="W33" s="2"/>
      <c r="X33" s="2"/>
      <c r="Y33" s="2"/>
      <c r="Z33" s="2"/>
      <c r="AA33" s="2"/>
      <c r="AB33" s="2"/>
      <c r="AC33" s="2"/>
      <c r="AD33" s="2"/>
    </row>
    <row r="34" spans="1:30" ht="17.25" x14ac:dyDescent="0.25">
      <c r="A34" s="2" t="s">
        <v>270</v>
      </c>
      <c r="B34" s="2"/>
      <c r="C34" s="2"/>
      <c r="D34" s="1"/>
      <c r="E34" s="2" t="s">
        <v>151</v>
      </c>
      <c r="F34" s="2"/>
      <c r="G34" s="2"/>
      <c r="H34" s="2"/>
      <c r="I34" s="2"/>
      <c r="J34" s="2"/>
      <c r="K34" s="2"/>
      <c r="L34" s="2"/>
      <c r="M34" s="2"/>
      <c r="N34" s="2"/>
      <c r="O34" s="2"/>
      <c r="P34" s="2"/>
      <c r="Q34" s="2"/>
      <c r="R34" s="2"/>
      <c r="S34" s="2"/>
      <c r="T34" s="2"/>
      <c r="U34" s="2"/>
      <c r="V34" s="2"/>
      <c r="W34" s="2"/>
      <c r="X34" s="2"/>
      <c r="Y34" s="2"/>
      <c r="Z34" s="2"/>
      <c r="AA34" s="2"/>
      <c r="AB34" s="2"/>
      <c r="AC34" s="2"/>
      <c r="AD34" s="2"/>
    </row>
    <row r="35" spans="1:30" x14ac:dyDescent="0.25">
      <c r="A35" s="21" t="s">
        <v>271</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x14ac:dyDescent="0.25">
      <c r="A36" s="21" t="s">
        <v>732</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x14ac:dyDescent="0.25">
      <c r="A38" s="3" t="s">
        <v>272</v>
      </c>
      <c r="B38" s="2"/>
      <c r="C38" s="2"/>
      <c r="D38" s="2"/>
      <c r="E38" s="3" t="s">
        <v>20</v>
      </c>
      <c r="F38" s="2"/>
      <c r="G38" s="2"/>
      <c r="H38" s="2"/>
      <c r="I38" s="2"/>
      <c r="J38" s="2"/>
      <c r="K38" s="2"/>
      <c r="L38" s="2"/>
      <c r="M38" s="2"/>
      <c r="N38" s="2"/>
      <c r="O38" s="2"/>
      <c r="P38" s="2"/>
      <c r="Q38" s="2"/>
      <c r="R38" s="2"/>
      <c r="S38" s="2"/>
      <c r="T38" s="2"/>
      <c r="U38" s="2"/>
      <c r="V38" s="2"/>
      <c r="W38" s="2"/>
      <c r="X38" s="2"/>
      <c r="Y38" s="2"/>
      <c r="Z38" s="2"/>
      <c r="AA38" s="2"/>
      <c r="AB38" s="2"/>
      <c r="AC38" s="2"/>
      <c r="AD38" s="2"/>
    </row>
    <row r="39" spans="1:30" x14ac:dyDescent="0.25">
      <c r="A39" s="2" t="s">
        <v>273</v>
      </c>
      <c r="B39" s="2"/>
      <c r="C39" s="2"/>
      <c r="D39" s="1"/>
      <c r="E39" s="2" t="s">
        <v>58</v>
      </c>
      <c r="F39" s="2"/>
      <c r="G39" s="2"/>
      <c r="H39" s="2"/>
      <c r="I39" s="2"/>
      <c r="J39" s="2"/>
      <c r="K39" s="2"/>
      <c r="L39" s="2"/>
      <c r="M39" s="2"/>
      <c r="N39" s="2"/>
      <c r="O39" s="2"/>
      <c r="P39" s="2"/>
      <c r="Q39" s="2"/>
      <c r="R39" s="2"/>
      <c r="S39" s="2"/>
      <c r="T39" s="2"/>
      <c r="U39" s="2"/>
      <c r="V39" s="2"/>
      <c r="W39" s="2"/>
      <c r="X39" s="2"/>
      <c r="Y39" s="2"/>
      <c r="Z39" s="2"/>
      <c r="AA39" s="2"/>
      <c r="AB39" s="2"/>
      <c r="AC39" s="2"/>
      <c r="AD39" s="2"/>
    </row>
    <row r="40" spans="1:30" x14ac:dyDescent="0.25">
      <c r="A40" s="2" t="s">
        <v>274</v>
      </c>
      <c r="B40" s="2"/>
      <c r="C40" s="2"/>
      <c r="D40" s="1"/>
      <c r="E40" s="2" t="s">
        <v>22</v>
      </c>
      <c r="F40" s="2"/>
      <c r="G40" s="2"/>
      <c r="H40" s="2"/>
      <c r="I40" s="2"/>
      <c r="J40" s="2"/>
      <c r="K40" s="2"/>
      <c r="L40" s="2"/>
      <c r="M40" s="2"/>
      <c r="N40" s="2"/>
      <c r="O40" s="2"/>
      <c r="P40" s="2"/>
      <c r="Q40" s="2"/>
      <c r="R40" s="2"/>
      <c r="S40" s="2"/>
      <c r="T40" s="2"/>
      <c r="U40" s="2"/>
      <c r="V40" s="2"/>
      <c r="W40" s="2"/>
      <c r="X40" s="2"/>
      <c r="Y40" s="2"/>
      <c r="Z40" s="2"/>
      <c r="AA40" s="2"/>
      <c r="AB40" s="2"/>
      <c r="AC40" s="2"/>
      <c r="AD40" s="2"/>
    </row>
    <row r="41" spans="1:30" x14ac:dyDescent="0.25">
      <c r="A41" s="2" t="s">
        <v>275</v>
      </c>
      <c r="B41" s="2"/>
      <c r="C41" s="2"/>
      <c r="D41" s="2">
        <f>'Drag Polar'!D30</f>
        <v>0</v>
      </c>
      <c r="E41" s="2" t="s">
        <v>22</v>
      </c>
      <c r="F41" s="2" t="s">
        <v>540</v>
      </c>
      <c r="G41" s="2"/>
      <c r="H41" s="2"/>
      <c r="I41" s="2"/>
      <c r="J41" s="2"/>
      <c r="K41" s="2"/>
      <c r="L41" s="2"/>
      <c r="M41" s="2"/>
      <c r="N41" s="2"/>
      <c r="O41" s="2"/>
      <c r="P41" s="2"/>
      <c r="Q41" s="2"/>
      <c r="R41" s="2"/>
      <c r="S41" s="2"/>
      <c r="T41" s="2"/>
      <c r="U41" s="2"/>
      <c r="V41" s="2"/>
      <c r="W41" s="2"/>
      <c r="X41" s="2"/>
      <c r="Y41" s="2"/>
      <c r="Z41" s="2"/>
      <c r="AA41" s="2"/>
      <c r="AB41" s="2"/>
      <c r="AC41" s="2"/>
      <c r="AD41" s="2"/>
    </row>
    <row r="42" spans="1:30"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x14ac:dyDescent="0.25">
      <c r="A43" s="3" t="s">
        <v>276</v>
      </c>
      <c r="B43" s="2"/>
      <c r="C43" s="2"/>
      <c r="D43" s="2"/>
      <c r="E43" s="3"/>
      <c r="F43" s="2"/>
      <c r="G43" s="2"/>
      <c r="H43" s="2"/>
      <c r="I43" s="2"/>
      <c r="J43" s="2"/>
      <c r="K43" s="2"/>
      <c r="L43" s="2"/>
      <c r="M43" s="2"/>
      <c r="N43" s="2"/>
      <c r="O43" s="2"/>
      <c r="P43" s="2"/>
      <c r="Q43" s="2"/>
      <c r="R43" s="2"/>
      <c r="S43" s="2"/>
      <c r="T43" s="2"/>
      <c r="U43" s="2"/>
      <c r="V43" s="2"/>
      <c r="W43" s="2"/>
      <c r="X43" s="2"/>
      <c r="Y43" s="2"/>
      <c r="Z43" s="2"/>
      <c r="AA43" s="2"/>
      <c r="AB43" s="2"/>
      <c r="AC43" s="2"/>
      <c r="AD43" s="2"/>
    </row>
    <row r="44" spans="1:30" x14ac:dyDescent="0.25">
      <c r="A44" s="2" t="s">
        <v>277</v>
      </c>
      <c r="B44" s="2"/>
      <c r="C44" s="2"/>
      <c r="D44" s="1"/>
      <c r="E44" s="2" t="s">
        <v>74</v>
      </c>
      <c r="F44" s="2"/>
      <c r="G44" s="2"/>
      <c r="H44" s="2"/>
      <c r="I44" s="2"/>
      <c r="J44" s="2"/>
      <c r="K44" s="2"/>
      <c r="L44" s="2"/>
      <c r="M44" s="2"/>
      <c r="N44" s="2"/>
      <c r="O44" s="2"/>
      <c r="P44" s="2"/>
      <c r="Q44" s="2"/>
      <c r="R44" s="2"/>
      <c r="S44" s="2"/>
      <c r="T44" s="2"/>
      <c r="U44" s="2"/>
      <c r="V44" s="2"/>
      <c r="W44" s="2"/>
      <c r="X44" s="2"/>
      <c r="Y44" s="2"/>
      <c r="Z44" s="2"/>
      <c r="AA44" s="2"/>
      <c r="AB44" s="2"/>
      <c r="AC44" s="2"/>
      <c r="AD44" s="2"/>
    </row>
    <row r="45" spans="1:30" x14ac:dyDescent="0.25">
      <c r="A45" s="21" t="s">
        <v>730</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x14ac:dyDescent="0.25">
      <c r="A47" s="3" t="s">
        <v>278</v>
      </c>
      <c r="B47" s="2"/>
      <c r="C47" s="2"/>
      <c r="D47" s="2"/>
      <c r="E47" s="3" t="s">
        <v>20</v>
      </c>
      <c r="F47" s="2"/>
      <c r="G47" s="2"/>
      <c r="H47" s="2"/>
      <c r="I47" s="2"/>
      <c r="J47" s="2"/>
      <c r="K47" s="2"/>
      <c r="L47" s="2"/>
      <c r="M47" s="2"/>
      <c r="N47" s="2"/>
      <c r="O47" s="2"/>
      <c r="P47" s="2"/>
      <c r="Q47" s="2"/>
      <c r="R47" s="2"/>
      <c r="S47" s="2"/>
      <c r="T47" s="2"/>
      <c r="U47" s="2"/>
      <c r="V47" s="2"/>
      <c r="W47" s="2"/>
      <c r="X47" s="2"/>
      <c r="Y47" s="2"/>
      <c r="Z47" s="2"/>
      <c r="AA47" s="2"/>
      <c r="AB47" s="2"/>
      <c r="AC47" s="2"/>
      <c r="AD47" s="2"/>
    </row>
    <row r="48" spans="1:30" x14ac:dyDescent="0.25">
      <c r="A48" s="2" t="s">
        <v>279</v>
      </c>
      <c r="B48" s="2"/>
      <c r="C48" s="2"/>
      <c r="D48" s="1"/>
      <c r="E48" s="2" t="s">
        <v>74</v>
      </c>
      <c r="F48" s="2"/>
      <c r="G48" s="2"/>
      <c r="H48" s="2"/>
      <c r="I48" s="2"/>
      <c r="J48" s="2"/>
      <c r="K48" s="2"/>
      <c r="L48" s="2"/>
      <c r="M48" s="2"/>
      <c r="N48" s="2"/>
      <c r="O48" s="2"/>
      <c r="P48" s="2"/>
      <c r="Q48" s="2"/>
      <c r="R48" s="2"/>
      <c r="S48" s="2"/>
      <c r="T48" s="2"/>
      <c r="U48" s="2"/>
      <c r="V48" s="2"/>
      <c r="W48" s="2"/>
      <c r="X48" s="2"/>
      <c r="Y48" s="2"/>
      <c r="Z48" s="2"/>
      <c r="AA48" s="2"/>
      <c r="AB48" s="2"/>
      <c r="AC48" s="2"/>
      <c r="AD48" s="2"/>
    </row>
    <row r="49" spans="1:30" x14ac:dyDescent="0.25">
      <c r="A49" s="2" t="s">
        <v>265</v>
      </c>
      <c r="B49" s="2"/>
      <c r="C49" s="2"/>
      <c r="D49" s="1"/>
      <c r="E49" s="2" t="s">
        <v>58</v>
      </c>
      <c r="F49" s="2"/>
      <c r="G49" s="2"/>
      <c r="H49" s="2"/>
      <c r="I49" s="2"/>
      <c r="J49" s="2"/>
      <c r="K49" s="2"/>
      <c r="L49" s="2"/>
      <c r="M49" s="2"/>
      <c r="N49" s="2"/>
      <c r="O49" s="2"/>
      <c r="P49" s="2"/>
      <c r="Q49" s="2"/>
      <c r="R49" s="2"/>
      <c r="S49" s="2"/>
      <c r="T49" s="2"/>
      <c r="U49" s="2"/>
      <c r="V49" s="2"/>
      <c r="W49" s="2"/>
      <c r="X49" s="2"/>
      <c r="Y49" s="2"/>
      <c r="Z49" s="2"/>
      <c r="AA49" s="2"/>
      <c r="AB49" s="2"/>
      <c r="AC49" s="2"/>
      <c r="AD49" s="2"/>
    </row>
    <row r="50" spans="1:30" x14ac:dyDescent="0.25">
      <c r="A50" s="2" t="s">
        <v>61</v>
      </c>
      <c r="B50" s="2"/>
      <c r="C50" s="2"/>
      <c r="D50" s="1"/>
      <c r="E50" s="2" t="s">
        <v>22</v>
      </c>
      <c r="F50" s="2"/>
      <c r="G50" s="2"/>
      <c r="H50" s="2"/>
      <c r="I50" s="2"/>
      <c r="J50" s="2"/>
      <c r="K50" s="2"/>
      <c r="L50" s="2"/>
      <c r="M50" s="2"/>
      <c r="N50" s="2"/>
      <c r="O50" s="2"/>
      <c r="P50" s="2"/>
      <c r="Q50" s="2"/>
      <c r="R50" s="2"/>
      <c r="S50" s="2"/>
      <c r="T50" s="2"/>
      <c r="U50" s="2"/>
      <c r="V50" s="2"/>
      <c r="W50" s="2"/>
      <c r="X50" s="2"/>
      <c r="Y50" s="2"/>
      <c r="Z50" s="2"/>
      <c r="AA50" s="2"/>
      <c r="AB50" s="2"/>
      <c r="AC50" s="2"/>
      <c r="AD50" s="2"/>
    </row>
    <row r="51" spans="1:30" x14ac:dyDescent="0.25">
      <c r="A51" s="2" t="s">
        <v>266</v>
      </c>
      <c r="B51" s="2"/>
      <c r="C51" s="2"/>
      <c r="D51" s="1"/>
      <c r="E51" s="2" t="s">
        <v>65</v>
      </c>
      <c r="F51" s="2"/>
      <c r="G51" s="2"/>
      <c r="H51" s="2"/>
      <c r="I51" s="2"/>
      <c r="J51" s="2"/>
      <c r="K51" s="2"/>
      <c r="L51" s="2"/>
      <c r="M51" s="2"/>
      <c r="N51" s="2"/>
      <c r="O51" s="2"/>
      <c r="P51" s="2"/>
      <c r="Q51" s="2"/>
      <c r="R51" s="2"/>
      <c r="S51" s="2"/>
      <c r="T51" s="2"/>
      <c r="U51" s="2"/>
      <c r="V51" s="2"/>
      <c r="W51" s="2"/>
      <c r="X51" s="2"/>
      <c r="Y51" s="2"/>
      <c r="Z51" s="2"/>
      <c r="AA51" s="2"/>
      <c r="AB51" s="2"/>
      <c r="AC51" s="2"/>
      <c r="AD51" s="2"/>
    </row>
    <row r="52" spans="1:30" x14ac:dyDescent="0.25">
      <c r="A52" s="21" t="s">
        <v>280</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x14ac:dyDescent="0.25">
      <c r="A53" s="2" t="s">
        <v>77</v>
      </c>
      <c r="B53" s="2"/>
      <c r="C53" s="2"/>
      <c r="D53" s="1"/>
      <c r="E53" s="2" t="s">
        <v>65</v>
      </c>
      <c r="F53" s="2"/>
      <c r="G53" s="2"/>
      <c r="H53" s="2"/>
      <c r="I53" s="2"/>
      <c r="J53" s="2"/>
      <c r="K53" s="2"/>
      <c r="L53" s="2"/>
      <c r="M53" s="2"/>
      <c r="N53" s="2"/>
      <c r="O53" s="2"/>
      <c r="P53" s="2"/>
      <c r="Q53" s="2"/>
      <c r="R53" s="2"/>
      <c r="S53" s="2"/>
      <c r="T53" s="2"/>
      <c r="U53" s="2"/>
      <c r="V53" s="2"/>
      <c r="W53" s="2"/>
      <c r="X53" s="2"/>
      <c r="Y53" s="2"/>
      <c r="Z53" s="2"/>
      <c r="AA53" s="2"/>
      <c r="AB53" s="2"/>
      <c r="AC53" s="2"/>
      <c r="AD53" s="2"/>
    </row>
    <row r="54" spans="1:30" x14ac:dyDescent="0.25">
      <c r="A54" s="2" t="s">
        <v>281</v>
      </c>
      <c r="B54" s="2"/>
      <c r="C54" s="2"/>
      <c r="D54" s="1"/>
      <c r="E54" s="2" t="s">
        <v>282</v>
      </c>
      <c r="F54" s="2"/>
      <c r="G54" s="2"/>
      <c r="H54" s="2"/>
      <c r="I54" s="2"/>
      <c r="J54" s="2"/>
      <c r="K54" s="2"/>
      <c r="L54" s="2"/>
      <c r="M54" s="2"/>
      <c r="N54" s="2"/>
      <c r="O54" s="2"/>
      <c r="P54" s="2"/>
      <c r="Q54" s="2"/>
      <c r="R54" s="2"/>
      <c r="S54" s="2"/>
      <c r="T54" s="2"/>
      <c r="U54" s="2"/>
      <c r="V54" s="2"/>
      <c r="W54" s="2"/>
      <c r="X54" s="2"/>
      <c r="Y54" s="2"/>
      <c r="Z54" s="2"/>
      <c r="AA54" s="2"/>
      <c r="AB54" s="2"/>
      <c r="AC54" s="2"/>
      <c r="AD54" s="2"/>
    </row>
    <row r="55" spans="1:30" ht="17.25" x14ac:dyDescent="0.25">
      <c r="A55" s="2" t="s">
        <v>283</v>
      </c>
      <c r="B55" s="2"/>
      <c r="C55" s="2"/>
      <c r="D55" s="1"/>
      <c r="E55" s="2" t="s">
        <v>151</v>
      </c>
      <c r="F55" s="2"/>
      <c r="G55" s="2"/>
      <c r="H55" s="2"/>
      <c r="I55" s="2"/>
      <c r="J55" s="2"/>
      <c r="K55" s="2"/>
      <c r="L55" s="2"/>
      <c r="M55" s="2"/>
      <c r="N55" s="2"/>
      <c r="O55" s="2"/>
      <c r="P55" s="2"/>
      <c r="Q55" s="2"/>
      <c r="R55" s="2"/>
      <c r="S55" s="2"/>
      <c r="T55" s="2"/>
      <c r="U55" s="2"/>
      <c r="V55" s="2"/>
      <c r="W55" s="2"/>
      <c r="X55" s="2"/>
      <c r="Y55" s="2"/>
      <c r="Z55" s="2"/>
      <c r="AA55" s="2"/>
      <c r="AB55" s="2"/>
      <c r="AC55" s="2"/>
      <c r="AD55" s="2"/>
    </row>
    <row r="56" spans="1:30" x14ac:dyDescent="0.25">
      <c r="A56" s="21" t="s">
        <v>729</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x14ac:dyDescent="0.25">
      <c r="A58" s="3" t="s">
        <v>284</v>
      </c>
      <c r="B58" s="2"/>
      <c r="C58" s="2"/>
      <c r="D58" s="105" t="s">
        <v>285</v>
      </c>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x14ac:dyDescent="0.25">
      <c r="A59" s="2" t="s">
        <v>286</v>
      </c>
      <c r="B59" s="2"/>
      <c r="C59" s="2"/>
      <c r="D59" s="3">
        <v>25.119</v>
      </c>
      <c r="E59" s="3" t="s">
        <v>287</v>
      </c>
      <c r="F59" s="3" t="s">
        <v>288</v>
      </c>
      <c r="G59" s="3" t="s">
        <v>289</v>
      </c>
      <c r="H59" s="3" t="s">
        <v>290</v>
      </c>
      <c r="I59" s="3" t="s">
        <v>20</v>
      </c>
      <c r="J59" s="2"/>
      <c r="K59" s="2"/>
      <c r="L59" s="2"/>
      <c r="M59" s="2"/>
      <c r="N59" s="2"/>
      <c r="O59" s="2"/>
      <c r="P59" s="2"/>
      <c r="Q59" s="2"/>
      <c r="R59" s="2"/>
      <c r="S59" s="2"/>
      <c r="T59" s="2"/>
      <c r="U59" s="2"/>
      <c r="V59" s="2"/>
      <c r="W59" s="2"/>
      <c r="X59" s="2"/>
      <c r="Y59" s="2"/>
      <c r="Z59" s="2"/>
      <c r="AA59" s="2"/>
      <c r="AB59" s="2"/>
      <c r="AC59" s="2"/>
      <c r="AD59" s="2"/>
    </row>
    <row r="60" spans="1:30" x14ac:dyDescent="0.25">
      <c r="A60" s="2" t="s">
        <v>265</v>
      </c>
      <c r="B60" s="2"/>
      <c r="C60" s="2"/>
      <c r="D60" s="2">
        <v>0</v>
      </c>
      <c r="E60" s="2">
        <v>0</v>
      </c>
      <c r="F60" s="2">
        <v>0</v>
      </c>
      <c r="G60" s="2">
        <v>0</v>
      </c>
      <c r="H60" s="2">
        <v>0</v>
      </c>
      <c r="I60" s="2" t="s">
        <v>58</v>
      </c>
      <c r="J60" s="2"/>
      <c r="K60" s="2"/>
      <c r="L60" s="2"/>
      <c r="M60" s="2"/>
      <c r="N60" s="2"/>
      <c r="O60" s="2"/>
      <c r="P60" s="2"/>
      <c r="Q60" s="2"/>
      <c r="R60" s="2"/>
      <c r="S60" s="2"/>
      <c r="T60" s="2"/>
      <c r="U60" s="2"/>
      <c r="V60" s="2"/>
      <c r="W60" s="2"/>
      <c r="X60" s="2"/>
      <c r="Y60" s="2"/>
      <c r="Z60" s="2"/>
      <c r="AA60" s="2"/>
      <c r="AB60" s="2"/>
      <c r="AC60" s="2"/>
      <c r="AD60" s="2"/>
    </row>
    <row r="61" spans="1:30" x14ac:dyDescent="0.25">
      <c r="A61" s="2" t="s">
        <v>291</v>
      </c>
      <c r="B61" s="2"/>
      <c r="C61" s="2"/>
      <c r="D61" s="2">
        <f>TLAR!F11</f>
        <v>0</v>
      </c>
      <c r="E61" s="2">
        <f>TLAR!F19</f>
        <v>-1</v>
      </c>
      <c r="F61" s="2">
        <f>TLAR!F27</f>
        <v>-1</v>
      </c>
      <c r="G61" s="2">
        <f>TLAR!F35</f>
        <v>-1</v>
      </c>
      <c r="H61" s="2">
        <f>TLAR!F43</f>
        <v>-1</v>
      </c>
      <c r="I61" s="2"/>
      <c r="J61" s="2"/>
      <c r="K61" s="2"/>
      <c r="L61" s="2"/>
      <c r="M61" s="2"/>
      <c r="N61" s="2"/>
      <c r="O61" s="2"/>
      <c r="P61" s="2"/>
      <c r="Q61" s="2"/>
      <c r="R61" s="2"/>
      <c r="S61" s="2"/>
      <c r="T61" s="2"/>
      <c r="U61" s="2"/>
      <c r="V61" s="2"/>
      <c r="W61" s="2"/>
      <c r="X61" s="2"/>
      <c r="Y61" s="2"/>
      <c r="Z61" s="2"/>
      <c r="AA61" s="2"/>
      <c r="AB61" s="2"/>
      <c r="AC61" s="2"/>
      <c r="AD61" s="2"/>
    </row>
    <row r="62" spans="1:30" x14ac:dyDescent="0.25">
      <c r="A62" s="2" t="s">
        <v>61</v>
      </c>
      <c r="B62" s="2"/>
      <c r="C62" s="2"/>
      <c r="D62" s="2">
        <f>TLAR!F7</f>
        <v>0</v>
      </c>
      <c r="E62" s="2">
        <f>TLAR!F15</f>
        <v>0</v>
      </c>
      <c r="F62" s="2">
        <f>TLAR!F23</f>
        <v>0</v>
      </c>
      <c r="G62" s="2">
        <f>TLAR!F31</f>
        <v>0</v>
      </c>
      <c r="H62" s="2">
        <f>TLAR!F39</f>
        <v>0</v>
      </c>
      <c r="I62" s="2"/>
      <c r="J62" s="2"/>
      <c r="K62" s="2"/>
      <c r="L62" s="2"/>
      <c r="M62" s="2"/>
      <c r="N62" s="2"/>
      <c r="O62" s="2"/>
      <c r="P62" s="2"/>
      <c r="Q62" s="2"/>
      <c r="R62" s="2"/>
      <c r="S62" s="2"/>
      <c r="T62" s="2"/>
      <c r="U62" s="2"/>
      <c r="V62" s="2"/>
      <c r="W62" s="2"/>
      <c r="X62" s="2"/>
      <c r="Y62" s="2"/>
      <c r="Z62" s="2"/>
      <c r="AA62" s="2"/>
      <c r="AB62" s="2"/>
      <c r="AC62" s="2"/>
      <c r="AD62" s="2"/>
    </row>
    <row r="63" spans="1:30" x14ac:dyDescent="0.25">
      <c r="A63" s="2" t="s">
        <v>292</v>
      </c>
      <c r="B63" s="2"/>
      <c r="C63" s="2"/>
      <c r="D63" s="2">
        <v>0</v>
      </c>
      <c r="E63" s="2">
        <v>0</v>
      </c>
      <c r="F63" s="2">
        <v>0</v>
      </c>
      <c r="G63" s="2">
        <v>0</v>
      </c>
      <c r="H63" s="2">
        <v>0</v>
      </c>
      <c r="I63" s="2" t="s">
        <v>65</v>
      </c>
      <c r="J63" s="2"/>
      <c r="K63" s="2"/>
      <c r="L63" s="2"/>
      <c r="M63" s="2"/>
      <c r="N63" s="2"/>
      <c r="O63" s="2"/>
      <c r="P63" s="2"/>
      <c r="Q63" s="2"/>
      <c r="R63" s="2"/>
      <c r="S63" s="2"/>
      <c r="T63" s="2"/>
      <c r="U63" s="2"/>
      <c r="V63" s="2"/>
      <c r="W63" s="2"/>
      <c r="X63" s="2"/>
      <c r="Y63" s="2"/>
      <c r="Z63" s="2"/>
      <c r="AA63" s="2"/>
      <c r="AB63" s="2"/>
      <c r="AC63" s="2"/>
      <c r="AD63" s="2"/>
    </row>
    <row r="64" spans="1:30" x14ac:dyDescent="0.25">
      <c r="A64" s="2" t="s">
        <v>293</v>
      </c>
      <c r="B64" s="2"/>
      <c r="C64" s="2"/>
      <c r="D64" s="2">
        <f>TLAR!F12</f>
        <v>0</v>
      </c>
      <c r="E64" s="2">
        <f>TLAR!F20</f>
        <v>0</v>
      </c>
      <c r="F64" s="2">
        <f>TLAR!F28</f>
        <v>0</v>
      </c>
      <c r="G64" s="2">
        <f>TLAR!F36</f>
        <v>0</v>
      </c>
      <c r="H64" s="2">
        <f>TLAR!F44</f>
        <v>0</v>
      </c>
      <c r="I64" s="2" t="s">
        <v>72</v>
      </c>
      <c r="J64" s="2"/>
      <c r="K64" s="2"/>
      <c r="L64" s="2"/>
      <c r="M64" s="2"/>
      <c r="N64" s="2"/>
      <c r="O64" s="2"/>
      <c r="P64" s="2"/>
      <c r="Q64" s="2"/>
      <c r="R64" s="2"/>
      <c r="S64" s="2"/>
      <c r="T64" s="2"/>
      <c r="U64" s="2"/>
      <c r="V64" s="2"/>
      <c r="W64" s="2"/>
      <c r="X64" s="2"/>
      <c r="Y64" s="2"/>
      <c r="Z64" s="2"/>
      <c r="AA64" s="2"/>
      <c r="AB64" s="2"/>
      <c r="AC64" s="2"/>
      <c r="AD64" s="2"/>
    </row>
    <row r="65" spans="1:30" x14ac:dyDescent="0.25">
      <c r="A65" s="2" t="s">
        <v>294</v>
      </c>
      <c r="B65" s="2"/>
      <c r="C65" s="2"/>
      <c r="D65" s="1"/>
      <c r="E65" s="1"/>
      <c r="F65" s="1"/>
      <c r="G65" s="1"/>
      <c r="H65" s="1"/>
      <c r="I65" s="2" t="s">
        <v>22</v>
      </c>
      <c r="J65" s="2"/>
      <c r="K65" s="2"/>
      <c r="L65" s="2"/>
      <c r="M65" s="2"/>
      <c r="N65" s="2"/>
      <c r="O65" s="2"/>
      <c r="P65" s="2"/>
      <c r="Q65" s="2"/>
      <c r="R65" s="2"/>
      <c r="S65" s="2"/>
      <c r="T65" s="2"/>
      <c r="U65" s="2"/>
      <c r="V65" s="2"/>
      <c r="W65" s="2"/>
      <c r="X65" s="2"/>
      <c r="Y65" s="2"/>
      <c r="Z65" s="2"/>
      <c r="AA65" s="2"/>
      <c r="AB65" s="2"/>
      <c r="AC65" s="2"/>
      <c r="AD65" s="2"/>
    </row>
    <row r="66" spans="1:30" x14ac:dyDescent="0.25">
      <c r="A66" s="2" t="s">
        <v>295</v>
      </c>
      <c r="B66" s="2"/>
      <c r="C66" s="2"/>
      <c r="D66" s="1"/>
      <c r="E66" s="1"/>
      <c r="F66" s="1"/>
      <c r="G66" s="1"/>
      <c r="H66" s="1"/>
      <c r="I66" s="2" t="s">
        <v>22</v>
      </c>
      <c r="J66" s="2"/>
      <c r="K66" s="2"/>
      <c r="L66" s="2"/>
      <c r="M66" s="2"/>
      <c r="N66" s="2"/>
      <c r="O66" s="2"/>
      <c r="P66" s="2"/>
      <c r="Q66" s="2"/>
      <c r="R66" s="2"/>
      <c r="S66" s="2"/>
      <c r="T66" s="2"/>
      <c r="U66" s="2"/>
      <c r="V66" s="2"/>
      <c r="W66" s="2"/>
      <c r="X66" s="2"/>
      <c r="Y66" s="2"/>
      <c r="Z66" s="2"/>
      <c r="AA66" s="2"/>
      <c r="AB66" s="2"/>
      <c r="AC66" s="2"/>
      <c r="AD66" s="2"/>
    </row>
    <row r="67" spans="1:30" x14ac:dyDescent="0.25">
      <c r="A67" s="2" t="s">
        <v>77</v>
      </c>
      <c r="B67" s="2"/>
      <c r="C67" s="2"/>
      <c r="D67" s="2">
        <v>288.14999999999998</v>
      </c>
      <c r="E67" s="2">
        <v>288.14999999999998</v>
      </c>
      <c r="F67" s="2">
        <v>288.14999999999998</v>
      </c>
      <c r="G67" s="2">
        <v>288.14999999999998</v>
      </c>
      <c r="H67" s="2">
        <v>288.14999999999998</v>
      </c>
      <c r="I67" s="2" t="s">
        <v>65</v>
      </c>
      <c r="J67" s="2"/>
      <c r="K67" s="2"/>
      <c r="L67" s="2"/>
      <c r="M67" s="2"/>
      <c r="N67" s="2"/>
      <c r="O67" s="2"/>
      <c r="P67" s="2"/>
      <c r="Q67" s="2"/>
      <c r="R67" s="2"/>
      <c r="S67" s="2"/>
      <c r="T67" s="2"/>
      <c r="U67" s="2"/>
      <c r="V67" s="2"/>
      <c r="W67" s="2"/>
      <c r="X67" s="2"/>
      <c r="Y67" s="2"/>
      <c r="Z67" s="2"/>
      <c r="AA67" s="2"/>
      <c r="AB67" s="2"/>
      <c r="AC67" s="2"/>
      <c r="AD67" s="2"/>
    </row>
    <row r="68" spans="1:30" ht="17.25" x14ac:dyDescent="0.25">
      <c r="A68" s="2" t="s">
        <v>283</v>
      </c>
      <c r="B68" s="2"/>
      <c r="C68" s="2"/>
      <c r="D68" s="2">
        <v>1.2250000000000001</v>
      </c>
      <c r="E68" s="2">
        <v>1.2250000000000001</v>
      </c>
      <c r="F68" s="2">
        <v>1.2250000000000001</v>
      </c>
      <c r="G68" s="2">
        <v>1.2250000000000001</v>
      </c>
      <c r="H68" s="2">
        <v>1.2250000000000001</v>
      </c>
      <c r="I68" s="2" t="s">
        <v>151</v>
      </c>
      <c r="J68" s="2"/>
      <c r="K68" s="2"/>
      <c r="L68" s="2"/>
      <c r="M68" s="2"/>
      <c r="N68" s="2"/>
      <c r="O68" s="2"/>
      <c r="P68" s="2"/>
      <c r="Q68" s="2"/>
      <c r="R68" s="2"/>
      <c r="S68" s="2"/>
      <c r="T68" s="2"/>
      <c r="U68" s="2"/>
      <c r="V68" s="2"/>
      <c r="W68" s="2"/>
      <c r="X68" s="2"/>
      <c r="Y68" s="2"/>
      <c r="Z68" s="2"/>
      <c r="AA68" s="2"/>
      <c r="AB68" s="2"/>
      <c r="AC68" s="2"/>
      <c r="AD68" s="2"/>
    </row>
    <row r="69" spans="1:30" ht="30" customHeight="1" x14ac:dyDescent="0.25">
      <c r="A69" s="156" t="s">
        <v>296</v>
      </c>
      <c r="B69" s="156"/>
      <c r="C69" s="180"/>
      <c r="D69" s="1"/>
      <c r="E69" s="1"/>
      <c r="F69" s="1"/>
      <c r="G69" s="1"/>
      <c r="H69" s="1"/>
      <c r="I69" s="2" t="s">
        <v>22</v>
      </c>
      <c r="J69" s="2"/>
      <c r="K69" s="2"/>
      <c r="L69" s="2"/>
      <c r="M69" s="2"/>
      <c r="N69" s="2"/>
      <c r="O69" s="2"/>
      <c r="P69" s="2"/>
      <c r="Q69" s="2"/>
      <c r="R69" s="2"/>
      <c r="S69" s="2"/>
      <c r="T69" s="2"/>
      <c r="U69" s="2"/>
      <c r="V69" s="2"/>
      <c r="W69" s="2"/>
      <c r="X69" s="2"/>
      <c r="Y69" s="2"/>
      <c r="Z69" s="2"/>
      <c r="AA69" s="2"/>
      <c r="AB69" s="2"/>
      <c r="AC69" s="2"/>
      <c r="AD69" s="2"/>
    </row>
    <row r="70" spans="1:30" x14ac:dyDescent="0.25">
      <c r="A70" s="2" t="s">
        <v>297</v>
      </c>
      <c r="B70" s="2"/>
      <c r="C70" s="2"/>
      <c r="D70" s="1"/>
      <c r="E70" s="1"/>
      <c r="F70" s="1"/>
      <c r="G70" s="1"/>
      <c r="H70" s="1"/>
      <c r="I70" s="2" t="s">
        <v>22</v>
      </c>
      <c r="J70" s="2"/>
      <c r="K70" s="2"/>
      <c r="L70" s="2"/>
      <c r="M70" s="2"/>
      <c r="N70" s="2"/>
      <c r="O70" s="2"/>
      <c r="P70" s="2"/>
      <c r="Q70" s="2"/>
      <c r="R70" s="2"/>
      <c r="S70" s="2"/>
      <c r="T70" s="2"/>
      <c r="U70" s="2"/>
      <c r="V70" s="2"/>
      <c r="W70" s="2"/>
      <c r="X70" s="2"/>
      <c r="Y70" s="2"/>
      <c r="Z70" s="2"/>
      <c r="AA70" s="2"/>
      <c r="AB70" s="2"/>
      <c r="AC70" s="2"/>
      <c r="AD70" s="2"/>
    </row>
    <row r="71" spans="1:30" x14ac:dyDescent="0.25">
      <c r="A71" s="21" t="s">
        <v>728</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x14ac:dyDescent="0.25">
      <c r="A73" s="3" t="s">
        <v>298</v>
      </c>
      <c r="B73" s="2"/>
      <c r="C73" s="2"/>
      <c r="D73" s="2"/>
      <c r="E73" s="3" t="s">
        <v>20</v>
      </c>
      <c r="F73" s="2"/>
      <c r="G73" s="2"/>
      <c r="H73" s="2"/>
      <c r="I73" s="2"/>
      <c r="J73" s="2"/>
      <c r="K73" s="2"/>
      <c r="L73" s="2"/>
      <c r="M73" s="2"/>
      <c r="N73" s="2"/>
      <c r="O73" s="2"/>
      <c r="P73" s="2"/>
      <c r="Q73" s="2"/>
      <c r="R73" s="2"/>
      <c r="S73" s="2"/>
      <c r="T73" s="2"/>
      <c r="U73" s="2"/>
      <c r="V73" s="2"/>
      <c r="W73" s="2"/>
      <c r="X73" s="2"/>
      <c r="Y73" s="2"/>
      <c r="Z73" s="2"/>
      <c r="AA73" s="2"/>
      <c r="AB73" s="2"/>
      <c r="AC73" s="2"/>
      <c r="AD73" s="2"/>
    </row>
    <row r="74" spans="1:30" x14ac:dyDescent="0.25">
      <c r="A74" s="2" t="s">
        <v>299</v>
      </c>
      <c r="B74" s="2"/>
      <c r="C74" s="2"/>
      <c r="D74" s="2">
        <f>TLAR!B6</f>
        <v>0</v>
      </c>
      <c r="E74" s="2" t="s">
        <v>58</v>
      </c>
      <c r="F74" s="2"/>
      <c r="G74" s="2"/>
      <c r="H74" s="2"/>
      <c r="I74" s="2"/>
      <c r="J74" s="2"/>
      <c r="K74" s="2"/>
      <c r="L74" s="2"/>
      <c r="M74" s="2"/>
      <c r="N74" s="2"/>
      <c r="O74" s="2"/>
      <c r="P74" s="2"/>
      <c r="Q74" s="2"/>
      <c r="R74" s="2"/>
      <c r="S74" s="2"/>
      <c r="T74" s="2"/>
      <c r="U74" s="2"/>
      <c r="V74" s="2"/>
      <c r="W74" s="2"/>
      <c r="X74" s="2"/>
      <c r="Y74" s="2"/>
      <c r="Z74" s="2"/>
      <c r="AA74" s="2"/>
      <c r="AB74" s="2"/>
      <c r="AC74" s="2"/>
      <c r="AD74" s="2"/>
    </row>
    <row r="75" spans="1:30" x14ac:dyDescent="0.25">
      <c r="A75" s="2" t="s">
        <v>300</v>
      </c>
      <c r="B75" s="2"/>
      <c r="C75" s="2"/>
      <c r="D75" s="2">
        <f>TLAR!B8</f>
        <v>500</v>
      </c>
      <c r="E75" s="2" t="s">
        <v>58</v>
      </c>
      <c r="F75" s="2"/>
      <c r="G75" s="2"/>
      <c r="H75" s="2"/>
      <c r="I75" s="2"/>
      <c r="J75" s="2"/>
      <c r="K75" s="2"/>
      <c r="L75" s="2"/>
      <c r="M75" s="2"/>
      <c r="N75" s="2"/>
      <c r="O75" s="2"/>
      <c r="P75" s="2"/>
      <c r="Q75" s="2"/>
      <c r="R75" s="2"/>
      <c r="S75" s="2"/>
      <c r="T75" s="2"/>
      <c r="U75" s="2"/>
      <c r="V75" s="2"/>
      <c r="W75" s="2"/>
      <c r="X75" s="2"/>
      <c r="Y75" s="2"/>
      <c r="Z75" s="2"/>
      <c r="AA75" s="2"/>
      <c r="AB75" s="2"/>
      <c r="AC75" s="2"/>
      <c r="AD75" s="2"/>
    </row>
    <row r="76" spans="1:30" x14ac:dyDescent="0.25">
      <c r="A76" s="2" t="s">
        <v>292</v>
      </c>
      <c r="B76" s="2"/>
      <c r="C76" s="2"/>
      <c r="D76" s="2">
        <v>15</v>
      </c>
      <c r="E76" s="2" t="s">
        <v>65</v>
      </c>
      <c r="F76" s="2"/>
      <c r="G76" s="2"/>
      <c r="H76" s="2"/>
      <c r="I76" s="2"/>
      <c r="J76" s="2"/>
      <c r="K76" s="2"/>
      <c r="L76" s="2"/>
      <c r="M76" s="2"/>
      <c r="N76" s="2"/>
      <c r="O76" s="2"/>
      <c r="P76" s="2"/>
      <c r="Q76" s="2"/>
      <c r="R76" s="2"/>
      <c r="S76" s="2"/>
      <c r="T76" s="2"/>
      <c r="U76" s="2"/>
      <c r="V76" s="2"/>
      <c r="W76" s="2"/>
      <c r="X76" s="2"/>
      <c r="Y76" s="2"/>
      <c r="Z76" s="2"/>
      <c r="AA76" s="2"/>
      <c r="AB76" s="2"/>
      <c r="AC76" s="2"/>
      <c r="AD76" s="2"/>
    </row>
    <row r="77" spans="1:30" x14ac:dyDescent="0.25">
      <c r="A77" s="2" t="s">
        <v>301</v>
      </c>
      <c r="B77" s="2"/>
      <c r="C77" s="2"/>
      <c r="D77" s="79" t="s">
        <v>302</v>
      </c>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x14ac:dyDescent="0.25">
      <c r="A78" s="2" t="s">
        <v>303</v>
      </c>
      <c r="B78" s="2"/>
      <c r="C78" s="2"/>
      <c r="D78" s="1"/>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x14ac:dyDescent="0.25">
      <c r="A79" s="2" t="s">
        <v>304</v>
      </c>
      <c r="B79" s="2"/>
      <c r="C79" s="2"/>
      <c r="D79" s="1"/>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x14ac:dyDescent="0.25">
      <c r="A80" s="21" t="s">
        <v>280</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x14ac:dyDescent="0.25">
      <c r="A81" s="2" t="s">
        <v>77</v>
      </c>
      <c r="B81" s="2"/>
      <c r="C81" s="2"/>
      <c r="D81" s="2">
        <f>TLAR!B9</f>
        <v>298</v>
      </c>
      <c r="E81" s="2" t="s">
        <v>65</v>
      </c>
      <c r="F81" s="2"/>
      <c r="G81" s="2"/>
      <c r="H81" s="2"/>
      <c r="I81" s="2"/>
      <c r="J81" s="2"/>
      <c r="K81" s="2"/>
      <c r="L81" s="2"/>
      <c r="M81" s="2"/>
      <c r="N81" s="2"/>
      <c r="O81" s="2"/>
      <c r="P81" s="2"/>
      <c r="Q81" s="2"/>
      <c r="R81" s="2"/>
      <c r="S81" s="2"/>
      <c r="T81" s="2"/>
      <c r="U81" s="2"/>
      <c r="V81" s="2"/>
      <c r="W81" s="2"/>
      <c r="X81" s="2"/>
      <c r="Y81" s="2"/>
      <c r="Z81" s="2"/>
      <c r="AA81" s="2"/>
      <c r="AB81" s="2"/>
      <c r="AC81" s="2"/>
      <c r="AD81" s="2"/>
    </row>
    <row r="82" spans="1:30" x14ac:dyDescent="0.25">
      <c r="A82" s="2" t="s">
        <v>281</v>
      </c>
      <c r="B82" s="2"/>
      <c r="C82" s="2"/>
      <c r="D82" s="1"/>
      <c r="E82" s="2" t="s">
        <v>282</v>
      </c>
      <c r="F82" s="2"/>
      <c r="G82" s="2"/>
      <c r="H82" s="2"/>
      <c r="I82" s="2"/>
      <c r="J82" s="2"/>
      <c r="K82" s="2"/>
      <c r="L82" s="2"/>
      <c r="M82" s="2"/>
      <c r="N82" s="2"/>
      <c r="O82" s="2"/>
      <c r="P82" s="2"/>
      <c r="Q82" s="2"/>
      <c r="R82" s="2"/>
      <c r="S82" s="2"/>
      <c r="T82" s="2"/>
      <c r="U82" s="2"/>
      <c r="V82" s="2"/>
      <c r="W82" s="2"/>
      <c r="X82" s="2"/>
      <c r="Y82" s="2"/>
      <c r="Z82" s="2"/>
      <c r="AA82" s="2"/>
      <c r="AB82" s="2"/>
      <c r="AC82" s="2"/>
      <c r="AD82" s="2"/>
    </row>
    <row r="83" spans="1:30" ht="17.25" x14ac:dyDescent="0.25">
      <c r="A83" s="2" t="s">
        <v>283</v>
      </c>
      <c r="B83" s="2"/>
      <c r="C83" s="2"/>
      <c r="D83" s="1"/>
      <c r="E83" s="2" t="s">
        <v>151</v>
      </c>
      <c r="F83" s="2"/>
      <c r="G83" s="2"/>
      <c r="H83" s="2"/>
      <c r="I83" s="2"/>
      <c r="J83" s="2"/>
      <c r="K83" s="2"/>
      <c r="L83" s="2"/>
      <c r="M83" s="2"/>
      <c r="N83" s="2"/>
      <c r="O83" s="2"/>
      <c r="P83" s="2"/>
      <c r="Q83" s="2"/>
      <c r="R83" s="2"/>
      <c r="S83" s="2"/>
      <c r="T83" s="2"/>
      <c r="U83" s="2"/>
      <c r="V83" s="2"/>
      <c r="W83" s="2"/>
      <c r="X83" s="2"/>
      <c r="Y83" s="2"/>
      <c r="Z83" s="2"/>
      <c r="AA83" s="2"/>
      <c r="AB83" s="2"/>
      <c r="AC83" s="2"/>
      <c r="AD83" s="2"/>
    </row>
    <row r="84" spans="1:30" ht="18" x14ac:dyDescent="0.35">
      <c r="A84" s="2" t="s">
        <v>305</v>
      </c>
      <c r="B84" s="2"/>
      <c r="C84" s="2"/>
      <c r="D84" s="1"/>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x14ac:dyDescent="0.25">
      <c r="A85" s="21" t="s">
        <v>727</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x14ac:dyDescent="0.25">
      <c r="A87" s="3" t="s">
        <v>109</v>
      </c>
      <c r="B87" s="2"/>
      <c r="C87" s="2"/>
      <c r="D87" s="2"/>
      <c r="E87" s="3" t="s">
        <v>20</v>
      </c>
      <c r="F87" s="2"/>
      <c r="G87" s="2"/>
      <c r="H87" s="2"/>
      <c r="I87" s="2"/>
      <c r="J87" s="2"/>
      <c r="K87" s="2"/>
      <c r="L87" s="2"/>
      <c r="M87" s="2"/>
      <c r="N87" s="2"/>
      <c r="O87" s="2"/>
      <c r="P87" s="2"/>
      <c r="Q87" s="2"/>
      <c r="R87" s="2"/>
      <c r="S87" s="2"/>
      <c r="T87" s="2"/>
      <c r="U87" s="2"/>
      <c r="V87" s="2"/>
      <c r="W87" s="2"/>
      <c r="X87" s="2"/>
      <c r="Y87" s="2"/>
      <c r="Z87" s="2"/>
      <c r="AA87" s="2"/>
      <c r="AB87" s="2"/>
      <c r="AC87" s="2"/>
      <c r="AD87" s="2"/>
    </row>
    <row r="88" spans="1:30" x14ac:dyDescent="0.25">
      <c r="A88" s="3" t="s">
        <v>306</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8.75" x14ac:dyDescent="0.35">
      <c r="A89" s="2" t="s">
        <v>307</v>
      </c>
      <c r="B89" s="2"/>
      <c r="C89" s="2"/>
      <c r="D89" s="1"/>
      <c r="E89" s="2" t="s">
        <v>308</v>
      </c>
      <c r="F89" s="2"/>
      <c r="G89" s="2"/>
      <c r="H89" s="2"/>
      <c r="I89" s="2"/>
      <c r="J89" s="2"/>
      <c r="K89" s="2"/>
      <c r="L89" s="2"/>
      <c r="M89" s="2"/>
      <c r="N89" s="2"/>
      <c r="O89" s="2"/>
      <c r="P89" s="2"/>
      <c r="Q89" s="2"/>
      <c r="R89" s="2"/>
      <c r="S89" s="2"/>
      <c r="T89" s="2"/>
      <c r="U89" s="2"/>
      <c r="V89" s="2"/>
      <c r="W89" s="2"/>
      <c r="X89" s="2"/>
      <c r="Y89" s="2"/>
      <c r="Z89" s="2"/>
      <c r="AA89" s="2"/>
      <c r="AB89" s="2"/>
      <c r="AC89" s="2"/>
      <c r="AD89" s="2"/>
    </row>
    <row r="90" spans="1:30" x14ac:dyDescent="0.25">
      <c r="A90" s="2" t="str">
        <f>IF('Configuration Selection'!$B$10="propeller","W_TO/P_TO","T_TO/W_TO")</f>
        <v>T_TO/W_TO</v>
      </c>
      <c r="B90" s="2"/>
      <c r="C90" s="2"/>
      <c r="D90" s="1"/>
      <c r="E90" s="2" t="str">
        <f>IF('Configuration Selection'!$B$10="propeller","N/W","N/N")</f>
        <v>N/N</v>
      </c>
      <c r="F90" s="2"/>
      <c r="G90" s="2"/>
      <c r="H90" s="2"/>
      <c r="I90" s="2"/>
      <c r="J90" s="2"/>
      <c r="K90" s="2"/>
      <c r="L90" s="2"/>
      <c r="M90" s="2"/>
      <c r="N90" s="2"/>
      <c r="O90" s="2"/>
      <c r="P90" s="2"/>
      <c r="Q90" s="2"/>
      <c r="R90" s="2"/>
      <c r="S90" s="2"/>
      <c r="T90" s="2"/>
      <c r="U90" s="2"/>
      <c r="V90" s="2"/>
      <c r="W90" s="2"/>
      <c r="X90" s="2"/>
      <c r="Y90" s="2"/>
      <c r="Z90" s="2"/>
      <c r="AA90" s="2"/>
      <c r="AB90" s="2"/>
      <c r="AC90" s="2"/>
      <c r="AD90" s="2"/>
    </row>
    <row r="91" spans="1:30" x14ac:dyDescent="0.25">
      <c r="A91" s="21" t="s">
        <v>309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x14ac:dyDescent="0.25">
      <c r="A92" s="3" t="s">
        <v>310</v>
      </c>
      <c r="B92" s="2"/>
      <c r="C92" s="2"/>
      <c r="D92" s="2"/>
      <c r="E92" s="3" t="s">
        <v>20</v>
      </c>
      <c r="F92" s="2"/>
      <c r="G92" s="2"/>
      <c r="H92" s="2"/>
      <c r="I92" s="2"/>
      <c r="J92" s="2"/>
      <c r="K92" s="2"/>
      <c r="L92" s="2"/>
      <c r="M92" s="2"/>
      <c r="N92" s="2"/>
      <c r="O92" s="2"/>
      <c r="P92" s="2"/>
      <c r="Q92" s="2"/>
      <c r="R92" s="2"/>
      <c r="S92" s="2"/>
      <c r="T92" s="2"/>
      <c r="U92" s="2"/>
      <c r="V92" s="2"/>
      <c r="W92" s="2"/>
      <c r="X92" s="2"/>
      <c r="Y92" s="2"/>
      <c r="Z92" s="2"/>
      <c r="AA92" s="2"/>
      <c r="AB92" s="2"/>
      <c r="AC92" s="2"/>
      <c r="AD92" s="2"/>
    </row>
    <row r="93" spans="1:30" ht="18.75" x14ac:dyDescent="0.35">
      <c r="A93" s="2" t="s">
        <v>311</v>
      </c>
      <c r="B93" s="2"/>
      <c r="C93" s="2"/>
      <c r="D93" s="1"/>
      <c r="E93" s="2" t="s">
        <v>210</v>
      </c>
      <c r="F93" s="2"/>
      <c r="G93" s="2"/>
      <c r="H93" s="2"/>
      <c r="I93" s="2"/>
      <c r="J93" s="2"/>
      <c r="K93" s="2"/>
      <c r="L93" s="2"/>
      <c r="M93" s="2"/>
      <c r="N93" s="2"/>
      <c r="O93" s="2"/>
      <c r="P93" s="2"/>
      <c r="Q93" s="2"/>
      <c r="R93" s="2"/>
      <c r="S93" s="2"/>
      <c r="T93" s="2"/>
      <c r="U93" s="2"/>
      <c r="V93" s="2"/>
      <c r="W93" s="2"/>
      <c r="X93" s="2"/>
      <c r="Y93" s="2"/>
      <c r="Z93" s="2"/>
      <c r="AA93" s="2"/>
      <c r="AB93" s="2"/>
      <c r="AC93" s="2"/>
      <c r="AD93" s="2"/>
    </row>
    <row r="94" spans="1:30" ht="18" x14ac:dyDescent="0.35">
      <c r="A94" s="2" t="s">
        <v>312</v>
      </c>
      <c r="B94" s="2"/>
      <c r="C94" s="2"/>
      <c r="D94" s="1"/>
      <c r="E94" s="2" t="s">
        <v>58</v>
      </c>
      <c r="F94" s="2"/>
      <c r="G94" s="2"/>
      <c r="H94" s="2"/>
      <c r="I94" s="2"/>
      <c r="J94" s="2"/>
      <c r="K94" s="2"/>
      <c r="L94" s="2"/>
      <c r="M94" s="2"/>
      <c r="N94" s="2"/>
      <c r="O94" s="2"/>
      <c r="P94" s="2"/>
      <c r="Q94" s="2"/>
      <c r="R94" s="2"/>
      <c r="S94" s="2"/>
      <c r="T94" s="2"/>
      <c r="U94" s="2"/>
      <c r="V94" s="2"/>
      <c r="W94" s="2"/>
      <c r="X94" s="2"/>
      <c r="Y94" s="2"/>
      <c r="Z94" s="2"/>
      <c r="AA94" s="2"/>
      <c r="AB94" s="2"/>
      <c r="AC94" s="2"/>
      <c r="AD94" s="2"/>
    </row>
    <row r="95" spans="1:30" x14ac:dyDescent="0.25">
      <c r="A95" s="2" t="str">
        <f>IF('Configuration Selection'!$B$10="propeller","P_TO","T_TO")</f>
        <v>T_TO</v>
      </c>
      <c r="B95" s="2"/>
      <c r="C95" s="2"/>
      <c r="D95" s="1"/>
      <c r="E95" s="2" t="str">
        <f>IF('Configuration Selection'!$B$10="propeller","kW","kN")</f>
        <v>kN</v>
      </c>
      <c r="F95" s="2" t="s">
        <v>542</v>
      </c>
      <c r="G95" s="2" t="e">
        <f>D95/TLAR!B42</f>
        <v>#DIV/0!</v>
      </c>
      <c r="H95" s="2" t="str">
        <f>E95</f>
        <v>kN</v>
      </c>
      <c r="I95" s="2"/>
      <c r="J95" s="2"/>
      <c r="K95" s="2"/>
      <c r="L95" s="2"/>
      <c r="M95" s="2"/>
      <c r="N95" s="2"/>
      <c r="O95" s="2"/>
      <c r="P95" s="2"/>
      <c r="Q95" s="2"/>
      <c r="R95" s="2"/>
      <c r="S95" s="2"/>
      <c r="T95" s="2"/>
      <c r="U95" s="2"/>
      <c r="V95" s="2"/>
      <c r="W95" s="2"/>
      <c r="X95" s="2"/>
      <c r="Y95" s="2"/>
      <c r="Z95" s="2"/>
      <c r="AA95" s="2"/>
      <c r="AB95" s="2"/>
      <c r="AC95" s="2"/>
      <c r="AD95" s="2"/>
    </row>
    <row r="96" spans="1:30" x14ac:dyDescent="0.25">
      <c r="A96" s="21" t="s">
        <v>313</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x14ac:dyDescent="0.25">
      <c r="A97" s="3" t="s">
        <v>314</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x14ac:dyDescent="0.25">
      <c r="A98" s="21" t="s">
        <v>315</v>
      </c>
      <c r="B98" s="23">
        <v>1</v>
      </c>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10.25" customHeight="1" x14ac:dyDescent="0.25">
      <c r="A99" s="2"/>
      <c r="B99" s="94" t="s">
        <v>316</v>
      </c>
      <c r="C99" s="95" t="s">
        <v>317</v>
      </c>
      <c r="D99" s="96" t="s">
        <v>85</v>
      </c>
      <c r="E99" s="97" t="s">
        <v>318</v>
      </c>
      <c r="F99" s="98" t="s">
        <v>319</v>
      </c>
      <c r="G99" s="99" t="s">
        <v>320</v>
      </c>
      <c r="H99" s="100" t="s">
        <v>321</v>
      </c>
      <c r="I99" s="101" t="s">
        <v>322</v>
      </c>
      <c r="J99" s="102" t="s">
        <v>323</v>
      </c>
      <c r="K99" s="103" t="s">
        <v>324</v>
      </c>
      <c r="L99" s="104" t="s">
        <v>299</v>
      </c>
      <c r="M99" s="2"/>
      <c r="N99" s="2"/>
      <c r="O99" s="2"/>
      <c r="P99" s="2"/>
      <c r="Q99" s="2"/>
      <c r="R99" s="2"/>
      <c r="S99" s="2"/>
      <c r="T99" s="2"/>
      <c r="U99" s="2"/>
      <c r="V99" s="2"/>
      <c r="W99" s="2"/>
      <c r="X99" s="2"/>
      <c r="Y99" s="2"/>
      <c r="Z99" s="2"/>
      <c r="AA99" s="2"/>
      <c r="AB99" s="2"/>
      <c r="AC99" s="2"/>
      <c r="AD99" s="2"/>
    </row>
    <row r="100" spans="1:30" ht="17.25" x14ac:dyDescent="0.25">
      <c r="A100" s="2"/>
      <c r="B100" s="3" t="s">
        <v>541</v>
      </c>
      <c r="C100" s="3" t="s">
        <v>541</v>
      </c>
      <c r="D100" s="3" t="s">
        <v>541</v>
      </c>
      <c r="E100" s="3" t="str">
        <f>IF('Configuration Selection'!$B$10="propeller","W/P - (N/W)","T/W - (N/N)")</f>
        <v>T/W - (N/N)</v>
      </c>
      <c r="F100" s="3" t="str">
        <f>IF('Configuration Selection'!$B$10="propeller","W/P - (N/W)","T/W - (N/N)")</f>
        <v>T/W - (N/N)</v>
      </c>
      <c r="G100" s="3" t="str">
        <f>IF('Configuration Selection'!$B$10="propeller","W/P - (N/W)","T/W - (N/N)")</f>
        <v>T/W - (N/N)</v>
      </c>
      <c r="H100" s="3" t="str">
        <f>IF('Configuration Selection'!$B$10="propeller","W/P - (N/W)","T/W - (N/N)")</f>
        <v>T/W - (N/N)</v>
      </c>
      <c r="I100" s="3" t="str">
        <f>IF('Configuration Selection'!$B$10="propeller","W/P - (N/W)","T/W - (N/N)")</f>
        <v>T/W - (N/N)</v>
      </c>
      <c r="J100" s="3" t="str">
        <f>IF('Configuration Selection'!$B$10="propeller","W/P - (N/W)","T/W - (N/N)")</f>
        <v>T/W - (N/N)</v>
      </c>
      <c r="K100" s="3" t="str">
        <f>IF('Configuration Selection'!$B$10="propeller","W/P - (N/W)","T/W - (N/N)")</f>
        <v>T/W - (N/N)</v>
      </c>
      <c r="L100" s="3" t="str">
        <f>IF('Configuration Selection'!$B$10="propeller","W/P - (N/W)","T/W - (N/N)")</f>
        <v>T/W - (N/N)</v>
      </c>
      <c r="M100" s="2"/>
      <c r="N100" s="2"/>
      <c r="O100" s="2"/>
      <c r="P100" s="2"/>
      <c r="Q100" s="2"/>
      <c r="R100" s="2"/>
      <c r="S100" s="2"/>
      <c r="T100" s="2"/>
      <c r="U100" s="2"/>
      <c r="V100" s="2"/>
      <c r="W100" s="2"/>
      <c r="X100" s="2"/>
      <c r="Y100" s="2"/>
      <c r="Z100" s="2"/>
      <c r="AA100" s="2"/>
      <c r="AB100" s="2"/>
      <c r="AC100" s="2"/>
      <c r="AD100" s="2"/>
    </row>
    <row r="101" spans="1:30" s="8" customFormat="1" x14ac:dyDescent="0.25">
      <c r="A101" s="7"/>
      <c r="B101" s="7">
        <v>0</v>
      </c>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row>
    <row r="102" spans="1:30" s="8" customFormat="1" x14ac:dyDescent="0.25">
      <c r="A102" s="7"/>
      <c r="B102" s="7">
        <v>100</v>
      </c>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row>
    <row r="103" spans="1:30" s="8" customFormat="1" x14ac:dyDescent="0.25">
      <c r="A103" s="7"/>
      <c r="B103" s="7">
        <v>200</v>
      </c>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row>
    <row r="104" spans="1:30" s="8" customFormat="1" x14ac:dyDescent="0.25">
      <c r="A104" s="7"/>
      <c r="B104" s="7">
        <v>300</v>
      </c>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row>
    <row r="105" spans="1:30" s="8" customFormat="1" x14ac:dyDescent="0.25">
      <c r="A105" s="7"/>
      <c r="B105" s="7">
        <v>400</v>
      </c>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row>
    <row r="106" spans="1:30" s="8" customFormat="1" x14ac:dyDescent="0.25">
      <c r="A106" s="7"/>
      <c r="B106" s="7">
        <v>500</v>
      </c>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row>
    <row r="107" spans="1:30" s="8" customFormat="1" x14ac:dyDescent="0.25">
      <c r="A107" s="7"/>
      <c r="B107" s="7">
        <v>600</v>
      </c>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row>
    <row r="108" spans="1:30" s="8" customFormat="1" x14ac:dyDescent="0.25">
      <c r="A108" s="7"/>
      <c r="B108" s="7">
        <v>700</v>
      </c>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row>
    <row r="109" spans="1:30" s="8" customFormat="1" x14ac:dyDescent="0.25">
      <c r="A109" s="7"/>
      <c r="B109" s="7">
        <v>800</v>
      </c>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row>
    <row r="110" spans="1:30" s="8" customFormat="1" x14ac:dyDescent="0.25">
      <c r="A110" s="7"/>
      <c r="B110" s="7">
        <v>900</v>
      </c>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row>
    <row r="111" spans="1:30" s="8" customFormat="1" x14ac:dyDescent="0.25">
      <c r="A111" s="7"/>
      <c r="B111" s="7">
        <v>1000</v>
      </c>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row>
    <row r="112" spans="1:30" s="8" customFormat="1" x14ac:dyDescent="0.25">
      <c r="A112" s="7"/>
      <c r="B112" s="7">
        <v>1100</v>
      </c>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row>
    <row r="113" spans="1:30" s="8" customFormat="1" x14ac:dyDescent="0.25">
      <c r="A113" s="7"/>
      <c r="B113" s="7">
        <v>1200</v>
      </c>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row>
    <row r="114" spans="1:30" s="8" customFormat="1" x14ac:dyDescent="0.25">
      <c r="A114" s="7"/>
      <c r="B114" s="7">
        <v>1300</v>
      </c>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row>
    <row r="115" spans="1:30" s="8" customFormat="1" x14ac:dyDescent="0.25">
      <c r="A115" s="7"/>
      <c r="B115" s="7">
        <v>1400</v>
      </c>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row>
    <row r="116" spans="1:30" s="8" customFormat="1" x14ac:dyDescent="0.25">
      <c r="A116" s="7"/>
      <c r="B116" s="7">
        <v>1500</v>
      </c>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row>
    <row r="117" spans="1:30" s="8" customFormat="1" x14ac:dyDescent="0.25">
      <c r="A117" s="7"/>
      <c r="B117" s="7">
        <v>1600</v>
      </c>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row>
    <row r="118" spans="1:30" s="8" customFormat="1" x14ac:dyDescent="0.25">
      <c r="A118" s="7"/>
      <c r="B118" s="7">
        <v>1700</v>
      </c>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row>
    <row r="119" spans="1:30" s="8" customFormat="1" x14ac:dyDescent="0.25">
      <c r="A119" s="7"/>
      <c r="B119" s="7">
        <v>1800</v>
      </c>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row>
    <row r="120" spans="1:30" s="8" customFormat="1" x14ac:dyDescent="0.25">
      <c r="A120" s="7"/>
      <c r="B120" s="7">
        <v>1900</v>
      </c>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row>
    <row r="121" spans="1:30" s="8" customFormat="1" x14ac:dyDescent="0.25">
      <c r="A121" s="7"/>
      <c r="B121" s="7">
        <v>2000</v>
      </c>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row>
    <row r="122" spans="1:30" s="8" customFormat="1" x14ac:dyDescent="0.25">
      <c r="A122" s="7"/>
      <c r="B122" s="7">
        <v>2100</v>
      </c>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row>
    <row r="123" spans="1:30" s="8" customFormat="1" x14ac:dyDescent="0.25">
      <c r="A123" s="7"/>
      <c r="B123" s="7">
        <v>2200</v>
      </c>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row>
    <row r="124" spans="1:30" s="8" customFormat="1" x14ac:dyDescent="0.25">
      <c r="A124" s="7"/>
      <c r="B124" s="7">
        <v>2300</v>
      </c>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row>
    <row r="125" spans="1:30" s="8" customFormat="1" x14ac:dyDescent="0.25">
      <c r="A125" s="7"/>
      <c r="B125" s="7">
        <v>2400</v>
      </c>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row>
    <row r="126" spans="1:30" s="8" customFormat="1" x14ac:dyDescent="0.25">
      <c r="A126" s="7"/>
      <c r="B126" s="7">
        <v>2500</v>
      </c>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row>
    <row r="127" spans="1:30" s="8" customFormat="1" x14ac:dyDescent="0.25">
      <c r="A127" s="7"/>
      <c r="B127" s="7">
        <v>2600</v>
      </c>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row>
    <row r="128" spans="1:30" s="8" customFormat="1" x14ac:dyDescent="0.25">
      <c r="A128" s="7"/>
      <c r="B128" s="7">
        <v>2700</v>
      </c>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row>
    <row r="129" spans="1:30" s="8" customFormat="1" x14ac:dyDescent="0.25">
      <c r="A129" s="7"/>
      <c r="B129" s="7">
        <v>2800</v>
      </c>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row>
    <row r="130" spans="1:30" s="8" customFormat="1" x14ac:dyDescent="0.25">
      <c r="A130" s="7"/>
      <c r="B130" s="7">
        <v>2900</v>
      </c>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row>
    <row r="131" spans="1:30" s="8" customFormat="1" x14ac:dyDescent="0.25">
      <c r="A131" s="7"/>
      <c r="B131" s="7">
        <v>3000</v>
      </c>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row>
    <row r="132" spans="1:30" s="8" customFormat="1" x14ac:dyDescent="0.25">
      <c r="A132" s="7"/>
      <c r="B132" s="7">
        <v>3100</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row>
    <row r="133" spans="1:30" s="8" customFormat="1" x14ac:dyDescent="0.25">
      <c r="A133" s="7"/>
      <c r="B133" s="7">
        <v>3200</v>
      </c>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row>
    <row r="134" spans="1:30" s="8" customFormat="1" x14ac:dyDescent="0.25">
      <c r="A134" s="7"/>
      <c r="B134" s="7">
        <v>3300</v>
      </c>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row>
    <row r="135" spans="1:30" s="8" customFormat="1" x14ac:dyDescent="0.25">
      <c r="A135" s="7"/>
      <c r="B135" s="7">
        <v>3400</v>
      </c>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row>
    <row r="136" spans="1:30" s="8" customFormat="1" x14ac:dyDescent="0.25">
      <c r="A136" s="7"/>
      <c r="B136" s="7">
        <v>3500</v>
      </c>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row>
    <row r="137" spans="1:30" s="8" customFormat="1" x14ac:dyDescent="0.25">
      <c r="A137" s="7"/>
      <c r="B137" s="7">
        <v>3600</v>
      </c>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row>
    <row r="138" spans="1:30" s="8" customFormat="1" x14ac:dyDescent="0.25">
      <c r="A138" s="7"/>
      <c r="B138" s="7">
        <v>3700</v>
      </c>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row>
    <row r="139" spans="1:30" s="8" customFormat="1" x14ac:dyDescent="0.25">
      <c r="A139" s="7"/>
      <c r="B139" s="7">
        <v>3800</v>
      </c>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row>
    <row r="140" spans="1:30" s="8" customFormat="1" x14ac:dyDescent="0.25">
      <c r="A140" s="7"/>
      <c r="B140" s="7">
        <v>3900</v>
      </c>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row>
    <row r="141" spans="1:30" s="8" customFormat="1" x14ac:dyDescent="0.25">
      <c r="A141" s="7"/>
      <c r="B141" s="7">
        <v>4000</v>
      </c>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row>
    <row r="142" spans="1:30" s="8" customFormat="1" x14ac:dyDescent="0.25">
      <c r="A142" s="7"/>
      <c r="B142" s="7">
        <v>4100</v>
      </c>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row>
    <row r="143" spans="1:30" s="8" customFormat="1" x14ac:dyDescent="0.25">
      <c r="A143" s="7"/>
      <c r="B143" s="7">
        <v>4200</v>
      </c>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row>
    <row r="144" spans="1:30" s="8" customFormat="1" x14ac:dyDescent="0.25">
      <c r="A144" s="7"/>
      <c r="B144" s="7">
        <v>4300</v>
      </c>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row>
    <row r="145" spans="1:30" s="8" customFormat="1" x14ac:dyDescent="0.25">
      <c r="A145" s="7"/>
      <c r="B145" s="7">
        <v>4400</v>
      </c>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row>
    <row r="146" spans="1:30" s="8" customFormat="1" x14ac:dyDescent="0.25">
      <c r="A146" s="7"/>
      <c r="B146" s="7">
        <v>4500</v>
      </c>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row>
    <row r="147" spans="1:30" s="8" customFormat="1" x14ac:dyDescent="0.25">
      <c r="A147" s="7"/>
      <c r="B147" s="7">
        <v>4600</v>
      </c>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row>
    <row r="148" spans="1:30" s="8" customFormat="1" x14ac:dyDescent="0.25">
      <c r="A148" s="7"/>
      <c r="B148" s="7">
        <v>4700</v>
      </c>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row>
    <row r="149" spans="1:30" s="8" customFormat="1" x14ac:dyDescent="0.25">
      <c r="A149" s="7"/>
      <c r="B149" s="7">
        <v>4800</v>
      </c>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row>
    <row r="150" spans="1:30" s="8" customFormat="1" x14ac:dyDescent="0.25">
      <c r="A150" s="7"/>
      <c r="B150" s="7">
        <v>4900</v>
      </c>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row>
    <row r="151" spans="1:30" s="8" customFormat="1" x14ac:dyDescent="0.25">
      <c r="A151" s="7"/>
      <c r="B151" s="7">
        <v>5000</v>
      </c>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row>
    <row r="152" spans="1:30" s="8" customFormat="1" x14ac:dyDescent="0.25">
      <c r="A152" s="7"/>
      <c r="B152" s="7">
        <v>5100</v>
      </c>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row>
    <row r="153" spans="1:30" s="8" customFormat="1" x14ac:dyDescent="0.25">
      <c r="A153" s="7"/>
      <c r="B153" s="7">
        <v>5200</v>
      </c>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row>
    <row r="154" spans="1:30" s="8" customFormat="1" x14ac:dyDescent="0.25">
      <c r="A154" s="7"/>
      <c r="B154" s="7">
        <v>5300</v>
      </c>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row>
    <row r="155" spans="1:30" s="8" customFormat="1" x14ac:dyDescent="0.25">
      <c r="A155" s="7"/>
      <c r="B155" s="7">
        <v>5400</v>
      </c>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row>
    <row r="156" spans="1:30" s="8" customFormat="1" x14ac:dyDescent="0.25">
      <c r="A156" s="7"/>
      <c r="B156" s="7">
        <v>5500</v>
      </c>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row>
    <row r="157" spans="1:30" s="8" customFormat="1" x14ac:dyDescent="0.25">
      <c r="A157" s="7"/>
      <c r="B157" s="7">
        <v>5600</v>
      </c>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row>
    <row r="158" spans="1:30" s="8" customFormat="1" x14ac:dyDescent="0.25">
      <c r="A158" s="7"/>
      <c r="B158" s="7">
        <v>5700</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row>
    <row r="159" spans="1:30" s="8" customFormat="1" x14ac:dyDescent="0.25">
      <c r="A159" s="7"/>
      <c r="B159" s="7">
        <v>5800</v>
      </c>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row>
    <row r="160" spans="1:30" s="8" customFormat="1" x14ac:dyDescent="0.25">
      <c r="A160" s="7"/>
      <c r="B160" s="7">
        <v>5900</v>
      </c>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row>
    <row r="161" spans="1:30" s="8" customFormat="1" x14ac:dyDescent="0.25">
      <c r="A161" s="7"/>
      <c r="B161" s="7">
        <v>6000</v>
      </c>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row>
    <row r="162" spans="1:30" s="8" customFormat="1" x14ac:dyDescent="0.25">
      <c r="A162" s="7"/>
      <c r="B162" s="7">
        <v>6100</v>
      </c>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row>
    <row r="163" spans="1:30" s="8" customFormat="1" x14ac:dyDescent="0.25">
      <c r="A163" s="7"/>
      <c r="B163" s="7">
        <v>6200</v>
      </c>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row>
    <row r="164" spans="1:30" s="8" customFormat="1" x14ac:dyDescent="0.25">
      <c r="A164" s="7"/>
      <c r="B164" s="7">
        <v>6300</v>
      </c>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row>
    <row r="165" spans="1:30" s="8" customFormat="1" x14ac:dyDescent="0.25">
      <c r="A165" s="7"/>
      <c r="B165" s="7">
        <v>6400</v>
      </c>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row>
    <row r="166" spans="1:30" s="8" customFormat="1" x14ac:dyDescent="0.25">
      <c r="A166" s="7"/>
      <c r="B166" s="7">
        <v>6500</v>
      </c>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row>
    <row r="167" spans="1:30" s="8" customFormat="1" x14ac:dyDescent="0.25">
      <c r="A167" s="7"/>
      <c r="B167" s="7">
        <v>6600</v>
      </c>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row>
    <row r="168" spans="1:30" s="8" customFormat="1" x14ac:dyDescent="0.25">
      <c r="A168" s="7"/>
      <c r="B168" s="7">
        <v>6700</v>
      </c>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row>
    <row r="169" spans="1:30" s="8" customFormat="1" x14ac:dyDescent="0.25">
      <c r="A169" s="7"/>
      <c r="B169" s="7">
        <v>6800</v>
      </c>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row>
    <row r="170" spans="1:30" s="8" customFormat="1" x14ac:dyDescent="0.25">
      <c r="A170" s="7"/>
      <c r="B170" s="7">
        <v>6900</v>
      </c>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row>
    <row r="171" spans="1:30" s="8" customFormat="1" x14ac:dyDescent="0.25">
      <c r="A171" s="7"/>
      <c r="B171" s="7">
        <v>7000</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row>
    <row r="172" spans="1:30" s="8" customFormat="1" x14ac:dyDescent="0.25">
      <c r="A172" s="7"/>
      <c r="B172" s="7">
        <v>7100</v>
      </c>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row>
    <row r="173" spans="1:30" s="8" customFormat="1" x14ac:dyDescent="0.25">
      <c r="A173" s="7"/>
      <c r="B173" s="7">
        <v>7200</v>
      </c>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row>
    <row r="174" spans="1:30" s="8" customFormat="1" x14ac:dyDescent="0.25">
      <c r="A174" s="7"/>
      <c r="B174" s="7">
        <v>7300</v>
      </c>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row>
    <row r="175" spans="1:30" s="8" customFormat="1" x14ac:dyDescent="0.25">
      <c r="A175" s="7"/>
      <c r="B175" s="7">
        <v>7400</v>
      </c>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row>
    <row r="176" spans="1:30" s="8" customFormat="1" x14ac:dyDescent="0.25">
      <c r="A176" s="7"/>
      <c r="B176" s="7">
        <v>7500</v>
      </c>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row>
    <row r="177" spans="1:30" s="8" customFormat="1" x14ac:dyDescent="0.25">
      <c r="A177" s="7"/>
      <c r="B177" s="7">
        <v>7600</v>
      </c>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row>
    <row r="178" spans="1:30" s="8" customFormat="1" x14ac:dyDescent="0.25">
      <c r="A178" s="7"/>
      <c r="B178" s="7">
        <v>7700</v>
      </c>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row>
    <row r="179" spans="1:30" s="8" customFormat="1" x14ac:dyDescent="0.25">
      <c r="A179" s="7"/>
      <c r="B179" s="7">
        <v>7800</v>
      </c>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row>
    <row r="180" spans="1:30" s="8" customFormat="1" x14ac:dyDescent="0.25">
      <c r="A180" s="7"/>
      <c r="B180" s="7">
        <v>7900</v>
      </c>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row>
    <row r="181" spans="1:30" s="8" customFormat="1" x14ac:dyDescent="0.25">
      <c r="A181" s="7"/>
      <c r="B181" s="7">
        <v>8000</v>
      </c>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row>
    <row r="182" spans="1:30" s="8" customFormat="1" x14ac:dyDescent="0.25">
      <c r="A182" s="7"/>
      <c r="B182" s="7">
        <v>8100</v>
      </c>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row>
    <row r="183" spans="1:30" s="8" customFormat="1" x14ac:dyDescent="0.25">
      <c r="A183" s="7"/>
      <c r="B183" s="7">
        <v>8200</v>
      </c>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row>
    <row r="184" spans="1:30" s="8" customFormat="1" x14ac:dyDescent="0.25">
      <c r="A184" s="7"/>
      <c r="B184" s="7">
        <v>8300</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row>
    <row r="185" spans="1:30" s="8" customFormat="1" x14ac:dyDescent="0.25">
      <c r="A185" s="7"/>
      <c r="B185" s="7">
        <v>8400</v>
      </c>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row>
    <row r="186" spans="1:30" s="8" customFormat="1" x14ac:dyDescent="0.25">
      <c r="A186" s="7"/>
      <c r="B186" s="7">
        <v>8500</v>
      </c>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row>
    <row r="187" spans="1:30" s="8" customFormat="1" x14ac:dyDescent="0.25">
      <c r="A187" s="7"/>
      <c r="B187" s="7">
        <v>8600</v>
      </c>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row>
    <row r="188" spans="1:30" s="8" customFormat="1" x14ac:dyDescent="0.25">
      <c r="A188" s="7"/>
      <c r="B188" s="7">
        <v>8700</v>
      </c>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row>
    <row r="189" spans="1:30" s="8" customFormat="1" x14ac:dyDescent="0.25">
      <c r="A189" s="7"/>
      <c r="B189" s="7">
        <v>8800</v>
      </c>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row>
    <row r="190" spans="1:30" s="8" customFormat="1" x14ac:dyDescent="0.25">
      <c r="A190" s="7"/>
      <c r="B190" s="7">
        <v>8900</v>
      </c>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row>
    <row r="191" spans="1:30" s="8" customFormat="1" x14ac:dyDescent="0.25">
      <c r="A191" s="7"/>
      <c r="B191" s="7">
        <v>9000</v>
      </c>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row>
    <row r="192" spans="1:30" s="8" customForma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row>
  </sheetData>
  <sheetProtection algorithmName="SHA-512" hashValue="dDjymv0X+dCbHOd1PhugA/KIgWMCvtwXcPKQTeIVhIoko9bavjrgxIUVR8zbR0qZLjfR1M/o3Vpd9yScoI1tNw==" saltValue="XRLOcX7Yem8Gr7xOBlBQRQ==" spinCount="100000" sheet="1" formatCells="0"/>
  <dataConsolidate/>
  <mergeCells count="9">
    <mergeCell ref="A8:G8"/>
    <mergeCell ref="A9:G9"/>
    <mergeCell ref="A69:C69"/>
    <mergeCell ref="A1:G1"/>
    <mergeCell ref="A2:G2"/>
    <mergeCell ref="A4:G4"/>
    <mergeCell ref="A5:G5"/>
    <mergeCell ref="A6:G6"/>
    <mergeCell ref="A7:G7"/>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3" id="{248C1E93-81F1-465E-A0F9-5136EA0DFA9E}">
            <xm:f>'Configuration Selection'!$B$10="propeller"</xm:f>
            <x14:dxf>
              <numFmt numFmtId="164" formatCode=";;;"/>
            </x14:dxf>
          </x14:cfRule>
          <xm:sqref>E10 E56:E57 G58 G62 G65:G70 H67:H68 E71:E98</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8E15CC2E-AFD6-4E60-9A2A-D2843BF2FC6C}">
          <x14:formula1>
            <xm:f>Sheet2!$A$29:$A$30</xm:f>
          </x14:formula1>
          <xm:sqref>D77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421A-332B-4464-B94C-1DD572F0C6C5}">
  <dimension ref="A1:F52"/>
  <sheetViews>
    <sheetView workbookViewId="0">
      <selection activeCell="B2" sqref="B2"/>
    </sheetView>
  </sheetViews>
  <sheetFormatPr defaultRowHeight="15" x14ac:dyDescent="0.25"/>
  <cols>
    <col min="1" max="1" width="39.140625" customWidth="1"/>
    <col min="2" max="2" width="42.85546875" customWidth="1"/>
  </cols>
  <sheetData>
    <row r="1" spans="1:6" x14ac:dyDescent="0.25">
      <c r="A1" s="3" t="s">
        <v>325</v>
      </c>
      <c r="B1" s="2"/>
      <c r="C1" s="3" t="s">
        <v>20</v>
      </c>
      <c r="D1" s="2"/>
      <c r="E1" s="2"/>
      <c r="F1" s="2"/>
    </row>
    <row r="2" spans="1:6" x14ac:dyDescent="0.25">
      <c r="A2" s="2" t="s">
        <v>326</v>
      </c>
      <c r="B2" s="1"/>
      <c r="C2" s="2" t="s">
        <v>22</v>
      </c>
      <c r="D2" s="2" t="s">
        <v>327</v>
      </c>
      <c r="E2" s="2"/>
      <c r="F2" s="2"/>
    </row>
    <row r="3" spans="1:6" x14ac:dyDescent="0.25">
      <c r="A3" s="2" t="s">
        <v>544</v>
      </c>
      <c r="B3" s="1"/>
      <c r="C3" s="2" t="s">
        <v>185</v>
      </c>
      <c r="D3" s="2"/>
      <c r="E3" s="2"/>
      <c r="F3" s="2"/>
    </row>
    <row r="4" spans="1:6" ht="90" customHeight="1" x14ac:dyDescent="0.25">
      <c r="A4" s="66" t="s">
        <v>328</v>
      </c>
      <c r="B4" s="18"/>
      <c r="C4" s="2"/>
      <c r="D4" s="2"/>
      <c r="E4" s="2"/>
      <c r="F4" s="2"/>
    </row>
    <row r="5" spans="1:6" x14ac:dyDescent="0.25">
      <c r="A5" s="2"/>
      <c r="B5" s="2"/>
      <c r="C5" s="2"/>
      <c r="D5" s="2"/>
      <c r="E5" s="2"/>
      <c r="F5" s="2"/>
    </row>
    <row r="6" spans="1:6" x14ac:dyDescent="0.25">
      <c r="A6" s="3" t="s">
        <v>329</v>
      </c>
      <c r="B6" s="2"/>
      <c r="C6" s="2"/>
      <c r="D6" s="2"/>
      <c r="E6" s="2"/>
      <c r="F6" s="2"/>
    </row>
    <row r="7" spans="1:6" x14ac:dyDescent="0.25">
      <c r="A7" s="2" t="s">
        <v>330</v>
      </c>
      <c r="B7" s="1"/>
      <c r="C7" s="2" t="s">
        <v>22</v>
      </c>
      <c r="D7" s="2"/>
      <c r="E7" s="2"/>
      <c r="F7" s="2"/>
    </row>
    <row r="8" spans="1:6" ht="90" customHeight="1" x14ac:dyDescent="0.25">
      <c r="A8" s="51" t="s">
        <v>331</v>
      </c>
      <c r="B8" s="18"/>
      <c r="C8" s="2"/>
      <c r="D8" s="2"/>
      <c r="E8" s="2"/>
      <c r="F8" s="2"/>
    </row>
    <row r="9" spans="1:6" x14ac:dyDescent="0.25">
      <c r="A9" s="2"/>
      <c r="B9" s="2"/>
      <c r="C9" s="2"/>
      <c r="D9" s="2"/>
      <c r="E9" s="2"/>
      <c r="F9" s="2"/>
    </row>
    <row r="10" spans="1:6" x14ac:dyDescent="0.25">
      <c r="A10" s="3" t="s">
        <v>332</v>
      </c>
      <c r="B10" s="2"/>
      <c r="C10" s="2"/>
      <c r="D10" s="2"/>
      <c r="E10" s="2"/>
      <c r="F10" s="2"/>
    </row>
    <row r="11" spans="1:6" x14ac:dyDescent="0.25">
      <c r="A11" s="2" t="s">
        <v>333</v>
      </c>
      <c r="B11" s="2">
        <f>'Drag Polar'!D6</f>
        <v>0</v>
      </c>
      <c r="C11" s="2"/>
      <c r="D11" s="2" t="s">
        <v>543</v>
      </c>
      <c r="E11" s="2"/>
      <c r="F11" s="2"/>
    </row>
    <row r="12" spans="1:6" x14ac:dyDescent="0.25">
      <c r="A12" s="2" t="s">
        <v>545</v>
      </c>
      <c r="B12" s="1"/>
      <c r="C12" s="2" t="s">
        <v>58</v>
      </c>
      <c r="D12" s="2"/>
      <c r="E12" s="2"/>
      <c r="F12" s="2"/>
    </row>
    <row r="13" spans="1:6" x14ac:dyDescent="0.25">
      <c r="A13" s="2" t="s">
        <v>546</v>
      </c>
      <c r="B13" s="1"/>
      <c r="C13" s="2" t="s">
        <v>58</v>
      </c>
      <c r="D13" s="2"/>
      <c r="E13" s="2"/>
      <c r="F13" s="2"/>
    </row>
    <row r="14" spans="1:6" x14ac:dyDescent="0.25">
      <c r="A14" s="2" t="s">
        <v>334</v>
      </c>
      <c r="B14" s="1"/>
      <c r="C14" s="2" t="s">
        <v>58</v>
      </c>
      <c r="D14" s="2"/>
      <c r="E14" s="2"/>
      <c r="F14" s="2"/>
    </row>
    <row r="15" spans="1:6" ht="30" customHeight="1" x14ac:dyDescent="0.25">
      <c r="A15" s="188" t="s">
        <v>335</v>
      </c>
      <c r="B15" s="188"/>
      <c r="C15" s="188"/>
      <c r="D15" s="2"/>
      <c r="E15" s="2"/>
      <c r="F15" s="2"/>
    </row>
    <row r="16" spans="1:6" x14ac:dyDescent="0.25">
      <c r="A16" s="2"/>
      <c r="B16" s="2"/>
      <c r="C16" s="2"/>
      <c r="D16" s="2"/>
      <c r="E16" s="2"/>
      <c r="F16" s="2"/>
    </row>
    <row r="17" spans="1:6" x14ac:dyDescent="0.25">
      <c r="A17" s="3" t="s">
        <v>336</v>
      </c>
      <c r="B17" s="2"/>
      <c r="C17" s="2"/>
      <c r="D17" s="2"/>
      <c r="E17" s="2"/>
      <c r="F17" s="2"/>
    </row>
    <row r="18" spans="1:6" ht="30" customHeight="1" x14ac:dyDescent="0.25">
      <c r="A18" s="188" t="s">
        <v>337</v>
      </c>
      <c r="B18" s="188"/>
      <c r="C18" s="188"/>
      <c r="D18" s="2"/>
      <c r="E18" s="2"/>
      <c r="F18" s="2"/>
    </row>
    <row r="19" spans="1:6" x14ac:dyDescent="0.25">
      <c r="A19" s="2" t="s">
        <v>338</v>
      </c>
      <c r="B19" s="1"/>
      <c r="C19" s="2" t="s">
        <v>58</v>
      </c>
      <c r="D19" s="2"/>
      <c r="E19" s="2"/>
      <c r="F19" s="2"/>
    </row>
    <row r="20" spans="1:6" x14ac:dyDescent="0.25">
      <c r="A20" s="2"/>
      <c r="B20" s="2"/>
      <c r="C20" s="2"/>
      <c r="D20" s="2"/>
      <c r="E20" s="2"/>
      <c r="F20" s="2"/>
    </row>
    <row r="21" spans="1:6" x14ac:dyDescent="0.25">
      <c r="A21" s="3" t="s">
        <v>339</v>
      </c>
      <c r="B21" s="2"/>
      <c r="C21" s="2"/>
      <c r="D21" s="2"/>
      <c r="E21" s="2"/>
      <c r="F21" s="2"/>
    </row>
    <row r="22" spans="1:6" ht="30" x14ac:dyDescent="0.25">
      <c r="A22" s="14" t="s">
        <v>547</v>
      </c>
      <c r="B22" s="1"/>
      <c r="C22" s="110" t="s">
        <v>549</v>
      </c>
      <c r="D22" s="2"/>
      <c r="E22" s="2"/>
      <c r="F22" s="2"/>
    </row>
    <row r="23" spans="1:6" ht="30" x14ac:dyDescent="0.25">
      <c r="A23" s="14" t="s">
        <v>548</v>
      </c>
      <c r="B23" s="22"/>
      <c r="C23" s="110" t="s">
        <v>549</v>
      </c>
      <c r="D23" s="2"/>
      <c r="E23" s="2"/>
      <c r="F23" s="2"/>
    </row>
    <row r="24" spans="1:6" x14ac:dyDescent="0.25">
      <c r="A24" s="188" t="s">
        <v>550</v>
      </c>
      <c r="B24" s="188"/>
      <c r="C24" s="188"/>
      <c r="D24" s="2"/>
      <c r="E24" s="2"/>
      <c r="F24" s="2"/>
    </row>
    <row r="25" spans="1:6" x14ac:dyDescent="0.25">
      <c r="A25" s="2"/>
      <c r="B25" s="2"/>
      <c r="C25" s="2"/>
      <c r="D25" s="2"/>
      <c r="E25" s="2"/>
      <c r="F25" s="2"/>
    </row>
    <row r="26" spans="1:6" x14ac:dyDescent="0.25">
      <c r="A26" s="3" t="s">
        <v>342</v>
      </c>
      <c r="B26" s="2"/>
      <c r="C26" s="2"/>
      <c r="D26" s="2"/>
      <c r="E26" s="2"/>
      <c r="F26" s="2"/>
    </row>
    <row r="27" spans="1:6" ht="48" x14ac:dyDescent="0.25">
      <c r="A27" s="108" t="s">
        <v>552</v>
      </c>
      <c r="B27" s="1"/>
      <c r="C27" s="2" t="s">
        <v>22</v>
      </c>
      <c r="D27" s="2"/>
      <c r="E27" s="2"/>
      <c r="F27" s="2"/>
    </row>
    <row r="28" spans="1:6" ht="30" x14ac:dyDescent="0.25">
      <c r="A28" s="17" t="s">
        <v>551</v>
      </c>
      <c r="B28" s="1"/>
      <c r="C28" s="2" t="s">
        <v>22</v>
      </c>
      <c r="D28" s="2"/>
      <c r="E28" s="2"/>
      <c r="F28" s="2"/>
    </row>
    <row r="29" spans="1:6" ht="33" x14ac:dyDescent="0.25">
      <c r="A29" s="108" t="s">
        <v>553</v>
      </c>
      <c r="B29" s="1"/>
      <c r="C29" s="2" t="s">
        <v>22</v>
      </c>
      <c r="D29" s="2"/>
      <c r="E29" s="2"/>
      <c r="F29" s="2"/>
    </row>
    <row r="30" spans="1:6" ht="30" x14ac:dyDescent="0.25">
      <c r="A30" s="17" t="s">
        <v>554</v>
      </c>
      <c r="B30" s="1"/>
      <c r="C30" s="2" t="s">
        <v>22</v>
      </c>
      <c r="D30" s="2"/>
      <c r="E30" s="2"/>
      <c r="F30" s="2"/>
    </row>
    <row r="31" spans="1:6" ht="30" x14ac:dyDescent="0.25">
      <c r="A31" s="17" t="s">
        <v>555</v>
      </c>
      <c r="B31" s="1"/>
      <c r="C31" s="2" t="s">
        <v>22</v>
      </c>
      <c r="D31" s="2"/>
      <c r="E31" s="2"/>
      <c r="F31" s="2"/>
    </row>
    <row r="32" spans="1:6" ht="60" x14ac:dyDescent="0.25">
      <c r="A32" s="108" t="s">
        <v>556</v>
      </c>
      <c r="B32" s="1"/>
      <c r="C32" s="2" t="s">
        <v>22</v>
      </c>
      <c r="D32" s="2"/>
      <c r="E32" s="2"/>
      <c r="F32" s="2"/>
    </row>
    <row r="33" spans="1:6" ht="45" x14ac:dyDescent="0.25">
      <c r="A33" s="109" t="s">
        <v>557</v>
      </c>
      <c r="B33" s="1"/>
      <c r="C33" s="2" t="s">
        <v>22</v>
      </c>
      <c r="D33" s="2"/>
      <c r="E33" s="2"/>
      <c r="F33" s="2"/>
    </row>
    <row r="34" spans="1:6" ht="45" x14ac:dyDescent="0.25">
      <c r="A34" s="108" t="s">
        <v>560</v>
      </c>
      <c r="B34" s="1"/>
      <c r="C34" s="2" t="s">
        <v>22</v>
      </c>
      <c r="D34" s="2"/>
      <c r="E34" s="2"/>
      <c r="F34" s="2"/>
    </row>
    <row r="35" spans="1:6" ht="30" x14ac:dyDescent="0.25">
      <c r="A35" s="108" t="s">
        <v>558</v>
      </c>
      <c r="B35" s="1"/>
      <c r="C35" s="2" t="s">
        <v>22</v>
      </c>
      <c r="D35" s="2"/>
      <c r="E35" s="2"/>
      <c r="F35" s="2"/>
    </row>
    <row r="36" spans="1:6" ht="63" x14ac:dyDescent="0.25">
      <c r="A36" s="108" t="s">
        <v>559</v>
      </c>
      <c r="B36" s="28"/>
      <c r="C36" s="2"/>
      <c r="D36" s="2"/>
      <c r="E36" s="2"/>
      <c r="F36" s="2"/>
    </row>
    <row r="37" spans="1:6" ht="45" customHeight="1" x14ac:dyDescent="0.25">
      <c r="A37" s="187" t="s">
        <v>340</v>
      </c>
      <c r="B37" s="187"/>
      <c r="C37" s="2"/>
      <c r="D37" s="2"/>
      <c r="E37" s="2"/>
      <c r="F37" s="2"/>
    </row>
    <row r="38" spans="1:6" ht="30" customHeight="1" x14ac:dyDescent="0.25">
      <c r="A38" s="188" t="s">
        <v>341</v>
      </c>
      <c r="B38" s="188"/>
      <c r="C38" s="2"/>
      <c r="D38" s="2"/>
      <c r="E38" s="2"/>
      <c r="F38" s="2"/>
    </row>
    <row r="39" spans="1:6" x14ac:dyDescent="0.25">
      <c r="A39" s="2"/>
      <c r="B39" s="2"/>
      <c r="C39" s="2"/>
      <c r="D39" s="2"/>
      <c r="E39" s="2"/>
      <c r="F39" s="2"/>
    </row>
    <row r="40" spans="1:6" x14ac:dyDescent="0.25">
      <c r="A40" s="3" t="s">
        <v>347</v>
      </c>
      <c r="B40" s="2"/>
      <c r="C40" s="2"/>
      <c r="D40" s="2"/>
      <c r="E40" s="2"/>
      <c r="F40" s="2"/>
    </row>
    <row r="41" spans="1:6" x14ac:dyDescent="0.25">
      <c r="A41" s="2" t="s">
        <v>343</v>
      </c>
      <c r="B41" s="1"/>
      <c r="C41" s="2" t="s">
        <v>185</v>
      </c>
      <c r="D41" s="2"/>
      <c r="E41" s="2"/>
      <c r="F41" s="2"/>
    </row>
    <row r="42" spans="1:6" ht="30" x14ac:dyDescent="0.25">
      <c r="A42" s="14" t="s">
        <v>344</v>
      </c>
      <c r="B42" s="18"/>
      <c r="C42" s="2"/>
      <c r="D42" s="2"/>
      <c r="E42" s="2"/>
      <c r="F42" s="2"/>
    </row>
    <row r="43" spans="1:6" ht="90" customHeight="1" x14ac:dyDescent="0.25">
      <c r="A43" s="51" t="s">
        <v>345</v>
      </c>
      <c r="B43" s="18"/>
      <c r="C43" s="2"/>
      <c r="D43" s="2"/>
      <c r="E43" s="2"/>
      <c r="F43" s="2"/>
    </row>
    <row r="44" spans="1:6" x14ac:dyDescent="0.25">
      <c r="A44" s="2" t="s">
        <v>346</v>
      </c>
      <c r="B44" s="1"/>
      <c r="C44" s="2" t="s">
        <v>185</v>
      </c>
      <c r="D44" s="2"/>
      <c r="E44" s="2"/>
      <c r="F44" s="2"/>
    </row>
    <row r="45" spans="1:6" x14ac:dyDescent="0.25">
      <c r="A45" s="2"/>
      <c r="B45" s="2"/>
      <c r="C45" s="2"/>
      <c r="D45" s="2"/>
      <c r="E45" s="2"/>
      <c r="F45" s="2"/>
    </row>
    <row r="46" spans="1:6" x14ac:dyDescent="0.25">
      <c r="A46" s="3" t="s">
        <v>561</v>
      </c>
      <c r="B46" s="2"/>
      <c r="C46" s="2"/>
      <c r="D46" s="2"/>
      <c r="E46" s="2"/>
      <c r="F46" s="2"/>
    </row>
    <row r="47" spans="1:6" ht="30" customHeight="1" x14ac:dyDescent="0.25">
      <c r="A47" s="188" t="s">
        <v>348</v>
      </c>
      <c r="B47" s="188"/>
      <c r="C47" s="188"/>
      <c r="D47" s="2"/>
      <c r="E47" s="2"/>
      <c r="F47" s="2"/>
    </row>
    <row r="48" spans="1:6" ht="30" customHeight="1" x14ac:dyDescent="0.25">
      <c r="A48" s="188" t="s">
        <v>349</v>
      </c>
      <c r="B48" s="188"/>
      <c r="C48" s="188"/>
      <c r="D48" s="2"/>
      <c r="E48" s="2"/>
      <c r="F48" s="2"/>
    </row>
    <row r="49" spans="1:6" x14ac:dyDescent="0.25">
      <c r="A49" s="21" t="s">
        <v>350</v>
      </c>
      <c r="B49" s="2"/>
      <c r="C49" s="2"/>
      <c r="D49" s="2"/>
      <c r="E49" s="2"/>
      <c r="F49" s="2"/>
    </row>
    <row r="50" spans="1:6" x14ac:dyDescent="0.25">
      <c r="A50" s="2"/>
      <c r="B50" s="2"/>
      <c r="C50" s="2"/>
      <c r="D50" s="2"/>
      <c r="E50" s="2"/>
      <c r="F50" s="2"/>
    </row>
    <row r="51" spans="1:6" x14ac:dyDescent="0.25">
      <c r="A51" s="3" t="s">
        <v>197</v>
      </c>
      <c r="B51" s="2"/>
      <c r="C51" s="2"/>
      <c r="D51" s="2"/>
      <c r="E51" s="2"/>
      <c r="F51" s="2"/>
    </row>
    <row r="52" spans="1:6" x14ac:dyDescent="0.25">
      <c r="A52" s="3"/>
      <c r="B52" s="2"/>
      <c r="C52" s="2"/>
      <c r="D52" s="2"/>
      <c r="E52" s="2"/>
      <c r="F52" s="2"/>
    </row>
  </sheetData>
  <sheetProtection algorithmName="SHA-512" hashValue="8lLgui103rSXzWDXrYk+t1KWTydSlJAf+kbPLRL8YxRWeI9iQ47wAWrsGkmWjQC0wKQ0YPut+ITscjoNHuB61g==" saltValue="jgihSF1gcjVG3r/tl7H1UA==" spinCount="100000" sheet="1" formatCells="0"/>
  <mergeCells count="7">
    <mergeCell ref="A37:B37"/>
    <mergeCell ref="A38:B38"/>
    <mergeCell ref="A47:C47"/>
    <mergeCell ref="A48:C48"/>
    <mergeCell ref="A15:C15"/>
    <mergeCell ref="A18:C18"/>
    <mergeCell ref="A24:C2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B35A4F73E5FB46B06133D49831EB02" ma:contentTypeVersion="6" ma:contentTypeDescription="Een nieuw document maken." ma:contentTypeScope="" ma:versionID="b3829648ab7abbe9ce3fc8de3c18b268">
  <xsd:schema xmlns:xsd="http://www.w3.org/2001/XMLSchema" xmlns:xs="http://www.w3.org/2001/XMLSchema" xmlns:p="http://schemas.microsoft.com/office/2006/metadata/properties" xmlns:ns2="57737f91-50a7-4bcd-be1e-7a40d09a4546" xmlns:ns3="0786eb7d-18f4-4eb3-9bb6-55e80c721c14" targetNamespace="http://schemas.microsoft.com/office/2006/metadata/properties" ma:root="true" ma:fieldsID="a0349d5126e4e7d7719981ee87d1afae" ns2:_="" ns3:_="">
    <xsd:import namespace="57737f91-50a7-4bcd-be1e-7a40d09a4546"/>
    <xsd:import namespace="0786eb7d-18f4-4eb3-9bb6-55e80c721c1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737f91-50a7-4bcd-be1e-7a40d09a4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86eb7d-18f4-4eb3-9bb6-55e80c721c14"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4C5F6B-9CE6-4980-93EC-E038CC0A98DD}">
  <ds:schemaRefs>
    <ds:schemaRef ds:uri="http://schemas.microsoft.com/sharepoint/v3/contenttype/forms"/>
  </ds:schemaRefs>
</ds:datastoreItem>
</file>

<file path=customXml/itemProps2.xml><?xml version="1.0" encoding="utf-8"?>
<ds:datastoreItem xmlns:ds="http://schemas.openxmlformats.org/officeDocument/2006/customXml" ds:itemID="{1CF6E7E8-5D4B-4F56-915D-7D2404394F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737f91-50a7-4bcd-be1e-7a40d09a4546"/>
    <ds:schemaRef ds:uri="0786eb7d-18f4-4eb3-9bb6-55e80c721c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TLAR</vt:lpstr>
      <vt:lpstr>Reference Aircraft</vt:lpstr>
      <vt:lpstr>Configuration Selection</vt:lpstr>
      <vt:lpstr>Drag Polar</vt:lpstr>
      <vt:lpstr>Mass Estimation</vt:lpstr>
      <vt:lpstr>Fuselage</vt:lpstr>
      <vt:lpstr>Matching Diagram</vt:lpstr>
      <vt:lpstr>Wing</vt:lpstr>
      <vt:lpstr>Propulsion System</vt:lpstr>
      <vt:lpstr>CG and Loading Diagram</vt:lpstr>
      <vt:lpstr>Landing Gear</vt:lpstr>
      <vt:lpstr>Tail</vt:lpstr>
      <vt:lpstr>Design Log Book</vt:lpstr>
      <vt:lpstr>Sheet2</vt:lpstr>
    </vt:vector>
  </TitlesOfParts>
  <Manager/>
  <Company>TU Delft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Maurice Hoogreef - LR</dc:creator>
  <cp:keywords/>
  <dc:description/>
  <cp:lastModifiedBy>Maurice Hoogreef</cp:lastModifiedBy>
  <cp:revision/>
  <dcterms:created xsi:type="dcterms:W3CDTF">2023-09-15T08:37:40Z</dcterms:created>
  <dcterms:modified xsi:type="dcterms:W3CDTF">2025-02-20T10:10:46Z</dcterms:modified>
  <cp:category/>
  <cp:contentStatus/>
</cp:coreProperties>
</file>