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lenovo ideapad130\Downloads\Compressed\F\financial statement analysis project\"/>
    </mc:Choice>
  </mc:AlternateContent>
  <bookViews>
    <workbookView xWindow="600" yWindow="516" windowWidth="12120" windowHeight="8208" tabRatio="777" firstSheet="1" activeTab="9"/>
  </bookViews>
  <sheets>
    <sheet name="Case study 2021-Report" sheetId="5" r:id="rId1"/>
    <sheet name="P&amp;L-2021" sheetId="7" r:id="rId2"/>
    <sheet name="Cash flow-2021" sheetId="6" r:id="rId3"/>
    <sheet name="Report-2022" sheetId="8" r:id="rId4"/>
    <sheet name="P&amp;L-2022" sheetId="9" r:id="rId5"/>
    <sheet name="Cash flow-2022" sheetId="10" r:id="rId6"/>
    <sheet name="Report-2023" sheetId="11" r:id="rId7"/>
    <sheet name="P&amp;L-2023" sheetId="12" r:id="rId8"/>
    <sheet name="Cash flow-2023" sheetId="13" r:id="rId9"/>
    <sheet name="Balance sheet" sheetId="2" r:id="rId10"/>
  </sheets>
  <calcPr calcId="152511"/>
  <webPublishing codePage="1252"/>
</workbook>
</file>

<file path=xl/calcChain.xml><?xml version="1.0" encoding="utf-8"?>
<calcChain xmlns="http://schemas.openxmlformats.org/spreadsheetml/2006/main">
  <c r="K6" i="2" l="1"/>
  <c r="K11" i="2"/>
  <c r="K23" i="2" s="1"/>
  <c r="E6" i="2"/>
  <c r="E12" i="2"/>
  <c r="E8" i="2"/>
  <c r="E17" i="2"/>
  <c r="D6" i="2"/>
  <c r="D8" i="2"/>
  <c r="F6" i="2"/>
  <c r="F7" i="2"/>
  <c r="F9" i="2"/>
  <c r="F10" i="2"/>
  <c r="F11" i="2"/>
  <c r="D12" i="2"/>
  <c r="K20" i="2"/>
  <c r="K19" i="2"/>
  <c r="K15" i="2"/>
  <c r="E16" i="2"/>
  <c r="C20" i="13"/>
  <c r="C14" i="13"/>
  <c r="C10" i="13"/>
  <c r="C21" i="13" s="1"/>
  <c r="C10" i="12"/>
  <c r="C14" i="12"/>
  <c r="C7" i="12"/>
  <c r="D16" i="2"/>
  <c r="J19" i="2"/>
  <c r="E23" i="2" l="1"/>
  <c r="C12" i="12"/>
  <c r="C15" i="12" s="1"/>
  <c r="C14" i="9"/>
  <c r="C14" i="7"/>
  <c r="C20" i="10"/>
  <c r="C14" i="10"/>
  <c r="C10" i="10"/>
  <c r="C7" i="9"/>
  <c r="C10" i="9" s="1"/>
  <c r="C12" i="9" s="1"/>
  <c r="C13" i="7"/>
  <c r="C7" i="7"/>
  <c r="C21" i="10" l="1"/>
  <c r="C15" i="9"/>
  <c r="C10" i="7"/>
  <c r="C12" i="7" s="1"/>
  <c r="C20" i="6" l="1"/>
  <c r="C14" i="6"/>
  <c r="C10" i="6"/>
  <c r="C21" i="2"/>
  <c r="D21" i="2"/>
  <c r="C21" i="6" l="1"/>
  <c r="I11" i="2"/>
  <c r="J11" i="2"/>
  <c r="D17" i="2" l="1"/>
  <c r="C17" i="2"/>
  <c r="C12" i="2"/>
  <c r="I20" i="2"/>
  <c r="J20" i="2"/>
  <c r="I15" i="2"/>
  <c r="J15" i="2"/>
  <c r="J23" i="2" l="1"/>
  <c r="I23" i="2"/>
  <c r="D23" i="2"/>
  <c r="C23" i="2"/>
  <c r="C15" i="7"/>
</calcChain>
</file>

<file path=xl/sharedStrings.xml><?xml version="1.0" encoding="utf-8"?>
<sst xmlns="http://schemas.openxmlformats.org/spreadsheetml/2006/main" count="186" uniqueCount="103">
  <si>
    <t>Assets</t>
  </si>
  <si>
    <t>Accounts receivable</t>
  </si>
  <si>
    <t>Other</t>
  </si>
  <si>
    <t>Total current assets</t>
  </si>
  <si>
    <t>Total assets</t>
  </si>
  <si>
    <t>Income taxes payable</t>
  </si>
  <si>
    <t>Total current liabilities</t>
  </si>
  <si>
    <t>Current assets:</t>
  </si>
  <si>
    <t>Current liabilities:</t>
  </si>
  <si>
    <t>Inventories</t>
  </si>
  <si>
    <t>Pre-paid expenses</t>
  </si>
  <si>
    <t>Less accumulated depreciation</t>
  </si>
  <si>
    <t>Goodwill</t>
  </si>
  <si>
    <t>Liabilities and owner's equity</t>
  </si>
  <si>
    <t>Investment capital</t>
  </si>
  <si>
    <t>Accumulated retained earnings</t>
  </si>
  <si>
    <t>Total owner's equity</t>
  </si>
  <si>
    <t>Fixed assets:</t>
  </si>
  <si>
    <t>Accounts payable</t>
  </si>
  <si>
    <t>Mortgage payable</t>
  </si>
  <si>
    <t>Total other assets</t>
  </si>
  <si>
    <t>Balance Sheet</t>
  </si>
  <si>
    <t>Total fixed assets</t>
  </si>
  <si>
    <t>Other assets:</t>
  </si>
  <si>
    <t>Long-term liabilities:</t>
  </si>
  <si>
    <t>Owner's equity:</t>
  </si>
  <si>
    <t>Total liabilities and owner's equity</t>
  </si>
  <si>
    <t>Create a Balance Sheet in this worksheet. Helpful instructions on how to use this worksheet are in cells in this column. Arrow down to get started.</t>
  </si>
  <si>
    <t>Assets label is in cell at right.</t>
  </si>
  <si>
    <t>Enter Company Name in cell at right. Title of this worksheet is in cell D1. Next instruction is in cell A4.</t>
  </si>
  <si>
    <t>Enter details in Current Assets table starting in cell at right. Next instruction is in cell A14.</t>
  </si>
  <si>
    <t>Enter details in Fixed Assets table starting in cell at right. Next instruction is in cell A21.</t>
  </si>
  <si>
    <t>Enter details in Other Assets table starting in cell at right. Next instruction is in cell A25.</t>
  </si>
  <si>
    <t>Total Assets for Previous Year are auto calculated in cell C25 and Total Assets for Current Year in cell D25. Next instruction is in cell A27.</t>
  </si>
  <si>
    <t>Liabilities and owner's equity label is in cell at right.</t>
  </si>
  <si>
    <t>Enter details in Current Liabilities table starting in cell at right. Next instruction is in cell A37.</t>
  </si>
  <si>
    <t>Enter details in Long-term Liabilities table starting in cell at right. Next instruction is in cell A41.</t>
  </si>
  <si>
    <t>Enter details in Owner’s Equity table starting in cell at right. Next instruction is in cell A46.</t>
  </si>
  <si>
    <t>Total liabilities and owner's equity for previous year are auto calculated in cell C46 and for the current year in cell D46. Next instruction is in cell A49.</t>
  </si>
  <si>
    <t>Previous Year Balance is auto calculated in cell C49 and Current Year Balance in cell D49.</t>
  </si>
  <si>
    <t>Cash &amp; Equivalents</t>
  </si>
  <si>
    <t>Short-Term investments</t>
  </si>
  <si>
    <t>Gross Plant Property &amp; Equipment</t>
  </si>
  <si>
    <t>Accrued expenses</t>
  </si>
  <si>
    <t>Provisions</t>
  </si>
  <si>
    <t>Total Liabilities</t>
  </si>
  <si>
    <t>Net Income</t>
  </si>
  <si>
    <t>Depreciation &amp; Amortization</t>
  </si>
  <si>
    <t xml:space="preserve">                   Cash flow statement</t>
  </si>
  <si>
    <t xml:space="preserve">Cash from Operations </t>
  </si>
  <si>
    <t>Cash Acquisitions</t>
  </si>
  <si>
    <t>Capital Expenditure</t>
  </si>
  <si>
    <t>Investment in Markets and Equity Securities</t>
  </si>
  <si>
    <t>Total Debt issued</t>
  </si>
  <si>
    <t>Total Debt Repaid</t>
  </si>
  <si>
    <t>Issuance common stocks</t>
  </si>
  <si>
    <t>Repurchase common stocks</t>
  </si>
  <si>
    <t>Dividends paid</t>
  </si>
  <si>
    <t>Cash from Investing</t>
  </si>
  <si>
    <t>Cash from Financing</t>
  </si>
  <si>
    <t>Net Change in Cash</t>
  </si>
  <si>
    <t>Total Revenue</t>
  </si>
  <si>
    <t xml:space="preserve">                     Income Statement</t>
  </si>
  <si>
    <r>
      <t xml:space="preserve">Cost Of Good Sold </t>
    </r>
    <r>
      <rPr>
        <b/>
        <sz val="10"/>
        <color theme="1"/>
        <rFont val="Calibri Light"/>
        <family val="2"/>
        <scheme val="minor"/>
      </rPr>
      <t>(COGS)</t>
    </r>
  </si>
  <si>
    <t>Gross Profit</t>
  </si>
  <si>
    <r>
      <t xml:space="preserve">Selling, General &amp; Admin Expenses </t>
    </r>
    <r>
      <rPr>
        <b/>
        <sz val="10"/>
        <color theme="1"/>
        <rFont val="Calibri Light"/>
        <family val="2"/>
        <scheme val="minor"/>
      </rPr>
      <t>(SG&amp;A)</t>
    </r>
  </si>
  <si>
    <r>
      <t xml:space="preserve">Research and Development </t>
    </r>
    <r>
      <rPr>
        <b/>
        <sz val="10"/>
        <color theme="1"/>
        <rFont val="Calibri Light"/>
        <family val="2"/>
        <scheme val="minor"/>
      </rPr>
      <t>(R&amp;D)</t>
    </r>
  </si>
  <si>
    <t>EBITDA</t>
  </si>
  <si>
    <t>Depreciation and Amortization</t>
  </si>
  <si>
    <t>EBIT</t>
  </si>
  <si>
    <t>Interest Expense</t>
  </si>
  <si>
    <t>Income Taxes</t>
  </si>
  <si>
    <r>
      <rPr>
        <b/>
        <sz val="14"/>
        <color theme="1"/>
        <rFont val="Calibri Light"/>
        <family val="2"/>
        <scheme val="minor"/>
      </rPr>
      <t>Investment and Business Initiation:</t>
    </r>
    <r>
      <rPr>
        <sz val="11"/>
        <color theme="1"/>
        <rFont val="Calibri Light"/>
        <family val="2"/>
        <scheme val="minor"/>
      </rPr>
      <t xml:space="preserve">
The venture's inception saw a strategic injection of the founder's life savings, totaling $30,000, as common stock.
This initial capital laid the groundwork for subsequent financial maneuvers.</t>
    </r>
  </si>
  <si>
    <r>
      <rPr>
        <b/>
        <sz val="12"/>
        <color theme="1"/>
        <rFont val="Calibri Light"/>
        <family val="2"/>
        <scheme val="minor"/>
      </rPr>
      <t>Conclusion:</t>
    </r>
    <r>
      <rPr>
        <b/>
        <sz val="10"/>
        <color theme="1"/>
        <rFont val="Calibri Light"/>
        <family val="2"/>
        <scheme val="minor"/>
      </rPr>
      <t xml:space="preserve">
</t>
    </r>
    <r>
      <rPr>
        <b/>
        <sz val="11"/>
        <color rgb="FF002060"/>
        <rFont val="Calibri Light"/>
        <family val="2"/>
        <scheme val="minor"/>
      </rPr>
      <t>Calzone Cucina Italiana's journey in its inaugural year reflects a judicious blend of strategic financial decisions, operational excellence, and a commitment to culinary excellence. 
The case study provides insights into the challenges faced and the adept maneuvers employed to establish a thriving culinary enterprise in the competitive restaurant landscape.</t>
    </r>
  </si>
  <si>
    <t xml:space="preserve">Calzone Cucina Italiana  </t>
  </si>
  <si>
    <r>
      <rPr>
        <b/>
        <sz val="14"/>
        <color theme="1"/>
        <rFont val="Calibri Light"/>
        <family val="2"/>
        <scheme val="minor"/>
      </rPr>
      <t>Property Acquisition and Financial Strategy:</t>
    </r>
    <r>
      <rPr>
        <sz val="11"/>
        <color theme="1"/>
        <rFont val="Calibri Light"/>
        <family val="2"/>
        <scheme val="minor"/>
      </rPr>
      <t xml:space="preserve">
Identifying a prime location for the restaurant, 
the founder faced a financial bottleneck when the projected cost of acquiring the plot and constructing the establishment exceeded the available funds. 
A calculated move involved seeking financial support from the Bank of North City, resulting in a successful business loan acquisition worth $50000.</t>
    </r>
  </si>
  <si>
    <r>
      <rPr>
        <b/>
        <sz val="14"/>
        <color theme="1"/>
        <rFont val="Calibri Light"/>
        <family val="2"/>
        <scheme val="minor"/>
      </rPr>
      <t>Infrastructure Development and Capital Expenditure:</t>
    </r>
    <r>
      <rPr>
        <b/>
        <sz val="11"/>
        <color theme="1"/>
        <rFont val="Calibri Light"/>
        <family val="2"/>
        <scheme val="minor"/>
      </rPr>
      <t xml:space="preserve">
</t>
    </r>
    <r>
      <rPr>
        <sz val="11"/>
        <color theme="1"/>
        <rFont val="Calibri Light"/>
        <family val="2"/>
        <scheme val="minor"/>
      </rPr>
      <t>The $50,000 investment was meticulously allocated to various facets of infrastructure development. Notably,
$20,000 was directed towards the previous landowner, another $15,000 to a 3D printing firm for constructing the restaurant,
And the remaining $10,000 earmarked for cutting-edge robot kitchen equipment.</t>
    </r>
  </si>
  <si>
    <r>
      <rPr>
        <b/>
        <sz val="14"/>
        <color theme="1"/>
        <rFont val="Calibri Light"/>
        <family val="2"/>
        <scheme val="minor"/>
      </rPr>
      <t>Loan Structure and Interest Considerations:</t>
    </r>
    <r>
      <rPr>
        <sz val="11"/>
        <color theme="1"/>
        <rFont val="Calibri Light"/>
        <family val="2"/>
        <scheme val="minor"/>
      </rPr>
      <t xml:space="preserve">
To support the infrastructure development, Calzone Cucina Italiana secured a business loan from the Bank of North City with a competitive interest rate of 2%, 
Contributing significantly to the financial underpinning.</t>
    </r>
  </si>
  <si>
    <t>Inventory</t>
  </si>
  <si>
    <t>Account receivables</t>
  </si>
  <si>
    <t>Account payables</t>
  </si>
  <si>
    <r>
      <t xml:space="preserve">Case study
</t>
    </r>
    <r>
      <rPr>
        <b/>
        <sz val="10"/>
        <color rgb="FFC00000"/>
        <rFont val="Eras Bold ITC"/>
        <family val="2"/>
      </rPr>
      <t xml:space="preserve">Calzone Cucina Italiana </t>
    </r>
    <r>
      <rPr>
        <b/>
        <sz val="10"/>
        <color theme="1" tint="0.249977111117893"/>
        <rFont val="Cooper Black"/>
        <family val="1"/>
      </rPr>
      <t xml:space="preserve"> </t>
    </r>
    <r>
      <rPr>
        <b/>
        <sz val="10"/>
        <color theme="1" tint="0.249977111117893"/>
        <rFont val="Arial"/>
        <family val="2"/>
      </rPr>
      <t xml:space="preserve">
Navigating Business Challenges and Achieving Financial Milestones (Fiscal Year 2021)</t>
    </r>
  </si>
  <si>
    <t xml:space="preserve"> Calzone Cucina Italiana Navigating Business Challenges and Achieving Financial Milestones ( Year 2021)</t>
  </si>
  <si>
    <r>
      <rPr>
        <b/>
        <sz val="14"/>
        <color theme="1"/>
        <rFont val="Calibri Light"/>
        <family val="2"/>
        <scheme val="minor"/>
      </rPr>
      <t>Introduction:</t>
    </r>
    <r>
      <rPr>
        <sz val="11"/>
        <color theme="1"/>
        <rFont val="Calibri Light"/>
        <family val="2"/>
        <scheme val="minor"/>
      </rPr>
      <t xml:space="preserve">
Calzone Cucina Italiana, an ambitious venture specializing in authentic Italian cuisine, commenced operations in 2021.
Founded with a personal investment of $30,000, the company embarked on a journey to establish a culinary haven. 
This case study delves into the strategic decisions, financial challenges, 
and operational accomplishments that defined Calzone Cucina Italiana's inaugural year.</t>
    </r>
  </si>
  <si>
    <t>Financial Performance in 2021:
Calzone Cucina Italiana achieved a commendable total revenue of $22,000 in its inaugural fiscal year. 
Operational costs included a $6,000 investment in top-tier ingredients and $3,000 in crew members' salaries, categorized under the cost of goods sold. 
Additional expenditures featured a $2,000 allocation for a dedicated bouncer, $500 for marketing initiatives, $1,000 for electricity, 
And $300 designated for depreciation and amortization.</t>
  </si>
  <si>
    <t xml:space="preserve">                                                   (01-01-2020 - 12-31-2021)</t>
  </si>
  <si>
    <t xml:space="preserve">                                                (01-01-2020 - 12-31-2021)</t>
  </si>
  <si>
    <r>
      <rPr>
        <b/>
        <sz val="11"/>
        <color rgb="FFC00000"/>
        <rFont val="Comic Sans MS"/>
        <family val="4"/>
      </rPr>
      <t>Calzone Cucina Italiana</t>
    </r>
    <r>
      <rPr>
        <b/>
        <sz val="11"/>
        <color rgb="FFC00000"/>
        <rFont val="Eras Bold ITC"/>
        <family val="2"/>
      </rPr>
      <t xml:space="preserve"> </t>
    </r>
    <r>
      <rPr>
        <b/>
        <sz val="11"/>
        <color theme="1" tint="0.249977111117893"/>
        <rFont val="Cooper Black"/>
        <family val="1"/>
      </rPr>
      <t xml:space="preserve"> </t>
    </r>
    <r>
      <rPr>
        <b/>
        <sz val="10"/>
        <color theme="1" tint="0.249977111117893"/>
        <rFont val="Arial"/>
        <family val="2"/>
      </rPr>
      <t xml:space="preserve">
Navigating Business Challenges and Achieving Financial Milestones (Fiscal Year 2022)</t>
    </r>
  </si>
  <si>
    <r>
      <rPr>
        <b/>
        <sz val="14"/>
        <color theme="1"/>
        <rFont val="Calibri Light"/>
        <family val="2"/>
        <scheme val="minor"/>
      </rPr>
      <t>Financial Performance in 2022:</t>
    </r>
    <r>
      <rPr>
        <sz val="11"/>
        <color theme="1"/>
        <rFont val="Calibri Light"/>
        <family val="2"/>
        <scheme val="minor"/>
      </rPr>
      <t xml:space="preserve">
Calzone Cucina Italiana achieved a commendable total revenue of $19,000 in 2022. 
Operational costs included a $4200 investment in top-tier ingredients and $3,000 in crew members' salaries, categorized under the cost of goods sold. 
Additional expenditures featured a $2,000 allocation for the bouncer, $500 for marketing initiatives, $1000 for electricity, 
And $300 designated for depreciation and amortization.</t>
    </r>
  </si>
  <si>
    <r>
      <rPr>
        <b/>
        <sz val="14"/>
        <color theme="1"/>
        <rFont val="Calibri Light"/>
        <family val="2"/>
        <scheme val="minor"/>
      </rPr>
      <t>Interest Considerations:</t>
    </r>
    <r>
      <rPr>
        <sz val="11"/>
        <color theme="1"/>
        <rFont val="Calibri Light"/>
        <family val="2"/>
        <scheme val="minor"/>
      </rPr>
      <t xml:space="preserve">
Back in 2022 to support the infrastructure development, Calzone Cucina Italiana secured a business loan from the Bank of North City with a competitive interest rate of 2%, 
Contributing significantly to the financial underpinning.</t>
    </r>
  </si>
  <si>
    <r>
      <rPr>
        <b/>
        <sz val="14"/>
        <color theme="1"/>
        <rFont val="Calibri Light"/>
        <family val="2"/>
        <scheme val="minor"/>
      </rPr>
      <t>Financial Outcome:</t>
    </r>
    <r>
      <rPr>
        <sz val="10"/>
        <color theme="1"/>
        <rFont val="Calibri Light"/>
        <family val="2"/>
        <scheme val="minor"/>
      </rPr>
      <t xml:space="preserve">
Post meticulous accounting of all costs and expenditures, Calzone Cucina Italiana reported a net income of $6,300 in the fiscal year 2022. 
This financial outcome underscores the initial success of the establishment, highlighting its operational viability and financial resilience.</t>
    </r>
  </si>
  <si>
    <r>
      <rPr>
        <b/>
        <sz val="14"/>
        <color theme="1"/>
        <rFont val="Calibri Light"/>
        <family val="2"/>
        <scheme val="minor"/>
      </rPr>
      <t>Financial Outcome:</t>
    </r>
    <r>
      <rPr>
        <sz val="10"/>
        <color theme="1"/>
        <rFont val="Calibri Light"/>
        <family val="2"/>
        <scheme val="minor"/>
      </rPr>
      <t xml:space="preserve">
Post meticulous accounting of all costs and expenditures, Calzone Cucina Italiana reported a net income of $7,380 in the fiscal year 2021. 
This financial outcome underscores the initial success of the establishment, highlighting its operational viability and financial resilience.</t>
    </r>
  </si>
  <si>
    <t xml:space="preserve">                                            (01-01-2021 - 12-31-2022)</t>
  </si>
  <si>
    <r>
      <rPr>
        <b/>
        <sz val="11"/>
        <color rgb="FFC00000"/>
        <rFont val="Comic Sans MS"/>
        <family val="4"/>
      </rPr>
      <t>Calzone Cucina Italiana</t>
    </r>
    <r>
      <rPr>
        <b/>
        <sz val="11"/>
        <color rgb="FFC00000"/>
        <rFont val="Eras Bold ITC"/>
        <family val="2"/>
      </rPr>
      <t xml:space="preserve"> </t>
    </r>
    <r>
      <rPr>
        <b/>
        <sz val="11"/>
        <color theme="1" tint="0.249977111117893"/>
        <rFont val="Cooper Black"/>
        <family val="1"/>
      </rPr>
      <t xml:space="preserve"> </t>
    </r>
    <r>
      <rPr>
        <b/>
        <sz val="10"/>
        <color theme="1" tint="0.249977111117893"/>
        <rFont val="Arial"/>
        <family val="2"/>
      </rPr>
      <t xml:space="preserve">
Navigating Business Challenges and Achieving Financial Milestones (Fiscal Year 2023)</t>
    </r>
  </si>
  <si>
    <r>
      <rPr>
        <b/>
        <sz val="14"/>
        <color theme="1"/>
        <rFont val="Calibri Light"/>
        <family val="2"/>
        <scheme val="minor"/>
      </rPr>
      <t>Financial Performance in 2023:</t>
    </r>
    <r>
      <rPr>
        <sz val="11"/>
        <color theme="1"/>
        <rFont val="Calibri Light"/>
        <family val="2"/>
        <scheme val="minor"/>
      </rPr>
      <t xml:space="preserve">
Calzone Cucina Italiana achieved a commendable total revenue of $25,000 in 2023. 
Operational costs included a $5200 investment in top-tier ingredients and $3,000 in crew members' salaries, categorized under the cost of goods sold. 
Additional expenditures featured a $2,000 allocation for the bouncer, $500 for marketing initiatives, $1000 for electricity, and $3000 for developing a new recipes with a new chef
And $300 designated for depreciation and amortization.</t>
    </r>
  </si>
  <si>
    <r>
      <rPr>
        <b/>
        <sz val="14"/>
        <color theme="1"/>
        <rFont val="Calibri Light"/>
        <family val="2"/>
        <scheme val="minor"/>
      </rPr>
      <t>Interest Considerations:</t>
    </r>
    <r>
      <rPr>
        <sz val="11"/>
        <color theme="1"/>
        <rFont val="Calibri Light"/>
        <family val="2"/>
        <scheme val="minor"/>
      </rPr>
      <t xml:space="preserve">
Back in 2023 to support the infrastructure development, Calzone Cucina Italiana secured a business loan from the Bank of North City with a competitive interest rate of 2%, 
Contributing significantly to the financial underpinning.</t>
    </r>
  </si>
  <si>
    <r>
      <rPr>
        <b/>
        <sz val="14"/>
        <color theme="1"/>
        <rFont val="Calibri Light"/>
        <family val="2"/>
        <scheme val="minor"/>
      </rPr>
      <t>Financial Outcome:</t>
    </r>
    <r>
      <rPr>
        <sz val="10"/>
        <color theme="1"/>
        <rFont val="Calibri Light"/>
        <family val="2"/>
        <scheme val="minor"/>
      </rPr>
      <t xml:space="preserve">
Post meticulous accounting of all costs and expenditures, Calzone Cucina Italiana reported a net income of $6,300 in the fiscal year 2023. 
This financial outcome underscores the initial success of the establishment, highlighting its operational viability and financial resilience.</t>
    </r>
  </si>
  <si>
    <t xml:space="preserve">                                               (01-01-2022 - 12-31-2023)</t>
  </si>
  <si>
    <t xml:space="preserve">                                           (01-01-2022 - 12-31-2023)</t>
  </si>
  <si>
    <t>( Year 2021)</t>
  </si>
  <si>
    <t>( Year 2022)</t>
  </si>
  <si>
    <t>( Year 2023)</t>
  </si>
  <si>
    <t>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</si>
</sst>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\ ;\(#,##0.0\)"/>
    <numFmt numFmtId="165" formatCode="&quot;$&quot;#,##0\ ;\(&quot;$&quot;#,##0.0\)"/>
    <numFmt numFmtId="166" formatCode="_([$$-409]* #,##0.00_);_([$$-409]* \(#,##0.00\);_([$$-409]* &quot;-&quot;??_);_(@_)"/>
    <numFmt numFmtId="167" formatCode="_(&quot;$&quot;* #,##0_);_(&quot;$&quot;* \(#,##0\);_(&quot;$&quot;* &quot;-&quot;??_);_(@_)"/>
  </numFmts>
  <fonts count="38" x14ac:knownFonts="1">
    <font>
      <sz val="10"/>
      <color theme="1"/>
      <name val="Calibri Light"/>
      <scheme val="minor"/>
    </font>
    <font>
      <sz val="11"/>
      <color theme="1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b/>
      <sz val="13"/>
      <color theme="1"/>
      <name val="Calibri Light"/>
      <family val="1"/>
      <scheme val="minor"/>
    </font>
    <font>
      <b/>
      <sz val="11"/>
      <color theme="1"/>
      <name val="Calibri Light"/>
      <family val="1"/>
      <scheme val="minor"/>
    </font>
    <font>
      <sz val="10"/>
      <color theme="1"/>
      <name val="Calibri Light"/>
      <family val="1"/>
      <scheme val="minor"/>
    </font>
    <font>
      <b/>
      <sz val="10"/>
      <color theme="1"/>
      <name val="Calibri Light"/>
      <family val="1"/>
      <scheme val="minor"/>
    </font>
    <font>
      <sz val="10"/>
      <name val="Calibri Light"/>
      <family val="2"/>
      <scheme val="minor"/>
    </font>
    <font>
      <sz val="10"/>
      <color theme="1"/>
      <name val="Calibri Light"/>
      <family val="2"/>
      <scheme val="minor"/>
    </font>
    <font>
      <b/>
      <sz val="16"/>
      <color theme="1" tint="0.249977111117893"/>
      <name val="Arial"/>
      <family val="2"/>
    </font>
    <font>
      <sz val="10"/>
      <color theme="0"/>
      <name val="Calibri Light"/>
      <family val="2"/>
      <scheme val="minor"/>
    </font>
    <font>
      <b/>
      <sz val="11"/>
      <color theme="1"/>
      <name val="Calibri Light"/>
      <family val="2"/>
      <scheme val="minor"/>
    </font>
    <font>
      <b/>
      <sz val="10"/>
      <color theme="1"/>
      <name val="Calibri Light"/>
      <family val="2"/>
      <scheme val="minor"/>
    </font>
    <font>
      <b/>
      <sz val="11"/>
      <color theme="1"/>
      <name val="Calibri Light"/>
      <family val="1"/>
      <scheme val="major"/>
    </font>
    <font>
      <sz val="24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10"/>
      <color rgb="FFC00000"/>
      <name val="Calibri Light"/>
      <family val="2"/>
      <scheme val="minor"/>
    </font>
    <font>
      <sz val="10"/>
      <color theme="1"/>
      <name val="Calibri Light"/>
      <family val="1"/>
      <scheme val="major"/>
    </font>
    <font>
      <b/>
      <i/>
      <sz val="11"/>
      <color theme="1"/>
      <name val="Calibri Light"/>
      <family val="1"/>
      <scheme val="major"/>
    </font>
    <font>
      <b/>
      <sz val="10"/>
      <color theme="1" tint="0.249977111117893"/>
      <name val="Arial"/>
      <family val="2"/>
    </font>
    <font>
      <b/>
      <sz val="10"/>
      <color theme="1" tint="0.249977111117893"/>
      <name val="Cooper Black"/>
      <family val="1"/>
    </font>
    <font>
      <b/>
      <sz val="10"/>
      <color rgb="FFC00000"/>
      <name val="Eras Bold ITC"/>
      <family val="2"/>
    </font>
    <font>
      <b/>
      <sz val="12"/>
      <color theme="1"/>
      <name val="Calibri Light"/>
      <family val="2"/>
      <scheme val="minor"/>
    </font>
    <font>
      <b/>
      <sz val="14"/>
      <color theme="1"/>
      <name val="Calibri Light"/>
      <family val="2"/>
      <scheme val="minor"/>
    </font>
    <font>
      <b/>
      <sz val="11"/>
      <color rgb="FF002060"/>
      <name val="Calibri Light"/>
      <family val="2"/>
      <scheme val="minor"/>
    </font>
    <font>
      <b/>
      <sz val="13"/>
      <color rgb="FF002060"/>
      <name val="Calibri Light"/>
      <family val="1"/>
      <scheme val="minor"/>
    </font>
    <font>
      <b/>
      <sz val="13"/>
      <color rgb="FF002060"/>
      <name val="Calibri Light"/>
      <family val="1"/>
      <scheme val="major"/>
    </font>
    <font>
      <b/>
      <i/>
      <sz val="10"/>
      <color rgb="FF002060"/>
      <name val="Calibri Light"/>
      <family val="2"/>
      <scheme val="minor"/>
    </font>
    <font>
      <b/>
      <sz val="10"/>
      <color rgb="FF002060"/>
      <name val="Calibri Light"/>
      <family val="2"/>
      <scheme val="minor"/>
    </font>
    <font>
      <b/>
      <sz val="11"/>
      <color rgb="FF002060"/>
      <name val="Calibri Light"/>
      <family val="1"/>
      <scheme val="major"/>
    </font>
    <font>
      <b/>
      <sz val="11"/>
      <color rgb="FFC00000"/>
      <name val="Comic Sans MS"/>
      <family val="4"/>
    </font>
    <font>
      <b/>
      <sz val="11"/>
      <color rgb="FFC00000"/>
      <name val="Eras Bold ITC"/>
      <family val="2"/>
    </font>
    <font>
      <b/>
      <sz val="11"/>
      <color theme="1" tint="0.249977111117893"/>
      <name val="Cooper Black"/>
      <family val="1"/>
    </font>
    <font>
      <sz val="10"/>
      <name val="Calibri Light"/>
      <scheme val="minor"/>
    </font>
    <font>
      <b/>
      <sz val="10"/>
      <name val="Calibri Light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0"/>
        <bgColor theme="4" tint="0.79998168889431442"/>
      </patternFill>
    </fill>
    <fill>
      <patternFill patternType="lightUp">
        <fgColor theme="0"/>
        <bgColor theme="5" tint="0.79998168889431442"/>
      </patternFill>
    </fill>
    <fill>
      <patternFill patternType="lightUp">
        <fgColor theme="0"/>
        <bgColor theme="4" tint="0.39997558519241921"/>
      </patternFill>
    </fill>
    <fill>
      <patternFill patternType="lightUp">
        <fgColor theme="0"/>
        <bgColor theme="5" tint="0.399975585192419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39997558519241921"/>
      </bottom>
      <diagonal/>
    </border>
    <border>
      <left/>
      <right/>
      <top/>
      <bottom style="thick">
        <color theme="5" tint="0.499984740745262"/>
      </bottom>
      <diagonal/>
    </border>
    <border>
      <left/>
      <right style="thin">
        <color theme="0"/>
      </right>
      <top style="thick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indexed="64"/>
      </bottom>
      <diagonal/>
    </border>
    <border>
      <left style="thin">
        <color theme="0"/>
      </left>
      <right/>
      <top style="thick">
        <color theme="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5" fillId="0" borderId="2" applyNumberFormat="0" applyFill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</cellStyleXfs>
  <cellXfs count="116">
    <xf numFmtId="0" fontId="0" fillId="0" borderId="0" xfId="0"/>
    <xf numFmtId="0" fontId="6" fillId="0" borderId="2" xfId="2" applyFont="1" applyAlignment="1">
      <alignment horizontal="center"/>
    </xf>
    <xf numFmtId="0" fontId="7" fillId="0" borderId="2" xfId="2" applyNumberFormat="1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8" fillId="0" borderId="0" xfId="0" applyFont="1" applyBorder="1" applyAlignment="1">
      <alignment wrapText="1"/>
    </xf>
    <xf numFmtId="164" fontId="8" fillId="0" borderId="0" xfId="0" applyNumberFormat="1" applyFont="1" applyBorder="1"/>
    <xf numFmtId="164" fontId="9" fillId="0" borderId="0" xfId="0" applyNumberFormat="1" applyFont="1" applyBorder="1"/>
    <xf numFmtId="0" fontId="6" fillId="0" borderId="2" xfId="2" applyFont="1" applyAlignment="1">
      <alignment wrapText="1"/>
    </xf>
    <xf numFmtId="0" fontId="6" fillId="0" borderId="3" xfId="2" applyFont="1" applyBorder="1" applyAlignment="1"/>
    <xf numFmtId="0" fontId="7" fillId="0" borderId="3" xfId="2" applyNumberFormat="1" applyFont="1" applyBorder="1" applyAlignment="1">
      <alignment horizontal="center"/>
    </xf>
    <xf numFmtId="164" fontId="8" fillId="0" borderId="0" xfId="0" applyNumberFormat="1" applyFont="1"/>
    <xf numFmtId="164" fontId="9" fillId="0" borderId="0" xfId="0" applyNumberFormat="1" applyFont="1"/>
    <xf numFmtId="166" fontId="9" fillId="0" borderId="0" xfId="1" applyNumberFormat="1" applyFont="1" applyBorder="1"/>
    <xf numFmtId="0" fontId="6" fillId="0" borderId="3" xfId="2" applyFont="1" applyBorder="1" applyAlignment="1">
      <alignment horizontal="left" wrapText="1"/>
    </xf>
    <xf numFmtId="165" fontId="9" fillId="0" borderId="0" xfId="0" applyNumberFormat="1" applyFont="1" applyBorder="1"/>
    <xf numFmtId="0" fontId="8" fillId="0" borderId="0" xfId="0" applyFont="1"/>
    <xf numFmtId="43" fontId="6" fillId="0" borderId="0" xfId="0" applyNumberFormat="1" applyFont="1" applyBorder="1"/>
    <xf numFmtId="43" fontId="11" fillId="2" borderId="0" xfId="3" applyNumberFormat="1"/>
    <xf numFmtId="43" fontId="11" fillId="3" borderId="0" xfId="4" applyNumberFormat="1"/>
    <xf numFmtId="0" fontId="11" fillId="2" borderId="0" xfId="3" applyAlignment="1">
      <alignment wrapText="1"/>
    </xf>
    <xf numFmtId="0" fontId="11" fillId="3" borderId="0" xfId="4" applyAlignment="1">
      <alignment wrapText="1"/>
    </xf>
    <xf numFmtId="0" fontId="10" fillId="4" borderId="0" xfId="3" applyFont="1" applyFill="1" applyAlignment="1">
      <alignment wrapText="1"/>
    </xf>
    <xf numFmtId="0" fontId="10" fillId="5" borderId="0" xfId="4" applyFont="1" applyFill="1" applyAlignment="1">
      <alignment wrapText="1"/>
    </xf>
    <xf numFmtId="0" fontId="10" fillId="4" borderId="0" xfId="3" applyNumberFormat="1" applyFont="1" applyFill="1" applyAlignment="1">
      <alignment horizontal="center"/>
    </xf>
    <xf numFmtId="0" fontId="10" fillId="5" borderId="0" xfId="4" applyNumberFormat="1" applyFont="1" applyFill="1" applyAlignment="1">
      <alignment horizontal="center"/>
    </xf>
    <xf numFmtId="0" fontId="10" fillId="4" borderId="1" xfId="0" applyFont="1" applyFill="1" applyBorder="1" applyAlignment="1">
      <alignment wrapText="1"/>
    </xf>
    <xf numFmtId="43" fontId="10" fillId="4" borderId="1" xfId="0" applyNumberFormat="1" applyFont="1" applyFill="1" applyBorder="1"/>
    <xf numFmtId="0" fontId="10" fillId="5" borderId="1" xfId="0" applyFont="1" applyFill="1" applyBorder="1" applyAlignment="1">
      <alignment wrapText="1"/>
    </xf>
    <xf numFmtId="0" fontId="13" fillId="0" borderId="0" xfId="0" applyFont="1"/>
    <xf numFmtId="14" fontId="6" fillId="0" borderId="3" xfId="2" applyNumberFormat="1" applyFont="1" applyBorder="1" applyAlignment="1"/>
    <xf numFmtId="0" fontId="0" fillId="7" borderId="0" xfId="0" applyFill="1"/>
    <xf numFmtId="0" fontId="0" fillId="8" borderId="0" xfId="0" applyFill="1"/>
    <xf numFmtId="0" fontId="15" fillId="8" borderId="0" xfId="0" applyFont="1" applyFill="1"/>
    <xf numFmtId="0" fontId="11" fillId="7" borderId="0" xfId="0" applyFont="1" applyFill="1"/>
    <xf numFmtId="0" fontId="16" fillId="7" borderId="0" xfId="0" applyFont="1" applyFill="1"/>
    <xf numFmtId="0" fontId="0" fillId="7" borderId="7" xfId="0" applyFill="1" applyBorder="1"/>
    <xf numFmtId="0" fontId="0" fillId="7" borderId="9" xfId="0" applyFill="1" applyBorder="1"/>
    <xf numFmtId="0" fontId="0" fillId="7" borderId="0" xfId="0" applyFill="1" applyBorder="1"/>
    <xf numFmtId="0" fontId="17" fillId="8" borderId="0" xfId="0" applyFont="1" applyFill="1"/>
    <xf numFmtId="0" fontId="0" fillId="7" borderId="13" xfId="0" applyFill="1" applyBorder="1"/>
    <xf numFmtId="0" fontId="11" fillId="7" borderId="11" xfId="0" applyFont="1" applyFill="1" applyBorder="1"/>
    <xf numFmtId="0" fontId="0" fillId="8" borderId="7" xfId="0" applyFill="1" applyBorder="1"/>
    <xf numFmtId="0" fontId="15" fillId="8" borderId="7" xfId="0" applyFont="1" applyFill="1" applyBorder="1"/>
    <xf numFmtId="44" fontId="0" fillId="7" borderId="8" xfId="1" applyFont="1" applyFill="1" applyBorder="1"/>
    <xf numFmtId="0" fontId="11" fillId="7" borderId="13" xfId="0" applyFont="1" applyFill="1" applyBorder="1"/>
    <xf numFmtId="0" fontId="11" fillId="7" borderId="15" xfId="0" applyFont="1" applyFill="1" applyBorder="1"/>
    <xf numFmtId="0" fontId="11" fillId="7" borderId="14" xfId="0" applyFont="1" applyFill="1" applyBorder="1"/>
    <xf numFmtId="0" fontId="18" fillId="10" borderId="8" xfId="0" applyFont="1" applyFill="1" applyBorder="1"/>
    <xf numFmtId="44" fontId="19" fillId="10" borderId="8" xfId="1" applyFont="1" applyFill="1" applyBorder="1"/>
    <xf numFmtId="44" fontId="11" fillId="7" borderId="8" xfId="1" applyFont="1" applyFill="1" applyBorder="1"/>
    <xf numFmtId="0" fontId="11" fillId="7" borderId="10" xfId="0" applyFont="1" applyFill="1" applyBorder="1"/>
    <xf numFmtId="0" fontId="11" fillId="7" borderId="7" xfId="0" applyFont="1" applyFill="1" applyBorder="1"/>
    <xf numFmtId="0" fontId="18" fillId="9" borderId="12" xfId="0" applyFont="1" applyFill="1" applyBorder="1"/>
    <xf numFmtId="0" fontId="18" fillId="9" borderId="7" xfId="0" applyFont="1" applyFill="1" applyBorder="1"/>
    <xf numFmtId="0" fontId="20" fillId="0" borderId="12" xfId="0" applyFont="1" applyFill="1" applyBorder="1"/>
    <xf numFmtId="0" fontId="21" fillId="7" borderId="8" xfId="0" applyFont="1" applyFill="1" applyBorder="1"/>
    <xf numFmtId="0" fontId="0" fillId="0" borderId="9" xfId="0" applyBorder="1"/>
    <xf numFmtId="0" fontId="0" fillId="0" borderId="0" xfId="0" applyBorder="1"/>
    <xf numFmtId="0" fontId="14" fillId="0" borderId="14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0" fillId="0" borderId="14" xfId="0" applyBorder="1"/>
    <xf numFmtId="0" fontId="11" fillId="0" borderId="14" xfId="0" applyFont="1" applyBorder="1" applyAlignment="1">
      <alignment wrapText="1"/>
    </xf>
    <xf numFmtId="0" fontId="15" fillId="0" borderId="14" xfId="0" applyFont="1" applyBorder="1" applyAlignment="1">
      <alignment wrapText="1"/>
    </xf>
    <xf numFmtId="0" fontId="0" fillId="0" borderId="15" xfId="0" applyBorder="1"/>
    <xf numFmtId="0" fontId="12" fillId="6" borderId="8" xfId="2" applyFont="1" applyFill="1" applyBorder="1" applyAlignment="1">
      <alignment horizontal="left" vertical="center" wrapText="1"/>
    </xf>
    <xf numFmtId="0" fontId="0" fillId="11" borderId="0" xfId="0" applyFill="1"/>
    <xf numFmtId="0" fontId="0" fillId="11" borderId="7" xfId="0" applyFill="1" applyBorder="1"/>
    <xf numFmtId="0" fontId="17" fillId="11" borderId="0" xfId="0" applyFont="1" applyFill="1"/>
    <xf numFmtId="0" fontId="15" fillId="11" borderId="0" xfId="0" applyFont="1" applyFill="1"/>
    <xf numFmtId="0" fontId="15" fillId="11" borderId="7" xfId="0" applyFont="1" applyFill="1" applyBorder="1"/>
    <xf numFmtId="167" fontId="11" fillId="2" borderId="0" xfId="1" applyNumberFormat="1" applyFont="1" applyFill="1"/>
    <xf numFmtId="167" fontId="6" fillId="0" borderId="2" xfId="1" applyNumberFormat="1" applyFont="1" applyBorder="1"/>
    <xf numFmtId="167" fontId="6" fillId="0" borderId="3" xfId="1" applyNumberFormat="1" applyFont="1" applyBorder="1"/>
    <xf numFmtId="167" fontId="11" fillId="3" borderId="0" xfId="1" applyNumberFormat="1" applyFont="1" applyFill="1"/>
    <xf numFmtId="0" fontId="2" fillId="0" borderId="14" xfId="0" applyFont="1" applyBorder="1" applyAlignment="1">
      <alignment vertical="center" wrapText="1"/>
    </xf>
    <xf numFmtId="167" fontId="11" fillId="7" borderId="8" xfId="1" applyNumberFormat="1" applyFont="1" applyFill="1" applyBorder="1"/>
    <xf numFmtId="167" fontId="19" fillId="7" borderId="8" xfId="0" applyNumberFormat="1" applyFont="1" applyFill="1" applyBorder="1"/>
    <xf numFmtId="167" fontId="0" fillId="7" borderId="8" xfId="1" applyNumberFormat="1" applyFont="1" applyFill="1" applyBorder="1"/>
    <xf numFmtId="167" fontId="19" fillId="9" borderId="8" xfId="1" applyNumberFormat="1" applyFont="1" applyFill="1" applyBorder="1"/>
    <xf numFmtId="167" fontId="10" fillId="0" borderId="8" xfId="1" applyNumberFormat="1" applyFont="1" applyFill="1" applyBorder="1"/>
    <xf numFmtId="167" fontId="30" fillId="7" borderId="8" xfId="1" applyNumberFormat="1" applyFont="1" applyFill="1" applyBorder="1"/>
    <xf numFmtId="167" fontId="10" fillId="5" borderId="1" xfId="0" applyNumberFormat="1" applyFont="1" applyFill="1" applyBorder="1"/>
    <xf numFmtId="167" fontId="31" fillId="7" borderId="8" xfId="0" applyNumberFormat="1" applyFont="1" applyFill="1" applyBorder="1"/>
    <xf numFmtId="0" fontId="32" fillId="7" borderId="12" xfId="0" applyFont="1" applyFill="1" applyBorder="1"/>
    <xf numFmtId="0" fontId="22" fillId="6" borderId="8" xfId="2" applyFont="1" applyFill="1" applyBorder="1" applyAlignment="1">
      <alignment horizontal="left" vertical="center" wrapText="1"/>
    </xf>
    <xf numFmtId="0" fontId="0" fillId="7" borderId="10" xfId="0" applyFill="1" applyBorder="1"/>
    <xf numFmtId="0" fontId="21" fillId="7" borderId="12" xfId="0" applyFont="1" applyFill="1" applyBorder="1"/>
    <xf numFmtId="0" fontId="18" fillId="10" borderId="12" xfId="0" applyFont="1" applyFill="1" applyBorder="1"/>
    <xf numFmtId="0" fontId="0" fillId="4" borderId="0" xfId="0" applyFill="1"/>
    <xf numFmtId="0" fontId="0" fillId="4" borderId="1" xfId="0" applyFill="1" applyBorder="1"/>
    <xf numFmtId="0" fontId="29" fillId="0" borderId="2" xfId="2" applyFont="1" applyAlignment="1">
      <alignment horizontal="right"/>
    </xf>
    <xf numFmtId="0" fontId="28" fillId="0" borderId="0" xfId="2" applyFont="1" applyBorder="1" applyAlignment="1">
      <alignment horizontal="left" wrapText="1"/>
    </xf>
    <xf numFmtId="0" fontId="28" fillId="0" borderId="2" xfId="2" applyFont="1" applyAlignment="1">
      <alignment horizontal="left" wrapText="1"/>
    </xf>
    <xf numFmtId="0" fontId="29" fillId="0" borderId="0" xfId="2" applyFont="1" applyBorder="1" applyAlignment="1">
      <alignment horizontal="right"/>
    </xf>
    <xf numFmtId="0" fontId="29" fillId="0" borderId="2" xfId="2" applyFont="1" applyAlignment="1">
      <alignment horizontal="right"/>
    </xf>
    <xf numFmtId="0" fontId="37" fillId="5" borderId="4" xfId="0" applyFont="1" applyFill="1" applyBorder="1" applyAlignment="1">
      <alignment wrapText="1"/>
    </xf>
    <xf numFmtId="167" fontId="37" fillId="5" borderId="5" xfId="0" applyNumberFormat="1" applyFont="1" applyFill="1" applyBorder="1"/>
    <xf numFmtId="0" fontId="1" fillId="0" borderId="14" xfId="0" applyFont="1" applyBorder="1" applyAlignment="1">
      <alignment vertical="center" wrapText="1"/>
    </xf>
    <xf numFmtId="0" fontId="0" fillId="7" borderId="15" xfId="0" applyFill="1" applyBorder="1"/>
    <xf numFmtId="0" fontId="0" fillId="0" borderId="7" xfId="0" applyBorder="1"/>
    <xf numFmtId="0" fontId="36" fillId="5" borderId="0" xfId="4" applyFont="1" applyFill="1"/>
    <xf numFmtId="167" fontId="10" fillId="4" borderId="1" xfId="0" applyNumberFormat="1" applyFont="1" applyFill="1" applyBorder="1"/>
    <xf numFmtId="167" fontId="37" fillId="4" borderId="0" xfId="0" applyNumberFormat="1" applyFont="1" applyFill="1"/>
    <xf numFmtId="167" fontId="10" fillId="5" borderId="0" xfId="1" applyNumberFormat="1" applyFont="1" applyFill="1"/>
    <xf numFmtId="167" fontId="6" fillId="0" borderId="3" xfId="1" applyNumberFormat="1" applyFont="1" applyBorder="1" applyAlignment="1"/>
    <xf numFmtId="167" fontId="37" fillId="5" borderId="6" xfId="0" applyNumberFormat="1" applyFont="1" applyFill="1" applyBorder="1"/>
    <xf numFmtId="167" fontId="10" fillId="5" borderId="0" xfId="0" applyNumberFormat="1" applyFont="1" applyFill="1"/>
    <xf numFmtId="0" fontId="10" fillId="5" borderId="0" xfId="0" applyFont="1" applyFill="1"/>
    <xf numFmtId="167" fontId="19" fillId="10" borderId="8" xfId="1" applyNumberFormat="1" applyFont="1" applyFill="1" applyBorder="1"/>
    <xf numFmtId="167" fontId="10" fillId="5" borderId="1" xfId="1" applyNumberFormat="1" applyFont="1" applyFill="1" applyBorder="1"/>
    <xf numFmtId="0" fontId="17" fillId="8" borderId="0" xfId="0" applyFont="1" applyFill="1" applyAlignment="1">
      <alignment horizontal="center"/>
    </xf>
    <xf numFmtId="0" fontId="0" fillId="7" borderId="0" xfId="0" applyFill="1" applyAlignment="1"/>
    <xf numFmtId="0" fontId="17" fillId="11" borderId="0" xfId="0" applyFont="1" applyFill="1" applyAlignment="1"/>
    <xf numFmtId="167" fontId="37" fillId="4" borderId="1" xfId="0" applyNumberFormat="1" applyFont="1" applyFill="1" applyBorder="1"/>
  </cellXfs>
  <cellStyles count="5">
    <cellStyle name="Currency" xfId="1" builtinId="4"/>
    <cellStyle name="Emphasis 1" xfId="3" builtinId="12" customBuiltin="1"/>
    <cellStyle name="Emphasis 2" xfId="4" builtinId="13" customBuiltin="1"/>
    <cellStyle name="Heading 2" xfId="2" builtinId="17"/>
    <cellStyle name="Normal" xfId="0" builtinId="0" customBuiltin="1"/>
  </cellStyles>
  <dxfs count="74">
    <dxf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fill>
        <patternFill patternType="lightUp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lightUp">
          <fgColor theme="0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fill>
        <patternFill patternType="lightUp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lightUp">
          <fgColor theme="0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fill>
        <patternFill patternType="lightUp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fill>
        <patternFill patternType="lightUp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5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 style="thin">
          <color theme="0"/>
        </left>
        <right/>
        <top style="thick">
          <color theme="0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fill>
        <patternFill patternType="lightUp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ck">
          <color theme="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inor"/>
      </font>
      <fill>
        <patternFill patternType="lightUp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font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5" tint="0.79998168889431442"/>
        </patternFill>
      </fill>
    </dxf>
    <dxf>
      <numFmt numFmtId="167" formatCode="_(&quot;$&quot;* #,##0_);_(&quot;$&quot;* \(#,##0\);_(&quot;$&quot;* &quot;-&quot;??_);_(@_)"/>
    </dxf>
    <dxf>
      <numFmt numFmtId="35" formatCode="_(* #,##0.00_);_(* \(#,##0.00\);_(* &quot;-&quot;??_);_(@_)"/>
    </dxf>
    <dxf>
      <font>
        <name val="Calibri Light"/>
        <scheme val="minor"/>
      </font>
      <numFmt numFmtId="167" formatCode="_(&quot;$&quot;* #,##0_);_(&quot;$&quot;* \(#,##0\);_(&quot;$&quot;* &quot;-&quot;??_);_(@_)"/>
      <fill>
        <patternFill patternType="lightUp">
          <fgColor theme="0"/>
          <bgColor theme="5" tint="0.79998168889431442"/>
        </patternFill>
      </fill>
    </dxf>
    <dxf>
      <numFmt numFmtId="35" formatCode="_(* #,##0.00_);_(* \(#,##0.00\);_(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35" formatCode="_(* #,##0.00_);_(* \(#,##0.00\);_(* &quot;-&quot;??_);_(@_)"/>
    </dxf>
    <dxf>
      <font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(* #,##0.00_);_(* \(#,##0.00\);_(* &quot;-&quot;??_);_(@_)"/>
    </dxf>
    <dxf>
      <numFmt numFmtId="167" formatCode="_(&quot;$&quot;* #,##0_);_(&quot;$&quot;* \(#,##0\);_(&quot;$&quot;* &quot;-&quot;??_);_(@_)"/>
    </dxf>
    <dxf>
      <alignment horizontal="general" vertical="bottom" textRotation="0" wrapText="1" indent="0" justifyLastLine="0" shrinkToFit="0" readingOrder="0"/>
    </dxf>
    <dxf>
      <fill>
        <patternFill patternType="lightUp">
          <fgColor theme="0"/>
          <bgColor theme="4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  <dxf>
      <numFmt numFmtId="167" formatCode="_(&quot;$&quot;* #,##0_);_(&quot;$&quot;* \(#,##0\);_(&quot;$&quot;* &quot;-&quot;??_);_(@_)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 Light"/>
        <scheme val="minor"/>
      </font>
      <fill>
        <patternFill patternType="lightUp">
          <fgColor theme="0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 Light"/>
        <scheme val="minor"/>
      </font>
      <fill>
        <patternFill patternType="lightUp">
          <fgColor theme="0"/>
          <bgColor theme="5" tint="0.39997558519241921"/>
        </patternFill>
      </fill>
    </dxf>
    <dxf>
      <numFmt numFmtId="167" formatCode="_(&quot;$&quot;* #,##0_);_(&quot;$&quot;* \(#,##0\);_(&quot;$&quot;* &quot;-&quot;??_);_(@_)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 Light"/>
        <scheme val="minor"/>
      </font>
      <fill>
        <patternFill patternType="lightUp">
          <fgColor theme="0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 Light"/>
        <scheme val="minor"/>
      </font>
      <fill>
        <patternFill patternType="lightUp">
          <fgColor theme="0"/>
          <bgColor theme="5" tint="0.39997558519241921"/>
        </patternFill>
      </fill>
    </dxf>
    <dxf>
      <numFmt numFmtId="35" formatCode="_(* #,##0.00_);_(* \(#,##0.00\);_(* &quot;-&quot;??_);_(@_)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 Light"/>
        <scheme val="minor"/>
      </font>
      <fill>
        <patternFill patternType="lightUp">
          <fgColor theme="0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 Light"/>
        <scheme val="minor"/>
      </font>
      <fill>
        <patternFill patternType="lightUp">
          <fgColor theme="0"/>
          <bgColor theme="5" tint="0.39997558519241921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horizontal="general" vertical="bottom" textRotation="0" wrapText="1" indent="0" justifyLastLine="0" shrinkToFit="0" readingOrder="0"/>
    </dxf>
    <dxf>
      <fill>
        <patternFill patternType="lightUp">
          <fgColor theme="0"/>
          <bgColor theme="4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horizontal="general" vertical="bottom" textRotation="0" wrapText="1" indent="0" justifyLastLine="0" shrinkToFit="0" readingOrder="0"/>
    </dxf>
    <dxf>
      <fill>
        <patternFill patternType="lightUp">
          <fgColor theme="0"/>
          <bgColor theme="4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</dxfs>
  <tableStyles count="0" defaultTableStyle="TableStyleMedium9"/>
  <colors>
    <mruColors>
      <color rgb="FF35C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89536</xdr:colOff>
      <xdr:row>0</xdr:row>
      <xdr:rowOff>236220</xdr:rowOff>
    </xdr:from>
    <xdr:to>
      <xdr:col>8</xdr:col>
      <xdr:colOff>146686</xdr:colOff>
      <xdr:row>3</xdr:row>
      <xdr:rowOff>335280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6" y="236220"/>
          <a:ext cx="3105150" cy="2598420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8</xdr:col>
      <xdr:colOff>365760</xdr:colOff>
      <xdr:row>0</xdr:row>
      <xdr:rowOff>312420</xdr:rowOff>
    </xdr:from>
    <xdr:to>
      <xdr:col>14</xdr:col>
      <xdr:colOff>495300</xdr:colOff>
      <xdr:row>4</xdr:row>
      <xdr:rowOff>731520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0260" y="312420"/>
          <a:ext cx="3787140" cy="3787140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3</xdr:col>
      <xdr:colOff>259080</xdr:colOff>
      <xdr:row>4</xdr:row>
      <xdr:rowOff>586740</xdr:rowOff>
    </xdr:from>
    <xdr:to>
      <xdr:col>9</xdr:col>
      <xdr:colOff>495300</xdr:colOff>
      <xdr:row>8</xdr:row>
      <xdr:rowOff>83820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4145280"/>
          <a:ext cx="3893820" cy="389382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8</xdr:col>
      <xdr:colOff>286254</xdr:colOff>
      <xdr:row>8</xdr:row>
      <xdr:rowOff>457200</xdr:rowOff>
    </xdr:from>
    <xdr:to>
      <xdr:col>15</xdr:col>
      <xdr:colOff>76199</xdr:colOff>
      <xdr:row>22</xdr:row>
      <xdr:rowOff>38100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4094" y="8412480"/>
          <a:ext cx="4057145" cy="417576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3</xdr:col>
      <xdr:colOff>502920</xdr:colOff>
      <xdr:row>9</xdr:row>
      <xdr:rowOff>99060</xdr:rowOff>
    </xdr:from>
    <xdr:to>
      <xdr:col>7</xdr:col>
      <xdr:colOff>407670</xdr:colOff>
      <xdr:row>12</xdr:row>
      <xdr:rowOff>723900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2760" y="8839200"/>
          <a:ext cx="2343150" cy="1874520"/>
        </a:xfrm>
        <a:prstGeom prst="rect">
          <a:avLst/>
        </a:prstGeom>
        <a:ln w="190500" cap="sq">
          <a:solidFill>
            <a:srgbClr val="C8C6BD"/>
          </a:solidFill>
          <a:prstDash val="solid"/>
          <a:miter lim="800000"/>
        </a:ln>
        <a:effectLst>
          <a:outerShdw blurRad="254000" algn="bl" rotWithShape="0">
            <a:srgbClr val="000000">
              <a:alpha val="43000"/>
            </a:srgbClr>
          </a:outerShdw>
        </a:effectLst>
        <a:scene3d>
          <a:camera prst="perspectiveFront" fov="5400000"/>
          <a:lightRig rig="threePt" dir="t">
            <a:rot lat="0" lon="0" rev="21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  <xdr:twoCellAnchor editAs="oneCell">
    <xdr:from>
      <xdr:col>10</xdr:col>
      <xdr:colOff>466686</xdr:colOff>
      <xdr:row>5</xdr:row>
      <xdr:rowOff>906780</xdr:rowOff>
    </xdr:from>
    <xdr:to>
      <xdr:col>14</xdr:col>
      <xdr:colOff>312419</xdr:colOff>
      <xdr:row>6</xdr:row>
      <xdr:rowOff>1173480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3726" y="5753100"/>
          <a:ext cx="2284133" cy="180594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0</xdr:row>
      <xdr:rowOff>0</xdr:rowOff>
    </xdr:from>
    <xdr:to>
      <xdr:col>15</xdr:col>
      <xdr:colOff>0</xdr:colOff>
      <xdr:row>16</xdr:row>
      <xdr:rowOff>121920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tx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4040" y="0"/>
          <a:ext cx="7734300" cy="61112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182880</xdr:colOff>
      <xdr:row>0</xdr:row>
      <xdr:rowOff>0</xdr:rowOff>
    </xdr:from>
    <xdr:to>
      <xdr:col>15</xdr:col>
      <xdr:colOff>30480</xdr:colOff>
      <xdr:row>15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tx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6420" y="0"/>
          <a:ext cx="7772400" cy="58140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FixedAssets" displayName="FixedAssets" ref="B14:F17" totalsRowCount="1" headerRowDxfId="73" totalsRowDxfId="72" dataCellStyle="Emphasis 1">
  <autoFilter ref="B14:F16"/>
  <tableColumns count="5">
    <tableColumn id="1" name="Fixed assets:" totalsRowLabel="Total fixed assets" dataDxfId="71" totalsRowDxfId="9" dataCellStyle="Emphasis 1"/>
    <tableColumn id="2" name="( Year 2021)" totalsRowFunction="sum" dataDxfId="70" totalsRowDxfId="8" dataCellStyle="Currency"/>
    <tableColumn id="3" name="( Year 2022)" totalsRowFunction="sum" dataDxfId="69" totalsRowDxfId="7" dataCellStyle="Currency"/>
    <tableColumn id="4" name="( Year 2023)" totalsRowFunction="custom" dataDxfId="37" totalsRowDxfId="6" dataCellStyle="Emphasis 1">
      <calculatedColumnFormula xml:space="preserve"> -300-300-300</calculatedColumnFormula>
      <totalsRowFormula>SUM(FixedAssets[( Year 2023)])</totalsRowFormula>
    </tableColumn>
    <tableColumn id="5" name="Next Year" totalsRowDxfId="5" data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Fixed Assets items and values for Previous and Current Years in this table. Total is auto calculated at the end"/>
    </ext>
  </extLst>
</table>
</file>

<file path=xl/tables/table2.xml><?xml version="1.0" encoding="utf-8"?>
<table xmlns="http://schemas.openxmlformats.org/spreadsheetml/2006/main" id="1" name="OtherAssets" displayName="OtherAssets" ref="B19:F21" totalsRowCount="1" headerRowDxfId="68" totalsRowDxfId="67" dataCellStyle="Emphasis 1">
  <autoFilter ref="B19:F20"/>
  <tableColumns count="5">
    <tableColumn id="1" name="Other assets:" totalsRowLabel="Total other assets" dataDxfId="66" totalsRowDxfId="4" dataCellStyle="Emphasis 1"/>
    <tableColumn id="2" name="( Year 2021)" totalsRowFunction="sum" dataDxfId="65" totalsRowDxfId="3" dataCellStyle="Emphasis 1"/>
    <tableColumn id="3" name="( Year 2022)" totalsRowFunction="sum" dataDxfId="64" totalsRowDxfId="2" dataCellStyle="Emphasis 1"/>
    <tableColumn id="4" name="( Year 2023)" dataDxfId="39" totalsRowDxfId="1" dataCellStyle="Emphasis 1"/>
    <tableColumn id="5" name="Next Year" totalsRowDxfId="0" data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Other Assets items and values for Previous and Current Years in this table. Total is auto calculated at the end"/>
    </ext>
  </extLst>
</table>
</file>

<file path=xl/tables/table3.xml><?xml version="1.0" encoding="utf-8"?>
<table xmlns="http://schemas.openxmlformats.org/spreadsheetml/2006/main" id="4" name="CurrentLiabilities" displayName="CurrentLiabilities" ref="H5:L11" totalsRowCount="1" headerRowDxfId="63" totalsRowDxfId="62" headerRowCellStyle="Emphasis 2" dataCellStyle="Emphasis 2" totalsRowCellStyle="Emphasis 2">
  <autoFilter ref="H5:L10"/>
  <tableColumns count="5">
    <tableColumn id="1" name="Current liabilities:" totalsRowLabel="Total current liabilities" dataDxfId="61" totalsRowDxfId="29" dataCellStyle="Emphasis 2"/>
    <tableColumn id="2" name="( Year 2021)" totalsRowFunction="sum" dataDxfId="60" totalsRowDxfId="28" dataCellStyle="Emphasis 2"/>
    <tableColumn id="3" name="( Year 2022)" totalsRowFunction="sum" dataDxfId="36" totalsRowDxfId="27" dataCellStyle="Currency"/>
    <tableColumn id="4" name="( Year 2023)" totalsRowFunction="custom" dataDxfId="30" totalsRowDxfId="26" dataCellStyle="Currency">
      <totalsRowFormula>SUM(CurrentLiabilities[( Year 2023)])</totalsRowFormula>
    </tableColumn>
    <tableColumn id="5" name="Next Year" totalsRowDxfId="25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Liabilities and values for Previous and Current Years in this table. Total is auto calculated at the end"/>
    </ext>
  </extLst>
</table>
</file>

<file path=xl/tables/table4.xml><?xml version="1.0" encoding="utf-8"?>
<table xmlns="http://schemas.openxmlformats.org/spreadsheetml/2006/main" id="5" name="LongTermLiabilities" displayName="LongTermLiabilities" ref="H13:L15" totalsRowCount="1" headerRowDxfId="59" totalsRowDxfId="58" headerRowCellStyle="Emphasis 2" dataCellStyle="Emphasis 2" totalsRowCellStyle="Emphasis 2">
  <autoFilter ref="H13:L14"/>
  <tableColumns count="5">
    <tableColumn id="1" name="Long-term liabilities:" totalsRowLabel="Total Liabilities" dataDxfId="57" totalsRowDxfId="24" dataCellStyle="Emphasis 2"/>
    <tableColumn id="2" name="( Year 2021)" totalsRowFunction="sum" dataDxfId="56" totalsRowDxfId="23" dataCellStyle="Currency"/>
    <tableColumn id="3" name="( Year 2022)" totalsRowFunction="sum" dataDxfId="35" totalsRowDxfId="22" dataCellStyle="Currency"/>
    <tableColumn id="4" name="( Year 2023)" totalsRowFunction="custom" dataDxfId="32" totalsRowDxfId="21" dataCellStyle="Currency">
      <totalsRowFormula>SUM(LongTermLiabilities[( Year 2023)])</totalsRowFormula>
    </tableColumn>
    <tableColumn id="5" name="Next Year" totalsRowDxfId="20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Long-term Liabilities and values for Previous and Current Years in this table. Total is auto calculated at the end"/>
    </ext>
  </extLst>
</table>
</file>

<file path=xl/tables/table5.xml><?xml version="1.0" encoding="utf-8"?>
<table xmlns="http://schemas.openxmlformats.org/spreadsheetml/2006/main" id="6" name="OwnersEquity" displayName="OwnersEquity" ref="H17:L20" totalsRowCount="1" headerRowDxfId="55" totalsRowDxfId="54" headerRowCellStyle="Emphasis 2" dataCellStyle="Emphasis 2" totalsRowCellStyle="Emphasis 2">
  <autoFilter ref="H17:L19"/>
  <tableColumns count="5">
    <tableColumn id="1" name="Owner's equity:" totalsRowLabel="Total owner's equity" dataDxfId="53" totalsRowDxfId="19" dataCellStyle="Emphasis 2"/>
    <tableColumn id="2" name="( Year 2021)" totalsRowFunction="sum" dataDxfId="52" totalsRowDxfId="18" dataCellStyle="Currency"/>
    <tableColumn id="3" name="( Year 2022)" totalsRowFunction="sum" dataDxfId="34" totalsRowDxfId="17" dataCellStyle="Currency"/>
    <tableColumn id="4" name="( Year 2023)" totalsRowFunction="custom" dataDxfId="33" totalsRowDxfId="16" dataCellStyle="Currency">
      <totalsRowFormula>SUM(OwnersEquity[( Year 2023)])</totalsRowFormula>
    </tableColumn>
    <tableColumn id="5" name="Next Year" totalsRowDxfId="15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Owner’s Equity items and values for Previous and Current Years in this table. Total is auto calculated at the end"/>
    </ext>
  </extLst>
</table>
</file>

<file path=xl/tables/table6.xml><?xml version="1.0" encoding="utf-8"?>
<table xmlns="http://schemas.openxmlformats.org/spreadsheetml/2006/main" id="2" name="CurrentAssets" displayName="CurrentAssets" ref="B5:F12" totalsRowCount="1" headerRowDxfId="51" totalsRowDxfId="50" dataCellStyle="Emphasis 1">
  <autoFilter ref="B5:F11"/>
  <tableColumns count="5">
    <tableColumn id="1" name="Current assets:" totalsRowLabel="Total current assets" dataDxfId="49" totalsRowDxfId="14" dataCellStyle="Emphasis 1"/>
    <tableColumn id="2" name="( Year 2021)" totalsRowFunction="sum" dataDxfId="48" totalsRowDxfId="13" dataCellStyle="Currency"/>
    <tableColumn id="3" name="( Year 2022)" totalsRowFunction="custom" dataDxfId="47" totalsRowDxfId="12" dataCellStyle="Currency">
      <totalsRowFormula>SUM(CurrentAssets[( Year 2022)])</totalsRowFormula>
    </tableColumn>
    <tableColumn id="4" name="( Year 2023)" totalsRowFunction="custom" dataDxfId="38" totalsRowDxfId="11" dataCellStyle="Emphasis 1">
      <calculatedColumnFormula xml:space="preserve"> 4000-1800</calculatedColumnFormula>
      <totalsRowFormula>SUM(CurrentAssets[( Year 2023)])</totalsRowFormula>
    </tableColumn>
    <tableColumn id="5" name="Next Year" dataDxfId="31" totalsRowDxfId="10" dataCellStyle="Emphasis 1">
      <calculatedColumnFormula xml:space="preserve"> 2200-2200</calculatedColumnFormula>
    </tableColumn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Assets items and values for Previous and Current Years in this table. Total is auto calculated at the end"/>
    </ext>
  </extLst>
</table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Inset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theme="9" tint="-0.499984740745262"/>
  </sheetPr>
  <dimension ref="A1:D16"/>
  <sheetViews>
    <sheetView showGridLines="0" workbookViewId="0">
      <selection activeCell="B16" sqref="B16"/>
    </sheetView>
  </sheetViews>
  <sheetFormatPr defaultRowHeight="13.8" x14ac:dyDescent="0.3"/>
  <cols>
    <col min="1" max="1" width="1.5546875" customWidth="1"/>
    <col min="2" max="2" width="94.109375" customWidth="1"/>
    <col min="3" max="3" width="2.6640625" customWidth="1"/>
  </cols>
  <sheetData>
    <row r="1" spans="1:4" ht="59.4" customHeight="1" x14ac:dyDescent="0.3">
      <c r="B1" s="66" t="s">
        <v>81</v>
      </c>
      <c r="C1" s="58"/>
    </row>
    <row r="2" spans="1:4" ht="28.8" customHeight="1" x14ac:dyDescent="0.3">
      <c r="B2" s="60" t="s">
        <v>82</v>
      </c>
      <c r="C2" s="59"/>
    </row>
    <row r="3" spans="1:4" ht="108.6" customHeight="1" x14ac:dyDescent="0.3">
      <c r="B3" s="99" t="s">
        <v>83</v>
      </c>
      <c r="C3" s="59"/>
    </row>
    <row r="4" spans="1:4" ht="68.400000000000006" customHeight="1" x14ac:dyDescent="0.3">
      <c r="B4" s="61" t="s">
        <v>72</v>
      </c>
      <c r="C4" s="59"/>
    </row>
    <row r="5" spans="1:4" ht="101.4" customHeight="1" x14ac:dyDescent="0.3">
      <c r="B5" s="76" t="s">
        <v>75</v>
      </c>
      <c r="C5" s="59"/>
    </row>
    <row r="6" spans="1:4" ht="121.2" customHeight="1" x14ac:dyDescent="0.3">
      <c r="B6" s="60" t="s">
        <v>76</v>
      </c>
      <c r="C6" s="59"/>
    </row>
    <row r="7" spans="1:4" ht="108.6" customHeight="1" x14ac:dyDescent="0.3">
      <c r="B7" s="76" t="s">
        <v>84</v>
      </c>
      <c r="C7" s="59"/>
    </row>
    <row r="8" spans="1:4" ht="15" customHeight="1" x14ac:dyDescent="0.3">
      <c r="B8" s="62"/>
      <c r="C8" s="59"/>
      <c r="D8" s="59"/>
    </row>
    <row r="9" spans="1:4" ht="61.8" customHeight="1" x14ac:dyDescent="0.3">
      <c r="B9" s="76" t="s">
        <v>77</v>
      </c>
      <c r="C9" s="59"/>
      <c r="D9" s="59"/>
    </row>
    <row r="10" spans="1:4" ht="9" customHeight="1" x14ac:dyDescent="0.3">
      <c r="B10" s="62"/>
      <c r="C10" s="59"/>
      <c r="D10" s="59"/>
    </row>
    <row r="11" spans="1:4" ht="75.599999999999994" customHeight="1" x14ac:dyDescent="0.3">
      <c r="B11" s="63" t="s">
        <v>91</v>
      </c>
      <c r="C11" s="59"/>
      <c r="D11" s="59"/>
    </row>
    <row r="12" spans="1:4" x14ac:dyDescent="0.3">
      <c r="B12" s="62"/>
      <c r="C12" s="59"/>
      <c r="D12" s="59"/>
    </row>
    <row r="13" spans="1:4" ht="77.400000000000006" customHeight="1" x14ac:dyDescent="0.3">
      <c r="B13" s="64" t="s">
        <v>73</v>
      </c>
      <c r="C13" s="59"/>
      <c r="D13" s="59"/>
    </row>
    <row r="14" spans="1:4" x14ac:dyDescent="0.3">
      <c r="B14" s="62"/>
      <c r="C14" s="59"/>
      <c r="D14" s="59"/>
    </row>
    <row r="15" spans="1:4" x14ac:dyDescent="0.3">
      <c r="B15" s="62"/>
      <c r="C15" s="59"/>
      <c r="D15" s="59"/>
    </row>
    <row r="16" spans="1:4" x14ac:dyDescent="0.3">
      <c r="A16" s="101"/>
      <c r="B16" s="65"/>
      <c r="C16" s="59"/>
      <c r="D16" s="59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249977111117893"/>
    <pageSetUpPr fitToPage="1"/>
  </sheetPr>
  <dimension ref="A1:L50"/>
  <sheetViews>
    <sheetView showGridLines="0" tabSelected="1" zoomScaleNormal="100" zoomScaleSheetLayoutView="100" workbookViewId="0">
      <selection activeCell="F23" sqref="F23"/>
    </sheetView>
  </sheetViews>
  <sheetFormatPr defaultRowHeight="13.8" x14ac:dyDescent="0.3"/>
  <cols>
    <col min="1" max="1" width="2.6640625" style="30" customWidth="1"/>
    <col min="2" max="2" width="46.6640625" style="17" customWidth="1"/>
    <col min="3" max="3" width="18.5546875" style="17" customWidth="1"/>
    <col min="4" max="6" width="17.5546875" style="17" customWidth="1"/>
    <col min="7" max="7" width="6.88671875" customWidth="1"/>
    <col min="8" max="8" width="41.6640625" customWidth="1"/>
    <col min="9" max="9" width="15.5546875" customWidth="1"/>
    <col min="10" max="10" width="17" customWidth="1"/>
    <col min="11" max="12" width="16.5546875" customWidth="1"/>
    <col min="13" max="13" width="14.5546875" customWidth="1"/>
  </cols>
  <sheetData>
    <row r="1" spans="1:12" ht="18" customHeight="1" x14ac:dyDescent="0.35">
      <c r="A1" s="30" t="s">
        <v>27</v>
      </c>
      <c r="B1" s="93" t="s">
        <v>74</v>
      </c>
      <c r="C1" s="93"/>
      <c r="D1" s="95"/>
      <c r="E1" s="95"/>
      <c r="F1" s="95" t="s">
        <v>21</v>
      </c>
    </row>
    <row r="2" spans="1:12" ht="18" thickBot="1" x14ac:dyDescent="0.4">
      <c r="A2" s="30" t="s">
        <v>29</v>
      </c>
      <c r="B2" s="94"/>
      <c r="C2" s="94"/>
      <c r="D2" s="96"/>
      <c r="E2" s="96"/>
      <c r="F2" s="96"/>
      <c r="H2" s="31"/>
      <c r="I2" s="10"/>
      <c r="J2" s="10"/>
      <c r="K2" s="10"/>
      <c r="L2" s="10"/>
    </row>
    <row r="3" spans="1:12" ht="18.75" customHeight="1" thickTop="1" thickBot="1" x14ac:dyDescent="0.4">
      <c r="B3" s="1"/>
      <c r="C3" s="2"/>
      <c r="D3" s="2"/>
      <c r="E3" s="2"/>
      <c r="F3" s="2"/>
      <c r="H3" s="10"/>
      <c r="I3" s="10"/>
      <c r="J3" s="10"/>
      <c r="K3" s="10"/>
      <c r="L3" s="10"/>
    </row>
    <row r="4" spans="1:12" ht="16.8" customHeight="1" thickTop="1" x14ac:dyDescent="0.3">
      <c r="A4" s="30" t="s">
        <v>28</v>
      </c>
      <c r="B4" s="3" t="s">
        <v>0</v>
      </c>
      <c r="C4" s="4"/>
      <c r="D4" s="5"/>
      <c r="E4" s="5"/>
      <c r="F4" s="5"/>
      <c r="H4" s="3" t="s">
        <v>13</v>
      </c>
      <c r="I4" s="12"/>
      <c r="J4" s="13"/>
      <c r="K4" s="13"/>
      <c r="L4" s="13"/>
    </row>
    <row r="5" spans="1:12" ht="19.2" customHeight="1" x14ac:dyDescent="0.3">
      <c r="A5" s="30" t="s">
        <v>30</v>
      </c>
      <c r="B5" s="23" t="s">
        <v>7</v>
      </c>
      <c r="C5" s="25" t="s">
        <v>99</v>
      </c>
      <c r="D5" s="25" t="s">
        <v>100</v>
      </c>
      <c r="E5" s="25" t="s">
        <v>101</v>
      </c>
      <c r="F5" s="25" t="s">
        <v>102</v>
      </c>
      <c r="H5" s="24" t="s">
        <v>8</v>
      </c>
      <c r="I5" s="26" t="s">
        <v>99</v>
      </c>
      <c r="J5" s="26" t="s">
        <v>100</v>
      </c>
      <c r="K5" s="26" t="s">
        <v>101</v>
      </c>
      <c r="L5" s="26" t="s">
        <v>102</v>
      </c>
    </row>
    <row r="6" spans="1:12" ht="19.2" customHeight="1" x14ac:dyDescent="0.3">
      <c r="B6" s="21" t="s">
        <v>40</v>
      </c>
      <c r="C6" s="72">
        <v>38680</v>
      </c>
      <c r="D6" s="72">
        <f>38680+9400</f>
        <v>48080</v>
      </c>
      <c r="E6" s="72">
        <f xml:space="preserve"> 48080+8300</f>
        <v>56380</v>
      </c>
      <c r="F6" s="19">
        <f t="shared" ref="F6:F11" si="0" xml:space="preserve"> 2200-2200</f>
        <v>0</v>
      </c>
      <c r="H6" s="22" t="s">
        <v>18</v>
      </c>
      <c r="I6" s="75">
        <v>0</v>
      </c>
      <c r="J6" s="75">
        <v>2000</v>
      </c>
      <c r="K6" s="75">
        <f>2000-2000</f>
        <v>0</v>
      </c>
      <c r="L6" s="20"/>
    </row>
    <row r="7" spans="1:12" ht="19.2" customHeight="1" x14ac:dyDescent="0.3">
      <c r="B7" s="21" t="s">
        <v>1</v>
      </c>
      <c r="C7" s="72"/>
      <c r="D7" s="72">
        <v>1000</v>
      </c>
      <c r="E7" s="72">
        <v>1500</v>
      </c>
      <c r="F7" s="19">
        <f t="shared" si="0"/>
        <v>0</v>
      </c>
      <c r="H7" s="22" t="s">
        <v>43</v>
      </c>
      <c r="I7" s="75">
        <v>0</v>
      </c>
      <c r="J7" s="20">
        <v>0</v>
      </c>
      <c r="K7" s="75"/>
      <c r="L7" s="20"/>
    </row>
    <row r="8" spans="1:12" ht="19.2" customHeight="1" x14ac:dyDescent="0.3">
      <c r="B8" s="21" t="s">
        <v>9</v>
      </c>
      <c r="C8" s="72">
        <v>4000</v>
      </c>
      <c r="D8" s="72">
        <f>4000-1800</f>
        <v>2200</v>
      </c>
      <c r="E8" s="72">
        <f xml:space="preserve"> 2200-2200</f>
        <v>0</v>
      </c>
      <c r="F8" s="72"/>
      <c r="H8" s="22" t="s">
        <v>44</v>
      </c>
      <c r="I8" s="75">
        <v>0</v>
      </c>
      <c r="J8" s="20">
        <v>0</v>
      </c>
      <c r="K8" s="75"/>
      <c r="L8" s="20"/>
    </row>
    <row r="9" spans="1:12" ht="19.2" customHeight="1" x14ac:dyDescent="0.3">
      <c r="B9" s="21" t="s">
        <v>41</v>
      </c>
      <c r="C9" s="72"/>
      <c r="D9" s="19">
        <v>0</v>
      </c>
      <c r="E9" s="19"/>
      <c r="F9" s="19">
        <f t="shared" si="0"/>
        <v>0</v>
      </c>
      <c r="H9" s="22" t="s">
        <v>5</v>
      </c>
      <c r="I9" s="75">
        <v>0</v>
      </c>
      <c r="J9" s="20">
        <v>0</v>
      </c>
      <c r="K9" s="75"/>
      <c r="L9" s="20"/>
    </row>
    <row r="10" spans="1:12" ht="19.2" customHeight="1" x14ac:dyDescent="0.3">
      <c r="B10" s="21" t="s">
        <v>10</v>
      </c>
      <c r="C10" s="72"/>
      <c r="D10" s="19">
        <v>0</v>
      </c>
      <c r="E10" s="19"/>
      <c r="F10" s="19">
        <f t="shared" si="0"/>
        <v>0</v>
      </c>
      <c r="H10" s="22" t="s">
        <v>2</v>
      </c>
      <c r="I10" s="75">
        <v>0</v>
      </c>
      <c r="J10" s="20">
        <v>0</v>
      </c>
      <c r="K10" s="75"/>
      <c r="L10" s="20"/>
    </row>
    <row r="11" spans="1:12" ht="19.2" customHeight="1" x14ac:dyDescent="0.3">
      <c r="B11" s="21" t="s">
        <v>2</v>
      </c>
      <c r="C11" s="72"/>
      <c r="D11" s="19">
        <v>0</v>
      </c>
      <c r="E11" s="19"/>
      <c r="F11" s="19">
        <f t="shared" si="0"/>
        <v>0</v>
      </c>
      <c r="H11" s="29" t="s">
        <v>6</v>
      </c>
      <c r="I11" s="83">
        <f>SUBTOTAL(109,CurrentLiabilities[( Year 2021)])</f>
        <v>0</v>
      </c>
      <c r="J11" s="111">
        <f>SUBTOTAL(109,CurrentLiabilities[( Year 2022)])</f>
        <v>2000</v>
      </c>
      <c r="K11" s="105">
        <f>SUM(CurrentLiabilities[( Year 2023)])</f>
        <v>0</v>
      </c>
      <c r="L11" s="102"/>
    </row>
    <row r="12" spans="1:12" ht="19.2" customHeight="1" x14ac:dyDescent="0.3">
      <c r="B12" s="27" t="s">
        <v>3</v>
      </c>
      <c r="C12" s="103">
        <f>SUBTOTAL(109,CurrentAssets[( Year 2021)])</f>
        <v>42680</v>
      </c>
      <c r="D12" s="103">
        <f>SUM(CurrentAssets[( Year 2022)])</f>
        <v>51280</v>
      </c>
      <c r="E12" s="104">
        <f>SUM(CurrentAssets[( Year 2023)])</f>
        <v>57880</v>
      </c>
      <c r="F12" s="90"/>
      <c r="K12" s="58"/>
      <c r="L12" s="58"/>
    </row>
    <row r="13" spans="1:12" x14ac:dyDescent="0.3">
      <c r="B13"/>
      <c r="C13"/>
      <c r="D13"/>
      <c r="E13" s="58"/>
      <c r="F13" s="58"/>
      <c r="H13" s="24" t="s">
        <v>24</v>
      </c>
      <c r="I13" s="26" t="s">
        <v>99</v>
      </c>
      <c r="J13" s="26" t="s">
        <v>100</v>
      </c>
      <c r="K13" s="26" t="s">
        <v>101</v>
      </c>
      <c r="L13" s="26" t="s">
        <v>102</v>
      </c>
    </row>
    <row r="14" spans="1:12" ht="18" customHeight="1" thickBot="1" x14ac:dyDescent="0.35">
      <c r="A14" s="30" t="s">
        <v>31</v>
      </c>
      <c r="B14" s="23" t="s">
        <v>17</v>
      </c>
      <c r="C14" s="25" t="s">
        <v>99</v>
      </c>
      <c r="D14" s="25" t="s">
        <v>100</v>
      </c>
      <c r="E14" s="25" t="s">
        <v>101</v>
      </c>
      <c r="F14" s="25" t="s">
        <v>102</v>
      </c>
      <c r="H14" s="22" t="s">
        <v>19</v>
      </c>
      <c r="I14" s="75">
        <v>50000</v>
      </c>
      <c r="J14" s="75">
        <v>50000</v>
      </c>
      <c r="K14" s="75">
        <v>50000</v>
      </c>
      <c r="L14" s="20"/>
    </row>
    <row r="15" spans="1:12" ht="20.399999999999999" customHeight="1" thickTop="1" x14ac:dyDescent="0.3">
      <c r="B15" s="21" t="s">
        <v>42</v>
      </c>
      <c r="C15" s="72">
        <v>45000</v>
      </c>
      <c r="D15" s="72">
        <v>45000</v>
      </c>
      <c r="E15" s="72">
        <v>45000</v>
      </c>
      <c r="F15" s="19"/>
      <c r="H15" s="97" t="s">
        <v>45</v>
      </c>
      <c r="I15" s="98">
        <f>SUBTOTAL(109,LongTermLiabilities[( Year 2021)])</f>
        <v>50000</v>
      </c>
      <c r="J15" s="107">
        <f>SUBTOTAL(109,LongTermLiabilities[( Year 2022)])</f>
        <v>50000</v>
      </c>
      <c r="K15" s="108">
        <f>SUM(LongTermLiabilities[( Year 2023)])</f>
        <v>50000</v>
      </c>
      <c r="L15" s="109"/>
    </row>
    <row r="16" spans="1:12" x14ac:dyDescent="0.3">
      <c r="B16" s="21" t="s">
        <v>11</v>
      </c>
      <c r="C16" s="72">
        <v>-300</v>
      </c>
      <c r="D16" s="72">
        <f xml:space="preserve"> -300-300</f>
        <v>-600</v>
      </c>
      <c r="E16" s="72">
        <f t="shared" ref="E15:E16" si="1" xml:space="preserve"> -300-300-300</f>
        <v>-900</v>
      </c>
      <c r="F16" s="19"/>
      <c r="K16" s="58"/>
      <c r="L16" s="58"/>
    </row>
    <row r="17" spans="1:12" ht="16.8" customHeight="1" x14ac:dyDescent="0.3">
      <c r="B17" s="27" t="s">
        <v>22</v>
      </c>
      <c r="C17" s="103">
        <f>SUBTOTAL(109,FixedAssets[( Year 2021)])</f>
        <v>44700</v>
      </c>
      <c r="D17" s="103">
        <f>SUBTOTAL(109,FixedAssets[( Year 2022)])</f>
        <v>44400</v>
      </c>
      <c r="E17" s="104">
        <f>SUM(FixedAssets[( Year 2023)])</f>
        <v>44100</v>
      </c>
      <c r="F17" s="90"/>
      <c r="H17" s="24" t="s">
        <v>25</v>
      </c>
      <c r="I17" s="26" t="s">
        <v>99</v>
      </c>
      <c r="J17" s="26" t="s">
        <v>100</v>
      </c>
      <c r="K17" s="26" t="s">
        <v>101</v>
      </c>
      <c r="L17" s="26" t="s">
        <v>102</v>
      </c>
    </row>
    <row r="18" spans="1:12" x14ac:dyDescent="0.3">
      <c r="B18"/>
      <c r="C18"/>
      <c r="D18"/>
      <c r="E18" s="58"/>
      <c r="F18" s="58"/>
      <c r="H18" s="22" t="s">
        <v>14</v>
      </c>
      <c r="I18" s="75">
        <v>30000</v>
      </c>
      <c r="J18" s="75">
        <v>30000</v>
      </c>
      <c r="K18" s="75">
        <v>30000</v>
      </c>
      <c r="L18" s="20"/>
    </row>
    <row r="19" spans="1:12" x14ac:dyDescent="0.3">
      <c r="B19" s="23" t="s">
        <v>23</v>
      </c>
      <c r="C19" s="25" t="s">
        <v>99</v>
      </c>
      <c r="D19" s="25" t="s">
        <v>100</v>
      </c>
      <c r="E19" s="25" t="s">
        <v>101</v>
      </c>
      <c r="F19" s="25" t="s">
        <v>102</v>
      </c>
      <c r="H19" s="22" t="s">
        <v>15</v>
      </c>
      <c r="I19" s="75">
        <v>7380</v>
      </c>
      <c r="J19" s="75">
        <f>7380+6300</f>
        <v>13680</v>
      </c>
      <c r="K19" s="75">
        <f>13680+8300</f>
        <v>21980</v>
      </c>
      <c r="L19" s="20"/>
    </row>
    <row r="20" spans="1:12" x14ac:dyDescent="0.3">
      <c r="B20" s="21" t="s">
        <v>12</v>
      </c>
      <c r="C20" s="19">
        <v>0</v>
      </c>
      <c r="D20" s="19">
        <v>0</v>
      </c>
      <c r="E20" s="19"/>
      <c r="F20" s="19"/>
      <c r="H20" s="29" t="s">
        <v>16</v>
      </c>
      <c r="I20" s="83">
        <f>SUBTOTAL(109,OwnersEquity[( Year 2021)])</f>
        <v>37380</v>
      </c>
      <c r="J20" s="83">
        <f>SUBTOTAL(109,OwnersEquity[( Year 2022)])</f>
        <v>43680</v>
      </c>
      <c r="K20" s="108">
        <f>SUM(OwnersEquity[( Year 2023)])</f>
        <v>51980</v>
      </c>
      <c r="L20" s="109"/>
    </row>
    <row r="21" spans="1:12" x14ac:dyDescent="0.3">
      <c r="A21" s="30" t="s">
        <v>32</v>
      </c>
      <c r="B21" s="27" t="s">
        <v>20</v>
      </c>
      <c r="C21" s="28">
        <f>SUBTOTAL(109,OtherAssets[( Year 2021)])</f>
        <v>0</v>
      </c>
      <c r="D21" s="28">
        <f>SUBTOTAL(109,OtherAssets[( Year 2022)])</f>
        <v>0</v>
      </c>
      <c r="E21" s="115"/>
      <c r="F21" s="91"/>
      <c r="K21" s="58"/>
      <c r="L21" s="58"/>
    </row>
    <row r="22" spans="1:12" x14ac:dyDescent="0.3">
      <c r="B22" s="6"/>
      <c r="C22" s="7"/>
      <c r="D22" s="8"/>
      <c r="E22" s="8"/>
      <c r="F22" s="8"/>
    </row>
    <row r="23" spans="1:12" ht="18" thickBot="1" x14ac:dyDescent="0.4">
      <c r="B23" s="9" t="s">
        <v>4</v>
      </c>
      <c r="C23" s="73">
        <f>OtherAssets[[#Totals],[( Year 2021)]]+FixedAssets[[#Totals],[( Year 2021)]]+CurrentAssets[[#Totals],[( Year 2021)]]</f>
        <v>87380</v>
      </c>
      <c r="D23" s="73">
        <f>OtherAssets[[#Totals],[( Year 2022)]]+FixedAssets[[#Totals],[( Year 2022)]]+CurrentAssets[[#Totals],[( Year 2022)]]</f>
        <v>95680</v>
      </c>
      <c r="E23" s="73">
        <f>SUM(CurrentAssets[[#Totals],[( Year 2023)]],FixedAssets[[#Totals],[( Year 2023)]])</f>
        <v>101980</v>
      </c>
      <c r="F23" s="92"/>
      <c r="H23" s="15" t="s">
        <v>26</v>
      </c>
      <c r="I23" s="74">
        <f>OwnersEquity[[#Totals],[( Year 2021)]]+LongTermLiabilities[[#Totals],[( Year 2021)]]+CurrentLiabilities[[#Totals],[( Year 2021)]]</f>
        <v>87380</v>
      </c>
      <c r="J23" s="74">
        <f>OwnersEquity[[#Totals],[( Year 2022)]]+LongTermLiabilities[[#Totals],[( Year 2022)]]+CurrentLiabilities[[#Totals],[( Year 2022)]]</f>
        <v>95680</v>
      </c>
      <c r="K23" s="106">
        <f>SUM(CurrentLiabilities[[#Totals],[( Year 2023)]],LongTermLiabilities[[#Totals],[( Year 2023)]],OwnersEquity[[#Totals],[( Year 2023)]])</f>
        <v>101980</v>
      </c>
      <c r="L23" s="10"/>
    </row>
    <row r="24" spans="1:12" ht="18.600000000000001" thickTop="1" thickBot="1" x14ac:dyDescent="0.4">
      <c r="B24" s="10"/>
      <c r="C24" s="11"/>
      <c r="D24" s="11"/>
      <c r="E24" s="11"/>
      <c r="F24" s="10"/>
      <c r="H24" s="10"/>
      <c r="I24" s="10"/>
      <c r="J24" s="10"/>
      <c r="K24" s="10"/>
      <c r="L24" s="10"/>
    </row>
    <row r="25" spans="1:12" ht="14.4" thickTop="1" x14ac:dyDescent="0.3">
      <c r="A25" s="30" t="s">
        <v>33</v>
      </c>
    </row>
    <row r="26" spans="1:12" ht="18.75" customHeight="1" x14ac:dyDescent="0.3"/>
    <row r="27" spans="1:12" x14ac:dyDescent="0.3">
      <c r="A27" s="30" t="s">
        <v>34</v>
      </c>
    </row>
    <row r="28" spans="1:12" x14ac:dyDescent="0.3">
      <c r="A28" s="30" t="s">
        <v>35</v>
      </c>
    </row>
    <row r="31" spans="1:12" x14ac:dyDescent="0.3">
      <c r="B31"/>
      <c r="C31"/>
    </row>
    <row r="32" spans="1:12" x14ac:dyDescent="0.3">
      <c r="B32"/>
      <c r="C32"/>
    </row>
    <row r="33" spans="1:12" x14ac:dyDescent="0.3">
      <c r="B33"/>
      <c r="C33"/>
    </row>
    <row r="34" spans="1:12" x14ac:dyDescent="0.3">
      <c r="B34"/>
      <c r="C34"/>
    </row>
    <row r="35" spans="1:12" x14ac:dyDescent="0.3">
      <c r="B35"/>
      <c r="C35"/>
    </row>
    <row r="36" spans="1:12" x14ac:dyDescent="0.3">
      <c r="B36"/>
      <c r="C36"/>
    </row>
    <row r="37" spans="1:12" x14ac:dyDescent="0.3">
      <c r="A37" s="30" t="s">
        <v>36</v>
      </c>
      <c r="B37"/>
      <c r="C37"/>
    </row>
    <row r="38" spans="1:12" x14ac:dyDescent="0.3">
      <c r="B38"/>
      <c r="C38"/>
    </row>
    <row r="39" spans="1:12" x14ac:dyDescent="0.3">
      <c r="B39"/>
      <c r="C39"/>
    </row>
    <row r="40" spans="1:12" x14ac:dyDescent="0.3">
      <c r="B40"/>
      <c r="C40"/>
    </row>
    <row r="41" spans="1:12" x14ac:dyDescent="0.3">
      <c r="A41" s="30" t="s">
        <v>37</v>
      </c>
      <c r="B41"/>
      <c r="C41"/>
      <c r="J41" s="14"/>
      <c r="K41" s="14"/>
      <c r="L41" s="14"/>
    </row>
    <row r="42" spans="1:12" x14ac:dyDescent="0.3">
      <c r="B42"/>
      <c r="C42"/>
    </row>
    <row r="43" spans="1:12" x14ac:dyDescent="0.3">
      <c r="B43"/>
      <c r="C43"/>
    </row>
    <row r="44" spans="1:12" x14ac:dyDescent="0.3">
      <c r="B44"/>
      <c r="C44"/>
    </row>
    <row r="45" spans="1:12" x14ac:dyDescent="0.3">
      <c r="B45"/>
      <c r="C45"/>
      <c r="D45" s="16"/>
      <c r="E45" s="16"/>
      <c r="F45" s="16"/>
    </row>
    <row r="46" spans="1:12" x14ac:dyDescent="0.3">
      <c r="A46" s="30" t="s">
        <v>38</v>
      </c>
      <c r="B46"/>
      <c r="C46"/>
    </row>
    <row r="47" spans="1:12" ht="17.399999999999999" x14ac:dyDescent="0.35">
      <c r="B47"/>
      <c r="C47"/>
      <c r="D47" s="18"/>
      <c r="E47" s="18"/>
      <c r="F47" s="18"/>
    </row>
    <row r="48" spans="1:12" x14ac:dyDescent="0.3">
      <c r="B48"/>
      <c r="C48"/>
    </row>
    <row r="49" spans="1:3" x14ac:dyDescent="0.3">
      <c r="A49" s="30" t="s">
        <v>39</v>
      </c>
      <c r="B49"/>
      <c r="C49"/>
    </row>
    <row r="50" spans="1:3" x14ac:dyDescent="0.3">
      <c r="B50"/>
      <c r="C50"/>
    </row>
  </sheetData>
  <mergeCells count="4">
    <mergeCell ref="B1:C2"/>
    <mergeCell ref="D1:D2"/>
    <mergeCell ref="E1:E2"/>
    <mergeCell ref="F1:F2"/>
  </mergeCells>
  <phoneticPr fontId="0" type="noConversion"/>
  <conditionalFormatting sqref="D47:F47">
    <cfRule type="cellIs" dxfId="40" priority="1" operator="lessThan">
      <formula>0</formula>
    </cfRule>
  </conditionalFormatting>
  <printOptions horizontalCentered="1" verticalCentered="1"/>
  <pageMargins left="0.5" right="0.5" top="0.5" bottom="0.5" header="0.5" footer="0.5"/>
  <pageSetup orientation="portrait" horizontalDpi="4294967294" r:id="rId1"/>
  <headerFooter alignWithMargins="0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C19"/>
  <sheetViews>
    <sheetView workbookViewId="0">
      <selection activeCell="B4" sqref="B4"/>
    </sheetView>
  </sheetViews>
  <sheetFormatPr defaultRowHeight="13.8" x14ac:dyDescent="0.3"/>
  <cols>
    <col min="1" max="1" width="3.21875" style="32" customWidth="1"/>
    <col min="2" max="2" width="61.6640625" style="32" customWidth="1"/>
    <col min="3" max="3" width="17.77734375" style="32" customWidth="1"/>
    <col min="4" max="16384" width="8.88671875" style="32"/>
  </cols>
  <sheetData>
    <row r="1" spans="1:3" x14ac:dyDescent="0.3">
      <c r="A1" s="37"/>
      <c r="B1" s="67"/>
      <c r="C1" s="68"/>
    </row>
    <row r="2" spans="1:3" ht="31.2" x14ac:dyDescent="0.6">
      <c r="A2" s="37"/>
      <c r="B2" s="114" t="s">
        <v>62</v>
      </c>
      <c r="C2" s="68"/>
    </row>
    <row r="3" spans="1:3" x14ac:dyDescent="0.3">
      <c r="A3" s="37"/>
      <c r="B3" s="70" t="s">
        <v>86</v>
      </c>
      <c r="C3" s="71"/>
    </row>
    <row r="4" spans="1:3" x14ac:dyDescent="0.3">
      <c r="A4" s="37"/>
      <c r="B4" s="67"/>
      <c r="C4" s="68"/>
    </row>
    <row r="5" spans="1:3" ht="19.8" customHeight="1" x14ac:dyDescent="0.3">
      <c r="A5" s="37"/>
      <c r="B5" s="36" t="s">
        <v>61</v>
      </c>
      <c r="C5" s="79">
        <v>22000</v>
      </c>
    </row>
    <row r="6" spans="1:3" ht="19.8" customHeight="1" x14ac:dyDescent="0.3">
      <c r="A6" s="37"/>
      <c r="B6" s="35" t="s">
        <v>63</v>
      </c>
      <c r="C6" s="79">
        <v>-9000</v>
      </c>
    </row>
    <row r="7" spans="1:3" ht="19.8" customHeight="1" x14ac:dyDescent="0.3">
      <c r="A7" s="37"/>
      <c r="B7" s="54" t="s">
        <v>64</v>
      </c>
      <c r="C7" s="80">
        <f>SUM(C5:C6)</f>
        <v>13000</v>
      </c>
    </row>
    <row r="8" spans="1:3" ht="19.8" customHeight="1" x14ac:dyDescent="0.3">
      <c r="A8" s="37"/>
      <c r="B8" s="52" t="s">
        <v>65</v>
      </c>
      <c r="C8" s="77">
        <v>-3500</v>
      </c>
    </row>
    <row r="9" spans="1:3" ht="19.8" customHeight="1" x14ac:dyDescent="0.3">
      <c r="A9" s="37"/>
      <c r="B9" s="53" t="s">
        <v>66</v>
      </c>
      <c r="C9" s="45"/>
    </row>
    <row r="10" spans="1:3" ht="19.8" customHeight="1" x14ac:dyDescent="0.3">
      <c r="A10" s="37"/>
      <c r="B10" s="55" t="s">
        <v>67</v>
      </c>
      <c r="C10" s="80">
        <f>SUM(C7:C9)</f>
        <v>9500</v>
      </c>
    </row>
    <row r="11" spans="1:3" ht="19.8" customHeight="1" x14ac:dyDescent="0.3">
      <c r="A11" s="37"/>
      <c r="B11" s="56" t="s">
        <v>68</v>
      </c>
      <c r="C11" s="81">
        <v>-300</v>
      </c>
    </row>
    <row r="12" spans="1:3" ht="19.8" customHeight="1" x14ac:dyDescent="0.3">
      <c r="A12" s="37"/>
      <c r="B12" s="55" t="s">
        <v>69</v>
      </c>
      <c r="C12" s="80">
        <f>SUM(C10:C11)</f>
        <v>9200</v>
      </c>
    </row>
    <row r="13" spans="1:3" ht="19.8" customHeight="1" x14ac:dyDescent="0.3">
      <c r="A13" s="37"/>
      <c r="B13" s="53" t="s">
        <v>70</v>
      </c>
      <c r="C13" s="77">
        <f>-(50000*2%)</f>
        <v>-1000</v>
      </c>
    </row>
    <row r="14" spans="1:3" ht="19.8" customHeight="1" x14ac:dyDescent="0.3">
      <c r="A14" s="37"/>
      <c r="B14" s="53" t="s">
        <v>71</v>
      </c>
      <c r="C14" s="77">
        <f>-(8200*10%)</f>
        <v>-820</v>
      </c>
    </row>
    <row r="15" spans="1:3" ht="25.8" customHeight="1" x14ac:dyDescent="0.3">
      <c r="A15" s="37"/>
      <c r="B15" s="57" t="s">
        <v>46</v>
      </c>
      <c r="C15" s="82">
        <f>SUM(C12:C14)</f>
        <v>7380</v>
      </c>
    </row>
    <row r="16" spans="1:3" ht="16.2" customHeight="1" x14ac:dyDescent="0.3">
      <c r="A16" s="39"/>
      <c r="B16" s="38"/>
    </row>
    <row r="17" spans="1:1" ht="16.2" customHeight="1" x14ac:dyDescent="0.3">
      <c r="A17" s="39"/>
    </row>
    <row r="18" spans="1:1" ht="16.2" customHeight="1" x14ac:dyDescent="0.3"/>
    <row r="19" spans="1:1" ht="16.2" customHeight="1" x14ac:dyDescent="0.3">
      <c r="A19" s="39"/>
    </row>
  </sheetData>
  <conditionalFormatting sqref="C15">
    <cfRule type="cellIs" dxfId="46" priority="1" operator="lessThan">
      <formula>0</formula>
    </cfRule>
    <cfRule type="cellIs" dxfId="45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D26"/>
  <sheetViews>
    <sheetView workbookViewId="0">
      <selection activeCell="D10" sqref="D10"/>
    </sheetView>
  </sheetViews>
  <sheetFormatPr defaultRowHeight="13.8" x14ac:dyDescent="0.3"/>
  <cols>
    <col min="1" max="1" width="2.21875" style="32" customWidth="1"/>
    <col min="2" max="2" width="64.109375" style="32" customWidth="1"/>
    <col min="3" max="3" width="14.21875" style="32" customWidth="1"/>
    <col min="4" max="6" width="8.88671875" style="32"/>
    <col min="7" max="7" width="8.88671875" style="32" customWidth="1"/>
    <col min="8" max="16384" width="8.88671875" style="32"/>
  </cols>
  <sheetData>
    <row r="1" spans="1:4" x14ac:dyDescent="0.3">
      <c r="A1" s="37"/>
      <c r="B1" s="33"/>
      <c r="C1" s="43"/>
    </row>
    <row r="2" spans="1:4" ht="31.2" x14ac:dyDescent="0.6">
      <c r="A2" s="37"/>
      <c r="B2" s="112" t="s">
        <v>48</v>
      </c>
      <c r="C2" s="43"/>
      <c r="D2" s="113"/>
    </row>
    <row r="3" spans="1:4" x14ac:dyDescent="0.3">
      <c r="A3" s="37"/>
      <c r="B3" s="34" t="s">
        <v>85</v>
      </c>
      <c r="C3" s="44"/>
    </row>
    <row r="4" spans="1:4" x14ac:dyDescent="0.3">
      <c r="A4" s="37"/>
      <c r="B4" s="33"/>
      <c r="C4" s="43"/>
    </row>
    <row r="5" spans="1:4" ht="16.2" customHeight="1" x14ac:dyDescent="0.3">
      <c r="A5" s="37"/>
      <c r="B5" s="36" t="s">
        <v>46</v>
      </c>
      <c r="C5" s="79">
        <v>7380</v>
      </c>
    </row>
    <row r="6" spans="1:4" ht="16.2" customHeight="1" x14ac:dyDescent="0.3">
      <c r="A6" s="37"/>
      <c r="B6" s="35" t="s">
        <v>47</v>
      </c>
      <c r="C6" s="79">
        <v>300</v>
      </c>
    </row>
    <row r="7" spans="1:4" ht="16.2" customHeight="1" x14ac:dyDescent="0.3">
      <c r="A7" s="37"/>
      <c r="B7" s="35" t="s">
        <v>78</v>
      </c>
      <c r="C7" s="77">
        <v>-4000</v>
      </c>
    </row>
    <row r="8" spans="1:4" ht="16.2" customHeight="1" x14ac:dyDescent="0.3">
      <c r="A8" s="37"/>
      <c r="B8" s="35" t="s">
        <v>79</v>
      </c>
      <c r="C8" s="51"/>
    </row>
    <row r="9" spans="1:4" ht="16.2" customHeight="1" x14ac:dyDescent="0.3">
      <c r="A9" s="37"/>
      <c r="B9" s="42" t="s">
        <v>80</v>
      </c>
      <c r="C9" s="51"/>
    </row>
    <row r="10" spans="1:4" ht="16.2" customHeight="1" x14ac:dyDescent="0.3">
      <c r="B10" s="49" t="s">
        <v>49</v>
      </c>
      <c r="C10" s="110">
        <f>SUM(C5:C9)</f>
        <v>3680</v>
      </c>
    </row>
    <row r="11" spans="1:4" ht="16.2" customHeight="1" x14ac:dyDescent="0.3">
      <c r="B11" s="46" t="s">
        <v>51</v>
      </c>
      <c r="C11" s="77">
        <v>-45000</v>
      </c>
    </row>
    <row r="12" spans="1:4" ht="16.2" customHeight="1" x14ac:dyDescent="0.3">
      <c r="B12" s="48" t="s">
        <v>50</v>
      </c>
      <c r="C12" s="45"/>
    </row>
    <row r="13" spans="1:4" ht="16.2" customHeight="1" x14ac:dyDescent="0.3">
      <c r="A13" s="37"/>
      <c r="B13" s="37" t="s">
        <v>52</v>
      </c>
      <c r="C13" s="45"/>
    </row>
    <row r="14" spans="1:4" ht="16.2" customHeight="1" x14ac:dyDescent="0.3">
      <c r="B14" s="49" t="s">
        <v>58</v>
      </c>
      <c r="C14" s="110">
        <f>SUM(C11:C13)</f>
        <v>-45000</v>
      </c>
    </row>
    <row r="15" spans="1:4" ht="16.2" customHeight="1" x14ac:dyDescent="0.3">
      <c r="B15" s="41" t="s">
        <v>53</v>
      </c>
      <c r="C15" s="77">
        <v>50000</v>
      </c>
    </row>
    <row r="16" spans="1:4" ht="16.2" customHeight="1" x14ac:dyDescent="0.3">
      <c r="B16" s="48" t="s">
        <v>54</v>
      </c>
      <c r="C16" s="51"/>
    </row>
    <row r="17" spans="1:3" ht="16.2" customHeight="1" x14ac:dyDescent="0.3">
      <c r="B17" s="48" t="s">
        <v>55</v>
      </c>
      <c r="C17" s="77">
        <v>30000</v>
      </c>
    </row>
    <row r="18" spans="1:3" ht="16.2" customHeight="1" x14ac:dyDescent="0.3">
      <c r="B18" s="48" t="s">
        <v>56</v>
      </c>
      <c r="C18" s="51"/>
    </row>
    <row r="19" spans="1:3" ht="16.2" customHeight="1" x14ac:dyDescent="0.3">
      <c r="B19" s="47" t="s">
        <v>57</v>
      </c>
      <c r="C19" s="51"/>
    </row>
    <row r="20" spans="1:3" ht="16.2" customHeight="1" x14ac:dyDescent="0.3">
      <c r="B20" s="49" t="s">
        <v>59</v>
      </c>
      <c r="C20" s="78">
        <f>SUM(C15:C19)</f>
        <v>80000</v>
      </c>
    </row>
    <row r="21" spans="1:3" ht="22.8" customHeight="1" x14ac:dyDescent="0.3">
      <c r="A21" s="37"/>
      <c r="B21" s="85" t="s">
        <v>60</v>
      </c>
      <c r="C21" s="84">
        <f>SUM(C10,C14,C20)</f>
        <v>38680</v>
      </c>
    </row>
    <row r="24" spans="1:3" ht="32.4" customHeight="1" x14ac:dyDescent="0.3">
      <c r="B24" s="35"/>
    </row>
    <row r="25" spans="1:3" ht="32.4" customHeight="1" x14ac:dyDescent="0.3">
      <c r="B25" s="35"/>
    </row>
    <row r="26" spans="1:3" ht="32.4" customHeight="1" x14ac:dyDescent="0.3">
      <c r="B26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C15"/>
  <sheetViews>
    <sheetView workbookViewId="0">
      <selection activeCell="B8" sqref="B8"/>
    </sheetView>
  </sheetViews>
  <sheetFormatPr defaultRowHeight="13.8" x14ac:dyDescent="0.3"/>
  <cols>
    <col min="1" max="1" width="1.88671875" style="32" customWidth="1"/>
    <col min="2" max="2" width="77.77734375" style="32" customWidth="1"/>
    <col min="3" max="16384" width="8.88671875" style="32"/>
  </cols>
  <sheetData>
    <row r="1" spans="1:3" ht="56.4" customHeight="1" x14ac:dyDescent="0.3">
      <c r="B1" s="86" t="s">
        <v>87</v>
      </c>
    </row>
    <row r="2" spans="1:3" ht="6" customHeight="1" x14ac:dyDescent="0.3">
      <c r="A2" s="37"/>
      <c r="B2" s="87"/>
    </row>
    <row r="3" spans="1:3" ht="122.4" customHeight="1" x14ac:dyDescent="0.3">
      <c r="A3" s="37"/>
      <c r="B3" s="99" t="s">
        <v>88</v>
      </c>
    </row>
    <row r="4" spans="1:3" ht="5.4" customHeight="1" x14ac:dyDescent="0.3">
      <c r="A4" s="37"/>
      <c r="B4" s="37"/>
    </row>
    <row r="5" spans="1:3" ht="69.599999999999994" customHeight="1" x14ac:dyDescent="0.3">
      <c r="A5" s="37"/>
      <c r="B5" s="99" t="s">
        <v>89</v>
      </c>
    </row>
    <row r="6" spans="1:3" ht="7.8" customHeight="1" x14ac:dyDescent="0.3">
      <c r="A6" s="37"/>
      <c r="B6" s="37"/>
    </row>
    <row r="7" spans="1:3" ht="79.8" customHeight="1" x14ac:dyDescent="0.3">
      <c r="A7" s="37"/>
      <c r="B7" s="63" t="s">
        <v>90</v>
      </c>
    </row>
    <row r="8" spans="1:3" x14ac:dyDescent="0.3">
      <c r="A8" s="37"/>
      <c r="B8" s="100"/>
    </row>
    <row r="9" spans="1:3" x14ac:dyDescent="0.3">
      <c r="A9" s="37"/>
      <c r="B9" s="37"/>
    </row>
    <row r="10" spans="1:3" x14ac:dyDescent="0.3">
      <c r="A10" s="37"/>
      <c r="B10" s="100"/>
    </row>
    <row r="11" spans="1:3" x14ac:dyDescent="0.3">
      <c r="A11" s="39"/>
      <c r="B11" s="38"/>
    </row>
    <row r="12" spans="1:3" x14ac:dyDescent="0.3">
      <c r="A12" s="39"/>
      <c r="B12" s="39"/>
    </row>
    <row r="13" spans="1:3" x14ac:dyDescent="0.3">
      <c r="A13" s="39"/>
      <c r="B13" s="39"/>
    </row>
    <row r="14" spans="1:3" x14ac:dyDescent="0.3">
      <c r="A14" s="39"/>
      <c r="B14" s="39"/>
    </row>
    <row r="15" spans="1:3" x14ac:dyDescent="0.3">
      <c r="B15" s="39"/>
      <c r="C15" s="3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C15"/>
  <sheetViews>
    <sheetView workbookViewId="0">
      <selection activeCell="C6" sqref="C6"/>
    </sheetView>
  </sheetViews>
  <sheetFormatPr defaultRowHeight="13.8" x14ac:dyDescent="0.3"/>
  <cols>
    <col min="1" max="1" width="3.6640625" style="32" customWidth="1"/>
    <col min="2" max="2" width="47.5546875" style="32" customWidth="1"/>
    <col min="3" max="3" width="30.109375" style="32" customWidth="1"/>
    <col min="4" max="16384" width="8.88671875" style="32"/>
  </cols>
  <sheetData>
    <row r="1" spans="1:3" x14ac:dyDescent="0.3">
      <c r="A1" s="37"/>
      <c r="B1" s="67"/>
      <c r="C1" s="68"/>
    </row>
    <row r="2" spans="1:3" ht="31.2" x14ac:dyDescent="0.6">
      <c r="A2" s="37"/>
      <c r="B2" s="69" t="s">
        <v>62</v>
      </c>
      <c r="C2" s="68"/>
    </row>
    <row r="3" spans="1:3" x14ac:dyDescent="0.3">
      <c r="A3" s="37"/>
      <c r="B3" s="70" t="s">
        <v>92</v>
      </c>
      <c r="C3" s="71"/>
    </row>
    <row r="4" spans="1:3" x14ac:dyDescent="0.3">
      <c r="A4" s="37"/>
      <c r="B4" s="67"/>
      <c r="C4" s="68"/>
    </row>
    <row r="5" spans="1:3" ht="19.8" customHeight="1" x14ac:dyDescent="0.3">
      <c r="A5" s="37"/>
      <c r="B5" s="36" t="s">
        <v>61</v>
      </c>
      <c r="C5" s="79">
        <v>19000</v>
      </c>
    </row>
    <row r="6" spans="1:3" ht="19.8" customHeight="1" x14ac:dyDescent="0.3">
      <c r="A6" s="37"/>
      <c r="B6" s="35" t="s">
        <v>63</v>
      </c>
      <c r="C6" s="79">
        <v>-7200</v>
      </c>
    </row>
    <row r="7" spans="1:3" ht="19.8" customHeight="1" x14ac:dyDescent="0.3">
      <c r="A7" s="37"/>
      <c r="B7" s="54" t="s">
        <v>64</v>
      </c>
      <c r="C7" s="80">
        <f>SUM(C5:C6)</f>
        <v>11800</v>
      </c>
    </row>
    <row r="8" spans="1:3" ht="19.8" customHeight="1" x14ac:dyDescent="0.3">
      <c r="A8" s="37"/>
      <c r="B8" s="52" t="s">
        <v>65</v>
      </c>
      <c r="C8" s="77">
        <v>-3500</v>
      </c>
    </row>
    <row r="9" spans="1:3" ht="19.8" customHeight="1" x14ac:dyDescent="0.3">
      <c r="A9" s="37"/>
      <c r="B9" s="53" t="s">
        <v>66</v>
      </c>
      <c r="C9" s="45"/>
    </row>
    <row r="10" spans="1:3" ht="19.8" customHeight="1" x14ac:dyDescent="0.3">
      <c r="A10" s="37"/>
      <c r="B10" s="55" t="s">
        <v>67</v>
      </c>
      <c r="C10" s="80">
        <f>SUM(C7:C9)</f>
        <v>8300</v>
      </c>
    </row>
    <row r="11" spans="1:3" ht="19.8" customHeight="1" x14ac:dyDescent="0.3">
      <c r="A11" s="37"/>
      <c r="B11" s="56" t="s">
        <v>68</v>
      </c>
      <c r="C11" s="81">
        <v>-300</v>
      </c>
    </row>
    <row r="12" spans="1:3" ht="19.8" customHeight="1" x14ac:dyDescent="0.3">
      <c r="A12" s="37"/>
      <c r="B12" s="55" t="s">
        <v>69</v>
      </c>
      <c r="C12" s="80">
        <f>SUM(C10:C11)</f>
        <v>8000</v>
      </c>
    </row>
    <row r="13" spans="1:3" ht="19.8" customHeight="1" x14ac:dyDescent="0.3">
      <c r="A13" s="37"/>
      <c r="B13" s="53" t="s">
        <v>70</v>
      </c>
      <c r="C13" s="77">
        <v>-1000</v>
      </c>
    </row>
    <row r="14" spans="1:3" ht="19.8" customHeight="1" x14ac:dyDescent="0.3">
      <c r="A14" s="37"/>
      <c r="B14" s="53" t="s">
        <v>71</v>
      </c>
      <c r="C14" s="77">
        <f>-(7000*10%)</f>
        <v>-700</v>
      </c>
    </row>
    <row r="15" spans="1:3" ht="21" customHeight="1" x14ac:dyDescent="0.3">
      <c r="A15" s="37"/>
      <c r="B15" s="88" t="s">
        <v>46</v>
      </c>
      <c r="C15" s="82">
        <f>SUM(C12:C14)</f>
        <v>6300</v>
      </c>
    </row>
  </sheetData>
  <conditionalFormatting sqref="C15">
    <cfRule type="cellIs" dxfId="44" priority="1" operator="lessThan">
      <formula>0</formula>
    </cfRule>
    <cfRule type="cellIs" dxfId="43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C21"/>
  <sheetViews>
    <sheetView workbookViewId="0">
      <selection activeCell="C9" sqref="C9"/>
    </sheetView>
  </sheetViews>
  <sheetFormatPr defaultRowHeight="13.8" x14ac:dyDescent="0.3"/>
  <cols>
    <col min="1" max="1" width="2.5546875" style="32" customWidth="1"/>
    <col min="2" max="2" width="49.109375" style="32" customWidth="1"/>
    <col min="3" max="3" width="29.77734375" style="32" customWidth="1"/>
    <col min="4" max="16384" width="8.88671875" style="32"/>
  </cols>
  <sheetData>
    <row r="1" spans="1:3" x14ac:dyDescent="0.3">
      <c r="A1" s="37"/>
      <c r="B1" s="33"/>
      <c r="C1" s="43"/>
    </row>
    <row r="2" spans="1:3" ht="31.2" x14ac:dyDescent="0.6">
      <c r="A2" s="37"/>
      <c r="B2" s="40" t="s">
        <v>48</v>
      </c>
      <c r="C2" s="43"/>
    </row>
    <row r="3" spans="1:3" x14ac:dyDescent="0.3">
      <c r="A3" s="37"/>
      <c r="B3" s="34" t="s">
        <v>92</v>
      </c>
      <c r="C3" s="44"/>
    </row>
    <row r="4" spans="1:3" x14ac:dyDescent="0.3">
      <c r="A4" s="37"/>
      <c r="B4" s="33"/>
      <c r="C4" s="43"/>
    </row>
    <row r="5" spans="1:3" ht="16.8" customHeight="1" x14ac:dyDescent="0.3">
      <c r="A5" s="37"/>
      <c r="B5" s="36" t="s">
        <v>46</v>
      </c>
      <c r="C5" s="79">
        <v>6300</v>
      </c>
    </row>
    <row r="6" spans="1:3" ht="16.8" customHeight="1" x14ac:dyDescent="0.3">
      <c r="A6" s="37"/>
      <c r="B6" s="35" t="s">
        <v>47</v>
      </c>
      <c r="C6" s="79">
        <v>300</v>
      </c>
    </row>
    <row r="7" spans="1:3" ht="16.8" customHeight="1" x14ac:dyDescent="0.3">
      <c r="A7" s="37"/>
      <c r="B7" s="35" t="s">
        <v>78</v>
      </c>
      <c r="C7" s="77">
        <v>1800</v>
      </c>
    </row>
    <row r="8" spans="1:3" ht="16.8" customHeight="1" x14ac:dyDescent="0.3">
      <c r="A8" s="37"/>
      <c r="B8" s="35" t="s">
        <v>79</v>
      </c>
      <c r="C8" s="77">
        <v>-1000</v>
      </c>
    </row>
    <row r="9" spans="1:3" ht="16.8" customHeight="1" x14ac:dyDescent="0.3">
      <c r="A9" s="37"/>
      <c r="B9" s="42" t="s">
        <v>80</v>
      </c>
      <c r="C9" s="77">
        <v>2000</v>
      </c>
    </row>
    <row r="10" spans="1:3" ht="16.8" customHeight="1" x14ac:dyDescent="0.3">
      <c r="A10" s="37"/>
      <c r="B10" s="89" t="s">
        <v>49</v>
      </c>
      <c r="C10" s="110">
        <f>SUM(C5:C9)</f>
        <v>9400</v>
      </c>
    </row>
    <row r="11" spans="1:3" ht="16.8" customHeight="1" x14ac:dyDescent="0.3">
      <c r="A11" s="37"/>
      <c r="B11" s="52" t="s">
        <v>51</v>
      </c>
      <c r="C11" s="77"/>
    </row>
    <row r="12" spans="1:3" ht="16.8" customHeight="1" x14ac:dyDescent="0.3">
      <c r="A12" s="37"/>
      <c r="B12" s="53" t="s">
        <v>50</v>
      </c>
      <c r="C12" s="45"/>
    </row>
    <row r="13" spans="1:3" ht="16.8" customHeight="1" x14ac:dyDescent="0.3">
      <c r="A13" s="37"/>
      <c r="B13" s="37" t="s">
        <v>52</v>
      </c>
      <c r="C13" s="45"/>
    </row>
    <row r="14" spans="1:3" ht="16.8" customHeight="1" x14ac:dyDescent="0.3">
      <c r="A14" s="37"/>
      <c r="B14" s="89" t="s">
        <v>58</v>
      </c>
      <c r="C14" s="50">
        <f>SUM(C11:C13)</f>
        <v>0</v>
      </c>
    </row>
    <row r="15" spans="1:3" ht="16.8" customHeight="1" x14ac:dyDescent="0.3">
      <c r="A15" s="37"/>
      <c r="B15" s="87" t="s">
        <v>53</v>
      </c>
      <c r="C15" s="77"/>
    </row>
    <row r="16" spans="1:3" ht="16.8" customHeight="1" x14ac:dyDescent="0.3">
      <c r="A16" s="37"/>
      <c r="B16" s="53" t="s">
        <v>54</v>
      </c>
      <c r="C16" s="51"/>
    </row>
    <row r="17" spans="1:3" ht="16.8" customHeight="1" x14ac:dyDescent="0.3">
      <c r="A17" s="37"/>
      <c r="B17" s="53" t="s">
        <v>55</v>
      </c>
      <c r="C17" s="77"/>
    </row>
    <row r="18" spans="1:3" ht="16.8" customHeight="1" x14ac:dyDescent="0.3">
      <c r="A18" s="37"/>
      <c r="B18" s="53" t="s">
        <v>56</v>
      </c>
      <c r="C18" s="51"/>
    </row>
    <row r="19" spans="1:3" ht="16.8" customHeight="1" x14ac:dyDescent="0.3">
      <c r="A19" s="37"/>
      <c r="B19" s="42" t="s">
        <v>57</v>
      </c>
      <c r="C19" s="51"/>
    </row>
    <row r="20" spans="1:3" ht="16.8" customHeight="1" x14ac:dyDescent="0.3">
      <c r="A20" s="37"/>
      <c r="B20" s="89" t="s">
        <v>59</v>
      </c>
      <c r="C20" s="78">
        <f>SUM(C15:C19)</f>
        <v>0</v>
      </c>
    </row>
    <row r="21" spans="1:3" ht="16.8" customHeight="1" x14ac:dyDescent="0.3">
      <c r="A21" s="37"/>
      <c r="B21" s="85" t="s">
        <v>60</v>
      </c>
      <c r="C21" s="84">
        <f>SUM(C10,C14,C20)</f>
        <v>9400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C15"/>
  <sheetViews>
    <sheetView workbookViewId="0">
      <selection activeCell="B8" sqref="B8"/>
    </sheetView>
  </sheetViews>
  <sheetFormatPr defaultRowHeight="13.8" x14ac:dyDescent="0.3"/>
  <cols>
    <col min="1" max="1" width="1.88671875" style="32" customWidth="1"/>
    <col min="2" max="2" width="77.77734375" style="32" customWidth="1"/>
    <col min="3" max="16384" width="8.88671875" style="32"/>
  </cols>
  <sheetData>
    <row r="1" spans="1:3" ht="56.4" customHeight="1" x14ac:dyDescent="0.3">
      <c r="B1" s="86" t="s">
        <v>93</v>
      </c>
    </row>
    <row r="2" spans="1:3" ht="6" customHeight="1" x14ac:dyDescent="0.3">
      <c r="A2" s="37"/>
      <c r="B2" s="87"/>
    </row>
    <row r="3" spans="1:3" ht="122.4" customHeight="1" x14ac:dyDescent="0.3">
      <c r="A3" s="37"/>
      <c r="B3" s="99" t="s">
        <v>94</v>
      </c>
    </row>
    <row r="4" spans="1:3" ht="5.4" customHeight="1" x14ac:dyDescent="0.3">
      <c r="A4" s="37"/>
      <c r="B4" s="37"/>
    </row>
    <row r="5" spans="1:3" ht="69.599999999999994" customHeight="1" x14ac:dyDescent="0.3">
      <c r="A5" s="37"/>
      <c r="B5" s="99" t="s">
        <v>95</v>
      </c>
    </row>
    <row r="6" spans="1:3" ht="7.8" customHeight="1" x14ac:dyDescent="0.3">
      <c r="A6" s="37"/>
      <c r="B6" s="37"/>
    </row>
    <row r="7" spans="1:3" ht="79.8" customHeight="1" x14ac:dyDescent="0.3">
      <c r="A7" s="37"/>
      <c r="B7" s="63" t="s">
        <v>96</v>
      </c>
    </row>
    <row r="8" spans="1:3" x14ac:dyDescent="0.3">
      <c r="A8" s="37"/>
      <c r="B8" s="100"/>
    </row>
    <row r="9" spans="1:3" x14ac:dyDescent="0.3">
      <c r="A9" s="37"/>
      <c r="B9" s="41"/>
    </row>
    <row r="10" spans="1:3" x14ac:dyDescent="0.3">
      <c r="A10" s="37"/>
      <c r="B10" s="100"/>
    </row>
    <row r="11" spans="1:3" x14ac:dyDescent="0.3">
      <c r="A11" s="39"/>
      <c r="B11" s="39"/>
      <c r="C11" s="39"/>
    </row>
    <row r="12" spans="1:3" x14ac:dyDescent="0.3">
      <c r="A12" s="39"/>
      <c r="B12" s="39"/>
    </row>
    <row r="13" spans="1:3" x14ac:dyDescent="0.3">
      <c r="A13" s="39"/>
      <c r="B13" s="39"/>
    </row>
    <row r="14" spans="1:3" x14ac:dyDescent="0.3">
      <c r="A14" s="39"/>
      <c r="B14" s="39"/>
    </row>
    <row r="15" spans="1:3" x14ac:dyDescent="0.3">
      <c r="B15" s="3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C15"/>
  <sheetViews>
    <sheetView workbookViewId="0">
      <selection activeCell="B4" sqref="B4"/>
    </sheetView>
  </sheetViews>
  <sheetFormatPr defaultRowHeight="13.8" x14ac:dyDescent="0.3"/>
  <cols>
    <col min="1" max="1" width="3.6640625" style="32" customWidth="1"/>
    <col min="2" max="2" width="47.5546875" style="32" customWidth="1"/>
    <col min="3" max="3" width="30.109375" style="32" customWidth="1"/>
    <col min="4" max="16384" width="8.88671875" style="32"/>
  </cols>
  <sheetData>
    <row r="1" spans="1:3" x14ac:dyDescent="0.3">
      <c r="A1" s="37"/>
      <c r="B1" s="67"/>
      <c r="C1" s="68"/>
    </row>
    <row r="2" spans="1:3" ht="31.2" x14ac:dyDescent="0.6">
      <c r="A2" s="37"/>
      <c r="B2" s="69" t="s">
        <v>62</v>
      </c>
      <c r="C2" s="68"/>
    </row>
    <row r="3" spans="1:3" x14ac:dyDescent="0.3">
      <c r="A3" s="37"/>
      <c r="B3" s="70" t="s">
        <v>97</v>
      </c>
      <c r="C3" s="71"/>
    </row>
    <row r="4" spans="1:3" x14ac:dyDescent="0.3">
      <c r="A4" s="37"/>
      <c r="B4" s="67"/>
      <c r="C4" s="68"/>
    </row>
    <row r="5" spans="1:3" ht="19.8" customHeight="1" x14ac:dyDescent="0.3">
      <c r="A5" s="37"/>
      <c r="B5" s="36" t="s">
        <v>61</v>
      </c>
      <c r="C5" s="79">
        <v>25000</v>
      </c>
    </row>
    <row r="6" spans="1:3" ht="19.8" customHeight="1" x14ac:dyDescent="0.3">
      <c r="A6" s="37"/>
      <c r="B6" s="35" t="s">
        <v>63</v>
      </c>
      <c r="C6" s="79">
        <v>-8200</v>
      </c>
    </row>
    <row r="7" spans="1:3" ht="19.8" customHeight="1" x14ac:dyDescent="0.3">
      <c r="A7" s="37"/>
      <c r="B7" s="54" t="s">
        <v>64</v>
      </c>
      <c r="C7" s="80">
        <f>SUM(C5:C6)</f>
        <v>16800</v>
      </c>
    </row>
    <row r="8" spans="1:3" ht="19.8" customHeight="1" x14ac:dyDescent="0.3">
      <c r="A8" s="37"/>
      <c r="B8" s="52" t="s">
        <v>65</v>
      </c>
      <c r="C8" s="77">
        <v>-3500</v>
      </c>
    </row>
    <row r="9" spans="1:3" ht="19.8" customHeight="1" x14ac:dyDescent="0.3">
      <c r="A9" s="37"/>
      <c r="B9" s="53" t="s">
        <v>66</v>
      </c>
      <c r="C9" s="79">
        <v>-3000</v>
      </c>
    </row>
    <row r="10" spans="1:3" ht="19.8" customHeight="1" x14ac:dyDescent="0.3">
      <c r="A10" s="37"/>
      <c r="B10" s="55" t="s">
        <v>67</v>
      </c>
      <c r="C10" s="80">
        <f>SUM(C7:C9)</f>
        <v>10300</v>
      </c>
    </row>
    <row r="11" spans="1:3" ht="19.8" customHeight="1" x14ac:dyDescent="0.3">
      <c r="A11" s="37"/>
      <c r="B11" s="56" t="s">
        <v>68</v>
      </c>
      <c r="C11" s="81">
        <v>-300</v>
      </c>
    </row>
    <row r="12" spans="1:3" ht="19.8" customHeight="1" x14ac:dyDescent="0.3">
      <c r="A12" s="37"/>
      <c r="B12" s="55" t="s">
        <v>69</v>
      </c>
      <c r="C12" s="80">
        <f>SUM(C10:C11)</f>
        <v>10000</v>
      </c>
    </row>
    <row r="13" spans="1:3" ht="19.8" customHeight="1" x14ac:dyDescent="0.3">
      <c r="A13" s="37"/>
      <c r="B13" s="53" t="s">
        <v>70</v>
      </c>
      <c r="C13" s="77">
        <v>-1000</v>
      </c>
    </row>
    <row r="14" spans="1:3" ht="19.8" customHeight="1" x14ac:dyDescent="0.3">
      <c r="A14" s="37"/>
      <c r="B14" s="53" t="s">
        <v>71</v>
      </c>
      <c r="C14" s="77">
        <f>-(7000*10%)</f>
        <v>-700</v>
      </c>
    </row>
    <row r="15" spans="1:3" ht="21" customHeight="1" x14ac:dyDescent="0.3">
      <c r="A15" s="37"/>
      <c r="B15" s="88" t="s">
        <v>46</v>
      </c>
      <c r="C15" s="82">
        <f>SUM(C12:C14)</f>
        <v>8300</v>
      </c>
    </row>
  </sheetData>
  <conditionalFormatting sqref="C15">
    <cfRule type="cellIs" dxfId="42" priority="1" operator="lessThan">
      <formula>0</formula>
    </cfRule>
    <cfRule type="cellIs" dxfId="41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C21"/>
  <sheetViews>
    <sheetView workbookViewId="0">
      <selection activeCell="E18" sqref="E18"/>
    </sheetView>
  </sheetViews>
  <sheetFormatPr defaultRowHeight="13.8" x14ac:dyDescent="0.3"/>
  <cols>
    <col min="1" max="1" width="2.5546875" style="32" customWidth="1"/>
    <col min="2" max="2" width="49.109375" style="32" customWidth="1"/>
    <col min="3" max="3" width="25.6640625" style="32" customWidth="1"/>
    <col min="4" max="16384" width="8.88671875" style="32"/>
  </cols>
  <sheetData>
    <row r="1" spans="1:3" x14ac:dyDescent="0.3">
      <c r="A1" s="37"/>
      <c r="B1" s="33"/>
      <c r="C1" s="43"/>
    </row>
    <row r="2" spans="1:3" ht="31.2" x14ac:dyDescent="0.6">
      <c r="A2" s="37"/>
      <c r="B2" s="40" t="s">
        <v>48</v>
      </c>
      <c r="C2" s="43"/>
    </row>
    <row r="3" spans="1:3" x14ac:dyDescent="0.3">
      <c r="A3" s="37"/>
      <c r="B3" s="34" t="s">
        <v>98</v>
      </c>
      <c r="C3" s="44"/>
    </row>
    <row r="4" spans="1:3" x14ac:dyDescent="0.3">
      <c r="A4" s="37"/>
      <c r="B4" s="33"/>
      <c r="C4" s="43"/>
    </row>
    <row r="5" spans="1:3" ht="16.8" customHeight="1" x14ac:dyDescent="0.3">
      <c r="A5" s="37"/>
      <c r="B5" s="36" t="s">
        <v>46</v>
      </c>
      <c r="C5" s="79">
        <v>8300</v>
      </c>
    </row>
    <row r="6" spans="1:3" ht="16.8" customHeight="1" x14ac:dyDescent="0.3">
      <c r="A6" s="37"/>
      <c r="B6" s="35" t="s">
        <v>47</v>
      </c>
      <c r="C6" s="79">
        <v>300</v>
      </c>
    </row>
    <row r="7" spans="1:3" ht="16.8" customHeight="1" x14ac:dyDescent="0.3">
      <c r="A7" s="37"/>
      <c r="B7" s="35" t="s">
        <v>78</v>
      </c>
      <c r="C7" s="77">
        <v>2200</v>
      </c>
    </row>
    <row r="8" spans="1:3" ht="16.8" customHeight="1" x14ac:dyDescent="0.3">
      <c r="A8" s="37"/>
      <c r="B8" s="35" t="s">
        <v>79</v>
      </c>
      <c r="C8" s="77">
        <v>-500</v>
      </c>
    </row>
    <row r="9" spans="1:3" ht="16.8" customHeight="1" x14ac:dyDescent="0.3">
      <c r="A9" s="37"/>
      <c r="B9" s="42" t="s">
        <v>80</v>
      </c>
      <c r="C9" s="77">
        <v>-2000</v>
      </c>
    </row>
    <row r="10" spans="1:3" ht="16.8" customHeight="1" x14ac:dyDescent="0.3">
      <c r="A10" s="37"/>
      <c r="B10" s="89" t="s">
        <v>49</v>
      </c>
      <c r="C10" s="110">
        <f>SUM(C5:C9)</f>
        <v>8300</v>
      </c>
    </row>
    <row r="11" spans="1:3" ht="16.8" customHeight="1" x14ac:dyDescent="0.3">
      <c r="A11" s="37"/>
      <c r="B11" s="52" t="s">
        <v>51</v>
      </c>
      <c r="C11" s="77"/>
    </row>
    <row r="12" spans="1:3" ht="16.8" customHeight="1" x14ac:dyDescent="0.3">
      <c r="A12" s="37"/>
      <c r="B12" s="53" t="s">
        <v>50</v>
      </c>
      <c r="C12" s="45"/>
    </row>
    <row r="13" spans="1:3" ht="16.8" customHeight="1" x14ac:dyDescent="0.3">
      <c r="A13" s="37"/>
      <c r="B13" s="37" t="s">
        <v>52</v>
      </c>
      <c r="C13" s="45"/>
    </row>
    <row r="14" spans="1:3" ht="16.8" customHeight="1" x14ac:dyDescent="0.3">
      <c r="A14" s="37"/>
      <c r="B14" s="89" t="s">
        <v>58</v>
      </c>
      <c r="C14" s="50">
        <f>SUM(C11:C13)</f>
        <v>0</v>
      </c>
    </row>
    <row r="15" spans="1:3" ht="16.8" customHeight="1" x14ac:dyDescent="0.3">
      <c r="A15" s="37"/>
      <c r="B15" s="87" t="s">
        <v>53</v>
      </c>
      <c r="C15" s="77"/>
    </row>
    <row r="16" spans="1:3" ht="16.8" customHeight="1" x14ac:dyDescent="0.3">
      <c r="A16" s="37"/>
      <c r="B16" s="53" t="s">
        <v>54</v>
      </c>
      <c r="C16" s="51"/>
    </row>
    <row r="17" spans="1:3" ht="16.8" customHeight="1" x14ac:dyDescent="0.3">
      <c r="A17" s="37"/>
      <c r="B17" s="53" t="s">
        <v>55</v>
      </c>
      <c r="C17" s="77"/>
    </row>
    <row r="18" spans="1:3" ht="16.8" customHeight="1" x14ac:dyDescent="0.3">
      <c r="A18" s="37"/>
      <c r="B18" s="53" t="s">
        <v>56</v>
      </c>
      <c r="C18" s="51"/>
    </row>
    <row r="19" spans="1:3" ht="16.8" customHeight="1" x14ac:dyDescent="0.3">
      <c r="A19" s="37"/>
      <c r="B19" s="42" t="s">
        <v>57</v>
      </c>
      <c r="C19" s="51"/>
    </row>
    <row r="20" spans="1:3" ht="16.8" customHeight="1" x14ac:dyDescent="0.3">
      <c r="A20" s="37"/>
      <c r="B20" s="89" t="s">
        <v>59</v>
      </c>
      <c r="C20" s="78">
        <f>SUM(C15:C19)</f>
        <v>0</v>
      </c>
    </row>
    <row r="21" spans="1:3" ht="16.8" customHeight="1" x14ac:dyDescent="0.3">
      <c r="A21" s="37"/>
      <c r="B21" s="85" t="s">
        <v>60</v>
      </c>
      <c r="C21" s="84">
        <f>SUM(C10,C14,C20)</f>
        <v>8300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Case study 2021-Report</vt:lpstr>
      <vt:lpstr>P&amp;L-2021</vt:lpstr>
      <vt:lpstr>Cash flow-2021</vt:lpstr>
      <vt:lpstr>Report-2022</vt:lpstr>
      <vt:lpstr>P&amp;L-2022</vt:lpstr>
      <vt:lpstr>Cash flow-2022</vt:lpstr>
      <vt:lpstr>Report-2023</vt:lpstr>
      <vt:lpstr>P&amp;L-2023</vt:lpstr>
      <vt:lpstr>Cash flow-2023</vt:lpstr>
      <vt:lpstr>Balance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lenovo ideapad130</dc:creator>
  <cp:lastModifiedBy>lenovo ideapad130</cp:lastModifiedBy>
  <dcterms:created xsi:type="dcterms:W3CDTF">2018-05-17T11:18:53Z</dcterms:created>
  <dcterms:modified xsi:type="dcterms:W3CDTF">2023-12-13T11:04:06Z</dcterms:modified>
</cp:coreProperties>
</file>