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145D3720-A81E-45F6-BC47-FD537BB950BA}" xr6:coauthVersionLast="45" xr6:coauthVersionMax="45" xr10:uidLastSave="{00000000-0000-0000-0000-000000000000}"/>
  <bookViews>
    <workbookView xWindow="29970" yWindow="1815" windowWidth="21600" windowHeight="11385" activeTab="15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升70" sheetId="60" state="hidden" r:id="rId15"/>
    <sheet name="鑽量" sheetId="47" r:id="rId16"/>
    <sheet name="C鑽量" sheetId="49" r:id="rId17"/>
    <sheet name="抽抽" sheetId="50" r:id="rId18"/>
    <sheet name="虛空" sheetId="52" state="hidden" r:id="rId19"/>
    <sheet name="D虛空" sheetId="53" state="hidden" r:id="rId20"/>
    <sheet name="主線掉落" sheetId="57" state="hidden" r:id="rId21"/>
    <sheet name="D主線掉落" sheetId="58" state="hidden" r:id="rId22"/>
    <sheet name="傷害估算" sheetId="55" state="hidden" r:id="rId23"/>
    <sheet name="萬聖光槍" sheetId="56" state="hidden" r:id="rId24"/>
    <sheet name="玩家EXP" sheetId="33" state="hidden" r:id="rId25"/>
    <sheet name="D玩家EXP" sheetId="32" state="hidden" r:id="rId26"/>
    <sheet name="E速度" sheetId="36" state="hidden" r:id="rId27"/>
    <sheet name="Raid" sheetId="16" state="hidden" r:id="rId28"/>
    <sheet name="R速度" sheetId="30" state="hidden" r:id="rId29"/>
    <sheet name="R預估差" sheetId="31" state="hidden" r:id="rId30"/>
    <sheet name="迎擊" sheetId="18" state="hidden" r:id="rId31"/>
    <sheet name="D迎擊" sheetId="7" state="hidden" r:id="rId32"/>
    <sheet name="龍煉-護符" sheetId="19" state="hidden" r:id="rId33"/>
    <sheet name="D龍煉-護符" sheetId="4" state="hidden" r:id="rId34"/>
    <sheet name="爪草" sheetId="22" state="hidden" r:id="rId35"/>
    <sheet name="D爪草" sheetId="23" state="hidden" r:id="rId36"/>
    <sheet name="活動建築" sheetId="37" state="hidden" r:id="rId37"/>
  </sheets>
  <definedNames>
    <definedName name="_xlnm._FilterDatabase" localSheetId="24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8" i="47" l="1"/>
  <c r="J158" i="47" s="1"/>
  <c r="H158" i="47"/>
  <c r="G158" i="47"/>
  <c r="K158" i="47" s="1"/>
  <c r="F158" i="47"/>
  <c r="E158" i="47"/>
  <c r="H157" i="47" l="1"/>
  <c r="G157" i="47"/>
  <c r="K157" i="47" s="1"/>
  <c r="F157" i="47"/>
  <c r="I157" i="47" s="1"/>
  <c r="J157" i="47" s="1"/>
  <c r="E157" i="47"/>
  <c r="F25" i="50"/>
  <c r="G25" i="50"/>
  <c r="H25" i="50" s="1"/>
  <c r="H156" i="47" l="1"/>
  <c r="G156" i="47"/>
  <c r="K156" i="47" s="1"/>
  <c r="F156" i="47"/>
  <c r="E156" i="47"/>
  <c r="I156" i="47" l="1"/>
  <c r="J156" i="47" s="1"/>
  <c r="I155" i="47"/>
  <c r="J155" i="47" s="1"/>
  <c r="H155" i="47"/>
  <c r="G155" i="47"/>
  <c r="K155" i="47" s="1"/>
  <c r="F155" i="47"/>
  <c r="E155" i="47"/>
  <c r="I154" i="47" l="1"/>
  <c r="J154" i="47" s="1"/>
  <c r="H154" i="47"/>
  <c r="G154" i="47"/>
  <c r="K154" i="47" s="1"/>
  <c r="F154" i="47"/>
  <c r="E154" i="47"/>
  <c r="C36" i="44"/>
  <c r="C12" i="44"/>
  <c r="F18" i="44"/>
  <c r="T20" i="44" a="1"/>
  <c r="T20" i="44" s="1"/>
  <c r="Y20" i="44" s="1"/>
  <c r="S20" i="44" a="1"/>
  <c r="S20" i="44" s="1"/>
  <c r="T19" i="44" a="1"/>
  <c r="T19" i="44" s="1"/>
  <c r="Y19" i="44" s="1"/>
  <c r="S19" i="44" a="1"/>
  <c r="S19" i="44" s="1"/>
  <c r="T18" i="44" a="1"/>
  <c r="T18" i="44" s="1"/>
  <c r="Y18" i="44" s="1"/>
  <c r="S18" i="44" a="1"/>
  <c r="S18" i="44" s="1"/>
  <c r="I153" i="47" l="1"/>
  <c r="J153" i="47" s="1"/>
  <c r="H153" i="47"/>
  <c r="G153" i="47"/>
  <c r="K153" i="47" s="1"/>
  <c r="F153" i="47"/>
  <c r="E153" i="47"/>
  <c r="I152" i="47" l="1"/>
  <c r="J152" i="47" s="1"/>
  <c r="H152" i="47"/>
  <c r="G152" i="47"/>
  <c r="K152" i="47" s="1"/>
  <c r="F152" i="47"/>
  <c r="E152" i="47"/>
  <c r="I151" i="47"/>
  <c r="J151" i="47" s="1"/>
  <c r="H151" i="47"/>
  <c r="G151" i="47"/>
  <c r="K151" i="47" s="1"/>
  <c r="F151" i="47"/>
  <c r="E151" i="47"/>
  <c r="I150" i="47" l="1"/>
  <c r="J150" i="47" s="1"/>
  <c r="H150" i="47"/>
  <c r="F150" i="47"/>
  <c r="E150" i="47"/>
  <c r="H149" i="47" l="1"/>
  <c r="F149" i="47"/>
  <c r="I149" i="47" s="1"/>
  <c r="J149" i="47" s="1"/>
  <c r="E149" i="47"/>
  <c r="H148" i="47" l="1"/>
  <c r="F148" i="47"/>
  <c r="I148" i="47" s="1"/>
  <c r="J148" i="47" s="1"/>
  <c r="E148" i="47"/>
  <c r="H147" i="47" l="1"/>
  <c r="F147" i="47"/>
  <c r="I147" i="47" s="1"/>
  <c r="J147" i="47" s="1"/>
  <c r="E147" i="47"/>
  <c r="L5" i="54" l="1"/>
  <c r="L4" i="54"/>
  <c r="L3" i="54"/>
  <c r="L2" i="54"/>
  <c r="H700" i="33"/>
  <c r="H699" i="33"/>
  <c r="H698" i="33"/>
  <c r="H697" i="33"/>
  <c r="H696" i="33"/>
  <c r="H695" i="33"/>
  <c r="H694" i="33"/>
  <c r="H693" i="33"/>
  <c r="H692" i="33"/>
  <c r="H691" i="33"/>
  <c r="H690" i="33"/>
  <c r="H689" i="33"/>
  <c r="H688" i="33"/>
  <c r="H687" i="33"/>
  <c r="H686" i="33"/>
  <c r="H685" i="33"/>
  <c r="H684" i="33"/>
  <c r="H683" i="33"/>
  <c r="H682" i="33"/>
  <c r="H681" i="33"/>
  <c r="H680" i="33"/>
  <c r="H679" i="33"/>
  <c r="H678" i="33"/>
  <c r="H677" i="33"/>
  <c r="H676" i="33"/>
  <c r="H675" i="33"/>
  <c r="H674" i="33"/>
  <c r="H673" i="33"/>
  <c r="H672" i="33"/>
  <c r="H671" i="33"/>
  <c r="H670" i="33"/>
  <c r="H669" i="33"/>
  <c r="H668" i="33"/>
  <c r="H667" i="33"/>
  <c r="H666" i="33"/>
  <c r="H665" i="33"/>
  <c r="H664" i="33"/>
  <c r="H663" i="33"/>
  <c r="H662" i="33"/>
  <c r="H661" i="33"/>
  <c r="H660" i="33"/>
  <c r="H659" i="33"/>
  <c r="H658" i="33"/>
  <c r="H657" i="33"/>
  <c r="H656" i="33"/>
  <c r="H655" i="33"/>
  <c r="H654" i="33"/>
  <c r="H653" i="33"/>
  <c r="H652" i="33"/>
  <c r="H651" i="33"/>
  <c r="H650" i="33"/>
  <c r="H649" i="33"/>
  <c r="H648" i="33"/>
  <c r="H647" i="33"/>
  <c r="H646" i="33"/>
  <c r="H645" i="33"/>
  <c r="H644" i="33"/>
  <c r="H643" i="33"/>
  <c r="H642" i="33"/>
  <c r="H641" i="33"/>
  <c r="H640" i="33"/>
  <c r="H639" i="33"/>
  <c r="H638" i="33"/>
  <c r="H637" i="33"/>
  <c r="H636" i="33"/>
  <c r="H635" i="33"/>
  <c r="H634" i="33"/>
  <c r="H633" i="33"/>
  <c r="H632" i="33"/>
  <c r="H631" i="33"/>
  <c r="H630" i="33"/>
  <c r="H629" i="33"/>
  <c r="H628" i="33"/>
  <c r="H627" i="33"/>
  <c r="H626" i="33"/>
  <c r="H625" i="33"/>
  <c r="H624" i="33"/>
  <c r="H623" i="33"/>
  <c r="H622" i="33"/>
  <c r="H621" i="33"/>
  <c r="H620" i="33"/>
  <c r="H619" i="33"/>
  <c r="H618" i="33"/>
  <c r="H617" i="33"/>
  <c r="H616" i="33"/>
  <c r="H615" i="33"/>
  <c r="H614" i="33"/>
  <c r="H613" i="33"/>
  <c r="H612" i="33"/>
  <c r="H611" i="33"/>
  <c r="H610" i="33"/>
  <c r="H609" i="33"/>
  <c r="H608" i="33"/>
  <c r="H607" i="33"/>
  <c r="H606" i="33"/>
  <c r="H605" i="33"/>
  <c r="H604" i="33"/>
  <c r="H603" i="33"/>
  <c r="H602" i="33"/>
  <c r="H601" i="33"/>
  <c r="H600" i="33"/>
  <c r="H599" i="33"/>
  <c r="H598" i="33"/>
  <c r="H597" i="33"/>
  <c r="H596" i="33"/>
  <c r="H595" i="33"/>
  <c r="H594" i="33"/>
  <c r="H593" i="33"/>
  <c r="H592" i="33"/>
  <c r="H591" i="33"/>
  <c r="H590" i="33"/>
  <c r="H589" i="33"/>
  <c r="H588" i="33"/>
  <c r="H587" i="33"/>
  <c r="H586" i="33"/>
  <c r="H585" i="33"/>
  <c r="H584" i="33"/>
  <c r="H583" i="33"/>
  <c r="H582" i="33"/>
  <c r="H581" i="33"/>
  <c r="H580" i="33"/>
  <c r="H579" i="33"/>
  <c r="H578" i="33"/>
  <c r="H577" i="33"/>
  <c r="H576" i="33"/>
  <c r="H575" i="33"/>
  <c r="H574" i="33"/>
  <c r="H573" i="33"/>
  <c r="H572" i="33"/>
  <c r="H571" i="33"/>
  <c r="H570" i="33"/>
  <c r="H569" i="33"/>
  <c r="H568" i="33"/>
  <c r="H567" i="33"/>
  <c r="H566" i="33"/>
  <c r="H565" i="33"/>
  <c r="H564" i="33"/>
  <c r="H563" i="33"/>
  <c r="H562" i="33"/>
  <c r="H561" i="33"/>
  <c r="H560" i="33"/>
  <c r="H559" i="33"/>
  <c r="H558" i="33"/>
  <c r="H557" i="33"/>
  <c r="H556" i="33"/>
  <c r="H555" i="33"/>
  <c r="H554" i="33"/>
  <c r="H553" i="33"/>
  <c r="H552" i="33"/>
  <c r="H551" i="33"/>
  <c r="H550" i="33"/>
  <c r="H549" i="33"/>
  <c r="H548" i="33"/>
  <c r="H547" i="33"/>
  <c r="H546" i="33"/>
  <c r="H545" i="33"/>
  <c r="H544" i="33"/>
  <c r="H543" i="33"/>
  <c r="H542" i="33"/>
  <c r="H541" i="33"/>
  <c r="H540" i="33"/>
  <c r="H539" i="33"/>
  <c r="H538" i="33"/>
  <c r="H537" i="33"/>
  <c r="H536" i="33"/>
  <c r="H535" i="33"/>
  <c r="H534" i="33"/>
  <c r="H533" i="33"/>
  <c r="H532" i="33"/>
  <c r="H531" i="33"/>
  <c r="H530" i="33"/>
  <c r="H529" i="33"/>
  <c r="H528" i="33"/>
  <c r="H527" i="33"/>
  <c r="H526" i="33"/>
  <c r="H525" i="33"/>
  <c r="H524" i="33"/>
  <c r="H523" i="33"/>
  <c r="H522" i="33"/>
  <c r="H521" i="33"/>
  <c r="H520" i="33"/>
  <c r="H519" i="33"/>
  <c r="H518" i="33"/>
  <c r="H517" i="33"/>
  <c r="H516" i="33"/>
  <c r="H515" i="33"/>
  <c r="H514" i="33"/>
  <c r="H513" i="33"/>
  <c r="H512" i="33"/>
  <c r="H511" i="33"/>
  <c r="H510" i="33"/>
  <c r="H509" i="33"/>
  <c r="H508" i="33"/>
  <c r="H507" i="33"/>
  <c r="H506" i="33"/>
  <c r="H505" i="33"/>
  <c r="H504" i="33"/>
  <c r="H503" i="33"/>
  <c r="H502" i="33"/>
  <c r="H501" i="33"/>
  <c r="H500" i="33"/>
  <c r="H499" i="33"/>
  <c r="H498" i="33"/>
  <c r="H497" i="33"/>
  <c r="H496" i="33"/>
  <c r="H495" i="33"/>
  <c r="H494" i="33"/>
  <c r="H493" i="33"/>
  <c r="H492" i="33"/>
  <c r="H491" i="33"/>
  <c r="H490" i="33"/>
  <c r="H489" i="33"/>
  <c r="H488" i="33"/>
  <c r="H487" i="33"/>
  <c r="H486" i="33"/>
  <c r="H485" i="33"/>
  <c r="H484" i="33"/>
  <c r="H483" i="33"/>
  <c r="H482" i="33"/>
  <c r="H481" i="33"/>
  <c r="H480" i="33"/>
  <c r="H479" i="33"/>
  <c r="H478" i="33"/>
  <c r="H477" i="33"/>
  <c r="H476" i="33"/>
  <c r="H475" i="33"/>
  <c r="H474" i="33"/>
  <c r="H473" i="33"/>
  <c r="H472" i="33"/>
  <c r="H471" i="33"/>
  <c r="H470" i="33"/>
  <c r="H469" i="33"/>
  <c r="H468" i="33"/>
  <c r="H467" i="33"/>
  <c r="H466" i="33"/>
  <c r="H465" i="33"/>
  <c r="H464" i="33"/>
  <c r="H463" i="33"/>
  <c r="H462" i="33"/>
  <c r="H461" i="33"/>
  <c r="H460" i="33"/>
  <c r="H459" i="33"/>
  <c r="H458" i="33"/>
  <c r="H457" i="33"/>
  <c r="H456" i="33"/>
  <c r="H455" i="33"/>
  <c r="H454" i="33"/>
  <c r="H453" i="33"/>
  <c r="H452" i="33"/>
  <c r="H451" i="33"/>
  <c r="H450" i="33"/>
  <c r="H449" i="33"/>
  <c r="H448" i="33"/>
  <c r="H447" i="33"/>
  <c r="H446" i="33"/>
  <c r="H445" i="33"/>
  <c r="H444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9" i="33"/>
  <c r="H428" i="33"/>
  <c r="H427" i="33"/>
  <c r="H426" i="33"/>
  <c r="H425" i="33"/>
  <c r="H424" i="33"/>
  <c r="H423" i="33"/>
  <c r="H422" i="33"/>
  <c r="H421" i="33"/>
  <c r="H420" i="33"/>
  <c r="H419" i="33"/>
  <c r="H418" i="33"/>
  <c r="H417" i="33"/>
  <c r="H416" i="33"/>
  <c r="H415" i="33"/>
  <c r="H414" i="33"/>
  <c r="H413" i="33"/>
  <c r="H412" i="33"/>
  <c r="H411" i="33"/>
  <c r="H410" i="33"/>
  <c r="H409" i="33"/>
  <c r="H408" i="33"/>
  <c r="H407" i="33"/>
  <c r="H406" i="33"/>
  <c r="H405" i="33"/>
  <c r="H404" i="33"/>
  <c r="H403" i="33"/>
  <c r="H402" i="33"/>
  <c r="H401" i="33"/>
  <c r="H400" i="33"/>
  <c r="H399" i="33"/>
  <c r="H398" i="33"/>
  <c r="H397" i="33"/>
  <c r="H396" i="33"/>
  <c r="H395" i="33"/>
  <c r="H394" i="33"/>
  <c r="H393" i="33"/>
  <c r="H392" i="33"/>
  <c r="H391" i="33"/>
  <c r="H390" i="33"/>
  <c r="H389" i="33"/>
  <c r="H388" i="33"/>
  <c r="H387" i="33"/>
  <c r="H386" i="33"/>
  <c r="H385" i="33"/>
  <c r="H384" i="33"/>
  <c r="H383" i="33"/>
  <c r="H382" i="33"/>
  <c r="H381" i="33"/>
  <c r="H380" i="33"/>
  <c r="H379" i="33"/>
  <c r="H378" i="33"/>
  <c r="H377" i="33"/>
  <c r="H376" i="33"/>
  <c r="H375" i="33"/>
  <c r="H374" i="33"/>
  <c r="H373" i="33"/>
  <c r="H372" i="33"/>
  <c r="H371" i="33"/>
  <c r="H370" i="33"/>
  <c r="H369" i="33"/>
  <c r="H368" i="33"/>
  <c r="H367" i="33"/>
  <c r="H366" i="33"/>
  <c r="H365" i="33"/>
  <c r="H364" i="33"/>
  <c r="H363" i="33"/>
  <c r="H362" i="33"/>
  <c r="H361" i="33"/>
  <c r="H360" i="33"/>
  <c r="H359" i="33"/>
  <c r="H358" i="33"/>
  <c r="H357" i="33"/>
  <c r="H356" i="33"/>
  <c r="H355" i="33"/>
  <c r="H354" i="33"/>
  <c r="H353" i="33"/>
  <c r="H352" i="33"/>
  <c r="H351" i="33"/>
  <c r="H350" i="33"/>
  <c r="H349" i="33"/>
  <c r="H348" i="33"/>
  <c r="H347" i="33"/>
  <c r="H346" i="33"/>
  <c r="H345" i="33"/>
  <c r="H344" i="33"/>
  <c r="H343" i="33"/>
  <c r="H342" i="33"/>
  <c r="H341" i="33"/>
  <c r="H340" i="33"/>
  <c r="H339" i="33"/>
  <c r="H338" i="33"/>
  <c r="H337" i="33"/>
  <c r="H336" i="33"/>
  <c r="H335" i="33"/>
  <c r="H334" i="33"/>
  <c r="H333" i="33"/>
  <c r="H332" i="33"/>
  <c r="H331" i="33"/>
  <c r="H330" i="33"/>
  <c r="H329" i="33"/>
  <c r="H328" i="33"/>
  <c r="H327" i="33"/>
  <c r="H326" i="33"/>
  <c r="H325" i="33"/>
  <c r="H324" i="33"/>
  <c r="H323" i="33"/>
  <c r="H322" i="33"/>
  <c r="H321" i="33"/>
  <c r="H320" i="33"/>
  <c r="H319" i="33"/>
  <c r="H318" i="33"/>
  <c r="H317" i="33"/>
  <c r="H316" i="33"/>
  <c r="H315" i="33"/>
  <c r="H314" i="33"/>
  <c r="H313" i="33"/>
  <c r="H312" i="33"/>
  <c r="H311" i="33"/>
  <c r="H310" i="33"/>
  <c r="H309" i="33"/>
  <c r="H308" i="33"/>
  <c r="H307" i="33"/>
  <c r="H306" i="33"/>
  <c r="H305" i="33"/>
  <c r="H304" i="33"/>
  <c r="H303" i="33"/>
  <c r="H302" i="33"/>
  <c r="H301" i="33"/>
  <c r="H300" i="33"/>
  <c r="H299" i="33"/>
  <c r="H298" i="33"/>
  <c r="H297" i="33"/>
  <c r="H296" i="33"/>
  <c r="H295" i="33"/>
  <c r="H294" i="33"/>
  <c r="H293" i="33"/>
  <c r="H292" i="33"/>
  <c r="H291" i="33"/>
  <c r="H290" i="33"/>
  <c r="H289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5" i="33"/>
  <c r="H264" i="33"/>
  <c r="H263" i="33"/>
  <c r="H262" i="33"/>
  <c r="H261" i="33"/>
  <c r="H260" i="33"/>
  <c r="H259" i="33"/>
  <c r="H258" i="33"/>
  <c r="H257" i="33"/>
  <c r="H256" i="33"/>
  <c r="H255" i="33"/>
  <c r="H254" i="33"/>
  <c r="H253" i="33"/>
  <c r="H252" i="33"/>
  <c r="H251" i="33"/>
  <c r="H250" i="33"/>
  <c r="H249" i="33"/>
  <c r="H248" i="33"/>
  <c r="H247" i="33"/>
  <c r="H246" i="33"/>
  <c r="H245" i="33"/>
  <c r="H244" i="33"/>
  <c r="H243" i="33"/>
  <c r="H242" i="33"/>
  <c r="H241" i="33"/>
  <c r="H240" i="33"/>
  <c r="H239" i="33"/>
  <c r="H238" i="33"/>
  <c r="H237" i="33"/>
  <c r="H236" i="33"/>
  <c r="H235" i="33"/>
  <c r="H234" i="33"/>
  <c r="H233" i="33"/>
  <c r="H232" i="33"/>
  <c r="H231" i="33"/>
  <c r="H230" i="33"/>
  <c r="H229" i="33"/>
  <c r="H228" i="33"/>
  <c r="H227" i="33"/>
  <c r="H226" i="33"/>
  <c r="H225" i="33"/>
  <c r="H224" i="33"/>
  <c r="H223" i="33"/>
  <c r="H146" i="47" l="1"/>
  <c r="F146" i="47"/>
  <c r="I146" i="47" s="1"/>
  <c r="J146" i="47" s="1"/>
  <c r="E146" i="47"/>
  <c r="F24" i="50" l="1"/>
  <c r="G24" i="50"/>
  <c r="H24" i="50" s="1"/>
  <c r="H145" i="47" l="1"/>
  <c r="F145" i="47"/>
  <c r="I145" i="47" l="1"/>
  <c r="J145" i="47" s="1"/>
  <c r="E145" i="47"/>
  <c r="H144" i="47" l="1"/>
  <c r="F144" i="47"/>
  <c r="I144" i="47" s="1"/>
  <c r="J144" i="47" s="1"/>
  <c r="E144" i="47"/>
  <c r="H143" i="47" l="1"/>
  <c r="F143" i="47"/>
  <c r="I143" i="47" s="1"/>
  <c r="J143" i="47" s="1"/>
  <c r="E143" i="47"/>
  <c r="H142" i="47" l="1"/>
  <c r="F142" i="47"/>
  <c r="I142" i="47" s="1"/>
  <c r="J142" i="47" s="1"/>
  <c r="E142" i="47"/>
  <c r="H141" i="47" l="1"/>
  <c r="F141" i="47"/>
  <c r="I141" i="47" s="1"/>
  <c r="J141" i="47" s="1"/>
  <c r="E141" i="47"/>
  <c r="R8" i="57" l="1"/>
  <c r="Q8" i="57"/>
  <c r="R7" i="57"/>
  <c r="Q7" i="57"/>
  <c r="Q10" i="57"/>
  <c r="Q11" i="57"/>
  <c r="S8" i="57" l="1"/>
  <c r="T8" i="57" s="1"/>
  <c r="S7" i="57"/>
  <c r="T7" i="57" s="1"/>
  <c r="H140" i="47"/>
  <c r="F140" i="47"/>
  <c r="I140" i="47" s="1"/>
  <c r="J140" i="47" s="1"/>
  <c r="E140" i="47"/>
  <c r="H139" i="47" l="1"/>
  <c r="F139" i="47"/>
  <c r="I139" i="47" s="1"/>
  <c r="J139" i="47" s="1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l="1"/>
  <c r="J138" i="47" s="1"/>
  <c r="H137" i="47"/>
  <c r="F137" i="47"/>
  <c r="E137" i="47"/>
  <c r="I137" i="47" l="1"/>
  <c r="J137" i="47" s="1"/>
  <c r="H136" i="47"/>
  <c r="F136" i="47"/>
  <c r="I136" i="47" s="1"/>
  <c r="J136" i="47" s="1"/>
  <c r="E136" i="47"/>
  <c r="H135" i="47" l="1"/>
  <c r="F135" i="47"/>
  <c r="I135" i="47" s="1"/>
  <c r="J135" i="47" s="1"/>
  <c r="E135" i="47"/>
  <c r="H134" i="47"/>
  <c r="F134" i="47"/>
  <c r="I134" i="47" s="1"/>
  <c r="J134" i="47" s="1"/>
  <c r="E134" i="47"/>
  <c r="F23" i="50" l="1"/>
  <c r="G23" i="50"/>
  <c r="H23" i="50" s="1"/>
  <c r="H133" i="47" l="1"/>
  <c r="F133" i="47"/>
  <c r="E133" i="47"/>
  <c r="I133" i="47" l="1"/>
  <c r="J133" i="47" s="1"/>
  <c r="B10" i="56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K20" i="56" l="1"/>
  <c r="F21" i="56"/>
  <c r="C16" i="56"/>
  <c r="K19" i="56"/>
  <c r="P19" i="56" s="1"/>
  <c r="L16" i="56"/>
  <c r="K33" i="56"/>
  <c r="K25" i="56"/>
  <c r="K37" i="56"/>
  <c r="K35" i="56"/>
  <c r="P22" i="56"/>
  <c r="P21" i="56"/>
  <c r="P20" i="56"/>
  <c r="K30" i="56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F132" i="47"/>
  <c r="I132" i="47" s="1"/>
  <c r="J132" i="47" s="1"/>
  <c r="E132" i="47"/>
  <c r="P32" i="56" l="1"/>
  <c r="K16" i="56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14" i="44" a="1"/>
  <c r="S14" i="44" s="1"/>
  <c r="T38" i="44" a="1"/>
  <c r="T38" i="44" s="1"/>
  <c r="T14" i="44" a="1"/>
  <c r="T14" i="44" s="1"/>
  <c r="K15" i="44"/>
  <c r="L15" i="44"/>
  <c r="T12" i="44" s="1" a="1"/>
  <c r="T12" i="44" s="1"/>
  <c r="M15" i="44"/>
  <c r="N15" i="44"/>
  <c r="O15" i="44"/>
  <c r="P15" i="44"/>
  <c r="Q15" i="44"/>
  <c r="R15" i="44"/>
  <c r="S12" i="44" s="1" a="1"/>
  <c r="S12" i="44" s="1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F130" i="47"/>
  <c r="I130" i="47" s="1"/>
  <c r="J130" i="47" s="1"/>
  <c r="E130" i="47"/>
  <c r="S13" i="44" l="1" a="1"/>
  <c r="S13" i="44" s="1"/>
  <c r="S25" i="44" a="1"/>
  <c r="S25" i="44" s="1"/>
  <c r="S32" i="44" a="1"/>
  <c r="S32" i="44" s="1"/>
  <c r="S31" i="44" a="1"/>
  <c r="S31" i="44" s="1"/>
  <c r="T26" i="44" a="1"/>
  <c r="T26" i="44" s="1"/>
  <c r="Y26" i="44" s="1"/>
  <c r="T24" i="44" a="1"/>
  <c r="T24" i="44" s="1"/>
  <c r="S30" i="44" a="1"/>
  <c r="S30" i="44" s="1"/>
  <c r="S24" i="44" a="1"/>
  <c r="S24" i="44" s="1"/>
  <c r="T13" i="44" a="1"/>
  <c r="T13" i="44" s="1"/>
  <c r="T30" i="44" a="1"/>
  <c r="T30" i="44" s="1"/>
  <c r="S26" i="44" a="1"/>
  <c r="S26" i="44" s="1"/>
  <c r="T37" i="44" a="1"/>
  <c r="T37" i="44" s="1"/>
  <c r="Y37" i="44" s="1"/>
  <c r="T31" i="44" a="1"/>
  <c r="T31" i="44" s="1"/>
  <c r="T32" i="44" a="1"/>
  <c r="T32" i="44" s="1"/>
  <c r="T25" i="44" a="1"/>
  <c r="T25" i="44" s="1"/>
  <c r="Y25" i="44" s="1"/>
  <c r="T36" i="44" a="1"/>
  <c r="T36" i="44" s="1"/>
  <c r="Y36" i="44" s="1"/>
  <c r="S37" i="44" a="1"/>
  <c r="S37" i="44" s="1"/>
  <c r="S36" i="44" a="1"/>
  <c r="S36" i="44" s="1"/>
  <c r="Y38" i="44"/>
  <c r="Y14" i="44"/>
  <c r="H129" i="47"/>
  <c r="F129" i="47"/>
  <c r="I129" i="47" s="1"/>
  <c r="J129" i="47" s="1"/>
  <c r="E129" i="47"/>
  <c r="Y31" i="44" l="1"/>
  <c r="Y30" i="44"/>
  <c r="Y13" i="44"/>
  <c r="Y32" i="44"/>
  <c r="Y12" i="44"/>
  <c r="Y24" i="44"/>
  <c r="H128" i="47"/>
  <c r="F128" i="47"/>
  <c r="I128" i="47" s="1"/>
  <c r="J128" i="47" s="1"/>
  <c r="E128" i="47"/>
  <c r="H127" i="47" l="1"/>
  <c r="F127" i="47"/>
  <c r="E127" i="47"/>
  <c r="I127" i="47" l="1"/>
  <c r="J127" i="47" s="1"/>
  <c r="I126" i="47"/>
  <c r="J126" i="47" s="1"/>
  <c r="H126" i="47"/>
  <c r="F126" i="47"/>
  <c r="E126" i="47"/>
  <c r="H125" i="47" l="1"/>
  <c r="F125" i="47"/>
  <c r="E125" i="47"/>
  <c r="I125" i="47" l="1"/>
  <c r="J125" i="47" s="1"/>
  <c r="K7" i="55"/>
  <c r="H7" i="55"/>
  <c r="D7" i="55"/>
  <c r="L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H124" i="47"/>
  <c r="F124" i="47"/>
  <c r="I124" i="47" s="1"/>
  <c r="J124" i="47" s="1"/>
  <c r="H123" i="47"/>
  <c r="F123" i="47"/>
  <c r="I123" i="47" s="1"/>
  <c r="J123" i="47" s="1"/>
  <c r="E123" i="47"/>
  <c r="E124" i="47"/>
  <c r="G22" i="50"/>
  <c r="H22" i="50" s="1"/>
  <c r="F22" i="50"/>
  <c r="M3" i="55" l="1"/>
  <c r="M7" i="55"/>
  <c r="M4" i="55"/>
  <c r="H122" i="47"/>
  <c r="F122" i="47"/>
  <c r="I122" i="47" s="1"/>
  <c r="J122" i="47" s="1"/>
  <c r="E122" i="47"/>
  <c r="H121" i="47" l="1"/>
  <c r="F121" i="47"/>
  <c r="I121" i="47" s="1"/>
  <c r="J121" i="47" s="1"/>
  <c r="E121" i="47"/>
  <c r="H120" i="47" l="1"/>
  <c r="F120" i="47"/>
  <c r="E120" i="47"/>
  <c r="I120" i="47" l="1"/>
  <c r="J120" i="47" s="1"/>
  <c r="H119" i="47"/>
  <c r="F119" i="47"/>
  <c r="I119" i="47" s="1"/>
  <c r="J119" i="47" s="1"/>
  <c r="E119" i="47"/>
  <c r="H118" i="47" l="1"/>
  <c r="F118" i="47"/>
  <c r="I118" i="47" s="1"/>
  <c r="J118" i="47" s="1"/>
  <c r="E118" i="47"/>
  <c r="E7" i="52" l="1"/>
  <c r="D7" i="52"/>
  <c r="C7" i="52"/>
  <c r="B7" i="52"/>
  <c r="G7" i="52" s="1"/>
  <c r="F7" i="52" l="1"/>
  <c r="H117" i="47"/>
  <c r="F117" i="47"/>
  <c r="I117" i="47" s="1"/>
  <c r="J117" i="47" s="1"/>
  <c r="E117" i="47"/>
  <c r="H116" i="47" l="1"/>
  <c r="F116" i="47"/>
  <c r="I116" i="47" s="1"/>
  <c r="J116" i="47" s="1"/>
  <c r="E116" i="47"/>
  <c r="H115" i="47" l="1"/>
  <c r="F115" i="47"/>
  <c r="E115" i="47"/>
  <c r="I115" i="47" l="1"/>
  <c r="J115" i="47" s="1"/>
  <c r="H114" i="47"/>
  <c r="F114" i="47"/>
  <c r="I114" i="47" s="1"/>
  <c r="J114" i="47" s="1"/>
  <c r="E114" i="47"/>
  <c r="H113" i="47" l="1"/>
  <c r="F113" i="47"/>
  <c r="I113" i="47" s="1"/>
  <c r="J113" i="47" s="1"/>
  <c r="E113" i="47"/>
  <c r="G20" i="50"/>
  <c r="H20" i="50" s="1"/>
  <c r="H18" i="50"/>
  <c r="H15" i="50"/>
  <c r="H6" i="50"/>
  <c r="H5" i="50"/>
  <c r="G13" i="50"/>
  <c r="H13" i="50" s="1"/>
  <c r="G21" i="50"/>
  <c r="H21" i="50" s="1"/>
  <c r="G19" i="50"/>
  <c r="H19" i="50" s="1"/>
  <c r="G18" i="50"/>
  <c r="G17" i="50"/>
  <c r="H17" i="50" s="1"/>
  <c r="G16" i="50"/>
  <c r="H16" i="50" s="1"/>
  <c r="G15" i="50"/>
  <c r="G14" i="50"/>
  <c r="H14" i="50" s="1"/>
  <c r="G12" i="50"/>
  <c r="H12" i="50" s="1"/>
  <c r="G11" i="50"/>
  <c r="H11" i="50" s="1"/>
  <c r="G10" i="50"/>
  <c r="H10" i="50" s="1"/>
  <c r="G9" i="50"/>
  <c r="H9" i="50" s="1"/>
  <c r="G8" i="50"/>
  <c r="H8" i="50" s="1"/>
  <c r="G7" i="50"/>
  <c r="H7" i="50" s="1"/>
  <c r="G6" i="50"/>
  <c r="G5" i="50"/>
  <c r="G4" i="50"/>
  <c r="H4" i="50" s="1"/>
  <c r="H2" i="50" l="1"/>
  <c r="F21" i="50"/>
  <c r="H112" i="47" l="1"/>
  <c r="F112" i="47"/>
  <c r="E112" i="47"/>
  <c r="I112" i="47" l="1"/>
  <c r="J112" i="47" s="1"/>
  <c r="H111" i="47"/>
  <c r="F111" i="47"/>
  <c r="I111" i="47" s="1"/>
  <c r="J111" i="47" s="1"/>
  <c r="E111" i="47"/>
  <c r="H110" i="47" l="1"/>
  <c r="F110" i="47"/>
  <c r="I110" i="47" s="1"/>
  <c r="J110" i="47" s="1"/>
  <c r="E110" i="47"/>
  <c r="H109" i="47" l="1"/>
  <c r="F109" i="47"/>
  <c r="I109" i="47" s="1"/>
  <c r="J109" i="47" s="1"/>
  <c r="E109" i="47"/>
  <c r="H108" i="47" l="1"/>
  <c r="F108" i="47"/>
  <c r="I108" i="47" s="1"/>
  <c r="J108" i="47" s="1"/>
  <c r="E108" i="47"/>
  <c r="H107" i="47"/>
  <c r="F107" i="47"/>
  <c r="I107" i="47" s="1"/>
  <c r="J107" i="47" s="1"/>
  <c r="E107" i="47"/>
  <c r="H106" i="47" l="1"/>
  <c r="I106" i="47" s="1"/>
  <c r="J106" i="47" s="1"/>
  <c r="F106" i="47"/>
  <c r="E106" i="47"/>
  <c r="H105" i="47" l="1"/>
  <c r="F105" i="47"/>
  <c r="I105" i="47" s="1"/>
  <c r="J105" i="47" s="1"/>
  <c r="E105" i="47"/>
  <c r="H104" i="47" l="1"/>
  <c r="F104" i="47"/>
  <c r="I104" i="47" s="1"/>
  <c r="J104" i="47" s="1"/>
  <c r="E104" i="47"/>
  <c r="H103" i="47" l="1"/>
  <c r="F103" i="47"/>
  <c r="I103" i="47" s="1"/>
  <c r="J103" i="47" s="1"/>
  <c r="E103" i="47"/>
  <c r="H102" i="47" l="1"/>
  <c r="F102" i="47"/>
  <c r="I102" i="47" s="1"/>
  <c r="J102" i="47" s="1"/>
  <c r="E102" i="47"/>
  <c r="H101" i="47" l="1"/>
  <c r="F101" i="47"/>
  <c r="I101" i="47" s="1"/>
  <c r="J101" i="47" s="1"/>
  <c r="E101" i="47"/>
  <c r="H100" i="47" l="1"/>
  <c r="F100" i="47"/>
  <c r="I100" i="47" s="1"/>
  <c r="J100" i="47" s="1"/>
  <c r="E100" i="47"/>
  <c r="H99" i="47" l="1"/>
  <c r="F99" i="47"/>
  <c r="I99" i="47" s="1"/>
  <c r="J99" i="47" s="1"/>
  <c r="E99" i="47"/>
  <c r="F20" i="50"/>
  <c r="H98" i="47" l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F97" i="47"/>
  <c r="I97" i="47" s="1"/>
  <c r="J97" i="47" s="1"/>
  <c r="E97" i="47"/>
  <c r="F30" i="44" l="1"/>
  <c r="C30" i="44"/>
  <c r="C18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F12" i="44" l="1"/>
  <c r="F36" i="44"/>
  <c r="H96" i="47"/>
  <c r="I96" i="47" s="1"/>
  <c r="J96" i="47" s="1"/>
  <c r="F96" i="47"/>
  <c r="E96" i="47"/>
  <c r="H95" i="47" l="1"/>
  <c r="F95" i="47"/>
  <c r="E95" i="47"/>
  <c r="I95" i="47" l="1"/>
  <c r="J95" i="47" s="1"/>
  <c r="H94" i="47"/>
  <c r="F94" i="47"/>
  <c r="E94" i="47"/>
  <c r="I94" i="47" l="1"/>
  <c r="J94" i="47" s="1"/>
  <c r="H93" i="47"/>
  <c r="F93" i="47"/>
  <c r="E93" i="47"/>
  <c r="I93" i="47" l="1"/>
  <c r="J93" i="47" s="1"/>
  <c r="E5" i="52"/>
  <c r="D5" i="52" l="1"/>
  <c r="C5" i="52"/>
  <c r="B5" i="52"/>
  <c r="G5" i="52" l="1"/>
  <c r="F5" i="52"/>
  <c r="H92" i="47"/>
  <c r="F92" i="47"/>
  <c r="I92" i="47" s="1"/>
  <c r="J92" i="47" s="1"/>
  <c r="E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/>
  <c r="I6" i="47"/>
  <c r="J6" i="47" s="1"/>
  <c r="H88" i="47"/>
  <c r="F88" i="47"/>
  <c r="I88" i="47" s="1"/>
  <c r="J88" i="47" s="1"/>
  <c r="E88" i="47"/>
  <c r="H87" i="47"/>
  <c r="F87" i="47"/>
  <c r="I87" i="47"/>
  <c r="J87" i="47" s="1"/>
  <c r="E87" i="47"/>
  <c r="H86" i="47"/>
  <c r="F86" i="47"/>
  <c r="E86" i="47"/>
  <c r="H85" i="47"/>
  <c r="F85" i="47"/>
  <c r="E85" i="47"/>
  <c r="H84" i="47"/>
  <c r="F84" i="47"/>
  <c r="E84" i="47"/>
  <c r="F19" i="50"/>
  <c r="H83" i="47"/>
  <c r="F83" i="47"/>
  <c r="E83" i="47"/>
  <c r="H82" i="47"/>
  <c r="F82" i="47"/>
  <c r="E82" i="47"/>
  <c r="H81" i="47"/>
  <c r="F81" i="47"/>
  <c r="E81" i="47"/>
  <c r="F80" i="47"/>
  <c r="H80" i="47"/>
  <c r="E80" i="47"/>
  <c r="F79" i="47"/>
  <c r="H79" i="47"/>
  <c r="E79" i="47"/>
  <c r="E78" i="47"/>
  <c r="H78" i="47"/>
  <c r="F78" i="47"/>
  <c r="I78" i="47" s="1"/>
  <c r="J78" i="47" s="1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E29" i="47"/>
  <c r="H28" i="47"/>
  <c r="F28" i="47"/>
  <c r="E28" i="47"/>
  <c r="H27" i="47"/>
  <c r="F27" i="47"/>
  <c r="E27" i="47"/>
  <c r="H26" i="47"/>
  <c r="F26" i="47"/>
  <c r="I26" i="47" s="1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I20" i="47" s="1"/>
  <c r="J20" i="47" s="1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E14" i="47"/>
  <c r="E13" i="47"/>
  <c r="H12" i="47"/>
  <c r="F12" i="47"/>
  <c r="E12" i="47"/>
  <c r="H11" i="47"/>
  <c r="F11" i="47"/>
  <c r="E11" i="47"/>
  <c r="H10" i="47"/>
  <c r="F10" i="47"/>
  <c r="E10" i="47"/>
  <c r="H9" i="47"/>
  <c r="F9" i="47"/>
  <c r="E9" i="47"/>
  <c r="H8" i="47"/>
  <c r="F8" i="47"/>
  <c r="I8" i="47" s="1"/>
  <c r="J8" i="47" s="1"/>
  <c r="E8" i="47"/>
  <c r="H7" i="47"/>
  <c r="F7" i="47"/>
  <c r="E7" i="47"/>
  <c r="E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 s="1"/>
  <c r="R4" i="20" s="1"/>
  <c r="C4" i="9"/>
  <c r="G10" i="20"/>
  <c r="Q8" i="20"/>
  <c r="R8" i="20" s="1"/>
  <c r="G15" i="20"/>
  <c r="Q14" i="20" s="1"/>
  <c r="R14" i="20" s="1"/>
  <c r="G20" i="20"/>
  <c r="Q19" i="20" s="1"/>
  <c r="R19" i="20" s="1"/>
  <c r="G25" i="20"/>
  <c r="Q23" i="20" s="1"/>
  <c r="R23" i="20" s="1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N700" i="33" s="1"/>
  <c r="L700" i="33"/>
  <c r="K700" i="33"/>
  <c r="J700" i="33"/>
  <c r="I700" i="33"/>
  <c r="G700" i="33"/>
  <c r="F700" i="33"/>
  <c r="E700" i="33"/>
  <c r="D700" i="33"/>
  <c r="M699" i="33"/>
  <c r="L699" i="33"/>
  <c r="K699" i="33"/>
  <c r="J699" i="33"/>
  <c r="I699" i="33"/>
  <c r="G699" i="33"/>
  <c r="F699" i="33"/>
  <c r="E699" i="33"/>
  <c r="D699" i="33"/>
  <c r="D698" i="33"/>
  <c r="M698" i="33"/>
  <c r="L698" i="33"/>
  <c r="K698" i="33"/>
  <c r="J698" i="33"/>
  <c r="I698" i="33"/>
  <c r="G698" i="33"/>
  <c r="F698" i="33"/>
  <c r="E698" i="33"/>
  <c r="M697" i="33"/>
  <c r="L697" i="33"/>
  <c r="K697" i="33"/>
  <c r="J697" i="33"/>
  <c r="I697" i="33"/>
  <c r="G697" i="33"/>
  <c r="F697" i="33"/>
  <c r="E697" i="33"/>
  <c r="D697" i="33"/>
  <c r="M696" i="33"/>
  <c r="N696" i="33" s="1"/>
  <c r="L696" i="33"/>
  <c r="K696" i="33"/>
  <c r="J696" i="33"/>
  <c r="I696" i="33"/>
  <c r="G696" i="33"/>
  <c r="F696" i="33"/>
  <c r="E696" i="33"/>
  <c r="D696" i="33"/>
  <c r="M695" i="33"/>
  <c r="D695" i="33"/>
  <c r="N695" i="33" s="1"/>
  <c r="L695" i="33"/>
  <c r="K695" i="33"/>
  <c r="J695" i="33"/>
  <c r="I695" i="33"/>
  <c r="G695" i="33"/>
  <c r="F695" i="33"/>
  <c r="E695" i="33"/>
  <c r="M694" i="33"/>
  <c r="D694" i="33"/>
  <c r="L694" i="33"/>
  <c r="K694" i="33"/>
  <c r="J694" i="33"/>
  <c r="I694" i="33"/>
  <c r="G694" i="33"/>
  <c r="F694" i="33"/>
  <c r="E694" i="33"/>
  <c r="M693" i="33"/>
  <c r="L693" i="33"/>
  <c r="K693" i="33"/>
  <c r="J693" i="33"/>
  <c r="I693" i="33"/>
  <c r="G693" i="33"/>
  <c r="F693" i="33"/>
  <c r="E693" i="33"/>
  <c r="D693" i="33"/>
  <c r="N693" i="33" s="1"/>
  <c r="M692" i="33"/>
  <c r="L692" i="33"/>
  <c r="K692" i="33"/>
  <c r="J692" i="33"/>
  <c r="I692" i="33"/>
  <c r="G692" i="33"/>
  <c r="F692" i="33"/>
  <c r="E692" i="33"/>
  <c r="D692" i="33"/>
  <c r="M691" i="33"/>
  <c r="L691" i="33"/>
  <c r="K691" i="33"/>
  <c r="J691" i="33"/>
  <c r="I691" i="33"/>
  <c r="G691" i="33"/>
  <c r="F691" i="33"/>
  <c r="E691" i="33"/>
  <c r="D691" i="33"/>
  <c r="M690" i="33"/>
  <c r="D690" i="33"/>
  <c r="L690" i="33"/>
  <c r="K690" i="33"/>
  <c r="J690" i="33"/>
  <c r="I690" i="33"/>
  <c r="G690" i="33"/>
  <c r="F690" i="33"/>
  <c r="E690" i="33"/>
  <c r="M689" i="33"/>
  <c r="D689" i="33"/>
  <c r="L689" i="33"/>
  <c r="K689" i="33"/>
  <c r="J689" i="33"/>
  <c r="I689" i="33"/>
  <c r="G689" i="33"/>
  <c r="F689" i="33"/>
  <c r="E689" i="33"/>
  <c r="M688" i="33"/>
  <c r="L688" i="33"/>
  <c r="K688" i="33"/>
  <c r="J688" i="33"/>
  <c r="I688" i="33"/>
  <c r="G688" i="33"/>
  <c r="F688" i="33"/>
  <c r="E688" i="33"/>
  <c r="D688" i="33"/>
  <c r="M687" i="33"/>
  <c r="L687" i="33"/>
  <c r="K687" i="33"/>
  <c r="J687" i="33"/>
  <c r="I687" i="33"/>
  <c r="G687" i="33"/>
  <c r="F687" i="33"/>
  <c r="E687" i="33"/>
  <c r="D687" i="33"/>
  <c r="D686" i="33"/>
  <c r="M686" i="33"/>
  <c r="L686" i="33"/>
  <c r="K686" i="33"/>
  <c r="J686" i="33"/>
  <c r="I686" i="33"/>
  <c r="G686" i="33"/>
  <c r="F686" i="33"/>
  <c r="E686" i="33"/>
  <c r="M685" i="33"/>
  <c r="L685" i="33"/>
  <c r="K685" i="33"/>
  <c r="J685" i="33"/>
  <c r="I685" i="33"/>
  <c r="G685" i="33"/>
  <c r="F685" i="33"/>
  <c r="E685" i="33"/>
  <c r="D685" i="33"/>
  <c r="M684" i="33"/>
  <c r="L684" i="33"/>
  <c r="K684" i="33"/>
  <c r="J684" i="33"/>
  <c r="I684" i="33"/>
  <c r="G684" i="33"/>
  <c r="F684" i="33"/>
  <c r="E684" i="33"/>
  <c r="D684" i="33"/>
  <c r="M683" i="33"/>
  <c r="D683" i="33"/>
  <c r="L683" i="33"/>
  <c r="K683" i="33"/>
  <c r="J683" i="33"/>
  <c r="I683" i="33"/>
  <c r="G683" i="33"/>
  <c r="F683" i="33"/>
  <c r="E683" i="33"/>
  <c r="M682" i="33"/>
  <c r="D682" i="33"/>
  <c r="L682" i="33"/>
  <c r="K682" i="33"/>
  <c r="J682" i="33"/>
  <c r="I682" i="33"/>
  <c r="G682" i="33"/>
  <c r="F682" i="33"/>
  <c r="E682" i="33"/>
  <c r="M681" i="33"/>
  <c r="D681" i="33"/>
  <c r="L681" i="33"/>
  <c r="K681" i="33"/>
  <c r="J681" i="33"/>
  <c r="I681" i="33"/>
  <c r="G681" i="33"/>
  <c r="F681" i="33"/>
  <c r="E681" i="33"/>
  <c r="M680" i="33"/>
  <c r="L680" i="33"/>
  <c r="K680" i="33"/>
  <c r="J680" i="33"/>
  <c r="I680" i="33"/>
  <c r="G680" i="33"/>
  <c r="F680" i="33"/>
  <c r="E680" i="33"/>
  <c r="D680" i="33"/>
  <c r="M679" i="33"/>
  <c r="L679" i="33"/>
  <c r="K679" i="33"/>
  <c r="J679" i="33"/>
  <c r="I679" i="33"/>
  <c r="G679" i="33"/>
  <c r="F679" i="33"/>
  <c r="E679" i="33"/>
  <c r="D679" i="33"/>
  <c r="M678" i="33"/>
  <c r="L678" i="33"/>
  <c r="K678" i="33"/>
  <c r="J678" i="33"/>
  <c r="I678" i="33"/>
  <c r="G678" i="33"/>
  <c r="F678" i="33"/>
  <c r="E678" i="33"/>
  <c r="D678" i="33"/>
  <c r="M677" i="33"/>
  <c r="L677" i="33"/>
  <c r="K677" i="33"/>
  <c r="J677" i="33"/>
  <c r="I677" i="33"/>
  <c r="G677" i="33"/>
  <c r="F677" i="33"/>
  <c r="E677" i="33"/>
  <c r="D677" i="33"/>
  <c r="N677" i="33" s="1"/>
  <c r="M676" i="33"/>
  <c r="L676" i="33"/>
  <c r="K676" i="33"/>
  <c r="J676" i="33"/>
  <c r="I676" i="33"/>
  <c r="G676" i="33"/>
  <c r="F676" i="33"/>
  <c r="E676" i="33"/>
  <c r="D676" i="33"/>
  <c r="M675" i="33"/>
  <c r="L675" i="33"/>
  <c r="K675" i="33"/>
  <c r="J675" i="33"/>
  <c r="I675" i="33"/>
  <c r="G675" i="33"/>
  <c r="F675" i="33"/>
  <c r="E675" i="33"/>
  <c r="D675" i="33"/>
  <c r="D674" i="33"/>
  <c r="M674" i="33"/>
  <c r="L674" i="33"/>
  <c r="K674" i="33"/>
  <c r="J674" i="33"/>
  <c r="I674" i="33"/>
  <c r="G674" i="33"/>
  <c r="F674" i="33"/>
  <c r="E674" i="33"/>
  <c r="M673" i="33"/>
  <c r="N673" i="33" s="1"/>
  <c r="L673" i="33"/>
  <c r="K673" i="33"/>
  <c r="J673" i="33"/>
  <c r="I673" i="33"/>
  <c r="G673" i="33"/>
  <c r="F673" i="33"/>
  <c r="E673" i="33"/>
  <c r="D673" i="33"/>
  <c r="M672" i="33"/>
  <c r="N672" i="33" s="1"/>
  <c r="L672" i="33"/>
  <c r="K672" i="33"/>
  <c r="J672" i="33"/>
  <c r="I672" i="33"/>
  <c r="G672" i="33"/>
  <c r="F672" i="33"/>
  <c r="E672" i="33"/>
  <c r="D672" i="33"/>
  <c r="M671" i="33"/>
  <c r="D671" i="33"/>
  <c r="L671" i="33"/>
  <c r="K671" i="33"/>
  <c r="J671" i="33"/>
  <c r="I671" i="33"/>
  <c r="G671" i="33"/>
  <c r="F671" i="33"/>
  <c r="E671" i="33"/>
  <c r="M670" i="33"/>
  <c r="D670" i="33"/>
  <c r="L670" i="33"/>
  <c r="K670" i="33"/>
  <c r="J670" i="33"/>
  <c r="I670" i="33"/>
  <c r="G670" i="33"/>
  <c r="F670" i="33"/>
  <c r="E670" i="33"/>
  <c r="M669" i="33"/>
  <c r="L669" i="33"/>
  <c r="K669" i="33"/>
  <c r="J669" i="33"/>
  <c r="I669" i="33"/>
  <c r="G669" i="33"/>
  <c r="F669" i="33"/>
  <c r="E669" i="33"/>
  <c r="D669" i="33"/>
  <c r="M668" i="33"/>
  <c r="N668" i="33" s="1"/>
  <c r="L668" i="33"/>
  <c r="K668" i="33"/>
  <c r="J668" i="33"/>
  <c r="I668" i="33"/>
  <c r="G668" i="33"/>
  <c r="F668" i="33"/>
  <c r="E668" i="33"/>
  <c r="D668" i="33"/>
  <c r="M667" i="33"/>
  <c r="L667" i="33"/>
  <c r="K667" i="33"/>
  <c r="J667" i="33"/>
  <c r="I667" i="33"/>
  <c r="G667" i="33"/>
  <c r="F667" i="33"/>
  <c r="E667" i="33"/>
  <c r="D667" i="33"/>
  <c r="M666" i="33"/>
  <c r="L666" i="33"/>
  <c r="K666" i="33"/>
  <c r="J666" i="33"/>
  <c r="I666" i="33"/>
  <c r="G666" i="33"/>
  <c r="F666" i="33"/>
  <c r="E666" i="33"/>
  <c r="D666" i="33"/>
  <c r="N666" i="33" s="1"/>
  <c r="M665" i="33"/>
  <c r="L665" i="33"/>
  <c r="K665" i="33"/>
  <c r="J665" i="33"/>
  <c r="I665" i="33"/>
  <c r="G665" i="33"/>
  <c r="F665" i="33"/>
  <c r="E665" i="33"/>
  <c r="D665" i="33"/>
  <c r="M664" i="33"/>
  <c r="L664" i="33"/>
  <c r="K664" i="33"/>
  <c r="J664" i="33"/>
  <c r="I664" i="33"/>
  <c r="G664" i="33"/>
  <c r="F664" i="33"/>
  <c r="E664" i="33"/>
  <c r="D664" i="33"/>
  <c r="M663" i="33"/>
  <c r="L663" i="33"/>
  <c r="K663" i="33"/>
  <c r="J663" i="33"/>
  <c r="I663" i="33"/>
  <c r="G663" i="33"/>
  <c r="F663" i="33"/>
  <c r="E663" i="33"/>
  <c r="D663" i="33"/>
  <c r="D662" i="33"/>
  <c r="M662" i="33"/>
  <c r="N662" i="33" s="1"/>
  <c r="L662" i="33"/>
  <c r="K662" i="33"/>
  <c r="J662" i="33"/>
  <c r="I662" i="33"/>
  <c r="G662" i="33"/>
  <c r="F662" i="33"/>
  <c r="E662" i="33"/>
  <c r="M661" i="33"/>
  <c r="L661" i="33"/>
  <c r="K661" i="33"/>
  <c r="J661" i="33"/>
  <c r="I661" i="33"/>
  <c r="G661" i="33"/>
  <c r="F661" i="33"/>
  <c r="E661" i="33"/>
  <c r="D661" i="33"/>
  <c r="M660" i="33"/>
  <c r="N660" i="33" s="1"/>
  <c r="L660" i="33"/>
  <c r="K660" i="33"/>
  <c r="J660" i="33"/>
  <c r="I660" i="33"/>
  <c r="G660" i="33"/>
  <c r="F660" i="33"/>
  <c r="E660" i="33"/>
  <c r="D660" i="33"/>
  <c r="M659" i="33"/>
  <c r="N659" i="33" s="1"/>
  <c r="D659" i="33"/>
  <c r="L659" i="33"/>
  <c r="K659" i="33"/>
  <c r="J659" i="33"/>
  <c r="I659" i="33"/>
  <c r="G659" i="33"/>
  <c r="F659" i="33"/>
  <c r="E659" i="33"/>
  <c r="M658" i="33"/>
  <c r="L658" i="33"/>
  <c r="K658" i="33"/>
  <c r="J658" i="33"/>
  <c r="I658" i="33"/>
  <c r="G658" i="33"/>
  <c r="F658" i="33"/>
  <c r="E658" i="33"/>
  <c r="D658" i="33"/>
  <c r="M657" i="33"/>
  <c r="L657" i="33"/>
  <c r="K657" i="33"/>
  <c r="J657" i="33"/>
  <c r="I657" i="33"/>
  <c r="G657" i="33"/>
  <c r="F657" i="33"/>
  <c r="E657" i="33"/>
  <c r="D657" i="33"/>
  <c r="M656" i="33"/>
  <c r="L656" i="33"/>
  <c r="K656" i="33"/>
  <c r="J656" i="33"/>
  <c r="I656" i="33"/>
  <c r="G656" i="33"/>
  <c r="F656" i="33"/>
  <c r="E656" i="33"/>
  <c r="D656" i="33"/>
  <c r="N656" i="33" s="1"/>
  <c r="M655" i="33"/>
  <c r="L655" i="33"/>
  <c r="K655" i="33"/>
  <c r="J655" i="33"/>
  <c r="I655" i="33"/>
  <c r="G655" i="33"/>
  <c r="F655" i="33"/>
  <c r="E655" i="33"/>
  <c r="D655" i="33"/>
  <c r="M654" i="33"/>
  <c r="D654" i="33"/>
  <c r="L654" i="33"/>
  <c r="K654" i="33"/>
  <c r="J654" i="33"/>
  <c r="I654" i="33"/>
  <c r="G654" i="33"/>
  <c r="F654" i="33"/>
  <c r="E654" i="33"/>
  <c r="M653" i="33"/>
  <c r="L653" i="33"/>
  <c r="K653" i="33"/>
  <c r="J653" i="33"/>
  <c r="I653" i="33"/>
  <c r="G653" i="33"/>
  <c r="F653" i="33"/>
  <c r="E653" i="33"/>
  <c r="D653" i="33"/>
  <c r="M652" i="33"/>
  <c r="D652" i="33"/>
  <c r="N652" i="33" s="1"/>
  <c r="L652" i="33"/>
  <c r="K652" i="33"/>
  <c r="J652" i="33"/>
  <c r="I652" i="33"/>
  <c r="G652" i="33"/>
  <c r="F652" i="33"/>
  <c r="E652" i="33"/>
  <c r="M651" i="33"/>
  <c r="L651" i="33"/>
  <c r="K651" i="33"/>
  <c r="J651" i="33"/>
  <c r="I651" i="33"/>
  <c r="G651" i="33"/>
  <c r="F651" i="33"/>
  <c r="E651" i="33"/>
  <c r="D651" i="33"/>
  <c r="D650" i="33"/>
  <c r="M650" i="33"/>
  <c r="L650" i="33"/>
  <c r="K650" i="33"/>
  <c r="J650" i="33"/>
  <c r="I650" i="33"/>
  <c r="G650" i="33"/>
  <c r="F650" i="33"/>
  <c r="E650" i="33"/>
  <c r="M649" i="33"/>
  <c r="L649" i="33"/>
  <c r="K649" i="33"/>
  <c r="J649" i="33"/>
  <c r="I649" i="33"/>
  <c r="G649" i="33"/>
  <c r="F649" i="33"/>
  <c r="E649" i="33"/>
  <c r="D649" i="33"/>
  <c r="M648" i="33"/>
  <c r="L648" i="33"/>
  <c r="K648" i="33"/>
  <c r="J648" i="33"/>
  <c r="I648" i="33"/>
  <c r="G648" i="33"/>
  <c r="F648" i="33"/>
  <c r="E648" i="33"/>
  <c r="D648" i="33"/>
  <c r="M647" i="33"/>
  <c r="D647" i="33"/>
  <c r="N647" i="33" s="1"/>
  <c r="L647" i="33"/>
  <c r="K647" i="33"/>
  <c r="J647" i="33"/>
  <c r="I647" i="33"/>
  <c r="G647" i="33"/>
  <c r="F647" i="33"/>
  <c r="E647" i="33"/>
  <c r="M646" i="33"/>
  <c r="L646" i="33"/>
  <c r="K646" i="33"/>
  <c r="J646" i="33"/>
  <c r="I646" i="33"/>
  <c r="G646" i="33"/>
  <c r="F646" i="33"/>
  <c r="E646" i="33"/>
  <c r="D646" i="33"/>
  <c r="M645" i="33"/>
  <c r="L645" i="33"/>
  <c r="K645" i="33"/>
  <c r="J645" i="33"/>
  <c r="I645" i="33"/>
  <c r="G645" i="33"/>
  <c r="F645" i="33"/>
  <c r="E645" i="33"/>
  <c r="D645" i="33"/>
  <c r="M644" i="33"/>
  <c r="N644" i="33" s="1"/>
  <c r="D644" i="33"/>
  <c r="L644" i="33"/>
  <c r="K644" i="33"/>
  <c r="J644" i="33"/>
  <c r="I644" i="33"/>
  <c r="G644" i="33"/>
  <c r="F644" i="33"/>
  <c r="E644" i="33"/>
  <c r="M643" i="33"/>
  <c r="D643" i="33"/>
  <c r="L643" i="33"/>
  <c r="K643" i="33"/>
  <c r="J643" i="33"/>
  <c r="I643" i="33"/>
  <c r="G643" i="33"/>
  <c r="F643" i="33"/>
  <c r="E643" i="33"/>
  <c r="M642" i="33"/>
  <c r="L642" i="33"/>
  <c r="K642" i="33"/>
  <c r="J642" i="33"/>
  <c r="I642" i="33"/>
  <c r="G642" i="33"/>
  <c r="F642" i="33"/>
  <c r="E642" i="33"/>
  <c r="D642" i="33"/>
  <c r="M641" i="33"/>
  <c r="D641" i="33"/>
  <c r="L641" i="33"/>
  <c r="K641" i="33"/>
  <c r="J641" i="33"/>
  <c r="I641" i="33"/>
  <c r="G641" i="33"/>
  <c r="F641" i="33"/>
  <c r="E641" i="33"/>
  <c r="M640" i="33"/>
  <c r="D640" i="33"/>
  <c r="L640" i="33"/>
  <c r="K640" i="33"/>
  <c r="J640" i="33"/>
  <c r="I640" i="33"/>
  <c r="G640" i="33"/>
  <c r="F640" i="33"/>
  <c r="E640" i="33"/>
  <c r="M639" i="33"/>
  <c r="L639" i="33"/>
  <c r="K639" i="33"/>
  <c r="J639" i="33"/>
  <c r="I639" i="33"/>
  <c r="G639" i="33"/>
  <c r="F639" i="33"/>
  <c r="E639" i="33"/>
  <c r="D639" i="33"/>
  <c r="D638" i="33"/>
  <c r="M638" i="33"/>
  <c r="L638" i="33"/>
  <c r="K638" i="33"/>
  <c r="J638" i="33"/>
  <c r="I638" i="33"/>
  <c r="G638" i="33"/>
  <c r="F638" i="33"/>
  <c r="E638" i="33"/>
  <c r="M637" i="33"/>
  <c r="L637" i="33"/>
  <c r="K637" i="33"/>
  <c r="J637" i="33"/>
  <c r="I637" i="33"/>
  <c r="G637" i="33"/>
  <c r="F637" i="33"/>
  <c r="E637" i="33"/>
  <c r="D637" i="33"/>
  <c r="M636" i="33"/>
  <c r="L636" i="33"/>
  <c r="K636" i="33"/>
  <c r="J636" i="33"/>
  <c r="I636" i="33"/>
  <c r="G636" i="33"/>
  <c r="F636" i="33"/>
  <c r="E636" i="33"/>
  <c r="D636" i="33"/>
  <c r="M635" i="33"/>
  <c r="D635" i="33"/>
  <c r="N635" i="33" s="1"/>
  <c r="L635" i="33"/>
  <c r="K635" i="33"/>
  <c r="J635" i="33"/>
  <c r="I635" i="33"/>
  <c r="G635" i="33"/>
  <c r="F635" i="33"/>
  <c r="E635" i="33"/>
  <c r="M634" i="33"/>
  <c r="D634" i="33"/>
  <c r="L634" i="33"/>
  <c r="K634" i="33"/>
  <c r="J634" i="33"/>
  <c r="I634" i="33"/>
  <c r="G634" i="33"/>
  <c r="F634" i="33"/>
  <c r="E634" i="33"/>
  <c r="M633" i="33"/>
  <c r="L633" i="33"/>
  <c r="K633" i="33"/>
  <c r="J633" i="33"/>
  <c r="I633" i="33"/>
  <c r="G633" i="33"/>
  <c r="F633" i="33"/>
  <c r="E633" i="33"/>
  <c r="D633" i="33"/>
  <c r="M632" i="33"/>
  <c r="D632" i="33"/>
  <c r="L632" i="33"/>
  <c r="K632" i="33"/>
  <c r="J632" i="33"/>
  <c r="I632" i="33"/>
  <c r="G632" i="33"/>
  <c r="F632" i="33"/>
  <c r="E632" i="33"/>
  <c r="M631" i="33"/>
  <c r="D631" i="33"/>
  <c r="L631" i="33"/>
  <c r="K631" i="33"/>
  <c r="J631" i="33"/>
  <c r="I631" i="33"/>
  <c r="G631" i="33"/>
  <c r="F631" i="33"/>
  <c r="E631" i="33"/>
  <c r="M630" i="33"/>
  <c r="D630" i="33"/>
  <c r="L630" i="33"/>
  <c r="K630" i="33"/>
  <c r="J630" i="33"/>
  <c r="I630" i="33"/>
  <c r="G630" i="33"/>
  <c r="F630" i="33"/>
  <c r="E630" i="33"/>
  <c r="M629" i="33"/>
  <c r="L629" i="33"/>
  <c r="K629" i="33"/>
  <c r="J629" i="33"/>
  <c r="I629" i="33"/>
  <c r="G629" i="33"/>
  <c r="F629" i="33"/>
  <c r="E629" i="33"/>
  <c r="D629" i="33"/>
  <c r="M628" i="33"/>
  <c r="L628" i="33"/>
  <c r="K628" i="33"/>
  <c r="J628" i="33"/>
  <c r="I628" i="33"/>
  <c r="G628" i="33"/>
  <c r="F628" i="33"/>
  <c r="E628" i="33"/>
  <c r="D628" i="33"/>
  <c r="M627" i="33"/>
  <c r="L627" i="33"/>
  <c r="K627" i="33"/>
  <c r="J627" i="33"/>
  <c r="I627" i="33"/>
  <c r="G627" i="33"/>
  <c r="F627" i="33"/>
  <c r="E627" i="33"/>
  <c r="D627" i="33"/>
  <c r="M626" i="33"/>
  <c r="D626" i="33"/>
  <c r="L626" i="33"/>
  <c r="K626" i="33"/>
  <c r="J626" i="33"/>
  <c r="I626" i="33"/>
  <c r="G626" i="33"/>
  <c r="F626" i="33"/>
  <c r="E626" i="33"/>
  <c r="M625" i="33"/>
  <c r="L625" i="33"/>
  <c r="K625" i="33"/>
  <c r="J625" i="33"/>
  <c r="I625" i="33"/>
  <c r="G625" i="33"/>
  <c r="F625" i="33"/>
  <c r="E625" i="33"/>
  <c r="D625" i="33"/>
  <c r="M624" i="33"/>
  <c r="D624" i="33"/>
  <c r="L624" i="33"/>
  <c r="K624" i="33"/>
  <c r="J624" i="33"/>
  <c r="I624" i="33"/>
  <c r="G624" i="33"/>
  <c r="F624" i="33"/>
  <c r="E624" i="33"/>
  <c r="M623" i="33"/>
  <c r="D623" i="33"/>
  <c r="N623" i="33" s="1"/>
  <c r="L623" i="33"/>
  <c r="K623" i="33"/>
  <c r="J623" i="33"/>
  <c r="I623" i="33"/>
  <c r="G623" i="33"/>
  <c r="F623" i="33"/>
  <c r="E623" i="33"/>
  <c r="M622" i="33"/>
  <c r="L622" i="33"/>
  <c r="K622" i="33"/>
  <c r="J622" i="33"/>
  <c r="I622" i="33"/>
  <c r="G622" i="33"/>
  <c r="F622" i="33"/>
  <c r="E622" i="33"/>
  <c r="D622" i="33"/>
  <c r="M621" i="33"/>
  <c r="D621" i="33"/>
  <c r="N621" i="33" s="1"/>
  <c r="L621" i="33"/>
  <c r="K621" i="33"/>
  <c r="J621" i="33"/>
  <c r="I621" i="33"/>
  <c r="G621" i="33"/>
  <c r="F621" i="33"/>
  <c r="E621" i="33"/>
  <c r="M620" i="33"/>
  <c r="L620" i="33"/>
  <c r="K620" i="33"/>
  <c r="J620" i="33"/>
  <c r="I620" i="33"/>
  <c r="G620" i="33"/>
  <c r="F620" i="33"/>
  <c r="E620" i="33"/>
  <c r="D620" i="33"/>
  <c r="M619" i="33"/>
  <c r="L619" i="33"/>
  <c r="K619" i="33"/>
  <c r="J619" i="33"/>
  <c r="I619" i="33"/>
  <c r="G619" i="33"/>
  <c r="F619" i="33"/>
  <c r="E619" i="33"/>
  <c r="D619" i="33"/>
  <c r="M618" i="33"/>
  <c r="D618" i="33"/>
  <c r="L618" i="33"/>
  <c r="K618" i="33"/>
  <c r="J618" i="33"/>
  <c r="I618" i="33"/>
  <c r="G618" i="33"/>
  <c r="F618" i="33"/>
  <c r="E618" i="33"/>
  <c r="M617" i="33"/>
  <c r="L617" i="33"/>
  <c r="K617" i="33"/>
  <c r="J617" i="33"/>
  <c r="I617" i="33"/>
  <c r="G617" i="33"/>
  <c r="F617" i="33"/>
  <c r="E617" i="33"/>
  <c r="D617" i="33"/>
  <c r="M616" i="33"/>
  <c r="D616" i="33"/>
  <c r="L616" i="33"/>
  <c r="K616" i="33"/>
  <c r="J616" i="33"/>
  <c r="I616" i="33"/>
  <c r="G616" i="33"/>
  <c r="F616" i="33"/>
  <c r="E616" i="33"/>
  <c r="M615" i="33"/>
  <c r="D615" i="33"/>
  <c r="N615" i="33" s="1"/>
  <c r="L615" i="33"/>
  <c r="K615" i="33"/>
  <c r="J615" i="33"/>
  <c r="I615" i="33"/>
  <c r="G615" i="33"/>
  <c r="F615" i="33"/>
  <c r="E615" i="33"/>
  <c r="M614" i="33"/>
  <c r="L614" i="33"/>
  <c r="K614" i="33"/>
  <c r="J614" i="33"/>
  <c r="I614" i="33"/>
  <c r="G614" i="33"/>
  <c r="F614" i="33"/>
  <c r="E614" i="33"/>
  <c r="D614" i="33"/>
  <c r="M613" i="33"/>
  <c r="L613" i="33"/>
  <c r="K613" i="33"/>
  <c r="J613" i="33"/>
  <c r="I613" i="33"/>
  <c r="G613" i="33"/>
  <c r="F613" i="33"/>
  <c r="E613" i="33"/>
  <c r="D613" i="33"/>
  <c r="N613" i="33" s="1"/>
  <c r="M612" i="33"/>
  <c r="N612" i="33" s="1"/>
  <c r="D612" i="33"/>
  <c r="L612" i="33"/>
  <c r="K612" i="33"/>
  <c r="J612" i="33"/>
  <c r="I612" i="33"/>
  <c r="G612" i="33"/>
  <c r="F612" i="33"/>
  <c r="E612" i="33"/>
  <c r="M611" i="33"/>
  <c r="N611" i="33" s="1"/>
  <c r="L611" i="33"/>
  <c r="K611" i="33"/>
  <c r="J611" i="33"/>
  <c r="I611" i="33"/>
  <c r="G611" i="33"/>
  <c r="F611" i="33"/>
  <c r="E611" i="33"/>
  <c r="D611" i="33"/>
  <c r="M610" i="33"/>
  <c r="L610" i="33"/>
  <c r="K610" i="33"/>
  <c r="J610" i="33"/>
  <c r="I610" i="33"/>
  <c r="G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F609" i="33"/>
  <c r="E609" i="33"/>
  <c r="M608" i="33"/>
  <c r="D608" i="33"/>
  <c r="L608" i="33"/>
  <c r="K608" i="33"/>
  <c r="J608" i="33"/>
  <c r="I608" i="33"/>
  <c r="G608" i="33"/>
  <c r="F608" i="33"/>
  <c r="E608" i="33"/>
  <c r="M607" i="33"/>
  <c r="N607" i="33" s="1"/>
  <c r="L607" i="33"/>
  <c r="K607" i="33"/>
  <c r="J607" i="33"/>
  <c r="I607" i="33"/>
  <c r="G607" i="33"/>
  <c r="F607" i="33"/>
  <c r="E607" i="33"/>
  <c r="D607" i="33"/>
  <c r="M606" i="33"/>
  <c r="N606" i="33" s="1"/>
  <c r="D606" i="33"/>
  <c r="L606" i="33"/>
  <c r="K606" i="33"/>
  <c r="J606" i="33"/>
  <c r="I606" i="33"/>
  <c r="G606" i="33"/>
  <c r="F606" i="33"/>
  <c r="E606" i="33"/>
  <c r="M605" i="33"/>
  <c r="D605" i="33"/>
  <c r="L605" i="33"/>
  <c r="K605" i="33"/>
  <c r="J605" i="33"/>
  <c r="I605" i="33"/>
  <c r="G605" i="33"/>
  <c r="F605" i="33"/>
  <c r="E605" i="33"/>
  <c r="M604" i="33"/>
  <c r="D604" i="33"/>
  <c r="L604" i="33"/>
  <c r="K604" i="33"/>
  <c r="J604" i="33"/>
  <c r="I604" i="33"/>
  <c r="G604" i="33"/>
  <c r="F604" i="33"/>
  <c r="E604" i="33"/>
  <c r="M603" i="33"/>
  <c r="D603" i="33"/>
  <c r="L603" i="33"/>
  <c r="K603" i="33"/>
  <c r="J603" i="33"/>
  <c r="I603" i="33"/>
  <c r="G603" i="33"/>
  <c r="F603" i="33"/>
  <c r="E603" i="33"/>
  <c r="M602" i="33"/>
  <c r="D602" i="33"/>
  <c r="L602" i="33"/>
  <c r="K602" i="33"/>
  <c r="J602" i="33"/>
  <c r="I602" i="33"/>
  <c r="G602" i="33"/>
  <c r="F602" i="33"/>
  <c r="E602" i="33"/>
  <c r="M601" i="33"/>
  <c r="L601" i="33"/>
  <c r="K601" i="33"/>
  <c r="J601" i="33"/>
  <c r="I601" i="33"/>
  <c r="G601" i="33"/>
  <c r="F601" i="33"/>
  <c r="E601" i="33"/>
  <c r="D601" i="33"/>
  <c r="M600" i="33"/>
  <c r="D600" i="33"/>
  <c r="L600" i="33"/>
  <c r="K600" i="33"/>
  <c r="J600" i="33"/>
  <c r="I600" i="33"/>
  <c r="G600" i="33"/>
  <c r="F600" i="33"/>
  <c r="E600" i="33"/>
  <c r="M599" i="33"/>
  <c r="D599" i="33"/>
  <c r="L599" i="33"/>
  <c r="K599" i="33"/>
  <c r="J599" i="33"/>
  <c r="I599" i="33"/>
  <c r="G599" i="33"/>
  <c r="F599" i="33"/>
  <c r="E599" i="33"/>
  <c r="M598" i="33"/>
  <c r="L598" i="33"/>
  <c r="K598" i="33"/>
  <c r="J598" i="33"/>
  <c r="I598" i="33"/>
  <c r="G598" i="33"/>
  <c r="F598" i="33"/>
  <c r="E598" i="33"/>
  <c r="D598" i="33"/>
  <c r="D597" i="33"/>
  <c r="M597" i="33"/>
  <c r="L597" i="33"/>
  <c r="K597" i="33"/>
  <c r="J597" i="33"/>
  <c r="I597" i="33"/>
  <c r="G597" i="33"/>
  <c r="F597" i="33"/>
  <c r="E597" i="33"/>
  <c r="M596" i="33"/>
  <c r="N596" i="33" s="1"/>
  <c r="L596" i="33"/>
  <c r="K596" i="33"/>
  <c r="J596" i="33"/>
  <c r="I596" i="33"/>
  <c r="G596" i="33"/>
  <c r="F596" i="33"/>
  <c r="E596" i="33"/>
  <c r="D596" i="33"/>
  <c r="M595" i="33"/>
  <c r="N595" i="33" s="1"/>
  <c r="L595" i="33"/>
  <c r="K595" i="33"/>
  <c r="J595" i="33"/>
  <c r="I595" i="33"/>
  <c r="G595" i="33"/>
  <c r="F595" i="33"/>
  <c r="E595" i="33"/>
  <c r="D595" i="33"/>
  <c r="M594" i="33"/>
  <c r="D594" i="33"/>
  <c r="L594" i="33"/>
  <c r="K594" i="33"/>
  <c r="J594" i="33"/>
  <c r="I594" i="33"/>
  <c r="G594" i="33"/>
  <c r="F594" i="33"/>
  <c r="E594" i="33"/>
  <c r="M593" i="33"/>
  <c r="L593" i="33"/>
  <c r="K593" i="33"/>
  <c r="J593" i="33"/>
  <c r="I593" i="33"/>
  <c r="G593" i="33"/>
  <c r="F593" i="33"/>
  <c r="E593" i="33"/>
  <c r="D593" i="33"/>
  <c r="M592" i="33"/>
  <c r="L592" i="33"/>
  <c r="K592" i="33"/>
  <c r="J592" i="33"/>
  <c r="I592" i="33"/>
  <c r="G592" i="33"/>
  <c r="F592" i="33"/>
  <c r="E592" i="33"/>
  <c r="D592" i="33"/>
  <c r="M591" i="33"/>
  <c r="D591" i="33"/>
  <c r="N591" i="33" s="1"/>
  <c r="L591" i="33"/>
  <c r="K591" i="33"/>
  <c r="J591" i="33"/>
  <c r="I591" i="33"/>
  <c r="G591" i="33"/>
  <c r="F591" i="33"/>
  <c r="E591" i="33"/>
  <c r="M590" i="33"/>
  <c r="D590" i="33"/>
  <c r="L590" i="33"/>
  <c r="K590" i="33"/>
  <c r="J590" i="33"/>
  <c r="I590" i="33"/>
  <c r="G590" i="33"/>
  <c r="F590" i="33"/>
  <c r="E590" i="33"/>
  <c r="M589" i="33"/>
  <c r="D589" i="33"/>
  <c r="L589" i="33"/>
  <c r="K589" i="33"/>
  <c r="J589" i="33"/>
  <c r="I589" i="33"/>
  <c r="G589" i="33"/>
  <c r="F589" i="33"/>
  <c r="E589" i="33"/>
  <c r="M588" i="33"/>
  <c r="D588" i="33"/>
  <c r="L588" i="33"/>
  <c r="K588" i="33"/>
  <c r="J588" i="33"/>
  <c r="I588" i="33"/>
  <c r="G588" i="33"/>
  <c r="F588" i="33"/>
  <c r="E588" i="33"/>
  <c r="M587" i="33"/>
  <c r="D587" i="33"/>
  <c r="N587" i="33" s="1"/>
  <c r="L587" i="33"/>
  <c r="K587" i="33"/>
  <c r="J587" i="33"/>
  <c r="I587" i="33"/>
  <c r="G587" i="33"/>
  <c r="F587" i="33"/>
  <c r="E587" i="33"/>
  <c r="M586" i="33"/>
  <c r="N586" i="33" s="1"/>
  <c r="L586" i="33"/>
  <c r="K586" i="33"/>
  <c r="J586" i="33"/>
  <c r="I586" i="33"/>
  <c r="G586" i="33"/>
  <c r="F586" i="33"/>
  <c r="E586" i="33"/>
  <c r="D586" i="33"/>
  <c r="D585" i="33"/>
  <c r="M585" i="33"/>
  <c r="L585" i="33"/>
  <c r="K585" i="33"/>
  <c r="J585" i="33"/>
  <c r="I585" i="33"/>
  <c r="G585" i="33"/>
  <c r="F585" i="33"/>
  <c r="E585" i="33"/>
  <c r="M584" i="33"/>
  <c r="L584" i="33"/>
  <c r="K584" i="33"/>
  <c r="J584" i="33"/>
  <c r="I584" i="33"/>
  <c r="G584" i="33"/>
  <c r="F584" i="33"/>
  <c r="E584" i="33"/>
  <c r="D584" i="33"/>
  <c r="M583" i="33"/>
  <c r="D583" i="33"/>
  <c r="L583" i="33"/>
  <c r="K583" i="33"/>
  <c r="J583" i="33"/>
  <c r="I583" i="33"/>
  <c r="G583" i="33"/>
  <c r="F583" i="33"/>
  <c r="E583" i="33"/>
  <c r="M582" i="33"/>
  <c r="D582" i="33"/>
  <c r="L582" i="33"/>
  <c r="K582" i="33"/>
  <c r="J582" i="33"/>
  <c r="I582" i="33"/>
  <c r="G582" i="33"/>
  <c r="F582" i="33"/>
  <c r="E582" i="33"/>
  <c r="M581" i="33"/>
  <c r="D581" i="33"/>
  <c r="L581" i="33"/>
  <c r="K581" i="33"/>
  <c r="J581" i="33"/>
  <c r="I581" i="33"/>
  <c r="G581" i="33"/>
  <c r="F581" i="33"/>
  <c r="E581" i="33"/>
  <c r="M580" i="33"/>
  <c r="L580" i="33"/>
  <c r="K580" i="33"/>
  <c r="J580" i="33"/>
  <c r="I580" i="33"/>
  <c r="G580" i="33"/>
  <c r="F580" i="33"/>
  <c r="E580" i="33"/>
  <c r="D580" i="33"/>
  <c r="M579" i="33"/>
  <c r="D579" i="33"/>
  <c r="L579" i="33"/>
  <c r="K579" i="33"/>
  <c r="J579" i="33"/>
  <c r="I579" i="33"/>
  <c r="G579" i="33"/>
  <c r="F579" i="33"/>
  <c r="E579" i="33"/>
  <c r="M578" i="33"/>
  <c r="L578" i="33"/>
  <c r="K578" i="33"/>
  <c r="J578" i="33"/>
  <c r="I578" i="33"/>
  <c r="G578" i="33"/>
  <c r="F578" i="33"/>
  <c r="E578" i="33"/>
  <c r="D578" i="33"/>
  <c r="M577" i="33"/>
  <c r="N577" i="33"/>
  <c r="D577" i="33"/>
  <c r="L577" i="33"/>
  <c r="K577" i="33"/>
  <c r="J577" i="33"/>
  <c r="I577" i="33"/>
  <c r="G577" i="33"/>
  <c r="F577" i="33"/>
  <c r="E577" i="33"/>
  <c r="M576" i="33"/>
  <c r="D576" i="33"/>
  <c r="L576" i="33"/>
  <c r="K576" i="33"/>
  <c r="J576" i="33"/>
  <c r="I576" i="33"/>
  <c r="G576" i="33"/>
  <c r="F576" i="33"/>
  <c r="E576" i="33"/>
  <c r="M575" i="33"/>
  <c r="D575" i="33"/>
  <c r="L575" i="33"/>
  <c r="K575" i="33"/>
  <c r="J575" i="33"/>
  <c r="I575" i="33"/>
  <c r="G575" i="33"/>
  <c r="F575" i="33"/>
  <c r="E575" i="33"/>
  <c r="M574" i="33"/>
  <c r="D574" i="33"/>
  <c r="L574" i="33"/>
  <c r="K574" i="33"/>
  <c r="J574" i="33"/>
  <c r="I574" i="33"/>
  <c r="G574" i="33"/>
  <c r="F574" i="33"/>
  <c r="E574" i="33"/>
  <c r="D573" i="33"/>
  <c r="M573" i="33"/>
  <c r="L573" i="33"/>
  <c r="K573" i="33"/>
  <c r="J573" i="33"/>
  <c r="I573" i="33"/>
  <c r="G573" i="33"/>
  <c r="F573" i="33"/>
  <c r="E573" i="33"/>
  <c r="M572" i="33"/>
  <c r="D572" i="33"/>
  <c r="L572" i="33"/>
  <c r="K572" i="33"/>
  <c r="J572" i="33"/>
  <c r="I572" i="33"/>
  <c r="G572" i="33"/>
  <c r="F572" i="33"/>
  <c r="E572" i="33"/>
  <c r="M571" i="33"/>
  <c r="D571" i="33"/>
  <c r="N571" i="33" s="1"/>
  <c r="L571" i="33"/>
  <c r="K571" i="33"/>
  <c r="J571" i="33"/>
  <c r="I571" i="33"/>
  <c r="G571" i="33"/>
  <c r="F571" i="33"/>
  <c r="E571" i="33"/>
  <c r="M570" i="33"/>
  <c r="D570" i="33"/>
  <c r="L570" i="33"/>
  <c r="K570" i="33"/>
  <c r="J570" i="33"/>
  <c r="I570" i="33"/>
  <c r="G570" i="33"/>
  <c r="F570" i="33"/>
  <c r="E570" i="33"/>
  <c r="M569" i="33"/>
  <c r="L569" i="33"/>
  <c r="K569" i="33"/>
  <c r="J569" i="33"/>
  <c r="I569" i="33"/>
  <c r="G569" i="33"/>
  <c r="F569" i="33"/>
  <c r="E569" i="33"/>
  <c r="D569" i="33"/>
  <c r="M568" i="33"/>
  <c r="L568" i="33"/>
  <c r="K568" i="33"/>
  <c r="J568" i="33"/>
  <c r="I568" i="33"/>
  <c r="G568" i="33"/>
  <c r="F568" i="33"/>
  <c r="E568" i="33"/>
  <c r="D568" i="33"/>
  <c r="N568" i="33" s="1"/>
  <c r="M567" i="33"/>
  <c r="L567" i="33"/>
  <c r="K567" i="33"/>
  <c r="J567" i="33"/>
  <c r="I567" i="33"/>
  <c r="G567" i="33"/>
  <c r="F567" i="33"/>
  <c r="E567" i="33"/>
  <c r="D567" i="33"/>
  <c r="N567" i="33" s="1"/>
  <c r="M566" i="33"/>
  <c r="L566" i="33"/>
  <c r="K566" i="33"/>
  <c r="J566" i="33"/>
  <c r="I566" i="33"/>
  <c r="G566" i="33"/>
  <c r="F566" i="33"/>
  <c r="E566" i="33"/>
  <c r="D566" i="33"/>
  <c r="M565" i="33"/>
  <c r="D565" i="33"/>
  <c r="L565" i="33"/>
  <c r="K565" i="33"/>
  <c r="J565" i="33"/>
  <c r="I565" i="33"/>
  <c r="G565" i="33"/>
  <c r="F565" i="33"/>
  <c r="E565" i="33"/>
  <c r="M564" i="33"/>
  <c r="N564" i="33"/>
  <c r="D564" i="33"/>
  <c r="L564" i="33"/>
  <c r="K564" i="33"/>
  <c r="J564" i="33"/>
  <c r="I564" i="33"/>
  <c r="G564" i="33"/>
  <c r="F564" i="33"/>
  <c r="E564" i="33"/>
  <c r="M563" i="33"/>
  <c r="N563" i="33" s="1"/>
  <c r="D563" i="33"/>
  <c r="L563" i="33"/>
  <c r="K563" i="33"/>
  <c r="J563" i="33"/>
  <c r="I563" i="33"/>
  <c r="G563" i="33"/>
  <c r="F563" i="33"/>
  <c r="E563" i="33"/>
  <c r="M562" i="33"/>
  <c r="L562" i="33"/>
  <c r="K562" i="33"/>
  <c r="J562" i="33"/>
  <c r="I562" i="33"/>
  <c r="G562" i="33"/>
  <c r="F562" i="33"/>
  <c r="E562" i="33"/>
  <c r="D562" i="33"/>
  <c r="D561" i="33"/>
  <c r="M561" i="33"/>
  <c r="L561" i="33"/>
  <c r="K561" i="33"/>
  <c r="J561" i="33"/>
  <c r="I561" i="33"/>
  <c r="G561" i="33"/>
  <c r="F561" i="33"/>
  <c r="E561" i="33"/>
  <c r="M560" i="33"/>
  <c r="L560" i="33"/>
  <c r="K560" i="33"/>
  <c r="J560" i="33"/>
  <c r="I560" i="33"/>
  <c r="G560" i="33"/>
  <c r="F560" i="33"/>
  <c r="E560" i="33"/>
  <c r="D560" i="33"/>
  <c r="M559" i="33"/>
  <c r="N559" i="33" s="1"/>
  <c r="D559" i="33"/>
  <c r="L559" i="33"/>
  <c r="K559" i="33"/>
  <c r="J559" i="33"/>
  <c r="I559" i="33"/>
  <c r="G559" i="33"/>
  <c r="F559" i="33"/>
  <c r="E559" i="33"/>
  <c r="M558" i="33"/>
  <c r="D558" i="33"/>
  <c r="L558" i="33"/>
  <c r="K558" i="33"/>
  <c r="J558" i="33"/>
  <c r="I558" i="33"/>
  <c r="G558" i="33"/>
  <c r="F558" i="33"/>
  <c r="E558" i="33"/>
  <c r="M557" i="33"/>
  <c r="L557" i="33"/>
  <c r="K557" i="33"/>
  <c r="J557" i="33"/>
  <c r="I557" i="33"/>
  <c r="G557" i="33"/>
  <c r="F557" i="33"/>
  <c r="E557" i="33"/>
  <c r="D557" i="33"/>
  <c r="M556" i="33"/>
  <c r="D556" i="33"/>
  <c r="L556" i="33"/>
  <c r="K556" i="33"/>
  <c r="J556" i="33"/>
  <c r="I556" i="33"/>
  <c r="G556" i="33"/>
  <c r="F556" i="33"/>
  <c r="E556" i="33"/>
  <c r="M555" i="33"/>
  <c r="N555" i="33" s="1"/>
  <c r="D555" i="33"/>
  <c r="L555" i="33"/>
  <c r="K555" i="33"/>
  <c r="J555" i="33"/>
  <c r="I555" i="33"/>
  <c r="G555" i="33"/>
  <c r="F555" i="33"/>
  <c r="E555" i="33"/>
  <c r="M554" i="33"/>
  <c r="L554" i="33"/>
  <c r="K554" i="33"/>
  <c r="J554" i="33"/>
  <c r="I554" i="33"/>
  <c r="G554" i="33"/>
  <c r="F554" i="33"/>
  <c r="E554" i="33"/>
  <c r="D554" i="33"/>
  <c r="M553" i="33"/>
  <c r="D553" i="33"/>
  <c r="L553" i="33"/>
  <c r="K553" i="33"/>
  <c r="J553" i="33"/>
  <c r="I553" i="33"/>
  <c r="G553" i="33"/>
  <c r="F553" i="33"/>
  <c r="E553" i="33"/>
  <c r="M552" i="33"/>
  <c r="D552" i="33"/>
  <c r="L552" i="33"/>
  <c r="K552" i="33"/>
  <c r="J552" i="33"/>
  <c r="I552" i="33"/>
  <c r="G552" i="33"/>
  <c r="F552" i="33"/>
  <c r="E552" i="33"/>
  <c r="M551" i="33"/>
  <c r="L551" i="33"/>
  <c r="K551" i="33"/>
  <c r="J551" i="33"/>
  <c r="I551" i="33"/>
  <c r="G551" i="33"/>
  <c r="F551" i="33"/>
  <c r="E551" i="33"/>
  <c r="D551" i="33"/>
  <c r="M550" i="33"/>
  <c r="L550" i="33"/>
  <c r="K550" i="33"/>
  <c r="J550" i="33"/>
  <c r="I550" i="33"/>
  <c r="G550" i="33"/>
  <c r="F550" i="33"/>
  <c r="E550" i="33"/>
  <c r="D550" i="33"/>
  <c r="D549" i="33"/>
  <c r="M549" i="33"/>
  <c r="L549" i="33"/>
  <c r="K549" i="33"/>
  <c r="J549" i="33"/>
  <c r="I549" i="33"/>
  <c r="G549" i="33"/>
  <c r="F549" i="33"/>
  <c r="E549" i="33"/>
  <c r="M548" i="33"/>
  <c r="L548" i="33"/>
  <c r="K548" i="33"/>
  <c r="J548" i="33"/>
  <c r="I548" i="33"/>
  <c r="G548" i="33"/>
  <c r="F548" i="33"/>
  <c r="E548" i="33"/>
  <c r="D548" i="33"/>
  <c r="N548" i="33" s="1"/>
  <c r="M547" i="33"/>
  <c r="N547" i="33" s="1"/>
  <c r="D547" i="33"/>
  <c r="L547" i="33"/>
  <c r="K547" i="33"/>
  <c r="J547" i="33"/>
  <c r="I547" i="33"/>
  <c r="G547" i="33"/>
  <c r="F547" i="33"/>
  <c r="E547" i="33"/>
  <c r="M546" i="33"/>
  <c r="D546" i="33"/>
  <c r="L546" i="33"/>
  <c r="K546" i="33"/>
  <c r="J546" i="33"/>
  <c r="I546" i="33"/>
  <c r="G546" i="33"/>
  <c r="F546" i="33"/>
  <c r="E546" i="33"/>
  <c r="M545" i="33"/>
  <c r="L545" i="33"/>
  <c r="K545" i="33"/>
  <c r="J545" i="33"/>
  <c r="I545" i="33"/>
  <c r="G545" i="33"/>
  <c r="F545" i="33"/>
  <c r="E545" i="33"/>
  <c r="D545" i="33"/>
  <c r="M544" i="33"/>
  <c r="L544" i="33"/>
  <c r="K544" i="33"/>
  <c r="J544" i="33"/>
  <c r="I544" i="33"/>
  <c r="G544" i="33"/>
  <c r="F544" i="33"/>
  <c r="E544" i="33"/>
  <c r="D544" i="33"/>
  <c r="N544" i="33" s="1"/>
  <c r="M543" i="33"/>
  <c r="N543" i="33" s="1"/>
  <c r="D543" i="33"/>
  <c r="L543" i="33"/>
  <c r="K543" i="33"/>
  <c r="J543" i="33"/>
  <c r="I543" i="33"/>
  <c r="G543" i="33"/>
  <c r="F543" i="33"/>
  <c r="E543" i="33"/>
  <c r="M542" i="33"/>
  <c r="N542" i="33" s="1"/>
  <c r="L542" i="33"/>
  <c r="K542" i="33"/>
  <c r="J542" i="33"/>
  <c r="I542" i="33"/>
  <c r="G542" i="33"/>
  <c r="F542" i="33"/>
  <c r="E542" i="33"/>
  <c r="D542" i="33"/>
  <c r="M541" i="33"/>
  <c r="N541" i="33" s="1"/>
  <c r="D541" i="33"/>
  <c r="L541" i="33"/>
  <c r="K541" i="33"/>
  <c r="J541" i="33"/>
  <c r="I541" i="33"/>
  <c r="G541" i="33"/>
  <c r="F541" i="33"/>
  <c r="E541" i="33"/>
  <c r="M540" i="33"/>
  <c r="D540" i="33"/>
  <c r="L540" i="33"/>
  <c r="K540" i="33"/>
  <c r="J540" i="33"/>
  <c r="I540" i="33"/>
  <c r="G540" i="33"/>
  <c r="F540" i="33"/>
  <c r="E540" i="33"/>
  <c r="M539" i="33"/>
  <c r="D539" i="33"/>
  <c r="L539" i="33"/>
  <c r="K539" i="33"/>
  <c r="J539" i="33"/>
  <c r="I539" i="33"/>
  <c r="G539" i="33"/>
  <c r="F539" i="33"/>
  <c r="E539" i="33"/>
  <c r="M538" i="33"/>
  <c r="N538" i="33" s="1"/>
  <c r="L538" i="33"/>
  <c r="K538" i="33"/>
  <c r="J538" i="33"/>
  <c r="I538" i="33"/>
  <c r="G538" i="33"/>
  <c r="F538" i="33"/>
  <c r="E538" i="33"/>
  <c r="D538" i="33"/>
  <c r="D537" i="33"/>
  <c r="N537" i="33" s="1"/>
  <c r="M537" i="33"/>
  <c r="L537" i="33"/>
  <c r="K537" i="33"/>
  <c r="J537" i="33"/>
  <c r="I537" i="33"/>
  <c r="G537" i="33"/>
  <c r="F537" i="33"/>
  <c r="E537" i="33"/>
  <c r="M536" i="33"/>
  <c r="L536" i="33"/>
  <c r="K536" i="33"/>
  <c r="J536" i="33"/>
  <c r="I536" i="33"/>
  <c r="G536" i="33"/>
  <c r="F536" i="33"/>
  <c r="E536" i="33"/>
  <c r="D536" i="33"/>
  <c r="N536" i="33" s="1"/>
  <c r="M535" i="33"/>
  <c r="D535" i="33"/>
  <c r="N535" i="33" s="1"/>
  <c r="L535" i="33"/>
  <c r="K535" i="33"/>
  <c r="J535" i="33"/>
  <c r="I535" i="33"/>
  <c r="G535" i="33"/>
  <c r="F535" i="33"/>
  <c r="E535" i="33"/>
  <c r="M534" i="33"/>
  <c r="D534" i="33"/>
  <c r="N534" i="33" s="1"/>
  <c r="L534" i="33"/>
  <c r="K534" i="33"/>
  <c r="J534" i="33"/>
  <c r="I534" i="33"/>
  <c r="G534" i="33"/>
  <c r="F534" i="33"/>
  <c r="E534" i="33"/>
  <c r="M533" i="33"/>
  <c r="D533" i="33"/>
  <c r="L533" i="33"/>
  <c r="K533" i="33"/>
  <c r="J533" i="33"/>
  <c r="I533" i="33"/>
  <c r="G533" i="33"/>
  <c r="F533" i="33"/>
  <c r="E533" i="33"/>
  <c r="M532" i="33"/>
  <c r="L532" i="33"/>
  <c r="K532" i="33"/>
  <c r="J532" i="33"/>
  <c r="I532" i="33"/>
  <c r="G532" i="33"/>
  <c r="F532" i="33"/>
  <c r="E532" i="33"/>
  <c r="D532" i="33"/>
  <c r="M531" i="33"/>
  <c r="L531" i="33"/>
  <c r="K531" i="33"/>
  <c r="J531" i="33"/>
  <c r="I531" i="33"/>
  <c r="G531" i="33"/>
  <c r="F531" i="33"/>
  <c r="E531" i="33"/>
  <c r="D531" i="33"/>
  <c r="M530" i="33"/>
  <c r="L530" i="33"/>
  <c r="K530" i="33"/>
  <c r="J530" i="33"/>
  <c r="I530" i="33"/>
  <c r="G530" i="33"/>
  <c r="F530" i="33"/>
  <c r="E530" i="33"/>
  <c r="D530" i="33"/>
  <c r="N530" i="33" s="1"/>
  <c r="M529" i="33"/>
  <c r="N529" i="33" s="1"/>
  <c r="D529" i="33"/>
  <c r="L529" i="33"/>
  <c r="K529" i="33"/>
  <c r="J529" i="33"/>
  <c r="I529" i="33"/>
  <c r="G529" i="33"/>
  <c r="F529" i="33"/>
  <c r="E529" i="33"/>
  <c r="M528" i="33"/>
  <c r="D528" i="33"/>
  <c r="L528" i="33"/>
  <c r="K528" i="33"/>
  <c r="J528" i="33"/>
  <c r="I528" i="33"/>
  <c r="G528" i="33"/>
  <c r="F528" i="33"/>
  <c r="E528" i="33"/>
  <c r="M527" i="33"/>
  <c r="L527" i="33"/>
  <c r="K527" i="33"/>
  <c r="J527" i="33"/>
  <c r="I527" i="33"/>
  <c r="G527" i="33"/>
  <c r="F527" i="33"/>
  <c r="E527" i="33"/>
  <c r="D527" i="33"/>
  <c r="M526" i="33"/>
  <c r="D526" i="33"/>
  <c r="L526" i="33"/>
  <c r="K526" i="33"/>
  <c r="J526" i="33"/>
  <c r="I526" i="33"/>
  <c r="G526" i="33"/>
  <c r="F526" i="33"/>
  <c r="E526" i="33"/>
  <c r="D525" i="33"/>
  <c r="M525" i="33"/>
  <c r="L525" i="33"/>
  <c r="K525" i="33"/>
  <c r="J525" i="33"/>
  <c r="I525" i="33"/>
  <c r="G525" i="33"/>
  <c r="F525" i="33"/>
  <c r="E525" i="33"/>
  <c r="M524" i="33"/>
  <c r="L524" i="33"/>
  <c r="K524" i="33"/>
  <c r="J524" i="33"/>
  <c r="I524" i="33"/>
  <c r="G524" i="33"/>
  <c r="F524" i="33"/>
  <c r="E524" i="33"/>
  <c r="D524" i="33"/>
  <c r="N524" i="33" s="1"/>
  <c r="M523" i="33"/>
  <c r="N523" i="33" s="1"/>
  <c r="D523" i="33"/>
  <c r="L523" i="33"/>
  <c r="K523" i="33"/>
  <c r="J523" i="33"/>
  <c r="I523" i="33"/>
  <c r="G523" i="33"/>
  <c r="F523" i="33"/>
  <c r="E523" i="33"/>
  <c r="M522" i="33"/>
  <c r="N522" i="33" s="1"/>
  <c r="D522" i="33"/>
  <c r="L522" i="33"/>
  <c r="K522" i="33"/>
  <c r="J522" i="33"/>
  <c r="I522" i="33"/>
  <c r="G522" i="33"/>
  <c r="F522" i="33"/>
  <c r="E522" i="33"/>
  <c r="M521" i="33"/>
  <c r="L521" i="33"/>
  <c r="K521" i="33"/>
  <c r="J521" i="33"/>
  <c r="I521" i="33"/>
  <c r="G521" i="33"/>
  <c r="F521" i="33"/>
  <c r="E521" i="33"/>
  <c r="D521" i="33"/>
  <c r="M520" i="33"/>
  <c r="L520" i="33"/>
  <c r="K520" i="33"/>
  <c r="J520" i="33"/>
  <c r="I520" i="33"/>
  <c r="G520" i="33"/>
  <c r="F520" i="33"/>
  <c r="E520" i="33"/>
  <c r="D520" i="33"/>
  <c r="M519" i="33"/>
  <c r="L519" i="33"/>
  <c r="K519" i="33"/>
  <c r="J519" i="33"/>
  <c r="I519" i="33"/>
  <c r="G519" i="33"/>
  <c r="F519" i="33"/>
  <c r="E519" i="33"/>
  <c r="D519" i="33"/>
  <c r="M518" i="33"/>
  <c r="D518" i="33"/>
  <c r="L518" i="33"/>
  <c r="K518" i="33"/>
  <c r="J518" i="33"/>
  <c r="I518" i="33"/>
  <c r="G518" i="33"/>
  <c r="F518" i="33"/>
  <c r="E518" i="33"/>
  <c r="M517" i="33"/>
  <c r="D517" i="33"/>
  <c r="L517" i="33"/>
  <c r="K517" i="33"/>
  <c r="J517" i="33"/>
  <c r="I517" i="33"/>
  <c r="G517" i="33"/>
  <c r="F517" i="33"/>
  <c r="E517" i="33"/>
  <c r="M516" i="33"/>
  <c r="D516" i="33"/>
  <c r="N516" i="33" s="1"/>
  <c r="L516" i="33"/>
  <c r="K516" i="33"/>
  <c r="J516" i="33"/>
  <c r="I516" i="33"/>
  <c r="G516" i="33"/>
  <c r="F516" i="33"/>
  <c r="E516" i="33"/>
  <c r="M515" i="33"/>
  <c r="L515" i="33"/>
  <c r="K515" i="33"/>
  <c r="J515" i="33"/>
  <c r="I515" i="33"/>
  <c r="G515" i="33"/>
  <c r="F515" i="33"/>
  <c r="E515" i="33"/>
  <c r="D515" i="33"/>
  <c r="N515" i="33" s="1"/>
  <c r="M514" i="33"/>
  <c r="L514" i="33"/>
  <c r="K514" i="33"/>
  <c r="J514" i="33"/>
  <c r="I514" i="33"/>
  <c r="G514" i="33"/>
  <c r="F514" i="33"/>
  <c r="E514" i="33"/>
  <c r="D514" i="33"/>
  <c r="D513" i="33"/>
  <c r="M513" i="33"/>
  <c r="L513" i="33"/>
  <c r="K513" i="33"/>
  <c r="J513" i="33"/>
  <c r="I513" i="33"/>
  <c r="G513" i="33"/>
  <c r="F513" i="33"/>
  <c r="E513" i="33"/>
  <c r="M512" i="33"/>
  <c r="L512" i="33"/>
  <c r="K512" i="33"/>
  <c r="J512" i="33"/>
  <c r="I512" i="33"/>
  <c r="G512" i="33"/>
  <c r="F512" i="33"/>
  <c r="E512" i="33"/>
  <c r="D512" i="33"/>
  <c r="M511" i="33"/>
  <c r="D511" i="33"/>
  <c r="L511" i="33"/>
  <c r="K511" i="33"/>
  <c r="J511" i="33"/>
  <c r="I511" i="33"/>
  <c r="G511" i="33"/>
  <c r="F511" i="33"/>
  <c r="E511" i="33"/>
  <c r="M510" i="33"/>
  <c r="D510" i="33"/>
  <c r="L510" i="33"/>
  <c r="K510" i="33"/>
  <c r="J510" i="33"/>
  <c r="I510" i="33"/>
  <c r="G510" i="33"/>
  <c r="F510" i="33"/>
  <c r="E510" i="33"/>
  <c r="M509" i="33"/>
  <c r="L509" i="33"/>
  <c r="K509" i="33"/>
  <c r="J509" i="33"/>
  <c r="I509" i="33"/>
  <c r="G509" i="33"/>
  <c r="F509" i="33"/>
  <c r="E509" i="33"/>
  <c r="D509" i="33"/>
  <c r="M508" i="33"/>
  <c r="D508" i="33"/>
  <c r="L508" i="33"/>
  <c r="K508" i="33"/>
  <c r="J508" i="33"/>
  <c r="I508" i="33"/>
  <c r="G508" i="33"/>
  <c r="F508" i="33"/>
  <c r="E508" i="33"/>
  <c r="M507" i="33"/>
  <c r="N507" i="33" s="1"/>
  <c r="D507" i="33"/>
  <c r="L507" i="33"/>
  <c r="K507" i="33"/>
  <c r="J507" i="33"/>
  <c r="I507" i="33"/>
  <c r="G507" i="33"/>
  <c r="F507" i="33"/>
  <c r="E507" i="33"/>
  <c r="M506" i="33"/>
  <c r="L506" i="33"/>
  <c r="K506" i="33"/>
  <c r="J506" i="33"/>
  <c r="I506" i="33"/>
  <c r="G506" i="33"/>
  <c r="F506" i="33"/>
  <c r="E506" i="33"/>
  <c r="D506" i="33"/>
  <c r="M505" i="33"/>
  <c r="D505" i="33"/>
  <c r="N505" i="33" s="1"/>
  <c r="L505" i="33"/>
  <c r="K505" i="33"/>
  <c r="J505" i="33"/>
  <c r="I505" i="33"/>
  <c r="G505" i="33"/>
  <c r="F505" i="33"/>
  <c r="E505" i="33"/>
  <c r="M504" i="33"/>
  <c r="D504" i="33"/>
  <c r="L504" i="33"/>
  <c r="K504" i="33"/>
  <c r="J504" i="33"/>
  <c r="I504" i="33"/>
  <c r="G504" i="33"/>
  <c r="F504" i="33"/>
  <c r="E504" i="33"/>
  <c r="M503" i="33"/>
  <c r="L503" i="33"/>
  <c r="K503" i="33"/>
  <c r="J503" i="33"/>
  <c r="I503" i="33"/>
  <c r="G503" i="33"/>
  <c r="F503" i="33"/>
  <c r="E503" i="33"/>
  <c r="D503" i="33"/>
  <c r="M502" i="33"/>
  <c r="D502" i="33"/>
  <c r="L502" i="33"/>
  <c r="K502" i="33"/>
  <c r="J502" i="33"/>
  <c r="I502" i="33"/>
  <c r="G502" i="33"/>
  <c r="F502" i="33"/>
  <c r="E502" i="33"/>
  <c r="D501" i="33"/>
  <c r="M501" i="33"/>
  <c r="N501" i="33" s="1"/>
  <c r="L501" i="33"/>
  <c r="K501" i="33"/>
  <c r="J501" i="33"/>
  <c r="I501" i="33"/>
  <c r="G501" i="33"/>
  <c r="F501" i="33"/>
  <c r="E501" i="33"/>
  <c r="M500" i="33"/>
  <c r="L500" i="33"/>
  <c r="K500" i="33"/>
  <c r="J500" i="33"/>
  <c r="I500" i="33"/>
  <c r="G500" i="33"/>
  <c r="F500" i="33"/>
  <c r="E500" i="33"/>
  <c r="D500" i="33"/>
  <c r="M499" i="33"/>
  <c r="N499" i="33" s="1"/>
  <c r="D499" i="33"/>
  <c r="L499" i="33"/>
  <c r="K499" i="33"/>
  <c r="J499" i="33"/>
  <c r="I499" i="33"/>
  <c r="G499" i="33"/>
  <c r="F499" i="33"/>
  <c r="E499" i="33"/>
  <c r="M498" i="33"/>
  <c r="D498" i="33"/>
  <c r="L498" i="33"/>
  <c r="K498" i="33"/>
  <c r="J498" i="33"/>
  <c r="I498" i="33"/>
  <c r="G498" i="33"/>
  <c r="F498" i="33"/>
  <c r="E498" i="33"/>
  <c r="M497" i="33"/>
  <c r="L497" i="33"/>
  <c r="K497" i="33"/>
  <c r="J497" i="33"/>
  <c r="I497" i="33"/>
  <c r="G497" i="33"/>
  <c r="F497" i="33"/>
  <c r="E497" i="33"/>
  <c r="D497" i="33"/>
  <c r="N497" i="33" s="1"/>
  <c r="M496" i="33"/>
  <c r="L496" i="33"/>
  <c r="K496" i="33"/>
  <c r="J496" i="33"/>
  <c r="I496" i="33"/>
  <c r="G496" i="33"/>
  <c r="F496" i="33"/>
  <c r="E496" i="33"/>
  <c r="D496" i="33"/>
  <c r="N496" i="33" s="1"/>
  <c r="M495" i="33"/>
  <c r="D495" i="33"/>
  <c r="L495" i="33"/>
  <c r="K495" i="33"/>
  <c r="J495" i="33"/>
  <c r="I495" i="33"/>
  <c r="G495" i="33"/>
  <c r="F495" i="33"/>
  <c r="E495" i="33"/>
  <c r="M494" i="33"/>
  <c r="L494" i="33"/>
  <c r="K494" i="33"/>
  <c r="J494" i="33"/>
  <c r="I494" i="33"/>
  <c r="G494" i="33"/>
  <c r="F494" i="33"/>
  <c r="E494" i="33"/>
  <c r="D494" i="33"/>
  <c r="M493" i="33"/>
  <c r="D493" i="33"/>
  <c r="L493" i="33"/>
  <c r="K493" i="33"/>
  <c r="J493" i="33"/>
  <c r="I493" i="33"/>
  <c r="G493" i="33"/>
  <c r="F493" i="33"/>
  <c r="E493" i="33"/>
  <c r="M492" i="33"/>
  <c r="D492" i="33"/>
  <c r="L492" i="33"/>
  <c r="K492" i="33"/>
  <c r="J492" i="33"/>
  <c r="I492" i="33"/>
  <c r="G492" i="33"/>
  <c r="F492" i="33"/>
  <c r="E492" i="33"/>
  <c r="M491" i="33"/>
  <c r="L491" i="33"/>
  <c r="K491" i="33"/>
  <c r="J491" i="33"/>
  <c r="I491" i="33"/>
  <c r="G491" i="33"/>
  <c r="F491" i="33"/>
  <c r="E491" i="33"/>
  <c r="D491" i="33"/>
  <c r="N491" i="33" s="1"/>
  <c r="M490" i="33"/>
  <c r="N490" i="33" s="1"/>
  <c r="L490" i="33"/>
  <c r="K490" i="33"/>
  <c r="J490" i="33"/>
  <c r="I490" i="33"/>
  <c r="G490" i="33"/>
  <c r="F490" i="33"/>
  <c r="E490" i="33"/>
  <c r="D490" i="33"/>
  <c r="D489" i="33"/>
  <c r="M489" i="33"/>
  <c r="L489" i="33"/>
  <c r="K489" i="33"/>
  <c r="J489" i="33"/>
  <c r="I489" i="33"/>
  <c r="G489" i="33"/>
  <c r="F489" i="33"/>
  <c r="E489" i="33"/>
  <c r="M488" i="33"/>
  <c r="L488" i="33"/>
  <c r="K488" i="33"/>
  <c r="J488" i="33"/>
  <c r="I488" i="33"/>
  <c r="G488" i="33"/>
  <c r="F488" i="33"/>
  <c r="E488" i="33"/>
  <c r="D488" i="33"/>
  <c r="N488" i="33" s="1"/>
  <c r="M487" i="33"/>
  <c r="N487" i="33" s="1"/>
  <c r="D487" i="33"/>
  <c r="L487" i="33"/>
  <c r="K487" i="33"/>
  <c r="J487" i="33"/>
  <c r="I487" i="33"/>
  <c r="G487" i="33"/>
  <c r="F487" i="33"/>
  <c r="E487" i="33"/>
  <c r="M486" i="33"/>
  <c r="N486" i="33" s="1"/>
  <c r="D486" i="33"/>
  <c r="L486" i="33"/>
  <c r="K486" i="33"/>
  <c r="J486" i="33"/>
  <c r="I486" i="33"/>
  <c r="G486" i="33"/>
  <c r="F486" i="33"/>
  <c r="E486" i="33"/>
  <c r="M485" i="33"/>
  <c r="D485" i="33"/>
  <c r="L485" i="33"/>
  <c r="K485" i="33"/>
  <c r="J485" i="33"/>
  <c r="I485" i="33"/>
  <c r="G485" i="33"/>
  <c r="F485" i="33"/>
  <c r="E485" i="33"/>
  <c r="M484" i="33"/>
  <c r="L484" i="33"/>
  <c r="K484" i="33"/>
  <c r="J484" i="33"/>
  <c r="I484" i="33"/>
  <c r="G484" i="33"/>
  <c r="F484" i="33"/>
  <c r="E484" i="33"/>
  <c r="D484" i="33"/>
  <c r="M483" i="33"/>
  <c r="N483" i="33" s="1"/>
  <c r="D483" i="33"/>
  <c r="L483" i="33"/>
  <c r="K483" i="33"/>
  <c r="J483" i="33"/>
  <c r="I483" i="33"/>
  <c r="G483" i="33"/>
  <c r="F483" i="33"/>
  <c r="E483" i="33"/>
  <c r="M482" i="33"/>
  <c r="L482" i="33"/>
  <c r="K482" i="33"/>
  <c r="J482" i="33"/>
  <c r="I482" i="33"/>
  <c r="G482" i="33"/>
  <c r="F482" i="33"/>
  <c r="E482" i="33"/>
  <c r="D482" i="33"/>
  <c r="M481" i="33"/>
  <c r="D481" i="33"/>
  <c r="N481" i="33" s="1"/>
  <c r="L481" i="33"/>
  <c r="K481" i="33"/>
  <c r="J481" i="33"/>
  <c r="I481" i="33"/>
  <c r="G481" i="33"/>
  <c r="F481" i="33"/>
  <c r="E481" i="33"/>
  <c r="M480" i="33"/>
  <c r="N480" i="33"/>
  <c r="D480" i="33"/>
  <c r="L480" i="33"/>
  <c r="K480" i="33"/>
  <c r="J480" i="33"/>
  <c r="I480" i="33"/>
  <c r="G480" i="33"/>
  <c r="F480" i="33"/>
  <c r="E480" i="33"/>
  <c r="M479" i="33"/>
  <c r="L479" i="33"/>
  <c r="K479" i="33"/>
  <c r="J479" i="33"/>
  <c r="I479" i="33"/>
  <c r="G479" i="33"/>
  <c r="F479" i="33"/>
  <c r="E479" i="33"/>
  <c r="D479" i="33"/>
  <c r="M478" i="33"/>
  <c r="L478" i="33"/>
  <c r="K478" i="33"/>
  <c r="J478" i="33"/>
  <c r="I478" i="33"/>
  <c r="G478" i="33"/>
  <c r="F478" i="33"/>
  <c r="E478" i="33"/>
  <c r="D478" i="33"/>
  <c r="D477" i="33"/>
  <c r="M477" i="33"/>
  <c r="L477" i="33"/>
  <c r="K477" i="33"/>
  <c r="J477" i="33"/>
  <c r="I477" i="33"/>
  <c r="G477" i="33"/>
  <c r="F477" i="33"/>
  <c r="E477" i="33"/>
  <c r="M476" i="33"/>
  <c r="N476" i="33" s="1"/>
  <c r="D476" i="33"/>
  <c r="L476" i="33"/>
  <c r="K476" i="33"/>
  <c r="J476" i="33"/>
  <c r="I476" i="33"/>
  <c r="G476" i="33"/>
  <c r="F476" i="33"/>
  <c r="E476" i="33"/>
  <c r="M475" i="33"/>
  <c r="D475" i="33"/>
  <c r="L475" i="33"/>
  <c r="K475" i="33"/>
  <c r="J475" i="33"/>
  <c r="I475" i="33"/>
  <c r="G475" i="33"/>
  <c r="F475" i="33"/>
  <c r="E475" i="33"/>
  <c r="M474" i="33"/>
  <c r="D474" i="33"/>
  <c r="L474" i="33"/>
  <c r="K474" i="33"/>
  <c r="J474" i="33"/>
  <c r="I474" i="33"/>
  <c r="G474" i="33"/>
  <c r="F474" i="33"/>
  <c r="E474" i="33"/>
  <c r="M473" i="33"/>
  <c r="N473" i="33" s="1"/>
  <c r="L473" i="33"/>
  <c r="K473" i="33"/>
  <c r="J473" i="33"/>
  <c r="I473" i="33"/>
  <c r="G473" i="33"/>
  <c r="F473" i="33"/>
  <c r="E473" i="33"/>
  <c r="D473" i="33"/>
  <c r="M472" i="33"/>
  <c r="L472" i="33"/>
  <c r="K472" i="33"/>
  <c r="J472" i="33"/>
  <c r="I472" i="33"/>
  <c r="G472" i="33"/>
  <c r="F472" i="33"/>
  <c r="E472" i="33"/>
  <c r="D472" i="33"/>
  <c r="M471" i="33"/>
  <c r="D471" i="33"/>
  <c r="L471" i="33"/>
  <c r="K471" i="33"/>
  <c r="J471" i="33"/>
  <c r="I471" i="33"/>
  <c r="G471" i="33"/>
  <c r="F471" i="33"/>
  <c r="E471" i="33"/>
  <c r="M470" i="33"/>
  <c r="D470" i="33"/>
  <c r="L470" i="33"/>
  <c r="K470" i="33"/>
  <c r="J470" i="33"/>
  <c r="I470" i="33"/>
  <c r="G470" i="33"/>
  <c r="F470" i="33"/>
  <c r="E470" i="33"/>
  <c r="M469" i="33"/>
  <c r="D469" i="33"/>
  <c r="N469" i="33" s="1"/>
  <c r="L469" i="33"/>
  <c r="K469" i="33"/>
  <c r="J469" i="33"/>
  <c r="I469" i="33"/>
  <c r="G469" i="33"/>
  <c r="F469" i="33"/>
  <c r="E469" i="33"/>
  <c r="M468" i="33"/>
  <c r="N468" i="33" s="1"/>
  <c r="D468" i="33"/>
  <c r="L468" i="33"/>
  <c r="K468" i="33"/>
  <c r="J468" i="33"/>
  <c r="I468" i="33"/>
  <c r="G468" i="33"/>
  <c r="F468" i="33"/>
  <c r="E468" i="33"/>
  <c r="M467" i="33"/>
  <c r="D467" i="33"/>
  <c r="L467" i="33"/>
  <c r="K467" i="33"/>
  <c r="J467" i="33"/>
  <c r="I467" i="33"/>
  <c r="G467" i="33"/>
  <c r="F467" i="33"/>
  <c r="E467" i="33"/>
  <c r="M466" i="33"/>
  <c r="L466" i="33"/>
  <c r="K466" i="33"/>
  <c r="J466" i="33"/>
  <c r="I466" i="33"/>
  <c r="G466" i="33"/>
  <c r="F466" i="33"/>
  <c r="E466" i="33"/>
  <c r="D466" i="33"/>
  <c r="D465" i="33"/>
  <c r="M465" i="33"/>
  <c r="L465" i="33"/>
  <c r="K465" i="33"/>
  <c r="J465" i="33"/>
  <c r="I465" i="33"/>
  <c r="G465" i="33"/>
  <c r="F465" i="33"/>
  <c r="E465" i="33"/>
  <c r="M464" i="33"/>
  <c r="N464" i="33" s="1"/>
  <c r="D464" i="33"/>
  <c r="L464" i="33"/>
  <c r="K464" i="33"/>
  <c r="J464" i="33"/>
  <c r="I464" i="33"/>
  <c r="G464" i="33"/>
  <c r="F464" i="33"/>
  <c r="E464" i="33"/>
  <c r="M463" i="33"/>
  <c r="D463" i="33"/>
  <c r="L463" i="33"/>
  <c r="K463" i="33"/>
  <c r="J463" i="33"/>
  <c r="I463" i="33"/>
  <c r="G463" i="33"/>
  <c r="F463" i="33"/>
  <c r="E463" i="33"/>
  <c r="M462" i="33"/>
  <c r="D462" i="33"/>
  <c r="L462" i="33"/>
  <c r="K462" i="33"/>
  <c r="J462" i="33"/>
  <c r="I462" i="33"/>
  <c r="G462" i="33"/>
  <c r="F462" i="33"/>
  <c r="E462" i="33"/>
  <c r="M461" i="33"/>
  <c r="D461" i="33"/>
  <c r="N461" i="33" s="1"/>
  <c r="L461" i="33"/>
  <c r="K461" i="33"/>
  <c r="J461" i="33"/>
  <c r="I461" i="33"/>
  <c r="G461" i="33"/>
  <c r="F461" i="33"/>
  <c r="E461" i="33"/>
  <c r="M460" i="33"/>
  <c r="L460" i="33"/>
  <c r="K460" i="33"/>
  <c r="J460" i="33"/>
  <c r="I460" i="33"/>
  <c r="G460" i="33"/>
  <c r="F460" i="33"/>
  <c r="E460" i="33"/>
  <c r="D460" i="33"/>
  <c r="M459" i="33"/>
  <c r="L459" i="33"/>
  <c r="K459" i="33"/>
  <c r="J459" i="33"/>
  <c r="I459" i="33"/>
  <c r="G459" i="33"/>
  <c r="F459" i="33"/>
  <c r="E459" i="33"/>
  <c r="D459" i="33"/>
  <c r="M458" i="33"/>
  <c r="D458" i="33"/>
  <c r="L458" i="33"/>
  <c r="K458" i="33"/>
  <c r="J458" i="33"/>
  <c r="I458" i="33"/>
  <c r="G458" i="33"/>
  <c r="F458" i="33"/>
  <c r="E458" i="33"/>
  <c r="M457" i="33"/>
  <c r="D457" i="33"/>
  <c r="L457" i="33"/>
  <c r="K457" i="33"/>
  <c r="J457" i="33"/>
  <c r="I457" i="33"/>
  <c r="G457" i="33"/>
  <c r="F457" i="33"/>
  <c r="E457" i="33"/>
  <c r="M456" i="33"/>
  <c r="D456" i="33"/>
  <c r="L456" i="33"/>
  <c r="K456" i="33"/>
  <c r="J456" i="33"/>
  <c r="I456" i="33"/>
  <c r="G456" i="33"/>
  <c r="F456" i="33"/>
  <c r="E456" i="33"/>
  <c r="M455" i="33"/>
  <c r="L455" i="33"/>
  <c r="K455" i="33"/>
  <c r="J455" i="33"/>
  <c r="I455" i="33"/>
  <c r="G455" i="33"/>
  <c r="F455" i="33"/>
  <c r="E455" i="33"/>
  <c r="D455" i="33"/>
  <c r="N455" i="33" s="1"/>
  <c r="M454" i="33"/>
  <c r="L454" i="33"/>
  <c r="K454" i="33"/>
  <c r="J454" i="33"/>
  <c r="I454" i="33"/>
  <c r="G454" i="33"/>
  <c r="F454" i="33"/>
  <c r="E454" i="33"/>
  <c r="D454" i="33"/>
  <c r="D453" i="33"/>
  <c r="M453" i="33"/>
  <c r="L453" i="33"/>
  <c r="K453" i="33"/>
  <c r="J453" i="33"/>
  <c r="I453" i="33"/>
  <c r="G453" i="33"/>
  <c r="F453" i="33"/>
  <c r="E453" i="33"/>
  <c r="M452" i="33"/>
  <c r="N452" i="33" s="1"/>
  <c r="D452" i="33"/>
  <c r="L452" i="33"/>
  <c r="K452" i="33"/>
  <c r="J452" i="33"/>
  <c r="I452" i="33"/>
  <c r="G452" i="33"/>
  <c r="F452" i="33"/>
  <c r="E452" i="33"/>
  <c r="M451" i="33"/>
  <c r="L451" i="33"/>
  <c r="K451" i="33"/>
  <c r="J451" i="33"/>
  <c r="I451" i="33"/>
  <c r="G451" i="33"/>
  <c r="F451" i="33"/>
  <c r="E451" i="33"/>
  <c r="D451" i="33"/>
  <c r="N451" i="33" s="1"/>
  <c r="M450" i="33"/>
  <c r="D450" i="33"/>
  <c r="L450" i="33"/>
  <c r="K450" i="33"/>
  <c r="J450" i="33"/>
  <c r="I450" i="33"/>
  <c r="G450" i="33"/>
  <c r="F450" i="33"/>
  <c r="E450" i="33"/>
  <c r="M449" i="33"/>
  <c r="D449" i="33"/>
  <c r="L449" i="33"/>
  <c r="K449" i="33"/>
  <c r="J449" i="33"/>
  <c r="I449" i="33"/>
  <c r="G449" i="33"/>
  <c r="F449" i="33"/>
  <c r="E449" i="33"/>
  <c r="M448" i="33"/>
  <c r="L448" i="33"/>
  <c r="K448" i="33"/>
  <c r="J448" i="33"/>
  <c r="I448" i="33"/>
  <c r="G448" i="33"/>
  <c r="F448" i="33"/>
  <c r="E448" i="33"/>
  <c r="D448" i="33"/>
  <c r="M447" i="33"/>
  <c r="L447" i="33"/>
  <c r="K447" i="33"/>
  <c r="J447" i="33"/>
  <c r="I447" i="33"/>
  <c r="G447" i="33"/>
  <c r="F447" i="33"/>
  <c r="E447" i="33"/>
  <c r="D447" i="33"/>
  <c r="N447" i="33" s="1"/>
  <c r="M446" i="33"/>
  <c r="L446" i="33"/>
  <c r="K446" i="33"/>
  <c r="J446" i="33"/>
  <c r="I446" i="33"/>
  <c r="G446" i="33"/>
  <c r="F446" i="33"/>
  <c r="E446" i="33"/>
  <c r="D446" i="33"/>
  <c r="N446" i="33" s="1"/>
  <c r="M445" i="33"/>
  <c r="D445" i="33"/>
  <c r="L445" i="33"/>
  <c r="K445" i="33"/>
  <c r="J445" i="33"/>
  <c r="I445" i="33"/>
  <c r="G445" i="33"/>
  <c r="F445" i="33"/>
  <c r="E445" i="33"/>
  <c r="M444" i="33"/>
  <c r="D444" i="33"/>
  <c r="L444" i="33"/>
  <c r="K444" i="33"/>
  <c r="J444" i="33"/>
  <c r="I444" i="33"/>
  <c r="G444" i="33"/>
  <c r="F444" i="33"/>
  <c r="E444" i="33"/>
  <c r="M443" i="33"/>
  <c r="D443" i="33"/>
  <c r="L443" i="33"/>
  <c r="K443" i="33"/>
  <c r="J443" i="33"/>
  <c r="I443" i="33"/>
  <c r="G443" i="33"/>
  <c r="F443" i="33"/>
  <c r="E443" i="33"/>
  <c r="M442" i="33"/>
  <c r="N442" i="33"/>
  <c r="L442" i="33"/>
  <c r="K442" i="33"/>
  <c r="J442" i="33"/>
  <c r="I442" i="33"/>
  <c r="G442" i="33"/>
  <c r="F442" i="33"/>
  <c r="E442" i="33"/>
  <c r="D442" i="33"/>
  <c r="D441" i="33"/>
  <c r="N441" i="33" s="1"/>
  <c r="M441" i="33"/>
  <c r="L441" i="33"/>
  <c r="K441" i="33"/>
  <c r="J441" i="33"/>
  <c r="I441" i="33"/>
  <c r="G441" i="33"/>
  <c r="F441" i="33"/>
  <c r="E441" i="33"/>
  <c r="M440" i="33"/>
  <c r="D440" i="33"/>
  <c r="L440" i="33"/>
  <c r="K440" i="33"/>
  <c r="J440" i="33"/>
  <c r="I440" i="33"/>
  <c r="G440" i="33"/>
  <c r="F440" i="33"/>
  <c r="E440" i="33"/>
  <c r="M439" i="33"/>
  <c r="L439" i="33"/>
  <c r="K439" i="33"/>
  <c r="J439" i="33"/>
  <c r="I439" i="33"/>
  <c r="G439" i="33"/>
  <c r="F439" i="33"/>
  <c r="E439" i="33"/>
  <c r="D439" i="33"/>
  <c r="M438" i="33"/>
  <c r="D438" i="33"/>
  <c r="L438" i="33"/>
  <c r="K438" i="33"/>
  <c r="J438" i="33"/>
  <c r="I438" i="33"/>
  <c r="G438" i="33"/>
  <c r="F438" i="33"/>
  <c r="E438" i="33"/>
  <c r="M437" i="33"/>
  <c r="N437" i="33" s="1"/>
  <c r="D437" i="33"/>
  <c r="L437" i="33"/>
  <c r="K437" i="33"/>
  <c r="J437" i="33"/>
  <c r="I437" i="33"/>
  <c r="G437" i="33"/>
  <c r="F437" i="33"/>
  <c r="E437" i="33"/>
  <c r="M436" i="33"/>
  <c r="L436" i="33"/>
  <c r="K436" i="33"/>
  <c r="J436" i="33"/>
  <c r="I436" i="33"/>
  <c r="G436" i="33"/>
  <c r="F436" i="33"/>
  <c r="E436" i="33"/>
  <c r="D436" i="33"/>
  <c r="N436" i="33" s="1"/>
  <c r="M435" i="33"/>
  <c r="L435" i="33"/>
  <c r="K435" i="33"/>
  <c r="J435" i="33"/>
  <c r="I435" i="33"/>
  <c r="G435" i="33"/>
  <c r="F435" i="33"/>
  <c r="E435" i="33"/>
  <c r="D435" i="33"/>
  <c r="M434" i="33"/>
  <c r="L434" i="33"/>
  <c r="K434" i="33"/>
  <c r="J434" i="33"/>
  <c r="I434" i="33"/>
  <c r="G434" i="33"/>
  <c r="F434" i="33"/>
  <c r="E434" i="33"/>
  <c r="D434" i="33"/>
  <c r="N434" i="33" s="1"/>
  <c r="M433" i="33"/>
  <c r="D433" i="33"/>
  <c r="L433" i="33"/>
  <c r="K433" i="33"/>
  <c r="J433" i="33"/>
  <c r="I433" i="33"/>
  <c r="G433" i="33"/>
  <c r="F433" i="33"/>
  <c r="E433" i="33"/>
  <c r="M432" i="33"/>
  <c r="D432" i="33"/>
  <c r="L432" i="33"/>
  <c r="K432" i="33"/>
  <c r="J432" i="33"/>
  <c r="I432" i="33"/>
  <c r="G432" i="33"/>
  <c r="F432" i="33"/>
  <c r="E432" i="33"/>
  <c r="M431" i="33"/>
  <c r="L431" i="33"/>
  <c r="K431" i="33"/>
  <c r="J431" i="33"/>
  <c r="I431" i="33"/>
  <c r="G431" i="33"/>
  <c r="F431" i="33"/>
  <c r="E431" i="33"/>
  <c r="D431" i="33"/>
  <c r="M430" i="33"/>
  <c r="D430" i="33"/>
  <c r="L430" i="33"/>
  <c r="K430" i="33"/>
  <c r="J430" i="33"/>
  <c r="I430" i="33"/>
  <c r="G430" i="33"/>
  <c r="F430" i="33"/>
  <c r="E430" i="33"/>
  <c r="D429" i="33"/>
  <c r="M429" i="33"/>
  <c r="N429" i="33" s="1"/>
  <c r="L429" i="33"/>
  <c r="K429" i="33"/>
  <c r="J429" i="33"/>
  <c r="I429" i="33"/>
  <c r="G429" i="33"/>
  <c r="F429" i="33"/>
  <c r="E429" i="33"/>
  <c r="M428" i="33"/>
  <c r="L428" i="33"/>
  <c r="K428" i="33"/>
  <c r="J428" i="33"/>
  <c r="I428" i="33"/>
  <c r="G428" i="33"/>
  <c r="F428" i="33"/>
  <c r="E428" i="33"/>
  <c r="D428" i="33"/>
  <c r="M427" i="33"/>
  <c r="L427" i="33"/>
  <c r="K427" i="33"/>
  <c r="J427" i="33"/>
  <c r="I427" i="33"/>
  <c r="G427" i="33"/>
  <c r="F427" i="33"/>
  <c r="E427" i="33"/>
  <c r="D427" i="33"/>
  <c r="M426" i="33"/>
  <c r="D426" i="33"/>
  <c r="L426" i="33"/>
  <c r="K426" i="33"/>
  <c r="J426" i="33"/>
  <c r="I426" i="33"/>
  <c r="G426" i="33"/>
  <c r="F426" i="33"/>
  <c r="E426" i="33"/>
  <c r="M425" i="33"/>
  <c r="D425" i="33"/>
  <c r="N425" i="33" s="1"/>
  <c r="L425" i="33"/>
  <c r="K425" i="33"/>
  <c r="J425" i="33"/>
  <c r="I425" i="33"/>
  <c r="G425" i="33"/>
  <c r="F425" i="33"/>
  <c r="E425" i="33"/>
  <c r="M424" i="33"/>
  <c r="N424" i="33" s="1"/>
  <c r="L424" i="33"/>
  <c r="K424" i="33"/>
  <c r="J424" i="33"/>
  <c r="I424" i="33"/>
  <c r="G424" i="33"/>
  <c r="F424" i="33"/>
  <c r="E424" i="33"/>
  <c r="D424" i="33"/>
  <c r="M423" i="33"/>
  <c r="D423" i="33"/>
  <c r="L423" i="33"/>
  <c r="K423" i="33"/>
  <c r="J423" i="33"/>
  <c r="I423" i="33"/>
  <c r="G423" i="33"/>
  <c r="F423" i="33"/>
  <c r="E423" i="33"/>
  <c r="M422" i="33"/>
  <c r="D422" i="33"/>
  <c r="L422" i="33"/>
  <c r="K422" i="33"/>
  <c r="J422" i="33"/>
  <c r="I422" i="33"/>
  <c r="G422" i="33"/>
  <c r="F422" i="33"/>
  <c r="E422" i="33"/>
  <c r="M421" i="33"/>
  <c r="D421" i="33"/>
  <c r="N421" i="33" s="1"/>
  <c r="L421" i="33"/>
  <c r="K421" i="33"/>
  <c r="J421" i="33"/>
  <c r="I421" i="33"/>
  <c r="G421" i="33"/>
  <c r="F421" i="33"/>
  <c r="E421" i="33"/>
  <c r="M420" i="33"/>
  <c r="D420" i="33"/>
  <c r="L420" i="33"/>
  <c r="K420" i="33"/>
  <c r="J420" i="33"/>
  <c r="I420" i="33"/>
  <c r="G420" i="33"/>
  <c r="F420" i="33"/>
  <c r="E420" i="33"/>
  <c r="M419" i="33"/>
  <c r="N419" i="33" s="1"/>
  <c r="L419" i="33"/>
  <c r="K419" i="33"/>
  <c r="J419" i="33"/>
  <c r="I419" i="33"/>
  <c r="G419" i="33"/>
  <c r="F419" i="33"/>
  <c r="E419" i="33"/>
  <c r="D419" i="33"/>
  <c r="M418" i="33"/>
  <c r="L418" i="33"/>
  <c r="K418" i="33"/>
  <c r="J418" i="33"/>
  <c r="I418" i="33"/>
  <c r="G418" i="33"/>
  <c r="F418" i="33"/>
  <c r="E418" i="33"/>
  <c r="D418" i="33"/>
  <c r="N418" i="33" s="1"/>
  <c r="D417" i="33"/>
  <c r="M417" i="33"/>
  <c r="N417" i="33" s="1"/>
  <c r="L417" i="33"/>
  <c r="K417" i="33"/>
  <c r="J417" i="33"/>
  <c r="I417" i="33"/>
  <c r="G417" i="33"/>
  <c r="F417" i="33"/>
  <c r="E417" i="33"/>
  <c r="M416" i="33"/>
  <c r="D416" i="33"/>
  <c r="N416" i="33" s="1"/>
  <c r="L416" i="33"/>
  <c r="K416" i="33"/>
  <c r="J416" i="33"/>
  <c r="I416" i="33"/>
  <c r="G416" i="33"/>
  <c r="F416" i="33"/>
  <c r="E416" i="33"/>
  <c r="M415" i="33"/>
  <c r="N415" i="33" s="1"/>
  <c r="L415" i="33"/>
  <c r="K415" i="33"/>
  <c r="J415" i="33"/>
  <c r="I415" i="33"/>
  <c r="G415" i="33"/>
  <c r="F415" i="33"/>
  <c r="E415" i="33"/>
  <c r="D415" i="33"/>
  <c r="M414" i="33"/>
  <c r="N414" i="33" s="1"/>
  <c r="D414" i="33"/>
  <c r="L414" i="33"/>
  <c r="K414" i="33"/>
  <c r="J414" i="33"/>
  <c r="I414" i="33"/>
  <c r="G414" i="33"/>
  <c r="F414" i="33"/>
  <c r="E414" i="33"/>
  <c r="M413" i="33"/>
  <c r="D413" i="33"/>
  <c r="L413" i="33"/>
  <c r="K413" i="33"/>
  <c r="J413" i="33"/>
  <c r="I413" i="33"/>
  <c r="G413" i="33"/>
  <c r="F413" i="33"/>
  <c r="E413" i="33"/>
  <c r="M412" i="33"/>
  <c r="L412" i="33"/>
  <c r="K412" i="33"/>
  <c r="J412" i="33"/>
  <c r="I412" i="33"/>
  <c r="G412" i="33"/>
  <c r="F412" i="33"/>
  <c r="E412" i="33"/>
  <c r="D412" i="33"/>
  <c r="N412" i="33" s="1"/>
  <c r="M411" i="33"/>
  <c r="D411" i="33"/>
  <c r="L411" i="33"/>
  <c r="K411" i="33"/>
  <c r="J411" i="33"/>
  <c r="I411" i="33"/>
  <c r="G411" i="33"/>
  <c r="F411" i="33"/>
  <c r="E411" i="33"/>
  <c r="M410" i="33"/>
  <c r="D410" i="33"/>
  <c r="L410" i="33"/>
  <c r="K410" i="33"/>
  <c r="J410" i="33"/>
  <c r="I410" i="33"/>
  <c r="G410" i="33"/>
  <c r="F410" i="33"/>
  <c r="E410" i="33"/>
  <c r="M409" i="33"/>
  <c r="D409" i="33"/>
  <c r="N409" i="33" s="1"/>
  <c r="L409" i="33"/>
  <c r="K409" i="33"/>
  <c r="J409" i="33"/>
  <c r="I409" i="33"/>
  <c r="G409" i="33"/>
  <c r="F409" i="33"/>
  <c r="E409" i="33"/>
  <c r="M408" i="33"/>
  <c r="D408" i="33"/>
  <c r="L408" i="33"/>
  <c r="K408" i="33"/>
  <c r="J408" i="33"/>
  <c r="I408" i="33"/>
  <c r="G408" i="33"/>
  <c r="F408" i="33"/>
  <c r="E408" i="33"/>
  <c r="M407" i="33"/>
  <c r="L407" i="33"/>
  <c r="K407" i="33"/>
  <c r="J407" i="33"/>
  <c r="I407" i="33"/>
  <c r="G407" i="33"/>
  <c r="F407" i="33"/>
  <c r="E407" i="33"/>
  <c r="D407" i="33"/>
  <c r="M406" i="33"/>
  <c r="D406" i="33"/>
  <c r="N406" i="33" s="1"/>
  <c r="L406" i="33"/>
  <c r="K406" i="33"/>
  <c r="J406" i="33"/>
  <c r="I406" i="33"/>
  <c r="G406" i="33"/>
  <c r="F406" i="33"/>
  <c r="E406" i="33"/>
  <c r="D405" i="33"/>
  <c r="M405" i="33"/>
  <c r="L405" i="33"/>
  <c r="K405" i="33"/>
  <c r="J405" i="33"/>
  <c r="I405" i="33"/>
  <c r="G405" i="33"/>
  <c r="F405" i="33"/>
  <c r="E405" i="33"/>
  <c r="M404" i="33"/>
  <c r="D404" i="33"/>
  <c r="L404" i="33"/>
  <c r="K404" i="33"/>
  <c r="J404" i="33"/>
  <c r="I404" i="33"/>
  <c r="G404" i="33"/>
  <c r="F404" i="33"/>
  <c r="E404" i="33"/>
  <c r="M403" i="33"/>
  <c r="L403" i="33"/>
  <c r="K403" i="33"/>
  <c r="J403" i="33"/>
  <c r="I403" i="33"/>
  <c r="G403" i="33"/>
  <c r="F403" i="33"/>
  <c r="E403" i="33"/>
  <c r="D403" i="33"/>
  <c r="M402" i="33"/>
  <c r="D402" i="33"/>
  <c r="L402" i="33"/>
  <c r="K402" i="33"/>
  <c r="J402" i="33"/>
  <c r="I402" i="33"/>
  <c r="G402" i="33"/>
  <c r="F402" i="33"/>
  <c r="E402" i="33"/>
  <c r="M401" i="33"/>
  <c r="L401" i="33"/>
  <c r="K401" i="33"/>
  <c r="J401" i="33"/>
  <c r="I401" i="33"/>
  <c r="G401" i="33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C19" i="19" s="1"/>
  <c r="W3" i="19"/>
  <c r="W4" i="19"/>
  <c r="R6" i="19" s="1"/>
  <c r="R7" i="19"/>
  <c r="U6" i="19" s="1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L27" i="33"/>
  <c r="L26" i="33"/>
  <c r="D26" i="33"/>
  <c r="E26" i="33" s="1"/>
  <c r="L25" i="33"/>
  <c r="D25" i="33"/>
  <c r="E25" i="33" s="1"/>
  <c r="L24" i="33"/>
  <c r="D24" i="33"/>
  <c r="E24" i="33" s="1"/>
  <c r="L23" i="33"/>
  <c r="D23" i="33"/>
  <c r="E23" i="33" s="1"/>
  <c r="L22" i="33"/>
  <c r="L21" i="33"/>
  <c r="D21" i="33"/>
  <c r="E21" i="33" s="1"/>
  <c r="L20" i="33"/>
  <c r="M20" i="33" s="1"/>
  <c r="N20" i="33" s="1"/>
  <c r="D20" i="33"/>
  <c r="E20" i="33"/>
  <c r="L19" i="33"/>
  <c r="D19" i="33"/>
  <c r="E19" i="33" s="1"/>
  <c r="L18" i="33"/>
  <c r="D18" i="33"/>
  <c r="E18" i="33"/>
  <c r="L17" i="33"/>
  <c r="D17" i="33"/>
  <c r="E17" i="33" s="1"/>
  <c r="L16" i="33"/>
  <c r="L15" i="33"/>
  <c r="M15" i="33" s="1"/>
  <c r="N15" i="33" s="1"/>
  <c r="D15" i="33"/>
  <c r="E15" i="33"/>
  <c r="L14" i="33"/>
  <c r="D14" i="33"/>
  <c r="E14" i="33" s="1"/>
  <c r="L13" i="33"/>
  <c r="D13" i="33"/>
  <c r="E13" i="33" s="1"/>
  <c r="L12" i="33"/>
  <c r="D12" i="33"/>
  <c r="L11" i="33"/>
  <c r="L10" i="33"/>
  <c r="L8" i="33"/>
  <c r="D8" i="33"/>
  <c r="E8" i="33" s="1"/>
  <c r="L7" i="33"/>
  <c r="D7" i="33"/>
  <c r="E7" i="33" s="1"/>
  <c r="L6" i="33"/>
  <c r="D6" i="33"/>
  <c r="E6" i="33" s="1"/>
  <c r="L5" i="33"/>
  <c r="D5" i="33"/>
  <c r="E5" i="33" s="1"/>
  <c r="L4" i="33"/>
  <c r="L3" i="33"/>
  <c r="D3" i="33"/>
  <c r="L9" i="33"/>
  <c r="J21" i="22"/>
  <c r="K21" i="22" s="1"/>
  <c r="L21" i="22" s="1"/>
  <c r="J20" i="22"/>
  <c r="K20" i="22" s="1"/>
  <c r="L20" i="22" s="1"/>
  <c r="J19" i="22"/>
  <c r="K19" i="22" s="1"/>
  <c r="J18" i="22"/>
  <c r="K18" i="22" s="1"/>
  <c r="L18" i="22" s="1"/>
  <c r="J17" i="22"/>
  <c r="K17" i="22" s="1"/>
  <c r="L17" i="22" s="1"/>
  <c r="M400" i="33"/>
  <c r="K400" i="33"/>
  <c r="J400" i="33"/>
  <c r="I400" i="33"/>
  <c r="G400" i="33"/>
  <c r="F400" i="33"/>
  <c r="E400" i="33"/>
  <c r="D400" i="33"/>
  <c r="M399" i="33"/>
  <c r="D399" i="33"/>
  <c r="K399" i="33"/>
  <c r="J399" i="33"/>
  <c r="I399" i="33"/>
  <c r="G399" i="33"/>
  <c r="F399" i="33"/>
  <c r="E399" i="33"/>
  <c r="M398" i="33"/>
  <c r="K398" i="33"/>
  <c r="J398" i="33"/>
  <c r="I398" i="33"/>
  <c r="G398" i="33"/>
  <c r="F398" i="33"/>
  <c r="E398" i="33"/>
  <c r="D398" i="33"/>
  <c r="M397" i="33"/>
  <c r="D397" i="33"/>
  <c r="K397" i="33"/>
  <c r="J397" i="33"/>
  <c r="I397" i="33"/>
  <c r="G397" i="33"/>
  <c r="F397" i="33"/>
  <c r="E397" i="33"/>
  <c r="M396" i="33"/>
  <c r="D396" i="33"/>
  <c r="N396" i="33" s="1"/>
  <c r="K396" i="33"/>
  <c r="J396" i="33"/>
  <c r="I396" i="33"/>
  <c r="G396" i="33"/>
  <c r="F396" i="33"/>
  <c r="E396" i="33"/>
  <c r="M395" i="33"/>
  <c r="K395" i="33"/>
  <c r="J395" i="33"/>
  <c r="I395" i="33"/>
  <c r="G395" i="33"/>
  <c r="F395" i="33"/>
  <c r="E395" i="33"/>
  <c r="D395" i="33"/>
  <c r="M394" i="33"/>
  <c r="D394" i="33"/>
  <c r="K394" i="33"/>
  <c r="J394" i="33"/>
  <c r="I394" i="33"/>
  <c r="G394" i="33"/>
  <c r="F394" i="33"/>
  <c r="E394" i="33"/>
  <c r="M393" i="33"/>
  <c r="D393" i="33"/>
  <c r="K393" i="33"/>
  <c r="J393" i="33"/>
  <c r="I393" i="33"/>
  <c r="G393" i="33"/>
  <c r="F393" i="33"/>
  <c r="E393" i="33"/>
  <c r="M392" i="33"/>
  <c r="D392" i="33"/>
  <c r="K392" i="33"/>
  <c r="J392" i="33"/>
  <c r="I392" i="33"/>
  <c r="G392" i="33"/>
  <c r="F392" i="33"/>
  <c r="E392" i="33"/>
  <c r="M391" i="33"/>
  <c r="D391" i="33"/>
  <c r="K391" i="33"/>
  <c r="J391" i="33"/>
  <c r="I391" i="33"/>
  <c r="G391" i="33"/>
  <c r="F391" i="33"/>
  <c r="E391" i="33"/>
  <c r="M390" i="33"/>
  <c r="D390" i="33"/>
  <c r="K390" i="33"/>
  <c r="J390" i="33"/>
  <c r="I390" i="33"/>
  <c r="G390" i="33"/>
  <c r="F390" i="33"/>
  <c r="E390" i="33"/>
  <c r="M389" i="33"/>
  <c r="D389" i="33"/>
  <c r="K389" i="33"/>
  <c r="J389" i="33"/>
  <c r="I389" i="33"/>
  <c r="G389" i="33"/>
  <c r="F389" i="33"/>
  <c r="E389" i="33"/>
  <c r="M388" i="33"/>
  <c r="D388" i="33"/>
  <c r="N388" i="33" s="1"/>
  <c r="K388" i="33"/>
  <c r="J388" i="33"/>
  <c r="I388" i="33"/>
  <c r="G388" i="33"/>
  <c r="F388" i="33"/>
  <c r="E388" i="33"/>
  <c r="M387" i="33"/>
  <c r="D387" i="33"/>
  <c r="K387" i="33"/>
  <c r="J387" i="33"/>
  <c r="I387" i="33"/>
  <c r="G387" i="33"/>
  <c r="F387" i="33"/>
  <c r="E387" i="33"/>
  <c r="M386" i="33"/>
  <c r="D386" i="33"/>
  <c r="K386" i="33"/>
  <c r="J386" i="33"/>
  <c r="I386" i="33"/>
  <c r="G386" i="33"/>
  <c r="F386" i="33"/>
  <c r="E386" i="33"/>
  <c r="M385" i="33"/>
  <c r="D385" i="33"/>
  <c r="K385" i="33"/>
  <c r="J385" i="33"/>
  <c r="I385" i="33"/>
  <c r="G385" i="33"/>
  <c r="F385" i="33"/>
  <c r="E385" i="33"/>
  <c r="M384" i="33"/>
  <c r="D384" i="33"/>
  <c r="K384" i="33"/>
  <c r="J384" i="33"/>
  <c r="I384" i="33"/>
  <c r="G384" i="33"/>
  <c r="F384" i="33"/>
  <c r="E384" i="33"/>
  <c r="M383" i="33"/>
  <c r="N383" i="33"/>
  <c r="D383" i="33"/>
  <c r="K383" i="33"/>
  <c r="J383" i="33"/>
  <c r="I383" i="33"/>
  <c r="G383" i="33"/>
  <c r="F383" i="33"/>
  <c r="E383" i="33"/>
  <c r="M382" i="33"/>
  <c r="N382" i="33" s="1"/>
  <c r="D382" i="33"/>
  <c r="K382" i="33"/>
  <c r="J382" i="33"/>
  <c r="I382" i="33"/>
  <c r="G382" i="33"/>
  <c r="F382" i="33"/>
  <c r="E382" i="33"/>
  <c r="M381" i="33"/>
  <c r="D381" i="33"/>
  <c r="N381" i="33" s="1"/>
  <c r="K381" i="33"/>
  <c r="J381" i="33"/>
  <c r="I381" i="33"/>
  <c r="G381" i="33"/>
  <c r="F381" i="33"/>
  <c r="E381" i="33"/>
  <c r="M380" i="33"/>
  <c r="D380" i="33"/>
  <c r="K380" i="33"/>
  <c r="J380" i="33"/>
  <c r="I380" i="33"/>
  <c r="G380" i="33"/>
  <c r="F380" i="33"/>
  <c r="E380" i="33"/>
  <c r="M379" i="33"/>
  <c r="N379" i="33" s="1"/>
  <c r="D379" i="33"/>
  <c r="K379" i="33"/>
  <c r="J379" i="33"/>
  <c r="I379" i="33"/>
  <c r="G379" i="33"/>
  <c r="F379" i="33"/>
  <c r="E379" i="33"/>
  <c r="M378" i="33"/>
  <c r="D378" i="33"/>
  <c r="N378" i="33" s="1"/>
  <c r="K378" i="33"/>
  <c r="J378" i="33"/>
  <c r="I378" i="33"/>
  <c r="G378" i="33"/>
  <c r="F378" i="33"/>
  <c r="E378" i="33"/>
  <c r="M377" i="33"/>
  <c r="D377" i="33"/>
  <c r="K377" i="33"/>
  <c r="J377" i="33"/>
  <c r="I377" i="33"/>
  <c r="G377" i="33"/>
  <c r="F377" i="33"/>
  <c r="E377" i="33"/>
  <c r="M376" i="33"/>
  <c r="N376" i="33" s="1"/>
  <c r="K376" i="33"/>
  <c r="J376" i="33"/>
  <c r="I376" i="33"/>
  <c r="G376" i="33"/>
  <c r="F376" i="33"/>
  <c r="E376" i="33"/>
  <c r="D376" i="33"/>
  <c r="M375" i="33"/>
  <c r="D375" i="33"/>
  <c r="N375" i="33" s="1"/>
  <c r="K375" i="33"/>
  <c r="J375" i="33"/>
  <c r="I375" i="33"/>
  <c r="G375" i="33"/>
  <c r="F375" i="33"/>
  <c r="E375" i="33"/>
  <c r="M374" i="33"/>
  <c r="D374" i="33"/>
  <c r="K374" i="33"/>
  <c r="J374" i="33"/>
  <c r="I374" i="33"/>
  <c r="G374" i="33"/>
  <c r="F374" i="33"/>
  <c r="E374" i="33"/>
  <c r="M373" i="33"/>
  <c r="N373" i="33" s="1"/>
  <c r="D373" i="33"/>
  <c r="K373" i="33"/>
  <c r="J373" i="33"/>
  <c r="I373" i="33"/>
  <c r="G373" i="33"/>
  <c r="F373" i="33"/>
  <c r="E373" i="33"/>
  <c r="M372" i="33"/>
  <c r="D372" i="33"/>
  <c r="N372" i="33" s="1"/>
  <c r="K372" i="33"/>
  <c r="J372" i="33"/>
  <c r="I372" i="33"/>
  <c r="G372" i="33"/>
  <c r="F372" i="33"/>
  <c r="E372" i="33"/>
  <c r="D371" i="33"/>
  <c r="M371" i="33"/>
  <c r="K371" i="33"/>
  <c r="J371" i="33"/>
  <c r="I371" i="33"/>
  <c r="G371" i="33"/>
  <c r="F371" i="33"/>
  <c r="E371" i="33"/>
  <c r="M370" i="33"/>
  <c r="N370" i="33" s="1"/>
  <c r="D370" i="33"/>
  <c r="K370" i="33"/>
  <c r="J370" i="33"/>
  <c r="I370" i="33"/>
  <c r="G370" i="33"/>
  <c r="F370" i="33"/>
  <c r="E370" i="33"/>
  <c r="M369" i="33"/>
  <c r="K369" i="33"/>
  <c r="J369" i="33"/>
  <c r="I369" i="33"/>
  <c r="G369" i="33"/>
  <c r="F369" i="33"/>
  <c r="E369" i="33"/>
  <c r="D369" i="33"/>
  <c r="M368" i="33"/>
  <c r="N368" i="33" s="1"/>
  <c r="D368" i="33"/>
  <c r="K368" i="33"/>
  <c r="J368" i="33"/>
  <c r="I368" i="33"/>
  <c r="G368" i="33"/>
  <c r="F368" i="33"/>
  <c r="E368" i="33"/>
  <c r="M367" i="33"/>
  <c r="N367" i="33" s="1"/>
  <c r="D367" i="33"/>
  <c r="K367" i="33"/>
  <c r="J367" i="33"/>
  <c r="I367" i="33"/>
  <c r="G367" i="33"/>
  <c r="F367" i="33"/>
  <c r="E367" i="33"/>
  <c r="M366" i="33"/>
  <c r="D366" i="33"/>
  <c r="K366" i="33"/>
  <c r="J366" i="33"/>
  <c r="I366" i="33"/>
  <c r="G366" i="33"/>
  <c r="F366" i="33"/>
  <c r="E366" i="33"/>
  <c r="M365" i="33"/>
  <c r="D365" i="33"/>
  <c r="K365" i="33"/>
  <c r="J365" i="33"/>
  <c r="I365" i="33"/>
  <c r="G365" i="33"/>
  <c r="F365" i="33"/>
  <c r="E365" i="33"/>
  <c r="M364" i="33"/>
  <c r="N364" i="33" s="1"/>
  <c r="D364" i="33"/>
  <c r="K364" i="33"/>
  <c r="J364" i="33"/>
  <c r="I364" i="33"/>
  <c r="G364" i="33"/>
  <c r="F364" i="33"/>
  <c r="E364" i="33"/>
  <c r="M363" i="33"/>
  <c r="D363" i="33"/>
  <c r="N363" i="33" s="1"/>
  <c r="K363" i="33"/>
  <c r="J363" i="33"/>
  <c r="I363" i="33"/>
  <c r="G363" i="33"/>
  <c r="F363" i="33"/>
  <c r="E363" i="33"/>
  <c r="M362" i="33"/>
  <c r="N362" i="33" s="1"/>
  <c r="K362" i="33"/>
  <c r="J362" i="33"/>
  <c r="I362" i="33"/>
  <c r="G362" i="33"/>
  <c r="F362" i="33"/>
  <c r="E362" i="33"/>
  <c r="D362" i="33"/>
  <c r="M361" i="33"/>
  <c r="N361" i="33" s="1"/>
  <c r="K361" i="33"/>
  <c r="J361" i="33"/>
  <c r="I361" i="33"/>
  <c r="G361" i="33"/>
  <c r="F361" i="33"/>
  <c r="E361" i="33"/>
  <c r="D361" i="33"/>
  <c r="M360" i="33"/>
  <c r="D360" i="33"/>
  <c r="N360" i="33" s="1"/>
  <c r="K360" i="33"/>
  <c r="J360" i="33"/>
  <c r="I360" i="33"/>
  <c r="G360" i="33"/>
  <c r="F360" i="33"/>
  <c r="E360" i="33"/>
  <c r="M359" i="33"/>
  <c r="N359" i="33" s="1"/>
  <c r="D359" i="33"/>
  <c r="K359" i="33"/>
  <c r="J359" i="33"/>
  <c r="I359" i="33"/>
  <c r="G359" i="33"/>
  <c r="F359" i="33"/>
  <c r="E359" i="33"/>
  <c r="M358" i="33"/>
  <c r="N358" i="33" s="1"/>
  <c r="D358" i="33"/>
  <c r="K358" i="33"/>
  <c r="J358" i="33"/>
  <c r="I358" i="33"/>
  <c r="G358" i="33"/>
  <c r="F358" i="33"/>
  <c r="E358" i="33"/>
  <c r="M357" i="33"/>
  <c r="D357" i="33"/>
  <c r="N357" i="33" s="1"/>
  <c r="K357" i="33"/>
  <c r="J357" i="33"/>
  <c r="I357" i="33"/>
  <c r="G357" i="33"/>
  <c r="F357" i="33"/>
  <c r="E357" i="33"/>
  <c r="M356" i="33"/>
  <c r="N356" i="33" s="1"/>
  <c r="D356" i="33"/>
  <c r="K356" i="33"/>
  <c r="J356" i="33"/>
  <c r="I356" i="33"/>
  <c r="G356" i="33"/>
  <c r="F356" i="33"/>
  <c r="E356" i="33"/>
  <c r="M355" i="33"/>
  <c r="K355" i="33"/>
  <c r="J355" i="33"/>
  <c r="I355" i="33"/>
  <c r="G355" i="33"/>
  <c r="F355" i="33"/>
  <c r="E355" i="33"/>
  <c r="D355" i="33"/>
  <c r="N355" i="33" s="1"/>
  <c r="M354" i="33"/>
  <c r="D354" i="33"/>
  <c r="K354" i="33"/>
  <c r="J354" i="33"/>
  <c r="I354" i="33"/>
  <c r="G354" i="33"/>
  <c r="F354" i="33"/>
  <c r="E354" i="33"/>
  <c r="M353" i="33"/>
  <c r="N353" i="33" s="1"/>
  <c r="D353" i="33"/>
  <c r="K353" i="33"/>
  <c r="J353" i="33"/>
  <c r="I353" i="33"/>
  <c r="G353" i="33"/>
  <c r="F353" i="33"/>
  <c r="E353" i="33"/>
  <c r="M352" i="33"/>
  <c r="D352" i="33"/>
  <c r="K352" i="33"/>
  <c r="J352" i="33"/>
  <c r="I352" i="33"/>
  <c r="G352" i="33"/>
  <c r="F352" i="33"/>
  <c r="E352" i="33"/>
  <c r="M351" i="33"/>
  <c r="D351" i="33"/>
  <c r="N351" i="33" s="1"/>
  <c r="K351" i="33"/>
  <c r="J351" i="33"/>
  <c r="I351" i="33"/>
  <c r="G351" i="33"/>
  <c r="F351" i="33"/>
  <c r="E351" i="33"/>
  <c r="M350" i="33"/>
  <c r="D350" i="33"/>
  <c r="K350" i="33"/>
  <c r="J350" i="33"/>
  <c r="I350" i="33"/>
  <c r="G350" i="33"/>
  <c r="F350" i="33"/>
  <c r="E350" i="33"/>
  <c r="M349" i="33"/>
  <c r="K349" i="33"/>
  <c r="J349" i="33"/>
  <c r="I349" i="33"/>
  <c r="G349" i="33"/>
  <c r="F349" i="33"/>
  <c r="E349" i="33"/>
  <c r="D349" i="33"/>
  <c r="M348" i="33"/>
  <c r="N348" i="33"/>
  <c r="D348" i="33"/>
  <c r="K348" i="33"/>
  <c r="J348" i="33"/>
  <c r="I348" i="33"/>
  <c r="G348" i="33"/>
  <c r="F348" i="33"/>
  <c r="E348" i="33"/>
  <c r="M347" i="33"/>
  <c r="D347" i="33"/>
  <c r="K347" i="33"/>
  <c r="J347" i="33"/>
  <c r="I347" i="33"/>
  <c r="G347" i="33"/>
  <c r="F347" i="33"/>
  <c r="E347" i="33"/>
  <c r="M346" i="33"/>
  <c r="D346" i="33"/>
  <c r="K346" i="33"/>
  <c r="J346" i="33"/>
  <c r="I346" i="33"/>
  <c r="G346" i="33"/>
  <c r="F346" i="33"/>
  <c r="E346" i="33"/>
  <c r="M345" i="33"/>
  <c r="N345" i="33" s="1"/>
  <c r="K345" i="33"/>
  <c r="J345" i="33"/>
  <c r="I345" i="33"/>
  <c r="G345" i="33"/>
  <c r="F345" i="33"/>
  <c r="E345" i="33"/>
  <c r="D345" i="33"/>
  <c r="M344" i="33"/>
  <c r="D344" i="33"/>
  <c r="K344" i="33"/>
  <c r="J344" i="33"/>
  <c r="I344" i="33"/>
  <c r="G344" i="33"/>
  <c r="F344" i="33"/>
  <c r="E344" i="33"/>
  <c r="M343" i="33"/>
  <c r="D343" i="33"/>
  <c r="K343" i="33"/>
  <c r="J343" i="33"/>
  <c r="I343" i="33"/>
  <c r="G343" i="33"/>
  <c r="F343" i="33"/>
  <c r="E343" i="33"/>
  <c r="M342" i="33"/>
  <c r="N342" i="33" s="1"/>
  <c r="D342" i="33"/>
  <c r="K342" i="33"/>
  <c r="J342" i="33"/>
  <c r="I342" i="33"/>
  <c r="G342" i="33"/>
  <c r="F342" i="33"/>
  <c r="E342" i="33"/>
  <c r="M341" i="33"/>
  <c r="D341" i="33"/>
  <c r="K341" i="33"/>
  <c r="J341" i="33"/>
  <c r="I341" i="33"/>
  <c r="G341" i="33"/>
  <c r="F341" i="33"/>
  <c r="E341" i="33"/>
  <c r="M340" i="33"/>
  <c r="D340" i="33"/>
  <c r="K340" i="33"/>
  <c r="J340" i="33"/>
  <c r="I340" i="33"/>
  <c r="G340" i="33"/>
  <c r="F340" i="33"/>
  <c r="E340" i="33"/>
  <c r="M339" i="33"/>
  <c r="N339" i="33" s="1"/>
  <c r="D339" i="33"/>
  <c r="K339" i="33"/>
  <c r="J339" i="33"/>
  <c r="I339" i="33"/>
  <c r="G339" i="33"/>
  <c r="F339" i="33"/>
  <c r="E339" i="33"/>
  <c r="M338" i="33"/>
  <c r="D338" i="33"/>
  <c r="K338" i="33"/>
  <c r="J338" i="33"/>
  <c r="I338" i="33"/>
  <c r="G338" i="33"/>
  <c r="F338" i="33"/>
  <c r="E338" i="33"/>
  <c r="M337" i="33"/>
  <c r="D337" i="33"/>
  <c r="K337" i="33"/>
  <c r="J337" i="33"/>
  <c r="I337" i="33"/>
  <c r="G337" i="33"/>
  <c r="F337" i="33"/>
  <c r="E337" i="33"/>
  <c r="M336" i="33"/>
  <c r="N336" i="33" s="1"/>
  <c r="D336" i="33"/>
  <c r="K336" i="33"/>
  <c r="J336" i="33"/>
  <c r="I336" i="33"/>
  <c r="G336" i="33"/>
  <c r="F336" i="33"/>
  <c r="E336" i="33"/>
  <c r="M335" i="33"/>
  <c r="N335" i="33" s="1"/>
  <c r="K335" i="33"/>
  <c r="J335" i="33"/>
  <c r="I335" i="33"/>
  <c r="G335" i="33"/>
  <c r="F335" i="33"/>
  <c r="E335" i="33"/>
  <c r="D335" i="33"/>
  <c r="M334" i="33"/>
  <c r="K334" i="33"/>
  <c r="J334" i="33"/>
  <c r="I334" i="33"/>
  <c r="G334" i="33"/>
  <c r="F334" i="33"/>
  <c r="E334" i="33"/>
  <c r="D334" i="33"/>
  <c r="N334" i="33" s="1"/>
  <c r="M333" i="33"/>
  <c r="K333" i="33"/>
  <c r="J333" i="33"/>
  <c r="I333" i="33"/>
  <c r="G333" i="33"/>
  <c r="F333" i="33"/>
  <c r="E333" i="33"/>
  <c r="D333" i="33"/>
  <c r="M332" i="33"/>
  <c r="D332" i="33"/>
  <c r="K332" i="33"/>
  <c r="J332" i="33"/>
  <c r="I332" i="33"/>
  <c r="G332" i="33"/>
  <c r="F332" i="33"/>
  <c r="E332" i="33"/>
  <c r="M331" i="33"/>
  <c r="N331" i="33" s="1"/>
  <c r="D331" i="33"/>
  <c r="K331" i="33"/>
  <c r="J331" i="33"/>
  <c r="I331" i="33"/>
  <c r="G331" i="33"/>
  <c r="F331" i="33"/>
  <c r="E331" i="33"/>
  <c r="M330" i="33"/>
  <c r="K330" i="33"/>
  <c r="J330" i="33"/>
  <c r="I330" i="33"/>
  <c r="G330" i="33"/>
  <c r="F330" i="33"/>
  <c r="E330" i="33"/>
  <c r="D330" i="33"/>
  <c r="M329" i="33"/>
  <c r="D329" i="33"/>
  <c r="K329" i="33"/>
  <c r="J329" i="33"/>
  <c r="I329" i="33"/>
  <c r="G329" i="33"/>
  <c r="F329" i="33"/>
  <c r="E329" i="33"/>
  <c r="M328" i="33"/>
  <c r="D328" i="33"/>
  <c r="K328" i="33"/>
  <c r="J328" i="33"/>
  <c r="I328" i="33"/>
  <c r="G328" i="33"/>
  <c r="F328" i="33"/>
  <c r="E328" i="33"/>
  <c r="M327" i="33"/>
  <c r="D327" i="33"/>
  <c r="K327" i="33"/>
  <c r="J327" i="33"/>
  <c r="I327" i="33"/>
  <c r="G327" i="33"/>
  <c r="F327" i="33"/>
  <c r="E327" i="33"/>
  <c r="M326" i="33"/>
  <c r="D326" i="33"/>
  <c r="K326" i="33"/>
  <c r="J326" i="33"/>
  <c r="I326" i="33"/>
  <c r="G326" i="33"/>
  <c r="F326" i="33"/>
  <c r="E326" i="33"/>
  <c r="M325" i="33"/>
  <c r="K325" i="33"/>
  <c r="J325" i="33"/>
  <c r="I325" i="33"/>
  <c r="G325" i="33"/>
  <c r="F325" i="33"/>
  <c r="E325" i="33"/>
  <c r="D325" i="33"/>
  <c r="M324" i="33"/>
  <c r="D324" i="33"/>
  <c r="K324" i="33"/>
  <c r="J324" i="33"/>
  <c r="I324" i="33"/>
  <c r="G324" i="33"/>
  <c r="F324" i="33"/>
  <c r="E324" i="33"/>
  <c r="M323" i="33"/>
  <c r="D323" i="33"/>
  <c r="K323" i="33"/>
  <c r="J323" i="33"/>
  <c r="I323" i="33"/>
  <c r="G323" i="33"/>
  <c r="F323" i="33"/>
  <c r="E323" i="33"/>
  <c r="M322" i="33"/>
  <c r="D322" i="33"/>
  <c r="K322" i="33"/>
  <c r="J322" i="33"/>
  <c r="I322" i="33"/>
  <c r="G322" i="33"/>
  <c r="F322" i="33"/>
  <c r="E322" i="33"/>
  <c r="M321" i="33"/>
  <c r="D321" i="33"/>
  <c r="K321" i="33"/>
  <c r="J321" i="33"/>
  <c r="I321" i="33"/>
  <c r="G321" i="33"/>
  <c r="F321" i="33"/>
  <c r="E321" i="33"/>
  <c r="M320" i="33"/>
  <c r="D320" i="33"/>
  <c r="K320" i="33"/>
  <c r="J320" i="33"/>
  <c r="I320" i="33"/>
  <c r="G320" i="33"/>
  <c r="F320" i="33"/>
  <c r="E320" i="33"/>
  <c r="M319" i="33"/>
  <c r="K319" i="33"/>
  <c r="J319" i="33"/>
  <c r="I319" i="33"/>
  <c r="G319" i="33"/>
  <c r="F319" i="33"/>
  <c r="E319" i="33"/>
  <c r="D319" i="33"/>
  <c r="M318" i="33"/>
  <c r="D318" i="33"/>
  <c r="K318" i="33"/>
  <c r="J318" i="33"/>
  <c r="I318" i="33"/>
  <c r="G318" i="33"/>
  <c r="F318" i="33"/>
  <c r="E318" i="33"/>
  <c r="M317" i="33"/>
  <c r="D317" i="33"/>
  <c r="K317" i="33"/>
  <c r="J317" i="33"/>
  <c r="I317" i="33"/>
  <c r="G317" i="33"/>
  <c r="F317" i="33"/>
  <c r="E317" i="33"/>
  <c r="M316" i="33"/>
  <c r="K316" i="33"/>
  <c r="J316" i="33"/>
  <c r="I316" i="33"/>
  <c r="G316" i="33"/>
  <c r="F316" i="33"/>
  <c r="E316" i="33"/>
  <c r="D316" i="33"/>
  <c r="N316" i="33" s="1"/>
  <c r="M315" i="33"/>
  <c r="D315" i="33"/>
  <c r="K315" i="33"/>
  <c r="J315" i="33"/>
  <c r="I315" i="33"/>
  <c r="G315" i="33"/>
  <c r="F315" i="33"/>
  <c r="E315" i="33"/>
  <c r="M314" i="33"/>
  <c r="D314" i="33"/>
  <c r="N314" i="33" s="1"/>
  <c r="K314" i="33"/>
  <c r="J314" i="33"/>
  <c r="I314" i="33"/>
  <c r="G314" i="33"/>
  <c r="F314" i="33"/>
  <c r="E314" i="33"/>
  <c r="M313" i="33"/>
  <c r="D313" i="33"/>
  <c r="N313" i="33" s="1"/>
  <c r="K313" i="33"/>
  <c r="J313" i="33"/>
  <c r="I313" i="33"/>
  <c r="G313" i="33"/>
  <c r="F313" i="33"/>
  <c r="E313" i="33"/>
  <c r="M312" i="33"/>
  <c r="N312" i="33"/>
  <c r="D312" i="33"/>
  <c r="K312" i="33"/>
  <c r="J312" i="33"/>
  <c r="I312" i="33"/>
  <c r="G312" i="33"/>
  <c r="F312" i="33"/>
  <c r="E312" i="33"/>
  <c r="M311" i="33"/>
  <c r="D311" i="33"/>
  <c r="K311" i="33"/>
  <c r="J311" i="33"/>
  <c r="I311" i="33"/>
  <c r="G311" i="33"/>
  <c r="F311" i="33"/>
  <c r="E311" i="33"/>
  <c r="M310" i="33"/>
  <c r="N310" i="33" s="1"/>
  <c r="D310" i="33"/>
  <c r="K310" i="33"/>
  <c r="J310" i="33"/>
  <c r="I310" i="33"/>
  <c r="G310" i="33"/>
  <c r="F310" i="33"/>
  <c r="E310" i="33"/>
  <c r="M309" i="33"/>
  <c r="D309" i="33"/>
  <c r="K309" i="33"/>
  <c r="J309" i="33"/>
  <c r="I309" i="33"/>
  <c r="G309" i="33"/>
  <c r="F309" i="33"/>
  <c r="E309" i="33"/>
  <c r="M308" i="33"/>
  <c r="D308" i="33"/>
  <c r="K308" i="33"/>
  <c r="J308" i="33"/>
  <c r="I308" i="33"/>
  <c r="G308" i="33"/>
  <c r="F308" i="33"/>
  <c r="E308" i="33"/>
  <c r="M307" i="33"/>
  <c r="D307" i="33"/>
  <c r="K307" i="33"/>
  <c r="J307" i="33"/>
  <c r="I307" i="33"/>
  <c r="G307" i="33"/>
  <c r="F307" i="33"/>
  <c r="E307" i="33"/>
  <c r="M306" i="33"/>
  <c r="D306" i="33"/>
  <c r="K306" i="33"/>
  <c r="J306" i="33"/>
  <c r="I306" i="33"/>
  <c r="G306" i="33"/>
  <c r="F306" i="33"/>
  <c r="E306" i="33"/>
  <c r="M305" i="33"/>
  <c r="N305" i="33"/>
  <c r="D305" i="33"/>
  <c r="K305" i="33"/>
  <c r="J305" i="33"/>
  <c r="I305" i="33"/>
  <c r="G305" i="33"/>
  <c r="F305" i="33"/>
  <c r="E305" i="33"/>
  <c r="M304" i="33"/>
  <c r="D304" i="33"/>
  <c r="N304" i="33" s="1"/>
  <c r="K304" i="33"/>
  <c r="J304" i="33"/>
  <c r="I304" i="33"/>
  <c r="G304" i="33"/>
  <c r="F304" i="33"/>
  <c r="E304" i="33"/>
  <c r="M303" i="33"/>
  <c r="D303" i="33"/>
  <c r="K303" i="33"/>
  <c r="J303" i="33"/>
  <c r="I303" i="33"/>
  <c r="G303" i="33"/>
  <c r="F303" i="33"/>
  <c r="E303" i="33"/>
  <c r="M302" i="33"/>
  <c r="D302" i="33"/>
  <c r="N302" i="33" s="1"/>
  <c r="K302" i="33"/>
  <c r="J302" i="33"/>
  <c r="I302" i="33"/>
  <c r="G302" i="33"/>
  <c r="F302" i="33"/>
  <c r="E302" i="33"/>
  <c r="M301" i="33"/>
  <c r="D301" i="33"/>
  <c r="N301" i="33" s="1"/>
  <c r="K301" i="33"/>
  <c r="J301" i="33"/>
  <c r="I301" i="33"/>
  <c r="G301" i="33"/>
  <c r="F301" i="33"/>
  <c r="E301" i="33"/>
  <c r="M300" i="33"/>
  <c r="D300" i="33"/>
  <c r="K300" i="33"/>
  <c r="J300" i="33"/>
  <c r="I300" i="33"/>
  <c r="G300" i="33"/>
  <c r="F300" i="33"/>
  <c r="E300" i="33"/>
  <c r="M299" i="33"/>
  <c r="D299" i="33"/>
  <c r="N299" i="33" s="1"/>
  <c r="K299" i="33"/>
  <c r="J299" i="33"/>
  <c r="I299" i="33"/>
  <c r="G299" i="33"/>
  <c r="F299" i="33"/>
  <c r="E299" i="33"/>
  <c r="M298" i="33"/>
  <c r="D298" i="33"/>
  <c r="K298" i="33"/>
  <c r="J298" i="33"/>
  <c r="I298" i="33"/>
  <c r="G298" i="33"/>
  <c r="F298" i="33"/>
  <c r="E298" i="33"/>
  <c r="M297" i="33"/>
  <c r="D297" i="33"/>
  <c r="N297" i="33" s="1"/>
  <c r="K297" i="33"/>
  <c r="J297" i="33"/>
  <c r="I297" i="33"/>
  <c r="G297" i="33"/>
  <c r="F297" i="33"/>
  <c r="E297" i="33"/>
  <c r="M296" i="33"/>
  <c r="D296" i="33"/>
  <c r="K296" i="33"/>
  <c r="J296" i="33"/>
  <c r="I296" i="33"/>
  <c r="G296" i="33"/>
  <c r="F296" i="33"/>
  <c r="E296" i="33"/>
  <c r="M295" i="33"/>
  <c r="K295" i="33"/>
  <c r="J295" i="33"/>
  <c r="I295" i="33"/>
  <c r="G295" i="33"/>
  <c r="F295" i="33"/>
  <c r="E295" i="33"/>
  <c r="D295" i="33"/>
  <c r="M294" i="33"/>
  <c r="D294" i="33"/>
  <c r="K294" i="33"/>
  <c r="J294" i="33"/>
  <c r="I294" i="33"/>
  <c r="G294" i="33"/>
  <c r="F294" i="33"/>
  <c r="E294" i="33"/>
  <c r="M293" i="33"/>
  <c r="D293" i="33"/>
  <c r="K293" i="33"/>
  <c r="J293" i="33"/>
  <c r="I293" i="33"/>
  <c r="G293" i="33"/>
  <c r="F293" i="33"/>
  <c r="E293" i="33"/>
  <c r="M292" i="33"/>
  <c r="D292" i="33"/>
  <c r="N292" i="33" s="1"/>
  <c r="K292" i="33"/>
  <c r="J292" i="33"/>
  <c r="I292" i="33"/>
  <c r="G292" i="33"/>
  <c r="F292" i="33"/>
  <c r="E292" i="33"/>
  <c r="M291" i="33"/>
  <c r="K291" i="33"/>
  <c r="J291" i="33"/>
  <c r="I291" i="33"/>
  <c r="G291" i="33"/>
  <c r="F291" i="33"/>
  <c r="E291" i="33"/>
  <c r="D291" i="33"/>
  <c r="M290" i="33"/>
  <c r="D290" i="33"/>
  <c r="N290" i="33" s="1"/>
  <c r="K290" i="33"/>
  <c r="J290" i="33"/>
  <c r="I290" i="33"/>
  <c r="G290" i="33"/>
  <c r="F290" i="33"/>
  <c r="E290" i="33"/>
  <c r="M289" i="33"/>
  <c r="K289" i="33"/>
  <c r="J289" i="33"/>
  <c r="I289" i="33"/>
  <c r="G289" i="33"/>
  <c r="F289" i="33"/>
  <c r="E289" i="33"/>
  <c r="D289" i="33"/>
  <c r="M288" i="33"/>
  <c r="D288" i="33"/>
  <c r="K288" i="33"/>
  <c r="J288" i="33"/>
  <c r="I288" i="33"/>
  <c r="G288" i="33"/>
  <c r="F288" i="33"/>
  <c r="E288" i="33"/>
  <c r="M287" i="33"/>
  <c r="D287" i="33"/>
  <c r="N287" i="33" s="1"/>
  <c r="K287" i="33"/>
  <c r="J287" i="33"/>
  <c r="I287" i="33"/>
  <c r="G287" i="33"/>
  <c r="F287" i="33"/>
  <c r="E287" i="33"/>
  <c r="M286" i="33"/>
  <c r="D286" i="33"/>
  <c r="N286" i="33" s="1"/>
  <c r="K286" i="33"/>
  <c r="J286" i="33"/>
  <c r="I286" i="33"/>
  <c r="G286" i="33"/>
  <c r="F286" i="33"/>
  <c r="E286" i="33"/>
  <c r="M285" i="33"/>
  <c r="D285" i="33"/>
  <c r="N285" i="33" s="1"/>
  <c r="K285" i="33"/>
  <c r="J285" i="33"/>
  <c r="I285" i="33"/>
  <c r="G285" i="33"/>
  <c r="F285" i="33"/>
  <c r="E285" i="33"/>
  <c r="M284" i="33"/>
  <c r="D284" i="33"/>
  <c r="K284" i="33"/>
  <c r="J284" i="33"/>
  <c r="I284" i="33"/>
  <c r="G284" i="33"/>
  <c r="F284" i="33"/>
  <c r="E284" i="33"/>
  <c r="D283" i="33"/>
  <c r="M283" i="33"/>
  <c r="K283" i="33"/>
  <c r="J283" i="33"/>
  <c r="I283" i="33"/>
  <c r="G283" i="33"/>
  <c r="F283" i="33"/>
  <c r="E283" i="33"/>
  <c r="M282" i="33"/>
  <c r="D282" i="33"/>
  <c r="K282" i="33"/>
  <c r="J282" i="33"/>
  <c r="I282" i="33"/>
  <c r="G282" i="33"/>
  <c r="F282" i="33"/>
  <c r="E282" i="33"/>
  <c r="M281" i="33"/>
  <c r="D281" i="33"/>
  <c r="N281" i="33" s="1"/>
  <c r="K281" i="33"/>
  <c r="J281" i="33"/>
  <c r="I281" i="33"/>
  <c r="G281" i="33"/>
  <c r="F281" i="33"/>
  <c r="E281" i="33"/>
  <c r="M280" i="33"/>
  <c r="N280" i="33" s="1"/>
  <c r="K280" i="33"/>
  <c r="J280" i="33"/>
  <c r="I280" i="33"/>
  <c r="G280" i="33"/>
  <c r="F280" i="33"/>
  <c r="E280" i="33"/>
  <c r="D280" i="33"/>
  <c r="M279" i="33"/>
  <c r="K279" i="33"/>
  <c r="J279" i="33"/>
  <c r="I279" i="33"/>
  <c r="G279" i="33"/>
  <c r="F279" i="33"/>
  <c r="E279" i="33"/>
  <c r="D279" i="33"/>
  <c r="M278" i="33"/>
  <c r="K278" i="33"/>
  <c r="J278" i="33"/>
  <c r="I278" i="33"/>
  <c r="G278" i="33"/>
  <c r="F278" i="33"/>
  <c r="E278" i="33"/>
  <c r="D278" i="33"/>
  <c r="M277" i="33"/>
  <c r="D277" i="33"/>
  <c r="K277" i="33"/>
  <c r="J277" i="33"/>
  <c r="I277" i="33"/>
  <c r="G277" i="33"/>
  <c r="F277" i="33"/>
  <c r="E277" i="33"/>
  <c r="M276" i="33"/>
  <c r="D276" i="33"/>
  <c r="N276" i="33" s="1"/>
  <c r="K276" i="33"/>
  <c r="J276" i="33"/>
  <c r="I276" i="33"/>
  <c r="G276" i="33"/>
  <c r="F276" i="33"/>
  <c r="E276" i="33"/>
  <c r="M275" i="33"/>
  <c r="D275" i="33"/>
  <c r="N275" i="33" s="1"/>
  <c r="K275" i="33"/>
  <c r="J275" i="33"/>
  <c r="I275" i="33"/>
  <c r="G275" i="33"/>
  <c r="F275" i="33"/>
  <c r="E275" i="33"/>
  <c r="M274" i="33"/>
  <c r="D274" i="33"/>
  <c r="N274" i="33" s="1"/>
  <c r="K274" i="33"/>
  <c r="J274" i="33"/>
  <c r="I274" i="33"/>
  <c r="G274" i="33"/>
  <c r="F274" i="33"/>
  <c r="E274" i="33"/>
  <c r="M273" i="33"/>
  <c r="D273" i="33"/>
  <c r="K273" i="33"/>
  <c r="J273" i="33"/>
  <c r="I273" i="33"/>
  <c r="G273" i="33"/>
  <c r="F273" i="33"/>
  <c r="E273" i="33"/>
  <c r="M272" i="33"/>
  <c r="D272" i="33"/>
  <c r="N272" i="33" s="1"/>
  <c r="K272" i="33"/>
  <c r="J272" i="33"/>
  <c r="I272" i="33"/>
  <c r="G272" i="33"/>
  <c r="F272" i="33"/>
  <c r="E272" i="33"/>
  <c r="M271" i="33"/>
  <c r="K271" i="33"/>
  <c r="J271" i="33"/>
  <c r="I271" i="33"/>
  <c r="G271" i="33"/>
  <c r="F271" i="33"/>
  <c r="E271" i="33"/>
  <c r="D271" i="33"/>
  <c r="M270" i="33"/>
  <c r="D270" i="33"/>
  <c r="N270" i="33" s="1"/>
  <c r="K270" i="33"/>
  <c r="J270" i="33"/>
  <c r="I270" i="33"/>
  <c r="G270" i="33"/>
  <c r="F270" i="33"/>
  <c r="E270" i="33"/>
  <c r="M269" i="33"/>
  <c r="D269" i="33"/>
  <c r="N269" i="33" s="1"/>
  <c r="K269" i="33"/>
  <c r="J269" i="33"/>
  <c r="I269" i="33"/>
  <c r="G269" i="33"/>
  <c r="F269" i="33"/>
  <c r="E269" i="33"/>
  <c r="M268" i="33"/>
  <c r="N268" i="33" s="1"/>
  <c r="K268" i="33"/>
  <c r="J268" i="33"/>
  <c r="I268" i="33"/>
  <c r="G268" i="33"/>
  <c r="F268" i="33"/>
  <c r="E268" i="33"/>
  <c r="D268" i="33"/>
  <c r="M267" i="33"/>
  <c r="D267" i="33"/>
  <c r="N267" i="33" s="1"/>
  <c r="K267" i="33"/>
  <c r="J267" i="33"/>
  <c r="I267" i="33"/>
  <c r="G267" i="33"/>
  <c r="F267" i="33"/>
  <c r="E267" i="33"/>
  <c r="M266" i="33"/>
  <c r="D266" i="33"/>
  <c r="N266" i="33" s="1"/>
  <c r="K266" i="33"/>
  <c r="J266" i="33"/>
  <c r="I266" i="33"/>
  <c r="G266" i="33"/>
  <c r="F266" i="33"/>
  <c r="E266" i="33"/>
  <c r="M265" i="33"/>
  <c r="D265" i="33"/>
  <c r="K265" i="33"/>
  <c r="J265" i="33"/>
  <c r="I265" i="33"/>
  <c r="G265" i="33"/>
  <c r="F265" i="33"/>
  <c r="E265" i="33"/>
  <c r="M264" i="33"/>
  <c r="D264" i="33"/>
  <c r="K264" i="33"/>
  <c r="J264" i="33"/>
  <c r="I264" i="33"/>
  <c r="G264" i="33"/>
  <c r="F264" i="33"/>
  <c r="E264" i="33"/>
  <c r="M263" i="33"/>
  <c r="D263" i="33"/>
  <c r="K263" i="33"/>
  <c r="J263" i="33"/>
  <c r="I263" i="33"/>
  <c r="G263" i="33"/>
  <c r="F263" i="33"/>
  <c r="E263" i="33"/>
  <c r="M262" i="33"/>
  <c r="D262" i="33"/>
  <c r="K262" i="33"/>
  <c r="J262" i="33"/>
  <c r="I262" i="33"/>
  <c r="G262" i="33"/>
  <c r="F262" i="33"/>
  <c r="E262" i="33"/>
  <c r="M261" i="33"/>
  <c r="D261" i="33"/>
  <c r="K261" i="33"/>
  <c r="J261" i="33"/>
  <c r="I261" i="33"/>
  <c r="G261" i="33"/>
  <c r="F261" i="33"/>
  <c r="E261" i="33"/>
  <c r="M260" i="33"/>
  <c r="D260" i="33"/>
  <c r="K260" i="33"/>
  <c r="J260" i="33"/>
  <c r="I260" i="33"/>
  <c r="G260" i="33"/>
  <c r="F260" i="33"/>
  <c r="E260" i="33"/>
  <c r="M259" i="33"/>
  <c r="D259" i="33"/>
  <c r="K259" i="33"/>
  <c r="J259" i="33"/>
  <c r="I259" i="33"/>
  <c r="G259" i="33"/>
  <c r="F259" i="33"/>
  <c r="E259" i="33"/>
  <c r="M258" i="33"/>
  <c r="D258" i="33"/>
  <c r="K258" i="33"/>
  <c r="J258" i="33"/>
  <c r="I258" i="33"/>
  <c r="G258" i="33"/>
  <c r="F258" i="33"/>
  <c r="E258" i="33"/>
  <c r="M257" i="33"/>
  <c r="D257" i="33"/>
  <c r="K257" i="33"/>
  <c r="J257" i="33"/>
  <c r="I257" i="33"/>
  <c r="G257" i="33"/>
  <c r="F257" i="33"/>
  <c r="E257" i="33"/>
  <c r="M256" i="33"/>
  <c r="N256" i="33" s="1"/>
  <c r="K256" i="33"/>
  <c r="J256" i="33"/>
  <c r="I256" i="33"/>
  <c r="G256" i="33"/>
  <c r="F256" i="33"/>
  <c r="E256" i="33"/>
  <c r="D256" i="33"/>
  <c r="M255" i="33"/>
  <c r="D255" i="33"/>
  <c r="K255" i="33"/>
  <c r="J255" i="33"/>
  <c r="I255" i="33"/>
  <c r="G255" i="33"/>
  <c r="F255" i="33"/>
  <c r="E255" i="33"/>
  <c r="M254" i="33"/>
  <c r="D254" i="33"/>
  <c r="K254" i="33"/>
  <c r="J254" i="33"/>
  <c r="I254" i="33"/>
  <c r="G254" i="33"/>
  <c r="F254" i="33"/>
  <c r="E254" i="33"/>
  <c r="M253" i="33"/>
  <c r="D253" i="33"/>
  <c r="K253" i="33"/>
  <c r="J253" i="33"/>
  <c r="I253" i="33"/>
  <c r="G253" i="33"/>
  <c r="F253" i="33"/>
  <c r="E253" i="33"/>
  <c r="M252" i="33"/>
  <c r="D252" i="33"/>
  <c r="K252" i="33"/>
  <c r="J252" i="33"/>
  <c r="I252" i="33"/>
  <c r="G252" i="33"/>
  <c r="F252" i="33"/>
  <c r="E252" i="33"/>
  <c r="M251" i="33"/>
  <c r="D251" i="33"/>
  <c r="K251" i="33"/>
  <c r="J251" i="33"/>
  <c r="I251" i="33"/>
  <c r="G251" i="33"/>
  <c r="F251" i="33"/>
  <c r="E251" i="33"/>
  <c r="M250" i="33"/>
  <c r="D250" i="33"/>
  <c r="K250" i="33"/>
  <c r="J250" i="33"/>
  <c r="I250" i="33"/>
  <c r="G250" i="33"/>
  <c r="F250" i="33"/>
  <c r="E250" i="33"/>
  <c r="M249" i="33"/>
  <c r="D249" i="33"/>
  <c r="K249" i="33"/>
  <c r="J249" i="33"/>
  <c r="I249" i="33"/>
  <c r="G249" i="33"/>
  <c r="F249" i="33"/>
  <c r="E249" i="33"/>
  <c r="M248" i="33"/>
  <c r="D248" i="33"/>
  <c r="K248" i="33"/>
  <c r="J248" i="33"/>
  <c r="I248" i="33"/>
  <c r="G248" i="33"/>
  <c r="F248" i="33"/>
  <c r="E248" i="33"/>
  <c r="M247" i="33"/>
  <c r="D247" i="33"/>
  <c r="K247" i="33"/>
  <c r="J247" i="33"/>
  <c r="I247" i="33"/>
  <c r="G247" i="33"/>
  <c r="F247" i="33"/>
  <c r="E247" i="33"/>
  <c r="M246" i="33"/>
  <c r="D246" i="33"/>
  <c r="K246" i="33"/>
  <c r="J246" i="33"/>
  <c r="I246" i="33"/>
  <c r="G246" i="33"/>
  <c r="F246" i="33"/>
  <c r="E246" i="33"/>
  <c r="M245" i="33"/>
  <c r="D245" i="33"/>
  <c r="K245" i="33"/>
  <c r="J245" i="33"/>
  <c r="I245" i="33"/>
  <c r="G245" i="33"/>
  <c r="F245" i="33"/>
  <c r="E245" i="33"/>
  <c r="M244" i="33"/>
  <c r="D244" i="33"/>
  <c r="K244" i="33"/>
  <c r="J244" i="33"/>
  <c r="I244" i="33"/>
  <c r="G244" i="33"/>
  <c r="F244" i="33"/>
  <c r="E244" i="33"/>
  <c r="M243" i="33"/>
  <c r="D243" i="33"/>
  <c r="K243" i="33"/>
  <c r="J243" i="33"/>
  <c r="I243" i="33"/>
  <c r="G243" i="33"/>
  <c r="F243" i="33"/>
  <c r="E243" i="33"/>
  <c r="M242" i="33"/>
  <c r="D242" i="33"/>
  <c r="K242" i="33"/>
  <c r="J242" i="33"/>
  <c r="I242" i="33"/>
  <c r="G242" i="33"/>
  <c r="F242" i="33"/>
  <c r="E242" i="33"/>
  <c r="M241" i="33"/>
  <c r="D241" i="33"/>
  <c r="K241" i="33"/>
  <c r="J241" i="33"/>
  <c r="I241" i="33"/>
  <c r="G241" i="33"/>
  <c r="F241" i="33"/>
  <c r="E241" i="33"/>
  <c r="M240" i="33"/>
  <c r="D240" i="33"/>
  <c r="K240" i="33"/>
  <c r="J240" i="33"/>
  <c r="I240" i="33"/>
  <c r="G240" i="33"/>
  <c r="F240" i="33"/>
  <c r="E240" i="33"/>
  <c r="M239" i="33"/>
  <c r="D239" i="33"/>
  <c r="K239" i="33"/>
  <c r="J239" i="33"/>
  <c r="I239" i="33"/>
  <c r="G239" i="33"/>
  <c r="F239" i="33"/>
  <c r="E239" i="33"/>
  <c r="M238" i="33"/>
  <c r="D238" i="33"/>
  <c r="K238" i="33"/>
  <c r="J238" i="33"/>
  <c r="I238" i="33"/>
  <c r="G238" i="33"/>
  <c r="F238" i="33"/>
  <c r="E238" i="33"/>
  <c r="M237" i="33"/>
  <c r="D237" i="33"/>
  <c r="K237" i="33"/>
  <c r="J237" i="33"/>
  <c r="I237" i="33"/>
  <c r="G237" i="33"/>
  <c r="F237" i="33"/>
  <c r="E237" i="33"/>
  <c r="M236" i="33"/>
  <c r="D236" i="33"/>
  <c r="K236" i="33"/>
  <c r="J236" i="33"/>
  <c r="I236" i="33"/>
  <c r="G236" i="33"/>
  <c r="F236" i="33"/>
  <c r="E236" i="33"/>
  <c r="M235" i="33"/>
  <c r="D235" i="33"/>
  <c r="K235" i="33"/>
  <c r="J235" i="33"/>
  <c r="I235" i="33"/>
  <c r="G235" i="33"/>
  <c r="F235" i="33"/>
  <c r="E235" i="33"/>
  <c r="M234" i="33"/>
  <c r="D234" i="33"/>
  <c r="K234" i="33"/>
  <c r="J234" i="33"/>
  <c r="I234" i="33"/>
  <c r="G234" i="33"/>
  <c r="F234" i="33"/>
  <c r="E234" i="33"/>
  <c r="M233" i="33"/>
  <c r="D233" i="33"/>
  <c r="K233" i="33"/>
  <c r="J233" i="33"/>
  <c r="I233" i="33"/>
  <c r="G233" i="33"/>
  <c r="F233" i="33"/>
  <c r="E233" i="33"/>
  <c r="M232" i="33"/>
  <c r="D232" i="33"/>
  <c r="K232" i="33"/>
  <c r="J232" i="33"/>
  <c r="I232" i="33"/>
  <c r="G232" i="33"/>
  <c r="F232" i="33"/>
  <c r="E232" i="33"/>
  <c r="M231" i="33"/>
  <c r="D231" i="33"/>
  <c r="K231" i="33"/>
  <c r="J231" i="33"/>
  <c r="I231" i="33"/>
  <c r="G231" i="33"/>
  <c r="F231" i="33"/>
  <c r="E231" i="33"/>
  <c r="M230" i="33"/>
  <c r="D230" i="33"/>
  <c r="K230" i="33"/>
  <c r="J230" i="33"/>
  <c r="I230" i="33"/>
  <c r="G230" i="33"/>
  <c r="F230" i="33"/>
  <c r="E230" i="33"/>
  <c r="M229" i="33"/>
  <c r="D229" i="33"/>
  <c r="K229" i="33"/>
  <c r="J229" i="33"/>
  <c r="I229" i="33"/>
  <c r="G229" i="33"/>
  <c r="F229" i="33"/>
  <c r="E229" i="33"/>
  <c r="M228" i="33"/>
  <c r="D228" i="33"/>
  <c r="K228" i="33"/>
  <c r="J228" i="33"/>
  <c r="I228" i="33"/>
  <c r="G228" i="33"/>
  <c r="F228" i="33"/>
  <c r="E228" i="33"/>
  <c r="M227" i="33"/>
  <c r="D227" i="33"/>
  <c r="K227" i="33"/>
  <c r="J227" i="33"/>
  <c r="I227" i="33"/>
  <c r="G227" i="33"/>
  <c r="F227" i="33"/>
  <c r="E227" i="33"/>
  <c r="M226" i="33"/>
  <c r="D226" i="33"/>
  <c r="K226" i="33"/>
  <c r="J226" i="33"/>
  <c r="I226" i="33"/>
  <c r="G226" i="33"/>
  <c r="F226" i="33"/>
  <c r="E226" i="33"/>
  <c r="M225" i="33"/>
  <c r="D225" i="33"/>
  <c r="K225" i="33"/>
  <c r="J225" i="33"/>
  <c r="I225" i="33"/>
  <c r="G225" i="33"/>
  <c r="F225" i="33"/>
  <c r="E225" i="33"/>
  <c r="M224" i="33"/>
  <c r="D224" i="33"/>
  <c r="K224" i="33"/>
  <c r="J224" i="33"/>
  <c r="I224" i="33"/>
  <c r="G224" i="33"/>
  <c r="F224" i="33"/>
  <c r="E224" i="33"/>
  <c r="M223" i="33"/>
  <c r="D223" i="33"/>
  <c r="K223" i="33"/>
  <c r="J223" i="33"/>
  <c r="I223" i="33"/>
  <c r="G223" i="33"/>
  <c r="F223" i="33"/>
  <c r="E223" i="33"/>
  <c r="D222" i="33"/>
  <c r="D221" i="33"/>
  <c r="E221" i="33" s="1"/>
  <c r="D220" i="33"/>
  <c r="D219" i="33"/>
  <c r="E219" i="33" s="1"/>
  <c r="L219" i="33"/>
  <c r="M219" i="33" s="1"/>
  <c r="N219" i="33" s="1"/>
  <c r="D218" i="33"/>
  <c r="L218" i="33" s="1"/>
  <c r="M218" i="33" s="1"/>
  <c r="N218" i="33" s="1"/>
  <c r="D196" i="33"/>
  <c r="E196" i="33" s="1"/>
  <c r="D217" i="33"/>
  <c r="D216" i="33"/>
  <c r="D215" i="33"/>
  <c r="E215" i="33" s="1"/>
  <c r="D214" i="33"/>
  <c r="E214" i="33" s="1"/>
  <c r="D213" i="33"/>
  <c r="D212" i="33"/>
  <c r="E212" i="33" s="1"/>
  <c r="D211" i="33"/>
  <c r="D210" i="33"/>
  <c r="D209" i="33"/>
  <c r="D208" i="33"/>
  <c r="E208" i="33" s="1"/>
  <c r="D207" i="33"/>
  <c r="L207" i="33" s="1"/>
  <c r="M207" i="33" s="1"/>
  <c r="N207" i="33" s="1"/>
  <c r="D206" i="33"/>
  <c r="E206" i="33" s="1"/>
  <c r="D205" i="33"/>
  <c r="L205" i="33" s="1"/>
  <c r="M205" i="33" s="1"/>
  <c r="N205" i="33" s="1"/>
  <c r="D204" i="33"/>
  <c r="E204" i="33" s="1"/>
  <c r="D203" i="33"/>
  <c r="D202" i="33"/>
  <c r="D201" i="33"/>
  <c r="D200" i="33"/>
  <c r="E200" i="33"/>
  <c r="D199" i="33"/>
  <c r="L199" i="33" s="1"/>
  <c r="M199" i="33" s="1"/>
  <c r="N199" i="33" s="1"/>
  <c r="E199" i="33"/>
  <c r="D198" i="33"/>
  <c r="E198" i="33" s="1"/>
  <c r="D197" i="33"/>
  <c r="L197" i="33" s="1"/>
  <c r="M197" i="33" s="1"/>
  <c r="N197" i="33" s="1"/>
  <c r="D195" i="33"/>
  <c r="D194" i="33"/>
  <c r="E194" i="33" s="1"/>
  <c r="D193" i="33"/>
  <c r="E193" i="33" s="1"/>
  <c r="D192" i="33"/>
  <c r="E192" i="33" s="1"/>
  <c r="D191" i="33"/>
  <c r="E191" i="33" s="1"/>
  <c r="D190" i="33"/>
  <c r="D189" i="33"/>
  <c r="E189" i="33"/>
  <c r="D188" i="33"/>
  <c r="E188" i="33"/>
  <c r="D187" i="33"/>
  <c r="D186" i="33"/>
  <c r="D185" i="33"/>
  <c r="E185" i="33" s="1"/>
  <c r="D184" i="33"/>
  <c r="E184" i="33" s="1"/>
  <c r="D183" i="33"/>
  <c r="E183" i="33" s="1"/>
  <c r="D182" i="33"/>
  <c r="D181" i="33"/>
  <c r="D180" i="33"/>
  <c r="D179" i="33"/>
  <c r="L179" i="33" s="1"/>
  <c r="M179" i="33" s="1"/>
  <c r="N179" i="33" s="1"/>
  <c r="D178" i="33"/>
  <c r="E178" i="33" s="1"/>
  <c r="D177" i="33"/>
  <c r="E177" i="33" s="1"/>
  <c r="D176" i="33"/>
  <c r="E176" i="33"/>
  <c r="D175" i="33"/>
  <c r="L175" i="33" s="1"/>
  <c r="M175" i="33" s="1"/>
  <c r="N175" i="33" s="1"/>
  <c r="D174" i="33"/>
  <c r="E174" i="33" s="1"/>
  <c r="D173" i="33"/>
  <c r="E173" i="33" s="1"/>
  <c r="D172" i="33"/>
  <c r="E172" i="33" s="1"/>
  <c r="D171" i="33"/>
  <c r="E171" i="33" s="1"/>
  <c r="D170" i="33"/>
  <c r="E170" i="33" s="1"/>
  <c r="D169" i="33"/>
  <c r="L169" i="33" s="1"/>
  <c r="M169" i="33" s="1"/>
  <c r="N169" i="33" s="1"/>
  <c r="E169" i="33"/>
  <c r="D168" i="33"/>
  <c r="E168" i="33" s="1"/>
  <c r="D167" i="33"/>
  <c r="E167" i="33"/>
  <c r="D166" i="33"/>
  <c r="E166" i="33" s="1"/>
  <c r="D165" i="33"/>
  <c r="E165" i="33" s="1"/>
  <c r="D164" i="33"/>
  <c r="D163" i="33"/>
  <c r="E163" i="33" s="1"/>
  <c r="D162" i="33"/>
  <c r="E162" i="33" s="1"/>
  <c r="D161" i="33"/>
  <c r="E161" i="33" s="1"/>
  <c r="D160" i="33"/>
  <c r="D159" i="33"/>
  <c r="E159" i="33" s="1"/>
  <c r="D158" i="33"/>
  <c r="D157" i="33"/>
  <c r="E157" i="33" s="1"/>
  <c r="D156" i="33"/>
  <c r="D155" i="33"/>
  <c r="E155" i="33" s="1"/>
  <c r="D154" i="33"/>
  <c r="E154" i="33" s="1"/>
  <c r="D153" i="33"/>
  <c r="E153" i="33" s="1"/>
  <c r="D152" i="33"/>
  <c r="E152" i="33" s="1"/>
  <c r="D151" i="33"/>
  <c r="L151" i="33" s="1"/>
  <c r="M151" i="33" s="1"/>
  <c r="N151" i="33" s="1"/>
  <c r="D150" i="33"/>
  <c r="E150" i="33"/>
  <c r="D149" i="33"/>
  <c r="E149" i="33"/>
  <c r="D148" i="33"/>
  <c r="D139" i="33"/>
  <c r="D140" i="33"/>
  <c r="E140" i="33" s="1"/>
  <c r="D141" i="33"/>
  <c r="D142" i="33"/>
  <c r="E142" i="33" s="1"/>
  <c r="D143" i="33"/>
  <c r="D144" i="33"/>
  <c r="D145" i="33"/>
  <c r="E145" i="33" s="1"/>
  <c r="D146" i="33"/>
  <c r="E146" i="33" s="1"/>
  <c r="D147" i="33"/>
  <c r="D118" i="33"/>
  <c r="E118" i="33"/>
  <c r="D119" i="33"/>
  <c r="L119" i="33" s="1"/>
  <c r="M119" i="33" s="1"/>
  <c r="N119" i="33" s="1"/>
  <c r="D120" i="33"/>
  <c r="E120" i="33" s="1"/>
  <c r="D121" i="33"/>
  <c r="E121" i="33" s="1"/>
  <c r="D122" i="33"/>
  <c r="L122" i="33" s="1"/>
  <c r="M122" i="33" s="1"/>
  <c r="N122" i="33" s="1"/>
  <c r="D123" i="33"/>
  <c r="D124" i="33"/>
  <c r="E124" i="33" s="1"/>
  <c r="D125" i="33"/>
  <c r="D126" i="33"/>
  <c r="E126" i="33" s="1"/>
  <c r="D127" i="33"/>
  <c r="E127" i="33" s="1"/>
  <c r="D128" i="33"/>
  <c r="E128" i="33" s="1"/>
  <c r="D65" i="33"/>
  <c r="D136" i="33"/>
  <c r="D129" i="33"/>
  <c r="E129" i="33" s="1"/>
  <c r="D130" i="33"/>
  <c r="D131" i="33"/>
  <c r="E131" i="33" s="1"/>
  <c r="D132" i="33"/>
  <c r="D133" i="33"/>
  <c r="E133" i="33" s="1"/>
  <c r="D134" i="33"/>
  <c r="L134" i="33" s="1"/>
  <c r="M134" i="33" s="1"/>
  <c r="N134" i="33" s="1"/>
  <c r="D135" i="33"/>
  <c r="E135" i="33" s="1"/>
  <c r="D137" i="33"/>
  <c r="D138" i="33"/>
  <c r="E138" i="33"/>
  <c r="D116" i="33"/>
  <c r="E116" i="33" s="1"/>
  <c r="D117" i="33"/>
  <c r="A7" i="37"/>
  <c r="D115" i="33"/>
  <c r="E115" i="33" s="1"/>
  <c r="D114" i="33"/>
  <c r="D113" i="33"/>
  <c r="D112" i="33"/>
  <c r="E112" i="33" s="1"/>
  <c r="D111" i="33"/>
  <c r="E111" i="33"/>
  <c r="D100" i="33"/>
  <c r="E100" i="33"/>
  <c r="D99" i="33"/>
  <c r="D98" i="33"/>
  <c r="E98" i="33" s="1"/>
  <c r="D97" i="33"/>
  <c r="E97" i="33"/>
  <c r="D96" i="33"/>
  <c r="E96" i="33" s="1"/>
  <c r="D95" i="33"/>
  <c r="E95" i="33"/>
  <c r="D94" i="33"/>
  <c r="L94" i="33" s="1"/>
  <c r="M94" i="33" s="1"/>
  <c r="N94" i="33" s="1"/>
  <c r="E94" i="33"/>
  <c r="D93" i="33"/>
  <c r="E93" i="33" s="1"/>
  <c r="D92" i="33"/>
  <c r="E92" i="33" s="1"/>
  <c r="D91" i="33"/>
  <c r="D90" i="33"/>
  <c r="L90" i="33" s="1"/>
  <c r="M90" i="33" s="1"/>
  <c r="N90" i="33" s="1"/>
  <c r="D89" i="33"/>
  <c r="D88" i="33"/>
  <c r="E88" i="33"/>
  <c r="D85" i="33"/>
  <c r="L85" i="33" s="1"/>
  <c r="M85" i="33" s="1"/>
  <c r="N85" i="33" s="1"/>
  <c r="E85" i="33"/>
  <c r="D84" i="33"/>
  <c r="E84" i="33" s="1"/>
  <c r="D83" i="33"/>
  <c r="D79" i="33"/>
  <c r="E79" i="33"/>
  <c r="D4" i="33"/>
  <c r="E4" i="33" s="1"/>
  <c r="D110" i="33"/>
  <c r="D109" i="33"/>
  <c r="E109" i="33"/>
  <c r="D108" i="33"/>
  <c r="E108" i="33" s="1"/>
  <c r="D107" i="33"/>
  <c r="D106" i="33"/>
  <c r="E106" i="33" s="1"/>
  <c r="D105" i="33"/>
  <c r="E105" i="33" s="1"/>
  <c r="D104" i="33"/>
  <c r="E104" i="33"/>
  <c r="D103" i="33"/>
  <c r="E103" i="33" s="1"/>
  <c r="D102" i="33"/>
  <c r="E102" i="33" s="1"/>
  <c r="D101" i="33"/>
  <c r="E101" i="33" s="1"/>
  <c r="D87" i="33"/>
  <c r="E87" i="33" s="1"/>
  <c r="D86" i="33"/>
  <c r="E86" i="33" s="1"/>
  <c r="D82" i="33"/>
  <c r="E82" i="33" s="1"/>
  <c r="D81" i="33"/>
  <c r="L81" i="33" s="1"/>
  <c r="M81" i="33" s="1"/>
  <c r="N81" i="33" s="1"/>
  <c r="D80" i="33"/>
  <c r="G5" i="22"/>
  <c r="G4" i="22"/>
  <c r="G3" i="22"/>
  <c r="G6" i="22" s="1"/>
  <c r="F6" i="22" s="1"/>
  <c r="J6" i="22" s="1"/>
  <c r="D78" i="33"/>
  <c r="E78" i="33" s="1"/>
  <c r="D77" i="33"/>
  <c r="E77" i="33" s="1"/>
  <c r="D76" i="33"/>
  <c r="E76" i="33" s="1"/>
  <c r="D75" i="33"/>
  <c r="E75" i="33" s="1"/>
  <c r="D74" i="33"/>
  <c r="D73" i="33"/>
  <c r="E73" i="33" s="1"/>
  <c r="D72" i="33"/>
  <c r="E72" i="33" s="1"/>
  <c r="D61" i="33"/>
  <c r="E61" i="33" s="1"/>
  <c r="D71" i="33"/>
  <c r="E71" i="33" s="1"/>
  <c r="D70" i="33"/>
  <c r="E70" i="33" s="1"/>
  <c r="D69" i="33"/>
  <c r="G2" i="33"/>
  <c r="F2" i="33"/>
  <c r="F1" i="33"/>
  <c r="M2" i="33"/>
  <c r="L2" i="33"/>
  <c r="J2" i="33"/>
  <c r="D68" i="33"/>
  <c r="E68" i="33"/>
  <c r="D67" i="33"/>
  <c r="E67" i="33" s="1"/>
  <c r="D66" i="33"/>
  <c r="D64" i="33"/>
  <c r="L64" i="33" s="1"/>
  <c r="M64" i="33" s="1"/>
  <c r="N64" i="33" s="1"/>
  <c r="D63" i="33"/>
  <c r="E63" i="33" s="1"/>
  <c r="D62" i="33"/>
  <c r="E62" i="33" s="1"/>
  <c r="D60" i="33"/>
  <c r="E60" i="33" s="1"/>
  <c r="D59" i="33"/>
  <c r="D58" i="33"/>
  <c r="D57" i="33"/>
  <c r="E57" i="33" s="1"/>
  <c r="D56" i="33"/>
  <c r="E56" i="33" s="1"/>
  <c r="D55" i="33"/>
  <c r="E55" i="33"/>
  <c r="D54" i="33"/>
  <c r="E54" i="33" s="1"/>
  <c r="D53" i="33"/>
  <c r="E53" i="33" s="1"/>
  <c r="D52" i="33"/>
  <c r="E52" i="33" s="1"/>
  <c r="D51" i="33"/>
  <c r="D50" i="33"/>
  <c r="D49" i="33"/>
  <c r="E49" i="33" s="1"/>
  <c r="D48" i="33"/>
  <c r="L48" i="33" s="1"/>
  <c r="M48" i="33" s="1"/>
  <c r="N48" i="33" s="1"/>
  <c r="D47" i="33"/>
  <c r="E47" i="33" s="1"/>
  <c r="D46" i="33"/>
  <c r="E46" i="33" s="1"/>
  <c r="D45" i="33"/>
  <c r="E45" i="33" s="1"/>
  <c r="D44" i="33"/>
  <c r="E44" i="33" s="1"/>
  <c r="D36" i="33"/>
  <c r="D37" i="33"/>
  <c r="E37" i="33" s="1"/>
  <c r="D38" i="33"/>
  <c r="D39" i="33"/>
  <c r="D40" i="33"/>
  <c r="E40" i="33"/>
  <c r="D41" i="33"/>
  <c r="D42" i="33"/>
  <c r="D43" i="33"/>
  <c r="E43" i="33" s="1"/>
  <c r="I2" i="33"/>
  <c r="I1" i="33"/>
  <c r="D31" i="33"/>
  <c r="D30" i="33"/>
  <c r="D35" i="33"/>
  <c r="L35" i="33" s="1"/>
  <c r="M35" i="33" s="1"/>
  <c r="N35" i="33" s="1"/>
  <c r="D34" i="33"/>
  <c r="D33" i="33"/>
  <c r="E33" i="33" s="1"/>
  <c r="D32" i="33"/>
  <c r="E32" i="33" s="1"/>
  <c r="D29" i="33"/>
  <c r="L29" i="33" s="1"/>
  <c r="M29" i="33" s="1"/>
  <c r="N29" i="33" s="1"/>
  <c r="D28" i="33"/>
  <c r="E28" i="33" s="1"/>
  <c r="D27" i="33"/>
  <c r="E27" i="33" s="1"/>
  <c r="D22" i="33"/>
  <c r="E22" i="33" s="1"/>
  <c r="D16" i="33"/>
  <c r="E16" i="33" s="1"/>
  <c r="D9" i="33"/>
  <c r="E9" i="33" s="1"/>
  <c r="D10" i="33"/>
  <c r="E10" i="33" s="1"/>
  <c r="D11" i="33"/>
  <c r="E12" i="33"/>
  <c r="D3" i="7"/>
  <c r="P5" i="18"/>
  <c r="P7" i="18"/>
  <c r="P9" i="18"/>
  <c r="P11" i="18"/>
  <c r="O11" i="18" s="1"/>
  <c r="P13" i="18"/>
  <c r="O13" i="18" s="1"/>
  <c r="J3" i="7"/>
  <c r="P3" i="7"/>
  <c r="O9" i="18" s="1"/>
  <c r="P4" i="7"/>
  <c r="V3" i="7"/>
  <c r="V4" i="7"/>
  <c r="V5" i="7"/>
  <c r="V6" i="7"/>
  <c r="AE10" i="7"/>
  <c r="AG10" i="7"/>
  <c r="AI10" i="7"/>
  <c r="C6" i="19"/>
  <c r="C7" i="19" s="1"/>
  <c r="G3" i="19" s="1"/>
  <c r="AE9" i="7"/>
  <c r="AG9" i="7"/>
  <c r="AI9" i="7"/>
  <c r="F2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Y18" i="18" s="1"/>
  <c r="R18" i="18"/>
  <c r="X17" i="18"/>
  <c r="X18" i="18" s="1"/>
  <c r="W17" i="18"/>
  <c r="W18" i="18" s="1"/>
  <c r="V17" i="18"/>
  <c r="U17" i="18"/>
  <c r="AE4" i="7"/>
  <c r="AI4" i="7"/>
  <c r="AG4" i="7"/>
  <c r="S4" i="7"/>
  <c r="O10" i="18" s="1"/>
  <c r="G77" i="16"/>
  <c r="K77" i="16" s="1"/>
  <c r="M77" i="16" s="1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 s="1"/>
  <c r="F76" i="16"/>
  <c r="J76" i="16" s="1"/>
  <c r="L76" i="16" s="1"/>
  <c r="E76" i="16"/>
  <c r="D76" i="16"/>
  <c r="F75" i="16"/>
  <c r="J75" i="16" s="1"/>
  <c r="L75" i="16" s="1"/>
  <c r="G75" i="16"/>
  <c r="K75" i="16"/>
  <c r="M75" i="16" s="1"/>
  <c r="F74" i="16"/>
  <c r="J74" i="16" s="1"/>
  <c r="L74" i="16" s="1"/>
  <c r="G74" i="16"/>
  <c r="K74" i="16" s="1"/>
  <c r="M74" i="16"/>
  <c r="G73" i="16"/>
  <c r="K73" i="16"/>
  <c r="M73" i="16"/>
  <c r="F73" i="16"/>
  <c r="J73" i="16" s="1"/>
  <c r="L73" i="16" s="1"/>
  <c r="G72" i="16"/>
  <c r="K72" i="16" s="1"/>
  <c r="M72" i="16" s="1"/>
  <c r="F72" i="16"/>
  <c r="J72" i="16" s="1"/>
  <c r="L72" i="16" s="1"/>
  <c r="G71" i="16"/>
  <c r="K71" i="16" s="1"/>
  <c r="M71" i="16" s="1"/>
  <c r="F70" i="16"/>
  <c r="J70" i="16" s="1"/>
  <c r="L70" i="16" s="1"/>
  <c r="G68" i="16"/>
  <c r="K68" i="16" s="1"/>
  <c r="M68" i="16" s="1"/>
  <c r="F68" i="16"/>
  <c r="J68" i="16" s="1"/>
  <c r="L68" i="16" s="1"/>
  <c r="G67" i="16"/>
  <c r="K67" i="16" s="1"/>
  <c r="M67" i="16"/>
  <c r="F67" i="16"/>
  <c r="J67" i="16" s="1"/>
  <c r="L67" i="16" s="1"/>
  <c r="F71" i="16"/>
  <c r="J71" i="16" s="1"/>
  <c r="L71" i="16" s="1"/>
  <c r="G66" i="16"/>
  <c r="K66" i="16" s="1"/>
  <c r="M66" i="16" s="1"/>
  <c r="F66" i="16"/>
  <c r="J66" i="16" s="1"/>
  <c r="L66" i="16" s="1"/>
  <c r="A7" i="16"/>
  <c r="F7" i="16" s="1"/>
  <c r="J7" i="16" s="1"/>
  <c r="L7" i="16" s="1"/>
  <c r="F52" i="16"/>
  <c r="J52" i="16" s="1"/>
  <c r="L52" i="16" s="1"/>
  <c r="G51" i="16"/>
  <c r="K51" i="16" s="1"/>
  <c r="M51" i="16" s="1"/>
  <c r="F51" i="16"/>
  <c r="J51" i="16" s="1"/>
  <c r="L51" i="16" s="1"/>
  <c r="F41" i="16"/>
  <c r="J41" i="16" s="1"/>
  <c r="L41" i="16" s="1"/>
  <c r="G37" i="16"/>
  <c r="K37" i="16" s="1"/>
  <c r="M37" i="16" s="1"/>
  <c r="G43" i="16"/>
  <c r="K43" i="16" s="1"/>
  <c r="M43" i="16"/>
  <c r="G47" i="16"/>
  <c r="K47" i="16" s="1"/>
  <c r="M47" i="16" s="1"/>
  <c r="F47" i="16"/>
  <c r="J47" i="16" s="1"/>
  <c r="L47" i="16" s="1"/>
  <c r="F46" i="16"/>
  <c r="J46" i="16" s="1"/>
  <c r="L46" i="16" s="1"/>
  <c r="G45" i="16"/>
  <c r="K45" i="16" s="1"/>
  <c r="M45" i="16" s="1"/>
  <c r="F45" i="16"/>
  <c r="J45" i="16" s="1"/>
  <c r="L45" i="16" s="1"/>
  <c r="F44" i="16"/>
  <c r="J44" i="16" s="1"/>
  <c r="L44" i="16" s="1"/>
  <c r="G40" i="16"/>
  <c r="K40" i="16"/>
  <c r="M40" i="16" s="1"/>
  <c r="F40" i="16"/>
  <c r="J40" i="16" s="1"/>
  <c r="L40" i="16" s="1"/>
  <c r="G20" i="16"/>
  <c r="K20" i="16" s="1"/>
  <c r="M20" i="16" s="1"/>
  <c r="G18" i="16"/>
  <c r="K18" i="16" s="1"/>
  <c r="M18" i="16" s="1"/>
  <c r="F15" i="16"/>
  <c r="J15" i="16" s="1"/>
  <c r="L15" i="16" s="1"/>
  <c r="D2" i="16"/>
  <c r="K9" i="22"/>
  <c r="L9" i="22" s="1"/>
  <c r="K12" i="22"/>
  <c r="L12" i="22" s="1"/>
  <c r="K10" i="22"/>
  <c r="L10" i="22" s="1"/>
  <c r="K11" i="22"/>
  <c r="L11" i="22" s="1"/>
  <c r="K13" i="22"/>
  <c r="L13" i="22" s="1"/>
  <c r="C5" i="22"/>
  <c r="C3" i="22"/>
  <c r="C4" i="22"/>
  <c r="F3" i="22"/>
  <c r="J3" i="22" s="1"/>
  <c r="F4" i="22"/>
  <c r="J4" i="22" s="1"/>
  <c r="F5" i="22"/>
  <c r="J5" i="22" s="1"/>
  <c r="B5" i="22"/>
  <c r="B4" i="22"/>
  <c r="B3" i="22"/>
  <c r="AG3" i="7"/>
  <c r="P16" i="18"/>
  <c r="P12" i="18"/>
  <c r="O12" i="18" s="1"/>
  <c r="P4" i="18"/>
  <c r="P6" i="18"/>
  <c r="P8" i="18"/>
  <c r="S3" i="7"/>
  <c r="P10" i="18"/>
  <c r="AI3" i="7"/>
  <c r="AE3" i="7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 s="1"/>
  <c r="F36" i="16"/>
  <c r="J36" i="16" s="1"/>
  <c r="L36" i="16" s="1"/>
  <c r="F24" i="16"/>
  <c r="J24" i="16" s="1"/>
  <c r="L24" i="16" s="1"/>
  <c r="G26" i="16"/>
  <c r="K26" i="16" s="1"/>
  <c r="M26" i="16"/>
  <c r="G31" i="16"/>
  <c r="K31" i="16" s="1"/>
  <c r="M31" i="16" s="1"/>
  <c r="F29" i="16"/>
  <c r="J29" i="16" s="1"/>
  <c r="L29" i="16" s="1"/>
  <c r="F25" i="16"/>
  <c r="J25" i="16" s="1"/>
  <c r="L25" i="16" s="1"/>
  <c r="G23" i="16"/>
  <c r="K23" i="16" s="1"/>
  <c r="M23" i="16"/>
  <c r="F30" i="16"/>
  <c r="J30" i="16" s="1"/>
  <c r="L30" i="16" s="1"/>
  <c r="G27" i="16"/>
  <c r="K27" i="16" s="1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 s="1"/>
  <c r="M36" i="16" s="1"/>
  <c r="G34" i="16"/>
  <c r="K34" i="16" s="1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 s="1"/>
  <c r="M35" i="16" s="1"/>
  <c r="G22" i="16"/>
  <c r="K22" i="16" s="1"/>
  <c r="M22" i="16"/>
  <c r="G17" i="16"/>
  <c r="K17" i="16"/>
  <c r="M17" i="16"/>
  <c r="G13" i="16"/>
  <c r="K13" i="16"/>
  <c r="M13" i="16"/>
  <c r="G16" i="16"/>
  <c r="K16" i="16" s="1"/>
  <c r="M16" i="16" s="1"/>
  <c r="G19" i="16"/>
  <c r="K19" i="16" s="1"/>
  <c r="M19" i="16"/>
  <c r="G10" i="16"/>
  <c r="K10" i="16"/>
  <c r="M10" i="16"/>
  <c r="G15" i="16"/>
  <c r="K15" i="16"/>
  <c r="M15" i="16"/>
  <c r="G41" i="16"/>
  <c r="K41" i="16"/>
  <c r="M41" i="16" s="1"/>
  <c r="G30" i="16"/>
  <c r="K30" i="16" s="1"/>
  <c r="M30" i="16" s="1"/>
  <c r="G38" i="16"/>
  <c r="K38" i="16"/>
  <c r="M38" i="16" s="1"/>
  <c r="F42" i="16"/>
  <c r="J42" i="16" s="1"/>
  <c r="L42" i="16" s="1"/>
  <c r="G33" i="16"/>
  <c r="K33" i="16" s="1"/>
  <c r="M33" i="16" s="1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 s="1"/>
  <c r="F17" i="16"/>
  <c r="J17" i="16" s="1"/>
  <c r="L17" i="16" s="1"/>
  <c r="F26" i="16"/>
  <c r="J26" i="16" s="1"/>
  <c r="L26" i="16" s="1"/>
  <c r="G42" i="16"/>
  <c r="K42" i="16" s="1"/>
  <c r="M42" i="16" s="1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 s="1"/>
  <c r="F33" i="16"/>
  <c r="J33" i="16" s="1"/>
  <c r="L33" i="16" s="1"/>
  <c r="G24" i="16"/>
  <c r="K24" i="16"/>
  <c r="M24" i="16" s="1"/>
  <c r="G12" i="16"/>
  <c r="K12" i="16" s="1"/>
  <c r="M12" i="16" s="1"/>
  <c r="G39" i="16"/>
  <c r="K39" i="16"/>
  <c r="M39" i="16" s="1"/>
  <c r="G21" i="16"/>
  <c r="K21" i="16" s="1"/>
  <c r="M21" i="16" s="1"/>
  <c r="F34" i="16"/>
  <c r="J34" i="16" s="1"/>
  <c r="L34" i="16" s="1"/>
  <c r="F20" i="16"/>
  <c r="J20" i="16" s="1"/>
  <c r="L20" i="16" s="1"/>
  <c r="G25" i="16"/>
  <c r="K25" i="16"/>
  <c r="M25" i="16" s="1"/>
  <c r="G8" i="16"/>
  <c r="K8" i="16" s="1"/>
  <c r="M8" i="16"/>
  <c r="G14" i="16"/>
  <c r="K14" i="16"/>
  <c r="M14" i="16" s="1"/>
  <c r="F21" i="16"/>
  <c r="J21" i="16" s="1"/>
  <c r="L21" i="16" s="1"/>
  <c r="G29" i="16"/>
  <c r="K29" i="16" s="1"/>
  <c r="M29" i="16" s="1"/>
  <c r="F37" i="16"/>
  <c r="J37" i="16" s="1"/>
  <c r="L37" i="16" s="1"/>
  <c r="G65" i="16"/>
  <c r="K65" i="16"/>
  <c r="M65" i="16" s="1"/>
  <c r="G60" i="16"/>
  <c r="K60" i="16" s="1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 s="1"/>
  <c r="G59" i="16"/>
  <c r="K59" i="16" s="1"/>
  <c r="M59" i="16" s="1"/>
  <c r="G64" i="16"/>
  <c r="K64" i="16" s="1"/>
  <c r="M64" i="16" s="1"/>
  <c r="F55" i="16"/>
  <c r="J55" i="16" s="1"/>
  <c r="L55" i="16" s="1"/>
  <c r="F64" i="16"/>
  <c r="J64" i="16" s="1"/>
  <c r="L64" i="16" s="1"/>
  <c r="F59" i="16"/>
  <c r="J59" i="16" s="1"/>
  <c r="L59" i="16" s="1"/>
  <c r="G54" i="16"/>
  <c r="K54" i="16" s="1"/>
  <c r="M54" i="16" s="1"/>
  <c r="F63" i="16"/>
  <c r="J63" i="16" s="1"/>
  <c r="L63" i="16" s="1"/>
  <c r="G58" i="16"/>
  <c r="K58" i="16" s="1"/>
  <c r="M58" i="16" s="1"/>
  <c r="G53" i="16"/>
  <c r="K53" i="16"/>
  <c r="M53" i="16" s="1"/>
  <c r="G63" i="16"/>
  <c r="K63" i="16" s="1"/>
  <c r="M63" i="16" s="1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 s="1"/>
  <c r="M61" i="16" s="1"/>
  <c r="G56" i="16"/>
  <c r="K56" i="16" s="1"/>
  <c r="M56" i="16" s="1"/>
  <c r="G57" i="16"/>
  <c r="K57" i="16" s="1"/>
  <c r="M57" i="16"/>
  <c r="F49" i="16"/>
  <c r="J49" i="16" s="1"/>
  <c r="L49" i="16" s="1"/>
  <c r="G49" i="16"/>
  <c r="K49" i="16" s="1"/>
  <c r="M49" i="16" s="1"/>
  <c r="F50" i="16"/>
  <c r="J50" i="16" s="1"/>
  <c r="L50" i="16" s="1"/>
  <c r="G52" i="16"/>
  <c r="K52" i="16" s="1"/>
  <c r="M52" i="16" s="1"/>
  <c r="F22" i="16"/>
  <c r="J22" i="16" s="1"/>
  <c r="L22" i="16" s="1"/>
  <c r="G44" i="16"/>
  <c r="K44" i="16" s="1"/>
  <c r="M44" i="16"/>
  <c r="G46" i="16"/>
  <c r="K46" i="16" s="1"/>
  <c r="M46" i="16" s="1"/>
  <c r="F43" i="16"/>
  <c r="J43" i="16" s="1"/>
  <c r="L43" i="16" s="1"/>
  <c r="G50" i="16"/>
  <c r="K50" i="16" s="1"/>
  <c r="M50" i="16" s="1"/>
  <c r="G48" i="16"/>
  <c r="K48" i="16" s="1"/>
  <c r="M48" i="16" s="1"/>
  <c r="F69" i="16"/>
  <c r="J69" i="16" s="1"/>
  <c r="L69" i="16" s="1"/>
  <c r="G69" i="16"/>
  <c r="K69" i="16" s="1"/>
  <c r="M69" i="16"/>
  <c r="G70" i="16"/>
  <c r="K70" i="16" s="1"/>
  <c r="M70" i="16" s="1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14" i="33"/>
  <c r="E48" i="33"/>
  <c r="E66" i="33"/>
  <c r="E81" i="33"/>
  <c r="E119" i="33"/>
  <c r="N294" i="33"/>
  <c r="E123" i="33"/>
  <c r="E164" i="33"/>
  <c r="E203" i="33"/>
  <c r="E197" i="33"/>
  <c r="E190" i="33"/>
  <c r="E181" i="33"/>
  <c r="E179" i="33"/>
  <c r="N400" i="33"/>
  <c r="N330" i="33"/>
  <c r="N333" i="33"/>
  <c r="E21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138" i="33"/>
  <c r="M138" i="33" s="1"/>
  <c r="N138" i="33" s="1"/>
  <c r="L54" i="33"/>
  <c r="M54" i="33" s="1"/>
  <c r="N54" i="33" s="1"/>
  <c r="L145" i="33"/>
  <c r="M145" i="33" s="1"/>
  <c r="N145" i="33" s="1"/>
  <c r="L183" i="33"/>
  <c r="M183" i="33" s="1"/>
  <c r="N183" i="33" s="1"/>
  <c r="E3" i="33"/>
  <c r="L114" i="33"/>
  <c r="M114" i="33" s="1"/>
  <c r="N114" i="33" s="1"/>
  <c r="N636" i="33"/>
  <c r="L211" i="33"/>
  <c r="M211" i="33" s="1"/>
  <c r="N211" i="33" s="1"/>
  <c r="E51" i="33"/>
  <c r="L140" i="33"/>
  <c r="M140" i="33" s="1"/>
  <c r="N140" i="33" s="1"/>
  <c r="E64" i="33"/>
  <c r="N642" i="33"/>
  <c r="E139" i="33"/>
  <c r="N633" i="33"/>
  <c r="Q18" i="20"/>
  <c r="R18" i="20" s="1"/>
  <c r="Q3" i="20"/>
  <c r="R3" i="20" s="1"/>
  <c r="Q13" i="20"/>
  <c r="R13" i="20" s="1"/>
  <c r="Q24" i="20"/>
  <c r="R24" i="20"/>
  <c r="E141" i="33"/>
  <c r="E117" i="33"/>
  <c r="E58" i="33"/>
  <c r="O5" i="18"/>
  <c r="N506" i="33"/>
  <c r="E34" i="33"/>
  <c r="E65" i="33"/>
  <c r="N512" i="33"/>
  <c r="N482" i="33"/>
  <c r="N520" i="33"/>
  <c r="N597" i="33"/>
  <c r="N558" i="33"/>
  <c r="N639" i="33"/>
  <c r="N671" i="33"/>
  <c r="N678" i="33"/>
  <c r="N648" i="33"/>
  <c r="N688" i="33"/>
  <c r="N694" i="33"/>
  <c r="N456" i="33"/>
  <c r="N528" i="33"/>
  <c r="N550" i="33"/>
  <c r="N620" i="33"/>
  <c r="N675" i="33"/>
  <c r="C5" i="9"/>
  <c r="C6" i="9" s="1"/>
  <c r="C7" i="9" s="1"/>
  <c r="N514" i="33"/>
  <c r="N560" i="33"/>
  <c r="N576" i="33"/>
  <c r="N618" i="33"/>
  <c r="N676" i="33"/>
  <c r="N337" i="33"/>
  <c r="N341" i="33"/>
  <c r="N569" i="33"/>
  <c r="N594" i="33"/>
  <c r="N627" i="33"/>
  <c r="N667" i="33"/>
  <c r="L78" i="33"/>
  <c r="M78" i="33" s="1"/>
  <c r="N78" i="33" s="1"/>
  <c r="N459" i="33"/>
  <c r="N479" i="33"/>
  <c r="N300" i="33"/>
  <c r="N327" i="33"/>
  <c r="N454" i="33"/>
  <c r="N494" i="33"/>
  <c r="N602" i="33"/>
  <c r="N634" i="33"/>
  <c r="N682" i="33"/>
  <c r="N698" i="33"/>
  <c r="L101" i="33"/>
  <c r="M101" i="33" s="1"/>
  <c r="N101" i="33" s="1"/>
  <c r="N471" i="33"/>
  <c r="N475" i="33"/>
  <c r="N484" i="33"/>
  <c r="N458" i="33"/>
  <c r="N657" i="33"/>
  <c r="N697" i="33"/>
  <c r="E175" i="33"/>
  <c r="L108" i="33"/>
  <c r="M108" i="33" s="1"/>
  <c r="N108" i="33" s="1"/>
  <c r="E113" i="33"/>
  <c r="L113" i="33"/>
  <c r="M113" i="33" s="1"/>
  <c r="N113" i="33" s="1"/>
  <c r="E134" i="33"/>
  <c r="E186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54" i="33"/>
  <c r="M154" i="33" s="1"/>
  <c r="N154" i="33" s="1"/>
  <c r="N423" i="33"/>
  <c r="N517" i="33"/>
  <c r="N585" i="33"/>
  <c r="N654" i="33"/>
  <c r="N289" i="33"/>
  <c r="N513" i="33"/>
  <c r="L65" i="33"/>
  <c r="M65" i="33" s="1"/>
  <c r="N65" i="33" s="1"/>
  <c r="N565" i="33"/>
  <c r="N589" i="33"/>
  <c r="N605" i="33"/>
  <c r="N643" i="33"/>
  <c r="N489" i="33"/>
  <c r="L208" i="33"/>
  <c r="M208" i="33" s="1"/>
  <c r="N208" i="33" s="1"/>
  <c r="E213" i="33"/>
  <c r="L213" i="33"/>
  <c r="M213" i="33" s="1"/>
  <c r="N213" i="33" s="1"/>
  <c r="N650" i="33"/>
  <c r="L163" i="33"/>
  <c r="M163" i="33" s="1"/>
  <c r="N163" i="33" s="1"/>
  <c r="N632" i="33"/>
  <c r="N493" i="33"/>
  <c r="N352" i="33"/>
  <c r="N402" i="33"/>
  <c r="N566" i="33"/>
  <c r="N346" i="33"/>
  <c r="N444" i="33"/>
  <c r="N463" i="33"/>
  <c r="N511" i="33"/>
  <c r="N518" i="33"/>
  <c r="N549" i="33"/>
  <c r="N599" i="33"/>
  <c r="N681" i="33"/>
  <c r="N581" i="33"/>
  <c r="N670" i="33"/>
  <c r="N413" i="33"/>
  <c r="N498" i="33"/>
  <c r="N533" i="33"/>
  <c r="N540" i="33"/>
  <c r="N546" i="33"/>
  <c r="N616" i="33"/>
  <c r="N350" i="33"/>
  <c r="N669" i="33"/>
  <c r="E180" i="33"/>
  <c r="N465" i="33"/>
  <c r="N371" i="33"/>
  <c r="L120" i="33"/>
  <c r="M120" i="33" s="1"/>
  <c r="N120" i="33" s="1"/>
  <c r="L76" i="33"/>
  <c r="M76" i="33" s="1"/>
  <c r="N76" i="33" s="1"/>
  <c r="N649" i="33"/>
  <c r="N661" i="33"/>
  <c r="N664" i="33"/>
  <c r="N527" i="33"/>
  <c r="N651" i="33"/>
  <c r="N685" i="33"/>
  <c r="N279" i="33"/>
  <c r="N411" i="33"/>
  <c r="N303" i="33"/>
  <c r="N324" i="33"/>
  <c r="N562" i="33"/>
  <c r="N570" i="33"/>
  <c r="N574" i="33"/>
  <c r="N578" i="33"/>
  <c r="N610" i="33"/>
  <c r="N448" i="33"/>
  <c r="N674" i="33"/>
  <c r="L171" i="33"/>
  <c r="M171" i="33" s="1"/>
  <c r="N171" i="33" s="1"/>
  <c r="N427" i="33"/>
  <c r="N532" i="33"/>
  <c r="N625" i="33"/>
  <c r="N629" i="33"/>
  <c r="Q9" i="20"/>
  <c r="R9" i="20"/>
  <c r="L121" i="33"/>
  <c r="M121" i="33" s="1"/>
  <c r="N121" i="33" s="1"/>
  <c r="L128" i="33"/>
  <c r="M128" i="33" s="1"/>
  <c r="N128" i="33" s="1"/>
  <c r="E31" i="33"/>
  <c r="E143" i="33"/>
  <c r="L212" i="33"/>
  <c r="M212" i="33" s="1"/>
  <c r="N212" i="33" s="1"/>
  <c r="E90" i="33"/>
  <c r="E156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146" i="33"/>
  <c r="M146" i="33" s="1"/>
  <c r="N146" i="33" s="1"/>
  <c r="L178" i="33"/>
  <c r="M178" i="33" s="1"/>
  <c r="N178" i="33" s="1"/>
  <c r="L33" i="33"/>
  <c r="M33" i="33" s="1"/>
  <c r="N33" i="33" s="1"/>
  <c r="L124" i="33"/>
  <c r="M124" i="33" s="1"/>
  <c r="N124" i="33" s="1"/>
  <c r="L109" i="33"/>
  <c r="M109" i="33" s="1"/>
  <c r="N109" i="33" s="1"/>
  <c r="L198" i="33"/>
  <c r="M198" i="33" s="1"/>
  <c r="N198" i="33" s="1"/>
  <c r="L75" i="33"/>
  <c r="M75" i="33" s="1"/>
  <c r="N75" i="33" s="1"/>
  <c r="L37" i="33"/>
  <c r="M37" i="33" s="1"/>
  <c r="N37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77" i="33"/>
  <c r="M77" i="33" s="1"/>
  <c r="N7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05" i="33"/>
  <c r="M105" i="33" s="1"/>
  <c r="N105" i="33" s="1"/>
  <c r="L72" i="33"/>
  <c r="M72" i="33" s="1"/>
  <c r="N72" i="33" s="1"/>
  <c r="L222" i="33"/>
  <c r="M222" i="33" s="1"/>
  <c r="N222" i="33" s="1"/>
  <c r="L149" i="33"/>
  <c r="M149" i="33" s="1"/>
  <c r="N14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92" i="33"/>
  <c r="M92" i="33" s="1"/>
  <c r="N92" i="33" s="1"/>
  <c r="E217" i="33"/>
  <c r="V18" i="18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I49" i="20"/>
  <c r="N41" i="20"/>
  <c r="I45" i="20"/>
  <c r="N53" i="20"/>
  <c r="H45" i="20"/>
  <c r="K41" i="20"/>
  <c r="I53" i="20"/>
  <c r="L53" i="20"/>
  <c r="J49" i="20"/>
  <c r="H37" i="20"/>
  <c r="N588" i="33"/>
  <c r="N573" i="33"/>
  <c r="N665" i="33"/>
  <c r="K48" i="20"/>
  <c r="N686" i="33"/>
  <c r="J48" i="20"/>
  <c r="N500" i="33"/>
  <c r="N614" i="33"/>
  <c r="N525" i="33"/>
  <c r="L52" i="20"/>
  <c r="J26" i="47"/>
  <c r="L80" i="33"/>
  <c r="M80" i="33" s="1"/>
  <c r="N80" i="33" s="1"/>
  <c r="E80" i="33"/>
  <c r="E74" i="33"/>
  <c r="L74" i="33"/>
  <c r="M74" i="33" s="1"/>
  <c r="N74" i="33" s="1"/>
  <c r="E151" i="33"/>
  <c r="O7" i="18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L196" i="33"/>
  <c r="M196" i="33" s="1"/>
  <c r="N196" i="33" s="1"/>
  <c r="L217" i="33"/>
  <c r="M217" i="33" s="1"/>
  <c r="N217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L185" i="33"/>
  <c r="M185" i="33" s="1"/>
  <c r="N185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112" i="33"/>
  <c r="M112" i="33" s="1"/>
  <c r="N112" i="33" s="1"/>
  <c r="L123" i="33"/>
  <c r="M123" i="33" s="1"/>
  <c r="N123" i="33" s="1"/>
  <c r="N344" i="33"/>
  <c r="N347" i="33"/>
  <c r="N365" i="33"/>
  <c r="L98" i="33"/>
  <c r="M98" i="33" s="1"/>
  <c r="N98" i="33" s="1"/>
  <c r="L111" i="33"/>
  <c r="M111" i="33" s="1"/>
  <c r="N111" i="33" s="1"/>
  <c r="L206" i="33"/>
  <c r="M206" i="33" s="1"/>
  <c r="N206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631" i="33"/>
  <c r="N539" i="33"/>
  <c r="N329" i="33"/>
  <c r="N387" i="33"/>
  <c r="N338" i="33"/>
  <c r="N422" i="33"/>
  <c r="N377" i="33"/>
  <c r="N380" i="33"/>
  <c r="N502" i="33"/>
  <c r="N545" i="33"/>
  <c r="N637" i="33"/>
  <c r="N343" i="33"/>
  <c r="N349" i="33"/>
  <c r="N403" i="33"/>
  <c r="N407" i="33"/>
  <c r="N450" i="33"/>
  <c r="N557" i="33"/>
  <c r="N603" i="33"/>
  <c r="N624" i="33"/>
  <c r="N653" i="33"/>
  <c r="N288" i="33"/>
  <c r="N432" i="33"/>
  <c r="N680" i="33"/>
  <c r="N684" i="33"/>
  <c r="I41" i="47"/>
  <c r="J41" i="47"/>
  <c r="I45" i="47"/>
  <c r="J45" i="47" s="1"/>
  <c r="I9" i="47"/>
  <c r="J9" i="47" s="1"/>
  <c r="I25" i="47"/>
  <c r="J25" i="47" s="1"/>
  <c r="I33" i="47"/>
  <c r="J33" i="47" s="1"/>
  <c r="I49" i="47"/>
  <c r="J49" i="47" s="1"/>
  <c r="I18" i="47"/>
  <c r="J18" i="47" s="1"/>
  <c r="I22" i="47"/>
  <c r="J22" i="47" s="1"/>
  <c r="I39" i="47"/>
  <c r="J39" i="47"/>
  <c r="I43" i="47"/>
  <c r="J43" i="47" s="1"/>
  <c r="I62" i="47"/>
  <c r="J62" i="47" s="1"/>
  <c r="I66" i="47"/>
  <c r="J66" i="47" s="1"/>
  <c r="I11" i="47"/>
  <c r="J11" i="47" s="1"/>
  <c r="I23" i="47"/>
  <c r="J23" i="47"/>
  <c r="I27" i="47"/>
  <c r="J27" i="47"/>
  <c r="I31" i="47"/>
  <c r="J31" i="47"/>
  <c r="I35" i="47"/>
  <c r="J35" i="47" s="1"/>
  <c r="I47" i="47"/>
  <c r="J47" i="47" s="1"/>
  <c r="I63" i="47"/>
  <c r="J63" i="47"/>
  <c r="I17" i="47"/>
  <c r="J17" i="47" s="1"/>
  <c r="I42" i="47"/>
  <c r="J42" i="47"/>
  <c r="I46" i="47"/>
  <c r="J46" i="47" s="1"/>
  <c r="I65" i="47"/>
  <c r="J65" i="47"/>
  <c r="I34" i="47"/>
  <c r="J34" i="47" s="1"/>
  <c r="I76" i="47"/>
  <c r="J76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/>
  <c r="G10" i="47"/>
  <c r="K10" i="47" s="1"/>
  <c r="G9" i="47"/>
  <c r="K9" i="47" s="1"/>
  <c r="G8" i="47"/>
  <c r="K8" i="47" s="1"/>
  <c r="G7" i="47"/>
  <c r="K7" i="47" s="1"/>
  <c r="I7" i="47"/>
  <c r="J7" i="47" s="1"/>
  <c r="I51" i="47"/>
  <c r="J51" i="47" s="1"/>
  <c r="I16" i="47"/>
  <c r="J16" i="47"/>
  <c r="I19" i="47"/>
  <c r="J19" i="47" s="1"/>
  <c r="I55" i="47"/>
  <c r="J55" i="47"/>
  <c r="I59" i="47"/>
  <c r="J59" i="47" s="1"/>
  <c r="I69" i="47"/>
  <c r="J69" i="47"/>
  <c r="I79" i="47"/>
  <c r="J79" i="47" s="1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I53" i="47"/>
  <c r="J53" i="47"/>
  <c r="I57" i="47"/>
  <c r="J57" i="47"/>
  <c r="I64" i="47"/>
  <c r="J64" i="47" s="1"/>
  <c r="I71" i="47"/>
  <c r="J71" i="47" s="1"/>
  <c r="G12" i="19" l="1"/>
  <c r="G10" i="19"/>
  <c r="E218" i="33"/>
  <c r="E38" i="33"/>
  <c r="L38" i="33"/>
  <c r="M38" i="33" s="1"/>
  <c r="N38" i="33" s="1"/>
  <c r="E148" i="33"/>
  <c r="L148" i="33"/>
  <c r="M148" i="33" s="1"/>
  <c r="N148" i="33" s="1"/>
  <c r="C21" i="19"/>
  <c r="C22" i="19" s="1"/>
  <c r="G16" i="19" s="1"/>
  <c r="G17" i="19" s="1"/>
  <c r="G15" i="19"/>
  <c r="L67" i="33"/>
  <c r="M67" i="33" s="1"/>
  <c r="N67" i="33" s="1"/>
  <c r="E160" i="33"/>
  <c r="L160" i="33"/>
  <c r="M160" i="33" s="1"/>
  <c r="N160" i="33" s="1"/>
  <c r="L61" i="33"/>
  <c r="M61" i="33" s="1"/>
  <c r="N61" i="33" s="1"/>
  <c r="E35" i="33"/>
  <c r="E99" i="33"/>
  <c r="L99" i="33"/>
  <c r="M99" i="33" s="1"/>
  <c r="N99" i="33" s="1"/>
  <c r="L147" i="33"/>
  <c r="M147" i="33" s="1"/>
  <c r="N147" i="33" s="1"/>
  <c r="E147" i="33"/>
  <c r="E207" i="33"/>
  <c r="C6" i="22"/>
  <c r="B6" i="22" s="1"/>
  <c r="E91" i="33"/>
  <c r="L91" i="33"/>
  <c r="M91" i="33" s="1"/>
  <c r="N91" i="33" s="1"/>
  <c r="E216" i="33"/>
  <c r="L216" i="33"/>
  <c r="M216" i="33" s="1"/>
  <c r="N216" i="33" s="1"/>
  <c r="E195" i="33"/>
  <c r="L195" i="33"/>
  <c r="M195" i="33" s="1"/>
  <c r="N195" i="33" s="1"/>
  <c r="L83" i="33"/>
  <c r="M83" i="33" s="1"/>
  <c r="N83" i="33" s="1"/>
  <c r="E83" i="33"/>
  <c r="E205" i="33"/>
  <c r="P15" i="18"/>
  <c r="L137" i="33"/>
  <c r="M137" i="33" s="1"/>
  <c r="N137" i="33" s="1"/>
  <c r="E137" i="33"/>
  <c r="E69" i="33"/>
  <c r="L69" i="33"/>
  <c r="M69" i="33" s="1"/>
  <c r="N69" i="33" s="1"/>
  <c r="L103" i="33"/>
  <c r="M103" i="33" s="1"/>
  <c r="N103" i="33" s="1"/>
  <c r="N598" i="33"/>
  <c r="N645" i="33"/>
  <c r="I83" i="47"/>
  <c r="J83" i="47" s="1"/>
  <c r="N224" i="33"/>
  <c r="N227" i="33"/>
  <c r="N230" i="33"/>
  <c r="N233" i="33"/>
  <c r="N236" i="33"/>
  <c r="N239" i="33"/>
  <c r="N242" i="33"/>
  <c r="N245" i="33"/>
  <c r="N248" i="33"/>
  <c r="N251" i="33"/>
  <c r="N254" i="33"/>
  <c r="N257" i="33"/>
  <c r="N260" i="33"/>
  <c r="N263" i="33"/>
  <c r="N293" i="33"/>
  <c r="N296" i="33"/>
  <c r="M5" i="33"/>
  <c r="N5" i="33" s="1"/>
  <c r="M23" i="33"/>
  <c r="N23" i="33" s="1"/>
  <c r="N572" i="33"/>
  <c r="N608" i="33"/>
  <c r="N690" i="33"/>
  <c r="N315" i="33"/>
  <c r="N318" i="33"/>
  <c r="N321" i="33"/>
  <c r="M18" i="33"/>
  <c r="N18" i="33" s="1"/>
  <c r="N404" i="33"/>
  <c r="N462" i="33"/>
  <c r="N510" i="33"/>
  <c r="N640" i="33"/>
  <c r="N519" i="33"/>
  <c r="L126" i="33"/>
  <c r="M126" i="33" s="1"/>
  <c r="N126" i="33" s="1"/>
  <c r="N235" i="33"/>
  <c r="N241" i="33"/>
  <c r="N253" i="33"/>
  <c r="N262" i="33"/>
  <c r="N265" i="33"/>
  <c r="N283" i="33"/>
  <c r="L173" i="33"/>
  <c r="M173" i="33" s="1"/>
  <c r="N173" i="33" s="1"/>
  <c r="U18" i="18"/>
  <c r="N278" i="33"/>
  <c r="N317" i="33"/>
  <c r="N323" i="33"/>
  <c r="N326" i="33"/>
  <c r="N332" i="33"/>
  <c r="M7" i="33"/>
  <c r="N7" i="33" s="1"/>
  <c r="M25" i="33"/>
  <c r="N25" i="33" s="1"/>
  <c r="N466" i="33"/>
  <c r="N509" i="33"/>
  <c r="N521" i="33"/>
  <c r="N554" i="33"/>
  <c r="N580" i="33"/>
  <c r="N223" i="33"/>
  <c r="N226" i="33"/>
  <c r="N229" i="33"/>
  <c r="N232" i="33"/>
  <c r="N238" i="33"/>
  <c r="N244" i="33"/>
  <c r="N247" i="33"/>
  <c r="N250" i="33"/>
  <c r="N259" i="33"/>
  <c r="N277" i="33"/>
  <c r="N298" i="33"/>
  <c r="N384" i="33"/>
  <c r="N393" i="33"/>
  <c r="N399" i="33"/>
  <c r="N449" i="33"/>
  <c r="N453" i="33"/>
  <c r="N457" i="33"/>
  <c r="N579" i="33"/>
  <c r="N583" i="33"/>
  <c r="G14" i="47"/>
  <c r="K14" i="47" s="1"/>
  <c r="L170" i="33"/>
  <c r="M170" i="33" s="1"/>
  <c r="N170" i="33" s="1"/>
  <c r="G37" i="47"/>
  <c r="K37" i="47" s="1"/>
  <c r="L84" i="33"/>
  <c r="M84" i="33" s="1"/>
  <c r="N84" i="33" s="1"/>
  <c r="L135" i="33"/>
  <c r="M135" i="33" s="1"/>
  <c r="N135" i="33" s="1"/>
  <c r="N307" i="33"/>
  <c r="N551" i="33"/>
  <c r="N582" i="33"/>
  <c r="N590" i="33"/>
  <c r="I73" i="47"/>
  <c r="J73" i="47" s="1"/>
  <c r="I85" i="47"/>
  <c r="J85" i="47" s="1"/>
  <c r="O16" i="18"/>
  <c r="N366" i="33"/>
  <c r="M24" i="33"/>
  <c r="N24" i="33" s="1"/>
  <c r="N308" i="33"/>
  <c r="M6" i="33"/>
  <c r="N6" i="33" s="1"/>
  <c r="N401" i="33"/>
  <c r="N420" i="33"/>
  <c r="N526" i="33"/>
  <c r="N689" i="33"/>
  <c r="G75" i="47"/>
  <c r="L45" i="33"/>
  <c r="M45" i="33" s="1"/>
  <c r="N45" i="33" s="1"/>
  <c r="N472" i="33"/>
  <c r="G40" i="47"/>
  <c r="K40" i="47" s="1"/>
  <c r="L87" i="33"/>
  <c r="M87" i="33" s="1"/>
  <c r="N87" i="33" s="1"/>
  <c r="E29" i="33"/>
  <c r="N386" i="33"/>
  <c r="N389" i="33"/>
  <c r="N392" i="33"/>
  <c r="N395" i="33"/>
  <c r="N398" i="33"/>
  <c r="N410" i="33"/>
  <c r="N435" i="33"/>
  <c r="N439" i="33"/>
  <c r="N443" i="33"/>
  <c r="N504" i="33"/>
  <c r="N508" i="33"/>
  <c r="N553" i="33"/>
  <c r="N622" i="33"/>
  <c r="N626" i="33"/>
  <c r="I82" i="47"/>
  <c r="J82" i="47" s="1"/>
  <c r="M16" i="33"/>
  <c r="N16" i="33" s="1"/>
  <c r="N460" i="33"/>
  <c r="G30" i="47"/>
  <c r="K30" i="47" s="1"/>
  <c r="L131" i="33"/>
  <c r="M131" i="33" s="1"/>
  <c r="N131" i="33" s="1"/>
  <c r="P14" i="18"/>
  <c r="N295" i="33"/>
  <c r="N325" i="33"/>
  <c r="N340" i="33"/>
  <c r="M11" i="33"/>
  <c r="N11" i="33" s="1"/>
  <c r="N658" i="33"/>
  <c r="N679" i="33"/>
  <c r="N683" i="33"/>
  <c r="N687" i="33"/>
  <c r="N691" i="33"/>
  <c r="I86" i="47"/>
  <c r="J86" i="47" s="1"/>
  <c r="N306" i="33"/>
  <c r="N309" i="33"/>
  <c r="N495" i="33"/>
  <c r="N552" i="33"/>
  <c r="N556" i="33"/>
  <c r="N593" i="33"/>
  <c r="N617" i="33"/>
  <c r="N692" i="33"/>
  <c r="K22" i="22"/>
  <c r="L19" i="22"/>
  <c r="F8" i="16"/>
  <c r="J8" i="16" s="1"/>
  <c r="L8" i="16" s="1"/>
  <c r="F9" i="16"/>
  <c r="J9" i="16" s="1"/>
  <c r="L9" i="16" s="1"/>
  <c r="G9" i="16"/>
  <c r="K9" i="16" s="1"/>
  <c r="M9" i="16" s="1"/>
  <c r="L59" i="33"/>
  <c r="M59" i="33" s="1"/>
  <c r="N59" i="33" s="1"/>
  <c r="E59" i="33"/>
  <c r="E220" i="33"/>
  <c r="L220" i="33"/>
  <c r="M220" i="33" s="1"/>
  <c r="N220" i="33" s="1"/>
  <c r="G14" i="20"/>
  <c r="G16" i="20" s="1"/>
  <c r="Q16" i="20" s="1"/>
  <c r="R16" i="20" s="1"/>
  <c r="G11" i="19"/>
  <c r="L202" i="33"/>
  <c r="M202" i="33" s="1"/>
  <c r="N202" i="33" s="1"/>
  <c r="E202" i="33"/>
  <c r="L44" i="33"/>
  <c r="M44" i="33" s="1"/>
  <c r="N44" i="33" s="1"/>
  <c r="L177" i="33"/>
  <c r="M177" i="33" s="1"/>
  <c r="N177" i="33" s="1"/>
  <c r="L132" i="33"/>
  <c r="M132" i="33" s="1"/>
  <c r="N132" i="33" s="1"/>
  <c r="L63" i="33"/>
  <c r="M63" i="33" s="1"/>
  <c r="N63" i="33" s="1"/>
  <c r="L127" i="33"/>
  <c r="M127" i="33" s="1"/>
  <c r="N127" i="33" s="1"/>
  <c r="L188" i="33"/>
  <c r="M188" i="33" s="1"/>
  <c r="N188" i="33" s="1"/>
  <c r="L209" i="33"/>
  <c r="M209" i="33" s="1"/>
  <c r="N209" i="33" s="1"/>
  <c r="L164" i="33"/>
  <c r="M164" i="33" s="1"/>
  <c r="N164" i="33" s="1"/>
  <c r="L133" i="33"/>
  <c r="M133" i="33" s="1"/>
  <c r="N133" i="33" s="1"/>
  <c r="L116" i="33"/>
  <c r="M116" i="33" s="1"/>
  <c r="N116" i="33" s="1"/>
  <c r="L150" i="33"/>
  <c r="M150" i="33" s="1"/>
  <c r="N150" i="33" s="1"/>
  <c r="L53" i="33"/>
  <c r="M53" i="33" s="1"/>
  <c r="N53" i="33" s="1"/>
  <c r="E122" i="33"/>
  <c r="G9" i="20"/>
  <c r="G11" i="20" s="1"/>
  <c r="Q11" i="20" s="1"/>
  <c r="R11" i="20" s="1"/>
  <c r="L221" i="33"/>
  <c r="M221" i="33" s="1"/>
  <c r="N221" i="33" s="1"/>
  <c r="M21" i="33"/>
  <c r="N21" i="33" s="1"/>
  <c r="L52" i="33"/>
  <c r="M52" i="33" s="1"/>
  <c r="N52" i="33" s="1"/>
  <c r="L96" i="33"/>
  <c r="M96" i="33" s="1"/>
  <c r="N96" i="33" s="1"/>
  <c r="L125" i="33"/>
  <c r="M125" i="33" s="1"/>
  <c r="N125" i="33" s="1"/>
  <c r="I44" i="47"/>
  <c r="J44" i="47" s="1"/>
  <c r="L36" i="33"/>
  <c r="M36" i="33" s="1"/>
  <c r="N36" i="33" s="1"/>
  <c r="E36" i="33"/>
  <c r="N354" i="33"/>
  <c r="M12" i="33"/>
  <c r="N12" i="33" s="1"/>
  <c r="N485" i="33"/>
  <c r="N531" i="33"/>
  <c r="E89" i="33"/>
  <c r="L89" i="33"/>
  <c r="M89" i="33" s="1"/>
  <c r="N89" i="33" s="1"/>
  <c r="N291" i="33"/>
  <c r="N390" i="33"/>
  <c r="N428" i="33"/>
  <c r="N592" i="33"/>
  <c r="I12" i="47"/>
  <c r="J12" i="47" s="1"/>
  <c r="Q12" i="20"/>
  <c r="R12" i="20" s="1"/>
  <c r="L144" i="33"/>
  <c r="M144" i="33" s="1"/>
  <c r="N144" i="33" s="1"/>
  <c r="E144" i="33"/>
  <c r="K14" i="22"/>
  <c r="K24" i="22" s="1"/>
  <c r="L3" i="22" s="1"/>
  <c r="L43" i="33"/>
  <c r="M43" i="33" s="1"/>
  <c r="N43" i="33" s="1"/>
  <c r="L143" i="33"/>
  <c r="M143" i="33" s="1"/>
  <c r="N143" i="33" s="1"/>
  <c r="N430" i="33"/>
  <c r="N561" i="33"/>
  <c r="N628" i="33"/>
  <c r="N655" i="33"/>
  <c r="G24" i="20"/>
  <c r="G26" i="20" s="1"/>
  <c r="Q26" i="20" s="1"/>
  <c r="R26" i="20" s="1"/>
  <c r="L172" i="33"/>
  <c r="M172" i="33" s="1"/>
  <c r="N172" i="33" s="1"/>
  <c r="G4" i="20"/>
  <c r="G6" i="20" s="1"/>
  <c r="Q6" i="20" s="1"/>
  <c r="R6" i="20" s="1"/>
  <c r="C9" i="19"/>
  <c r="C10" i="19" s="1"/>
  <c r="G4" i="19" s="1"/>
  <c r="G5" i="19" s="1"/>
  <c r="O18" i="18"/>
  <c r="L18" i="18" s="1"/>
  <c r="N18" i="18" s="1"/>
  <c r="E41" i="33"/>
  <c r="L41" i="33"/>
  <c r="M41" i="33" s="1"/>
  <c r="N41" i="33" s="1"/>
  <c r="N408" i="33"/>
  <c r="O8" i="18"/>
  <c r="O14" i="18" s="1"/>
  <c r="G19" i="20"/>
  <c r="G21" i="20" s="1"/>
  <c r="Q21" i="20" s="1"/>
  <c r="R21" i="20" s="1"/>
  <c r="G7" i="16"/>
  <c r="K7" i="16" s="1"/>
  <c r="M7" i="16" s="1"/>
  <c r="L40" i="33"/>
  <c r="M40" i="33" s="1"/>
  <c r="N40" i="33" s="1"/>
  <c r="L82" i="33"/>
  <c r="M82" i="33" s="1"/>
  <c r="N82" i="33" s="1"/>
  <c r="L139" i="33"/>
  <c r="M139" i="33" s="1"/>
  <c r="N139" i="33" s="1"/>
  <c r="L190" i="33"/>
  <c r="M190" i="33" s="1"/>
  <c r="N190" i="33" s="1"/>
  <c r="N641" i="33"/>
  <c r="N225" i="33"/>
  <c r="N228" i="33"/>
  <c r="N231" i="33"/>
  <c r="N234" i="33"/>
  <c r="N237" i="33"/>
  <c r="N240" i="33"/>
  <c r="N243" i="33"/>
  <c r="N246" i="33"/>
  <c r="N249" i="33"/>
  <c r="N252" i="33"/>
  <c r="N255" i="33"/>
  <c r="N258" i="33"/>
  <c r="N261" i="33"/>
  <c r="N264" i="33"/>
  <c r="N273" i="33"/>
  <c r="N385" i="33"/>
  <c r="M17" i="33"/>
  <c r="N17" i="33" s="1"/>
  <c r="M22" i="33"/>
  <c r="N22" i="33" s="1"/>
  <c r="M26" i="33"/>
  <c r="N26" i="33" s="1"/>
  <c r="N438" i="33"/>
  <c r="N619" i="33"/>
  <c r="N699" i="33"/>
  <c r="M27" i="33"/>
  <c r="N27" i="33" s="1"/>
  <c r="N282" i="33"/>
  <c r="N319" i="33"/>
  <c r="N322" i="33"/>
  <c r="N369" i="33"/>
  <c r="N391" i="33"/>
  <c r="N394" i="33"/>
  <c r="N397" i="33"/>
  <c r="M13" i="33"/>
  <c r="N13" i="33" s="1"/>
  <c r="M28" i="33"/>
  <c r="N28" i="33" s="1"/>
  <c r="N433" i="33"/>
  <c r="N467" i="33"/>
  <c r="N492" i="33"/>
  <c r="I14" i="47"/>
  <c r="J14" i="47" s="1"/>
  <c r="I29" i="47"/>
  <c r="J29" i="47" s="1"/>
  <c r="I81" i="47"/>
  <c r="J81" i="47" s="1"/>
  <c r="I84" i="47"/>
  <c r="J84" i="47" s="1"/>
  <c r="G89" i="47"/>
  <c r="N311" i="33"/>
  <c r="M9" i="33"/>
  <c r="N9" i="33" s="1"/>
  <c r="M14" i="33"/>
  <c r="N14" i="33" s="1"/>
  <c r="M19" i="33"/>
  <c r="N19" i="33" s="1"/>
  <c r="N445" i="33"/>
  <c r="N584" i="33"/>
  <c r="N630" i="33"/>
  <c r="N638" i="33"/>
  <c r="F3" i="47" a="1"/>
  <c r="F3" i="47" s="1"/>
  <c r="N284" i="33"/>
  <c r="M3" i="33"/>
  <c r="N3" i="33" s="1"/>
  <c r="M8" i="33"/>
  <c r="N8" i="33" s="1"/>
  <c r="N440" i="33"/>
  <c r="N477" i="33"/>
  <c r="N503" i="33"/>
  <c r="N575" i="33"/>
  <c r="N600" i="33"/>
  <c r="N604" i="33"/>
  <c r="N646" i="33"/>
  <c r="N663" i="33"/>
  <c r="G90" i="47"/>
  <c r="K90" i="47" s="1"/>
  <c r="G150" i="47"/>
  <c r="G149" i="47"/>
  <c r="K149" i="47" s="1"/>
  <c r="G148" i="47"/>
  <c r="G147" i="47"/>
  <c r="K147" i="47" s="1"/>
  <c r="G146" i="47"/>
  <c r="G145" i="47"/>
  <c r="K145" i="47" s="1"/>
  <c r="G144" i="47"/>
  <c r="G143" i="47"/>
  <c r="K143" i="47" s="1"/>
  <c r="G142" i="47"/>
  <c r="G141" i="47"/>
  <c r="G140" i="47"/>
  <c r="G139" i="47"/>
  <c r="K139" i="47" s="1"/>
  <c r="G137" i="47"/>
  <c r="G138" i="47"/>
  <c r="G136" i="47"/>
  <c r="G135" i="47"/>
  <c r="K135" i="47" s="1"/>
  <c r="G134" i="47"/>
  <c r="G133" i="47"/>
  <c r="K133" i="47" s="1"/>
  <c r="G132" i="47"/>
  <c r="G131" i="47"/>
  <c r="G130" i="47"/>
  <c r="G129" i="47"/>
  <c r="K129" i="47" s="1"/>
  <c r="G128" i="47"/>
  <c r="G127" i="47"/>
  <c r="K127" i="47" s="1"/>
  <c r="G126" i="47"/>
  <c r="G125" i="47"/>
  <c r="G124" i="47"/>
  <c r="G123" i="47"/>
  <c r="G122" i="47"/>
  <c r="G121" i="47"/>
  <c r="K121" i="47" s="1"/>
  <c r="G120" i="47"/>
  <c r="G119" i="47"/>
  <c r="G118" i="47"/>
  <c r="G117" i="47"/>
  <c r="G116" i="47"/>
  <c r="G115" i="47"/>
  <c r="K115" i="47" s="1"/>
  <c r="G114" i="47"/>
  <c r="G113" i="47"/>
  <c r="K113" i="47" s="1"/>
  <c r="G112" i="47"/>
  <c r="G111" i="47"/>
  <c r="G110" i="47"/>
  <c r="G109" i="47"/>
  <c r="K109" i="47" s="1"/>
  <c r="G107" i="47"/>
  <c r="G108" i="47"/>
  <c r="G106" i="47"/>
  <c r="G105" i="47"/>
  <c r="G104" i="47"/>
  <c r="G103" i="47"/>
  <c r="K103" i="47" s="1"/>
  <c r="G102" i="47"/>
  <c r="G101" i="47"/>
  <c r="K101" i="47" s="1"/>
  <c r="G100" i="47"/>
  <c r="G99" i="47"/>
  <c r="G98" i="47"/>
  <c r="G97" i="47"/>
  <c r="K97" i="47" s="1"/>
  <c r="G96" i="47"/>
  <c r="G95" i="47"/>
  <c r="M4" i="33"/>
  <c r="N4" i="33" s="1"/>
  <c r="M10" i="33"/>
  <c r="N10" i="33" s="1"/>
  <c r="V36" i="44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5" i="18"/>
  <c r="W5" i="44" a="1"/>
  <c r="W5" i="44" s="1"/>
  <c r="V5" i="44" s="1" a="1"/>
  <c r="V5" i="44" s="1"/>
  <c r="W4" i="44" a="1"/>
  <c r="W4" i="44" s="1"/>
  <c r="V4" i="44" s="1" a="1"/>
  <c r="V4" i="44" s="1"/>
  <c r="G51" i="47"/>
  <c r="K51" i="47" s="1"/>
  <c r="G85" i="47"/>
  <c r="G82" i="47"/>
  <c r="K82" i="47" s="1"/>
  <c r="I10" i="47"/>
  <c r="J10" i="47" s="1"/>
  <c r="G74" i="47"/>
  <c r="G25" i="47"/>
  <c r="K25" i="47" s="1"/>
  <c r="G79" i="47"/>
  <c r="K79" i="47" s="1"/>
  <c r="G80" i="47"/>
  <c r="G69" i="47"/>
  <c r="K69" i="47" s="1"/>
  <c r="G12" i="47"/>
  <c r="K12" i="47" s="1"/>
  <c r="G92" i="47"/>
  <c r="G13" i="47"/>
  <c r="K13" i="47" s="1"/>
  <c r="G63" i="47"/>
  <c r="K63" i="47" s="1"/>
  <c r="G18" i="47"/>
  <c r="K18" i="47" s="1"/>
  <c r="G11" i="47"/>
  <c r="K11" i="47" s="1"/>
  <c r="G19" i="47"/>
  <c r="K19" i="47" s="1"/>
  <c r="G86" i="47"/>
  <c r="K86" i="47" s="1"/>
  <c r="G28" i="47"/>
  <c r="K28" i="47" s="1"/>
  <c r="G49" i="47"/>
  <c r="K49" i="47" s="1"/>
  <c r="G81" i="47"/>
  <c r="K81" i="47" s="1"/>
  <c r="G17" i="47"/>
  <c r="K17" i="47" s="1"/>
  <c r="G61" i="47"/>
  <c r="G24" i="47"/>
  <c r="K24" i="47" s="1"/>
  <c r="G91" i="47"/>
  <c r="K91" i="47" s="1"/>
  <c r="G15" i="47"/>
  <c r="K15" i="47" s="1"/>
  <c r="G64" i="47"/>
  <c r="G42" i="47"/>
  <c r="K42" i="47" s="1"/>
  <c r="G20" i="47"/>
  <c r="K20" i="47" s="1"/>
  <c r="G22" i="47"/>
  <c r="K22" i="47" s="1"/>
  <c r="G36" i="47"/>
  <c r="K36" i="47" s="1"/>
  <c r="G94" i="47"/>
  <c r="K94" i="47" s="1"/>
  <c r="G93" i="47"/>
  <c r="G26" i="47"/>
  <c r="K26" i="47" s="1"/>
  <c r="G87" i="47"/>
  <c r="H3" i="47" a="1"/>
  <c r="H3" i="47" s="1"/>
  <c r="G41" i="47"/>
  <c r="K41" i="47" s="1"/>
  <c r="G54" i="47"/>
  <c r="K54" i="47" s="1"/>
  <c r="G31" i="47"/>
  <c r="K31" i="47" s="1"/>
  <c r="G21" i="47"/>
  <c r="K21" i="47" s="1"/>
  <c r="G35" i="47"/>
  <c r="K35" i="47" s="1"/>
  <c r="G48" i="47"/>
  <c r="K48" i="47" s="1"/>
  <c r="G52" i="47"/>
  <c r="K52" i="47" s="1"/>
  <c r="G27" i="47"/>
  <c r="K27" i="47" s="1"/>
  <c r="G66" i="47"/>
  <c r="G34" i="47"/>
  <c r="K34" i="47" s="1"/>
  <c r="G60" i="47"/>
  <c r="G38" i="47"/>
  <c r="K38" i="47" s="1"/>
  <c r="G76" i="47"/>
  <c r="G32" i="47"/>
  <c r="K32" i="47" s="1"/>
  <c r="G47" i="47"/>
  <c r="K47" i="47" s="1"/>
  <c r="G73" i="47"/>
  <c r="K73" i="47" s="1"/>
  <c r="G53" i="47"/>
  <c r="G43" i="47"/>
  <c r="K43" i="47" s="1"/>
  <c r="G44" i="47"/>
  <c r="K44" i="47" s="1"/>
  <c r="G33" i="47"/>
  <c r="K33" i="47" s="1"/>
  <c r="G46" i="47"/>
  <c r="K46" i="47" s="1"/>
  <c r="G59" i="47"/>
  <c r="G72" i="47"/>
  <c r="K72" i="47" s="1"/>
  <c r="E3" i="47" a="1"/>
  <c r="E3" i="47" s="1"/>
  <c r="G39" i="47"/>
  <c r="K39" i="47" s="1"/>
  <c r="G78" i="47"/>
  <c r="K78" i="47" s="1"/>
  <c r="G56" i="47"/>
  <c r="G58" i="47"/>
  <c r="K58" i="47" s="1"/>
  <c r="G84" i="47"/>
  <c r="K84" i="47" s="1"/>
  <c r="G29" i="47"/>
  <c r="K29" i="47" s="1"/>
  <c r="G50" i="47"/>
  <c r="K50" i="47" s="1"/>
  <c r="G88" i="47"/>
  <c r="K88" i="47" s="1"/>
  <c r="G65" i="47"/>
  <c r="G55" i="47"/>
  <c r="K55" i="47" s="1"/>
  <c r="G45" i="47"/>
  <c r="K45" i="47" s="1"/>
  <c r="G71" i="47"/>
  <c r="K71" i="47" s="1"/>
  <c r="G16" i="47"/>
  <c r="K16" i="47" s="1"/>
  <c r="I3" i="47" a="1"/>
  <c r="I3" i="47" s="1"/>
  <c r="G77" i="47"/>
  <c r="G67" i="47"/>
  <c r="K67" i="47" s="1"/>
  <c r="G68" i="47"/>
  <c r="G57" i="47"/>
  <c r="K57" i="47" s="1"/>
  <c r="G70" i="47"/>
  <c r="G83" i="47"/>
  <c r="K83" i="47" s="1"/>
  <c r="G62" i="47"/>
  <c r="K62" i="47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H13" i="18"/>
  <c r="J13" i="18"/>
  <c r="H16" i="18"/>
  <c r="J16" i="18"/>
  <c r="J12" i="18"/>
  <c r="H12" i="18"/>
  <c r="A8" i="37"/>
  <c r="C7" i="37"/>
  <c r="AN9" i="7"/>
  <c r="F152" i="33"/>
  <c r="I142" i="33"/>
  <c r="AP30" i="7"/>
  <c r="AO16" i="7"/>
  <c r="AV35" i="7"/>
  <c r="I126" i="33"/>
  <c r="I124" i="33"/>
  <c r="F197" i="33"/>
  <c r="I56" i="33"/>
  <c r="I193" i="33"/>
  <c r="AP11" i="7"/>
  <c r="I37" i="33"/>
  <c r="I47" i="33"/>
  <c r="AR23" i="7"/>
  <c r="F172" i="33"/>
  <c r="AR10" i="7"/>
  <c r="F63" i="33"/>
  <c r="I27" i="33"/>
  <c r="F45" i="33"/>
  <c r="F70" i="33"/>
  <c r="F165" i="33"/>
  <c r="AR29" i="7"/>
  <c r="AR6" i="7"/>
  <c r="AO10" i="7"/>
  <c r="F140" i="33"/>
  <c r="AU22" i="7"/>
  <c r="F207" i="33"/>
  <c r="F125" i="33"/>
  <c r="I63" i="33"/>
  <c r="AO6" i="7"/>
  <c r="AP10" i="7"/>
  <c r="I187" i="33"/>
  <c r="AN8" i="7"/>
  <c r="I164" i="33"/>
  <c r="I14" i="33"/>
  <c r="I10" i="33"/>
  <c r="F154" i="33"/>
  <c r="I180" i="33"/>
  <c r="AQ27" i="7"/>
  <c r="I70" i="33"/>
  <c r="I39" i="33"/>
  <c r="AR13" i="7"/>
  <c r="I115" i="33"/>
  <c r="F185" i="33"/>
  <c r="I152" i="33"/>
  <c r="I145" i="33"/>
  <c r="I151" i="33"/>
  <c r="F58" i="33"/>
  <c r="F55" i="33"/>
  <c r="I84" i="33"/>
  <c r="AU30" i="7"/>
  <c r="I8" i="16"/>
  <c r="AV13" i="7"/>
  <c r="AR16" i="7"/>
  <c r="F141" i="33"/>
  <c r="F67" i="33"/>
  <c r="I11" i="33"/>
  <c r="AN5" i="7"/>
  <c r="F129" i="33"/>
  <c r="AO32" i="7"/>
  <c r="F148" i="33"/>
  <c r="F195" i="33"/>
  <c r="F146" i="33"/>
  <c r="F222" i="33"/>
  <c r="I215" i="33"/>
  <c r="F206" i="33"/>
  <c r="F149" i="33"/>
  <c r="F36" i="33"/>
  <c r="AO31" i="7"/>
  <c r="F111" i="33"/>
  <c r="AV28" i="7"/>
  <c r="F163" i="33"/>
  <c r="AU20" i="7"/>
  <c r="F44" i="33"/>
  <c r="AU15" i="7"/>
  <c r="I31" i="33"/>
  <c r="F169" i="33"/>
  <c r="I154" i="33"/>
  <c r="I112" i="33"/>
  <c r="AQ10" i="7"/>
  <c r="I141" i="33"/>
  <c r="I222" i="33"/>
  <c r="AQ34" i="7"/>
  <c r="I57" i="33"/>
  <c r="AN33" i="7"/>
  <c r="F50" i="33"/>
  <c r="F71" i="33"/>
  <c r="I205" i="33"/>
  <c r="I183" i="33"/>
  <c r="AP12" i="7"/>
  <c r="AU14" i="7"/>
  <c r="I80" i="33"/>
  <c r="AU5" i="7"/>
  <c r="AO26" i="7"/>
  <c r="I144" i="33"/>
  <c r="AO20" i="7"/>
  <c r="F217" i="33"/>
  <c r="AP15" i="7"/>
  <c r="AQ21" i="7"/>
  <c r="I30" i="33"/>
  <c r="I95" i="33"/>
  <c r="AO23" i="7"/>
  <c r="D9" i="16"/>
  <c r="I83" i="33"/>
  <c r="F8" i="33"/>
  <c r="AN23" i="7"/>
  <c r="AP4" i="7"/>
  <c r="I93" i="33"/>
  <c r="G8" i="18"/>
  <c r="F92" i="33"/>
  <c r="AU26" i="7"/>
  <c r="AR11" i="7"/>
  <c r="F203" i="33"/>
  <c r="AN18" i="7"/>
  <c r="I48" i="33"/>
  <c r="AN7" i="7"/>
  <c r="F64" i="33"/>
  <c r="F174" i="33"/>
  <c r="F33" i="33"/>
  <c r="E8" i="16"/>
  <c r="F62" i="33"/>
  <c r="I58" i="33"/>
  <c r="AN17" i="7"/>
  <c r="I79" i="33"/>
  <c r="I119" i="33"/>
  <c r="I6" i="33"/>
  <c r="I38" i="33"/>
  <c r="AP8" i="7"/>
  <c r="AO35" i="7"/>
  <c r="AP35" i="7"/>
  <c r="AQ23" i="7"/>
  <c r="AR22" i="7"/>
  <c r="F190" i="33"/>
  <c r="I99" i="33"/>
  <c r="AQ5" i="7"/>
  <c r="I16" i="33"/>
  <c r="D8" i="16"/>
  <c r="AP34" i="7"/>
  <c r="I34" i="33"/>
  <c r="F102" i="33"/>
  <c r="F11" i="33"/>
  <c r="AR27" i="7"/>
  <c r="F173" i="33"/>
  <c r="AV33" i="7"/>
  <c r="AN36" i="7"/>
  <c r="I113" i="33"/>
  <c r="AV19" i="7"/>
  <c r="AU18" i="7"/>
  <c r="AR7" i="7"/>
  <c r="F216" i="33"/>
  <c r="I181" i="33"/>
  <c r="AU33" i="7"/>
  <c r="F193" i="33"/>
  <c r="F135" i="33"/>
  <c r="AU8" i="7"/>
  <c r="AO7" i="7"/>
  <c r="I24" i="33"/>
  <c r="I29" i="33"/>
  <c r="F175" i="33"/>
  <c r="H7" i="16"/>
  <c r="AU24" i="7"/>
  <c r="AR34" i="7"/>
  <c r="F189" i="33"/>
  <c r="AQ7" i="7"/>
  <c r="AO15" i="7"/>
  <c r="I179" i="33"/>
  <c r="AR4" i="7"/>
  <c r="I129" i="33"/>
  <c r="I72" i="33"/>
  <c r="AR5" i="7"/>
  <c r="AO18" i="7"/>
  <c r="AV26" i="7"/>
  <c r="I22" i="33"/>
  <c r="F65" i="33"/>
  <c r="F106" i="33"/>
  <c r="AV5" i="7"/>
  <c r="F162" i="33"/>
  <c r="I134" i="33"/>
  <c r="I172" i="33"/>
  <c r="I195" i="33"/>
  <c r="AQ22" i="7"/>
  <c r="AQ36" i="7"/>
  <c r="AN22" i="7"/>
  <c r="AN26" i="7"/>
  <c r="AN24" i="7"/>
  <c r="I15" i="33"/>
  <c r="AP14" i="7"/>
  <c r="AU21" i="7"/>
  <c r="AN25" i="7"/>
  <c r="I13" i="33"/>
  <c r="I64" i="33"/>
  <c r="H9" i="16"/>
  <c r="F5" i="33"/>
  <c r="I192" i="33"/>
  <c r="I77" i="33"/>
  <c r="I9" i="33"/>
  <c r="I168" i="33"/>
  <c r="I73" i="33"/>
  <c r="I186" i="33"/>
  <c r="AP20" i="7"/>
  <c r="F220" i="33"/>
  <c r="I191" i="33"/>
  <c r="F72" i="33"/>
  <c r="F158" i="33"/>
  <c r="I116" i="33"/>
  <c r="I163" i="33"/>
  <c r="I139" i="33"/>
  <c r="F199" i="33"/>
  <c r="F3" i="33"/>
  <c r="I107" i="33"/>
  <c r="AR33" i="7"/>
  <c r="I216" i="33"/>
  <c r="AQ32" i="7"/>
  <c r="AU10" i="7"/>
  <c r="I51" i="33"/>
  <c r="F164" i="33"/>
  <c r="F182" i="33"/>
  <c r="AU4" i="7"/>
  <c r="AQ20" i="7"/>
  <c r="I155" i="33"/>
  <c r="AV29" i="7"/>
  <c r="F85" i="33"/>
  <c r="F48" i="33"/>
  <c r="AO28" i="7"/>
  <c r="AV30" i="7"/>
  <c r="I40" i="33"/>
  <c r="AV36" i="7"/>
  <c r="I49" i="33"/>
  <c r="F210" i="33"/>
  <c r="F213" i="33"/>
  <c r="F156" i="33"/>
  <c r="AP6" i="7"/>
  <c r="F25" i="33"/>
  <c r="AQ8" i="7"/>
  <c r="AQ25" i="7"/>
  <c r="F184" i="33"/>
  <c r="F30" i="33"/>
  <c r="I21" i="33"/>
  <c r="AR35" i="7"/>
  <c r="AN28" i="7"/>
  <c r="I156" i="33"/>
  <c r="AN15" i="7"/>
  <c r="F105" i="33"/>
  <c r="AP24" i="7"/>
  <c r="F54" i="33"/>
  <c r="AO9" i="7"/>
  <c r="F198" i="33"/>
  <c r="I42" i="33"/>
  <c r="F88" i="33"/>
  <c r="AU7" i="7"/>
  <c r="I211" i="33"/>
  <c r="F95" i="33"/>
  <c r="I12" i="33"/>
  <c r="I189" i="33"/>
  <c r="AU34" i="7"/>
  <c r="AP5" i="7"/>
  <c r="F86" i="33"/>
  <c r="I121" i="33"/>
  <c r="AQ12" i="7"/>
  <c r="F137" i="33"/>
  <c r="AQ26" i="7"/>
  <c r="AU27" i="7"/>
  <c r="F100" i="33"/>
  <c r="AQ14" i="7"/>
  <c r="G13" i="18"/>
  <c r="F38" i="33"/>
  <c r="F186" i="33"/>
  <c r="AV9" i="7"/>
  <c r="F103" i="33"/>
  <c r="F69" i="33"/>
  <c r="AR8" i="7"/>
  <c r="I157" i="33"/>
  <c r="F31" i="33"/>
  <c r="AP36" i="7"/>
  <c r="F104" i="33"/>
  <c r="F16" i="33"/>
  <c r="I150" i="33"/>
  <c r="AV15" i="7"/>
  <c r="AQ28" i="7"/>
  <c r="AU12" i="7"/>
  <c r="F188" i="33"/>
  <c r="F119" i="33"/>
  <c r="F161" i="33"/>
  <c r="AV17" i="7"/>
  <c r="I90" i="33"/>
  <c r="AR28" i="7"/>
  <c r="I160" i="33"/>
  <c r="AO30" i="7"/>
  <c r="I135" i="33"/>
  <c r="F179" i="33"/>
  <c r="F18" i="33"/>
  <c r="AP18" i="7"/>
  <c r="F204" i="33"/>
  <c r="F170" i="33"/>
  <c r="AP17" i="7"/>
  <c r="F145" i="33"/>
  <c r="AU31" i="7"/>
  <c r="AV8" i="7"/>
  <c r="F214" i="33"/>
  <c r="F180" i="33"/>
  <c r="F23" i="33"/>
  <c r="I69" i="33"/>
  <c r="F42" i="33"/>
  <c r="I76" i="33"/>
  <c r="I44" i="33"/>
  <c r="AU19" i="7"/>
  <c r="AO25" i="7"/>
  <c r="I213" i="33"/>
  <c r="AQ3" i="7"/>
  <c r="F211" i="33"/>
  <c r="I198" i="33"/>
  <c r="I109" i="33"/>
  <c r="I96" i="33"/>
  <c r="I100" i="33"/>
  <c r="AN35" i="7"/>
  <c r="F218" i="33"/>
  <c r="I207" i="33"/>
  <c r="F20" i="33"/>
  <c r="AN27" i="7"/>
  <c r="AU36" i="7"/>
  <c r="F29" i="33"/>
  <c r="I131" i="33"/>
  <c r="F34" i="33"/>
  <c r="AU23" i="7"/>
  <c r="F35" i="33"/>
  <c r="I137" i="33"/>
  <c r="AR30" i="7"/>
  <c r="AV20" i="7"/>
  <c r="AV4" i="7"/>
  <c r="AP19" i="7"/>
  <c r="F75" i="33"/>
  <c r="F131" i="33"/>
  <c r="F49" i="33"/>
  <c r="AV24" i="7"/>
  <c r="AP26" i="7"/>
  <c r="F96" i="33"/>
  <c r="I101" i="33"/>
  <c r="F155" i="33"/>
  <c r="AV3" i="7"/>
  <c r="AO21" i="7"/>
  <c r="F53" i="33"/>
  <c r="I35" i="33"/>
  <c r="F115" i="33"/>
  <c r="G9" i="18"/>
  <c r="F4" i="33"/>
  <c r="AN21" i="7"/>
  <c r="I169" i="33"/>
  <c r="AR36" i="7"/>
  <c r="F201" i="33"/>
  <c r="F142" i="33"/>
  <c r="F177" i="33"/>
  <c r="AO12" i="7"/>
  <c r="F22" i="33"/>
  <c r="I188" i="33"/>
  <c r="I197" i="33"/>
  <c r="F6" i="33"/>
  <c r="F9" i="33"/>
  <c r="I98" i="33"/>
  <c r="F7" i="33"/>
  <c r="I208" i="33"/>
  <c r="I122" i="33"/>
  <c r="I175" i="33"/>
  <c r="AR20" i="7"/>
  <c r="I140" i="33"/>
  <c r="I166" i="33"/>
  <c r="AN6" i="7"/>
  <c r="F32" i="33"/>
  <c r="F112" i="33"/>
  <c r="AU13" i="7"/>
  <c r="F139" i="33"/>
  <c r="AP23" i="7"/>
  <c r="AN4" i="7"/>
  <c r="E7" i="16"/>
  <c r="F97" i="33"/>
  <c r="I209" i="33"/>
  <c r="AU16" i="7"/>
  <c r="AN13" i="7"/>
  <c r="F124" i="33"/>
  <c r="I78" i="33"/>
  <c r="I65" i="33"/>
  <c r="AU17" i="7"/>
  <c r="I114" i="33"/>
  <c r="I123" i="33"/>
  <c r="I61" i="33"/>
  <c r="I91" i="33"/>
  <c r="AR18" i="7"/>
  <c r="AO19" i="7"/>
  <c r="AV23" i="7"/>
  <c r="F59" i="33"/>
  <c r="I185" i="33"/>
  <c r="F136" i="33"/>
  <c r="F113" i="33"/>
  <c r="I19" i="33"/>
  <c r="AV10" i="7"/>
  <c r="F74" i="33"/>
  <c r="F147" i="33"/>
  <c r="F194" i="33"/>
  <c r="I176" i="33"/>
  <c r="I182" i="33"/>
  <c r="I68" i="33"/>
  <c r="F82" i="33"/>
  <c r="F89" i="33"/>
  <c r="AQ15" i="7"/>
  <c r="I147" i="33"/>
  <c r="AV16" i="7"/>
  <c r="F90" i="33"/>
  <c r="I4" i="33"/>
  <c r="F94" i="33"/>
  <c r="AR3" i="7"/>
  <c r="G5" i="18"/>
  <c r="I86" i="33"/>
  <c r="I117" i="33"/>
  <c r="I3" i="33"/>
  <c r="AO5" i="7"/>
  <c r="I161" i="33"/>
  <c r="F37" i="33"/>
  <c r="I165" i="33"/>
  <c r="AN10" i="7"/>
  <c r="F43" i="33"/>
  <c r="AU3" i="7"/>
  <c r="AQ16" i="7"/>
  <c r="I53" i="33"/>
  <c r="I54" i="33"/>
  <c r="I218" i="33"/>
  <c r="AQ19" i="7"/>
  <c r="F73" i="33"/>
  <c r="F143" i="33"/>
  <c r="I7" i="16"/>
  <c r="F107" i="33"/>
  <c r="I199" i="33"/>
  <c r="I136" i="33"/>
  <c r="AN12" i="7"/>
  <c r="F132" i="33"/>
  <c r="I212" i="33"/>
  <c r="I9" i="16"/>
  <c r="F208" i="33"/>
  <c r="AP7" i="7"/>
  <c r="AV22" i="7"/>
  <c r="I7" i="33"/>
  <c r="I214" i="33"/>
  <c r="F157" i="33"/>
  <c r="AQ24" i="7"/>
  <c r="I149" i="33"/>
  <c r="I128" i="33"/>
  <c r="AP32" i="7"/>
  <c r="AP16" i="7"/>
  <c r="I148" i="33"/>
  <c r="F28" i="33"/>
  <c r="F121" i="33"/>
  <c r="F171" i="33"/>
  <c r="AO11" i="7"/>
  <c r="F200" i="33"/>
  <c r="AU32" i="7"/>
  <c r="AP21" i="7"/>
  <c r="AO3" i="7"/>
  <c r="I153" i="33"/>
  <c r="F10" i="33"/>
  <c r="AR32" i="7"/>
  <c r="I105" i="33"/>
  <c r="I217" i="33"/>
  <c r="AR14" i="7"/>
  <c r="F117" i="33"/>
  <c r="F178" i="33"/>
  <c r="F56" i="33"/>
  <c r="AO33" i="7"/>
  <c r="I106" i="33"/>
  <c r="F120" i="33"/>
  <c r="AO24" i="7"/>
  <c r="F108" i="33"/>
  <c r="I45" i="33"/>
  <c r="AV18" i="7"/>
  <c r="F150" i="33"/>
  <c r="F12" i="33"/>
  <c r="I219" i="33"/>
  <c r="F109" i="33"/>
  <c r="AP28" i="7"/>
  <c r="G4" i="18"/>
  <c r="AO27" i="7"/>
  <c r="I177" i="33"/>
  <c r="AR15" i="7"/>
  <c r="AR17" i="7"/>
  <c r="I170" i="33"/>
  <c r="H8" i="16"/>
  <c r="F134" i="33"/>
  <c r="F209" i="33"/>
  <c r="I173" i="33"/>
  <c r="AN29" i="7"/>
  <c r="I125" i="33"/>
  <c r="I5" i="33"/>
  <c r="I85" i="33"/>
  <c r="AP31" i="7"/>
  <c r="AN32" i="7"/>
  <c r="I220" i="33"/>
  <c r="I52" i="33"/>
  <c r="I201" i="33"/>
  <c r="AR12" i="7"/>
  <c r="AQ11" i="7"/>
  <c r="I171" i="33"/>
  <c r="I74" i="33"/>
  <c r="I167" i="33"/>
  <c r="I66" i="33"/>
  <c r="AQ4" i="7"/>
  <c r="F84" i="33"/>
  <c r="I25" i="33"/>
  <c r="I127" i="33"/>
  <c r="I17" i="33"/>
  <c r="F83" i="33"/>
  <c r="F138" i="33"/>
  <c r="AU9" i="7"/>
  <c r="I67" i="33"/>
  <c r="F219" i="33"/>
  <c r="I194" i="33"/>
  <c r="F26" i="33"/>
  <c r="AR9" i="7"/>
  <c r="AP29" i="7"/>
  <c r="F21" i="33"/>
  <c r="F78" i="33"/>
  <c r="D7" i="16"/>
  <c r="I162" i="33"/>
  <c r="AV12" i="7"/>
  <c r="AQ9" i="7"/>
  <c r="I206" i="33"/>
  <c r="AV6" i="7"/>
  <c r="F47" i="33"/>
  <c r="F98" i="33"/>
  <c r="F27" i="33"/>
  <c r="AP3" i="7"/>
  <c r="F127" i="33"/>
  <c r="AU29" i="7"/>
  <c r="F110" i="33"/>
  <c r="F81" i="33"/>
  <c r="F168" i="33"/>
  <c r="AR26" i="7"/>
  <c r="AN14" i="7"/>
  <c r="I75" i="33"/>
  <c r="I146" i="33"/>
  <c r="F160" i="33"/>
  <c r="F51" i="33"/>
  <c r="G11" i="18"/>
  <c r="G12" i="18"/>
  <c r="I62" i="33"/>
  <c r="I60" i="33"/>
  <c r="AQ13" i="7"/>
  <c r="AQ18" i="7"/>
  <c r="I18" i="33"/>
  <c r="I158" i="33"/>
  <c r="I81" i="33"/>
  <c r="I133" i="33"/>
  <c r="I132" i="33"/>
  <c r="F24" i="33"/>
  <c r="AP27" i="7"/>
  <c r="I92" i="33"/>
  <c r="AQ33" i="7"/>
  <c r="AN11" i="7"/>
  <c r="AQ30" i="7"/>
  <c r="AQ29" i="7"/>
  <c r="AQ17" i="7"/>
  <c r="I138" i="33"/>
  <c r="G7" i="18"/>
  <c r="AR24" i="7"/>
  <c r="F128" i="33"/>
  <c r="F181" i="33"/>
  <c r="AN30" i="7"/>
  <c r="F46" i="33"/>
  <c r="AP9" i="7"/>
  <c r="F57" i="33"/>
  <c r="G10" i="18"/>
  <c r="I59" i="33"/>
  <c r="F212" i="33"/>
  <c r="AV21" i="7"/>
  <c r="I178" i="33"/>
  <c r="AQ6" i="7"/>
  <c r="AP13" i="7"/>
  <c r="I82" i="33"/>
  <c r="F17" i="33"/>
  <c r="F79" i="33"/>
  <c r="I202" i="33"/>
  <c r="AO34" i="7"/>
  <c r="AV25" i="7"/>
  <c r="AV7" i="7"/>
  <c r="F176" i="33"/>
  <c r="F114" i="33"/>
  <c r="I159" i="33"/>
  <c r="AO36" i="7"/>
  <c r="G16" i="18"/>
  <c r="I43" i="33"/>
  <c r="I174" i="33"/>
  <c r="AO22" i="7"/>
  <c r="AV27" i="7"/>
  <c r="I20" i="33"/>
  <c r="AU35" i="7"/>
  <c r="G6" i="18"/>
  <c r="I210" i="33"/>
  <c r="I23" i="33"/>
  <c r="I120" i="33"/>
  <c r="F116" i="33"/>
  <c r="F93" i="33"/>
  <c r="I32" i="33"/>
  <c r="F14" i="33"/>
  <c r="I36" i="33"/>
  <c r="I41" i="33"/>
  <c r="F221" i="33"/>
  <c r="I50" i="33"/>
  <c r="F123" i="33"/>
  <c r="AV31" i="7"/>
  <c r="I143" i="33"/>
  <c r="F52" i="33"/>
  <c r="I102" i="33"/>
  <c r="G17" i="18"/>
  <c r="I200" i="33"/>
  <c r="AR25" i="7"/>
  <c r="F167" i="33"/>
  <c r="AN20" i="7"/>
  <c r="F66" i="33"/>
  <c r="I103" i="33"/>
  <c r="I104" i="33"/>
  <c r="F144" i="33"/>
  <c r="F192" i="33"/>
  <c r="AR19" i="7"/>
  <c r="AQ35" i="7"/>
  <c r="AN19" i="7"/>
  <c r="I88" i="33"/>
  <c r="AU28" i="7"/>
  <c r="I130" i="33"/>
  <c r="AP25" i="7"/>
  <c r="I87" i="33"/>
  <c r="AQ31" i="7"/>
  <c r="AO29" i="7"/>
  <c r="F130" i="33"/>
  <c r="F122" i="33"/>
  <c r="I196" i="33"/>
  <c r="F191" i="33"/>
  <c r="AV34" i="7"/>
  <c r="E9" i="16"/>
  <c r="F91" i="33"/>
  <c r="AU6" i="7"/>
  <c r="I46" i="33"/>
  <c r="F40" i="33"/>
  <c r="F61" i="33"/>
  <c r="I203" i="33"/>
  <c r="F99" i="33"/>
  <c r="I55" i="33"/>
  <c r="F126" i="33"/>
  <c r="AO13" i="7"/>
  <c r="I190" i="33"/>
  <c r="F15" i="33"/>
  <c r="AP33" i="7"/>
  <c r="AN3" i="7"/>
  <c r="AO14" i="7"/>
  <c r="AV14" i="7"/>
  <c r="F166" i="33"/>
  <c r="F205" i="33"/>
  <c r="AV11" i="7"/>
  <c r="F101" i="33"/>
  <c r="I89" i="33"/>
  <c r="I28" i="33"/>
  <c r="AO17" i="7"/>
  <c r="F187" i="33"/>
  <c r="F41" i="33"/>
  <c r="AN31" i="7"/>
  <c r="F39" i="33"/>
  <c r="AU11" i="7"/>
  <c r="AV32" i="7"/>
  <c r="F87" i="33"/>
  <c r="AR31" i="7"/>
  <c r="I33" i="33"/>
  <c r="I118" i="33"/>
  <c r="I111" i="33"/>
  <c r="F183" i="33"/>
  <c r="AN16" i="7"/>
  <c r="G18" i="18"/>
  <c r="AU25" i="7"/>
  <c r="F159" i="33"/>
  <c r="F13" i="33"/>
  <c r="F60" i="33"/>
  <c r="I94" i="33"/>
  <c r="AO4" i="7"/>
  <c r="AR21" i="7"/>
  <c r="AP22" i="7"/>
  <c r="F80" i="33"/>
  <c r="I8" i="33"/>
  <c r="I26" i="33"/>
  <c r="AN34" i="7"/>
  <c r="I108" i="33"/>
  <c r="I204" i="33"/>
  <c r="AO8" i="7"/>
  <c r="I110" i="33"/>
  <c r="I97" i="33"/>
  <c r="F76" i="33"/>
  <c r="I71" i="33"/>
  <c r="I221" i="33"/>
  <c r="F151" i="33"/>
  <c r="F196" i="33"/>
  <c r="F118" i="33"/>
  <c r="F153" i="33"/>
  <c r="F77" i="33"/>
  <c r="F215" i="33"/>
  <c r="F19" i="33"/>
  <c r="F202" i="33"/>
  <c r="F68" i="33"/>
  <c r="I184" i="33"/>
  <c r="F133" i="33"/>
  <c r="K125" i="47" l="1"/>
  <c r="K138" i="47"/>
  <c r="K70" i="47"/>
  <c r="K98" i="47"/>
  <c r="K110" i="47"/>
  <c r="K122" i="47"/>
  <c r="K134" i="47"/>
  <c r="K146" i="47"/>
  <c r="K74" i="47"/>
  <c r="K99" i="47"/>
  <c r="K111" i="47"/>
  <c r="K123" i="47"/>
  <c r="K68" i="47"/>
  <c r="K53" i="47"/>
  <c r="K100" i="47"/>
  <c r="K112" i="47"/>
  <c r="K124" i="47"/>
  <c r="K136" i="47"/>
  <c r="K148" i="47"/>
  <c r="K89" i="47"/>
  <c r="K75" i="47"/>
  <c r="K77" i="47"/>
  <c r="K56" i="47"/>
  <c r="K64" i="47"/>
  <c r="K85" i="47"/>
  <c r="K102" i="47"/>
  <c r="K114" i="47"/>
  <c r="K126" i="47"/>
  <c r="K137" i="47"/>
  <c r="K150" i="47"/>
  <c r="Q15" i="20"/>
  <c r="R15" i="20" s="1"/>
  <c r="K92" i="47"/>
  <c r="K105" i="47"/>
  <c r="K117" i="47"/>
  <c r="K141" i="47"/>
  <c r="K60" i="47"/>
  <c r="K87" i="47"/>
  <c r="K61" i="47"/>
  <c r="K106" i="47"/>
  <c r="K118" i="47"/>
  <c r="K130" i="47"/>
  <c r="K142" i="47"/>
  <c r="K104" i="47"/>
  <c r="K140" i="47"/>
  <c r="K59" i="47"/>
  <c r="K95" i="47"/>
  <c r="K108" i="47"/>
  <c r="K119" i="47"/>
  <c r="K131" i="47"/>
  <c r="K76" i="47"/>
  <c r="K116" i="47"/>
  <c r="K128" i="47"/>
  <c r="K65" i="47"/>
  <c r="K66" i="47"/>
  <c r="K93" i="47"/>
  <c r="K80" i="47"/>
  <c r="K96" i="47"/>
  <c r="K107" i="47"/>
  <c r="K120" i="47"/>
  <c r="K132" i="47"/>
  <c r="K144" i="47"/>
  <c r="M9" i="18"/>
  <c r="N9" i="18" s="1"/>
  <c r="Q17" i="20"/>
  <c r="Q2" i="20"/>
  <c r="L5" i="22"/>
  <c r="K5" i="22"/>
  <c r="K3" i="22"/>
  <c r="K4" i="22"/>
  <c r="K6" i="22"/>
  <c r="L4" i="22"/>
  <c r="Q22" i="20"/>
  <c r="Q7" i="20"/>
  <c r="L6" i="22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Q25" i="20" l="1"/>
  <c r="R25" i="20" s="1"/>
  <c r="R22" i="20"/>
  <c r="R7" i="20"/>
  <c r="Q10" i="20"/>
  <c r="R10" i="20" s="1"/>
  <c r="R2" i="20"/>
  <c r="Q5" i="20"/>
  <c r="R5" i="20" s="1"/>
  <c r="R17" i="20"/>
  <c r="Q20" i="20"/>
  <c r="R20" i="20" s="1"/>
  <c r="F10" i="18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<sst xmlns="http://schemas.openxmlformats.org/spreadsheetml/2006/main" count="1650" uniqueCount="637">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</sst>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67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55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55" fillId="30" borderId="8" xfId="0" applyFont="1" applyFill="1" applyBorder="1" applyAlignment="1">
      <alignment horizontal="center" vertical="center"/>
    </xf>
    <xf numFmtId="0" fontId="55" fillId="30" borderId="0" xfId="0" applyFont="1" applyFill="1" applyBorder="1" applyAlignment="1">
      <alignment horizontal="center" vertical="center"/>
    </xf>
    <xf numFmtId="0" fontId="55" fillId="3" borderId="8" xfId="0" applyFont="1" applyFill="1" applyBorder="1" applyAlignment="1">
      <alignment horizontal="center" vertical="center"/>
    </xf>
    <xf numFmtId="0" fontId="55" fillId="3" borderId="0" xfId="0" applyFont="1" applyFill="1" applyBorder="1" applyAlignment="1">
      <alignment horizontal="center" vertical="center"/>
    </xf>
    <xf numFmtId="0" fontId="55" fillId="31" borderId="0" xfId="0" applyFont="1" applyFill="1" applyBorder="1" applyAlignment="1">
      <alignment horizontal="center" vertical="center"/>
    </xf>
    <xf numFmtId="0" fontId="56" fillId="30" borderId="8" xfId="0" applyFont="1" applyFill="1" applyBorder="1" applyAlignment="1">
      <alignment horizontal="center" vertical="center"/>
    </xf>
    <xf numFmtId="0" fontId="56" fillId="30" borderId="9" xfId="0" applyFont="1" applyFill="1" applyBorder="1" applyAlignment="1">
      <alignment horizontal="center" vertical="center"/>
    </xf>
    <xf numFmtId="0" fontId="56" fillId="30" borderId="0" xfId="0" applyFont="1" applyFill="1" applyBorder="1" applyAlignment="1">
      <alignment horizontal="center" vertical="center"/>
    </xf>
    <xf numFmtId="0" fontId="56" fillId="30" borderId="14" xfId="0" applyFont="1" applyFill="1" applyBorder="1" applyAlignment="1">
      <alignment horizontal="center" vertical="center"/>
    </xf>
    <xf numFmtId="0" fontId="56" fillId="3" borderId="8" xfId="0" applyFont="1" applyFill="1" applyBorder="1" applyAlignment="1">
      <alignment horizontal="center" vertical="center"/>
    </xf>
    <xf numFmtId="0" fontId="56" fillId="3" borderId="9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14" xfId="0" applyFont="1" applyFill="1" applyBorder="1" applyAlignment="1">
      <alignment horizontal="center" vertical="center"/>
    </xf>
    <xf numFmtId="0" fontId="56" fillId="31" borderId="0" xfId="0" applyFont="1" applyFill="1" applyBorder="1" applyAlignment="1">
      <alignment horizontal="center" vertical="center"/>
    </xf>
    <xf numFmtId="0" fontId="56" fillId="31" borderId="14" xfId="0" applyFont="1" applyFill="1" applyBorder="1" applyAlignment="1">
      <alignment horizontal="center" vertical="center"/>
    </xf>
    <xf numFmtId="0" fontId="55" fillId="32" borderId="6" xfId="0" applyFont="1" applyFill="1" applyBorder="1" applyAlignment="1">
      <alignment horizontal="center" vertical="center"/>
    </xf>
    <xf numFmtId="0" fontId="60" fillId="32" borderId="6" xfId="0" applyFont="1" applyFill="1" applyBorder="1" applyAlignment="1">
      <alignment horizontal="center" vertical="center"/>
    </xf>
    <xf numFmtId="0" fontId="60" fillId="32" borderId="11" xfId="0" applyFont="1" applyFill="1" applyBorder="1" applyAlignment="1">
      <alignment horizontal="center" vertical="center"/>
    </xf>
    <xf numFmtId="0" fontId="55" fillId="33" borderId="6" xfId="0" applyFont="1" applyFill="1" applyBorder="1" applyAlignment="1">
      <alignment horizontal="center" vertical="center"/>
    </xf>
    <xf numFmtId="0" fontId="60" fillId="33" borderId="6" xfId="0" applyFont="1" applyFill="1" applyBorder="1" applyAlignment="1">
      <alignment horizontal="center" vertical="center"/>
    </xf>
    <xf numFmtId="0" fontId="60" fillId="33" borderId="11" xfId="0" applyFont="1" applyFill="1" applyBorder="1" applyAlignment="1">
      <alignment horizontal="center" vertical="center"/>
    </xf>
    <xf numFmtId="0" fontId="55" fillId="34" borderId="6" xfId="0" applyFont="1" applyFill="1" applyBorder="1" applyAlignment="1">
      <alignment horizontal="center" vertical="center"/>
    </xf>
    <xf numFmtId="0" fontId="60" fillId="34" borderId="6" xfId="0" applyFont="1" applyFill="1" applyBorder="1" applyAlignment="1">
      <alignment horizontal="center" vertical="center"/>
    </xf>
    <xf numFmtId="0" fontId="60" fillId="3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55" fillId="31" borderId="13" xfId="0" applyFont="1" applyFill="1" applyBorder="1" applyAlignment="1">
      <alignment horizontal="center" vertical="center"/>
    </xf>
    <xf numFmtId="0" fontId="55" fillId="31" borderId="10" xfId="0" applyFont="1" applyFill="1" applyBorder="1" applyAlignment="1">
      <alignment horizontal="center" vertical="center"/>
    </xf>
    <xf numFmtId="0" fontId="55" fillId="3" borderId="7" xfId="0" applyFont="1" applyFill="1" applyBorder="1" applyAlignment="1">
      <alignment horizontal="center" vertical="center"/>
    </xf>
    <xf numFmtId="0" fontId="55" fillId="3" borderId="13" xfId="0" applyFont="1" applyFill="1" applyBorder="1" applyAlignment="1">
      <alignment horizontal="center" vertical="center"/>
    </xf>
    <xf numFmtId="0" fontId="55" fillId="3" borderId="10" xfId="0" applyFont="1" applyFill="1" applyBorder="1" applyAlignment="1">
      <alignment horizontal="center" vertical="center"/>
    </xf>
    <xf numFmtId="0" fontId="55" fillId="30" borderId="7" xfId="0" applyFont="1" applyFill="1" applyBorder="1" applyAlignment="1">
      <alignment horizontal="center" vertical="center"/>
    </xf>
    <xf numFmtId="0" fontId="55" fillId="30" borderId="13" xfId="0" applyFont="1" applyFill="1" applyBorder="1" applyAlignment="1">
      <alignment horizontal="center" vertical="center"/>
    </xf>
    <xf numFmtId="0" fontId="55" fillId="30" borderId="10" xfId="0" applyFont="1" applyFill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54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F9D9"/>
      <color rgb="FFE5E3E3"/>
      <color rgb="FFE9CAAD"/>
      <color rgb="FFE1DFDF"/>
      <color rgb="FFE0B690"/>
      <color rgb="FFFFE875"/>
      <color rgb="FFFFD700"/>
      <color rgb="FFD3965F"/>
      <color rgb="FFD0B9FF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styles" Target="style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worksheet" Target="worksheets/sheet33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chartsheet" Target="chartsheets/sheet2.xml"/><Relationship Id="rId30" Type="http://schemas.openxmlformats.org/officeDocument/2006/relationships/chartsheet" Target="chartsheets/sheet4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928" t="s">
        <v>170</v>
      </c>
      <c r="B10" s="416" t="s">
        <v>171</v>
      </c>
    </row>
    <row r="11" spans="1:3" s="403" customFormat="1" ht="35.25" customHeight="1" x14ac:dyDescent="0.25">
      <c r="A11" s="929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930" t="s">
        <v>167</v>
      </c>
      <c r="B17" s="925" t="s">
        <v>167</v>
      </c>
      <c r="C17" s="419" t="s">
        <v>175</v>
      </c>
    </row>
    <row r="18" spans="1:3" s="402" customFormat="1" ht="22.5" customHeight="1" x14ac:dyDescent="0.25">
      <c r="A18" s="931"/>
      <c r="B18" s="926"/>
      <c r="C18" s="419" t="s">
        <v>205</v>
      </c>
    </row>
    <row r="19" spans="1:3" s="402" customFormat="1" ht="22.5" customHeight="1" x14ac:dyDescent="0.25">
      <c r="A19" s="931"/>
      <c r="B19" s="926"/>
      <c r="C19" s="424" t="s">
        <v>202</v>
      </c>
    </row>
    <row r="20" spans="1:3" s="402" customFormat="1" ht="22.5" customHeight="1" x14ac:dyDescent="0.25">
      <c r="A20" s="931"/>
      <c r="B20" s="926"/>
      <c r="C20" s="424" t="s">
        <v>201</v>
      </c>
    </row>
    <row r="21" spans="1:3" s="415" customFormat="1" ht="22.5" customHeight="1" thickBot="1" x14ac:dyDescent="0.3">
      <c r="A21" s="932"/>
      <c r="B21" s="927"/>
      <c r="C21" s="420" t="s">
        <v>206</v>
      </c>
    </row>
    <row r="22" spans="1:3" s="412" customFormat="1" ht="22.5" customHeight="1" x14ac:dyDescent="0.25">
      <c r="A22" s="930" t="s">
        <v>180</v>
      </c>
      <c r="B22" s="925" t="s">
        <v>181</v>
      </c>
      <c r="C22" s="418" t="s">
        <v>182</v>
      </c>
    </row>
    <row r="23" spans="1:3" s="402" customFormat="1" ht="22.5" customHeight="1" x14ac:dyDescent="0.25">
      <c r="A23" s="931"/>
      <c r="B23" s="926"/>
      <c r="C23" s="419" t="s">
        <v>183</v>
      </c>
    </row>
    <row r="24" spans="1:3" s="402" customFormat="1" ht="22.5" customHeight="1" x14ac:dyDescent="0.25">
      <c r="A24" s="931"/>
      <c r="B24" s="926"/>
      <c r="C24" s="402" t="s">
        <v>186</v>
      </c>
    </row>
    <row r="25" spans="1:3" s="402" customFormat="1" ht="22.5" customHeight="1" x14ac:dyDescent="0.25">
      <c r="A25" s="931"/>
      <c r="B25" s="926"/>
      <c r="C25" s="419" t="s">
        <v>184</v>
      </c>
    </row>
    <row r="26" spans="1:3" s="415" customFormat="1" ht="22.5" customHeight="1" thickBot="1" x14ac:dyDescent="0.3">
      <c r="A26" s="932"/>
      <c r="B26" s="927"/>
      <c r="C26" s="415" t="s">
        <v>185</v>
      </c>
    </row>
    <row r="27" spans="1:3" s="412" customFormat="1" ht="22.5" customHeight="1" x14ac:dyDescent="0.25">
      <c r="A27" s="930" t="s">
        <v>188</v>
      </c>
      <c r="B27" s="925" t="s">
        <v>188</v>
      </c>
      <c r="C27" s="418" t="s">
        <v>189</v>
      </c>
    </row>
    <row r="28" spans="1:3" s="402" customFormat="1" ht="22.5" customHeight="1" x14ac:dyDescent="0.25">
      <c r="A28" s="931"/>
      <c r="B28" s="926"/>
      <c r="C28" s="424" t="s">
        <v>241</v>
      </c>
    </row>
    <row r="29" spans="1:3" s="402" customFormat="1" ht="22.5" customHeight="1" x14ac:dyDescent="0.25">
      <c r="A29" s="931"/>
      <c r="B29" s="926"/>
      <c r="C29" s="424" t="s">
        <v>243</v>
      </c>
    </row>
    <row r="30" spans="1:3" s="402" customFormat="1" ht="22.5" customHeight="1" x14ac:dyDescent="0.25">
      <c r="A30" s="931"/>
      <c r="B30" s="926"/>
      <c r="C30" s="402" t="s">
        <v>242</v>
      </c>
    </row>
    <row r="31" spans="1:3" s="414" customFormat="1" ht="22.5" customHeight="1" thickBot="1" x14ac:dyDescent="0.3">
      <c r="A31" s="932"/>
      <c r="B31" s="413" t="s">
        <v>190</v>
      </c>
      <c r="C31" s="414" t="s">
        <v>314</v>
      </c>
    </row>
    <row r="32" spans="1:3" s="412" customFormat="1" ht="22.5" customHeight="1" x14ac:dyDescent="0.25">
      <c r="A32" s="922" t="s">
        <v>194</v>
      </c>
      <c r="B32" s="919" t="s">
        <v>194</v>
      </c>
      <c r="C32" s="418" t="s">
        <v>195</v>
      </c>
    </row>
    <row r="33" spans="1:3" s="402" customFormat="1" ht="22.5" customHeight="1" x14ac:dyDescent="0.25">
      <c r="A33" s="923"/>
      <c r="B33" s="920"/>
      <c r="C33" s="419" t="s">
        <v>196</v>
      </c>
    </row>
    <row r="34" spans="1:3" s="402" customFormat="1" ht="22.5" customHeight="1" x14ac:dyDescent="0.25">
      <c r="A34" s="923"/>
      <c r="B34" s="920"/>
      <c r="C34" s="419" t="s">
        <v>197</v>
      </c>
    </row>
    <row r="35" spans="1:3" s="415" customFormat="1" ht="22.5" customHeight="1" thickBot="1" x14ac:dyDescent="0.3">
      <c r="A35" s="924"/>
      <c r="B35" s="921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40" t="s">
        <v>414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</row>
    <row r="2" spans="1:21" s="11" customFormat="1" ht="18.75" customHeight="1" x14ac:dyDescent="0.25">
      <c r="A2" s="941" t="s">
        <v>315</v>
      </c>
      <c r="B2" s="941"/>
      <c r="C2" s="941"/>
      <c r="D2" s="941"/>
      <c r="E2" s="941"/>
      <c r="F2" s="941"/>
      <c r="G2" s="941"/>
      <c r="H2" s="941"/>
      <c r="I2" s="941"/>
      <c r="J2" s="941"/>
      <c r="K2" s="941"/>
      <c r="L2" s="941"/>
      <c r="M2" s="941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67" t="s">
        <v>248</v>
      </c>
      <c r="B3" s="965" t="s">
        <v>309</v>
      </c>
      <c r="C3" s="966"/>
      <c r="D3" s="965" t="s">
        <v>295</v>
      </c>
      <c r="E3" s="966"/>
      <c r="F3" s="965" t="s">
        <v>299</v>
      </c>
      <c r="G3" s="966"/>
      <c r="H3" s="965" t="s">
        <v>299</v>
      </c>
      <c r="I3" s="966"/>
      <c r="J3" s="965" t="s">
        <v>336</v>
      </c>
      <c r="K3" s="966"/>
      <c r="L3" s="965"/>
      <c r="M3" s="966"/>
      <c r="N3" s="965"/>
      <c r="O3" s="966"/>
      <c r="P3" s="965"/>
      <c r="Q3" s="966"/>
      <c r="R3" s="965"/>
      <c r="S3" s="966"/>
      <c r="T3" s="965"/>
      <c r="U3" s="966"/>
    </row>
    <row r="4" spans="1:21" s="589" customFormat="1" ht="21" customHeight="1" x14ac:dyDescent="0.25">
      <c r="A4" s="968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69"/>
      <c r="B5" s="963" t="s">
        <v>310</v>
      </c>
      <c r="C5" s="964"/>
      <c r="D5" s="963" t="s">
        <v>298</v>
      </c>
      <c r="E5" s="964"/>
      <c r="F5" s="963" t="s">
        <v>303</v>
      </c>
      <c r="G5" s="970"/>
      <c r="H5" s="970"/>
      <c r="I5" s="964"/>
      <c r="J5" s="963" t="s">
        <v>339</v>
      </c>
      <c r="K5" s="964"/>
      <c r="L5" s="963"/>
      <c r="M5" s="964"/>
      <c r="N5" s="963"/>
      <c r="O5" s="964"/>
      <c r="P5" s="963"/>
      <c r="Q5" s="964"/>
      <c r="R5" s="963"/>
      <c r="S5" s="964"/>
      <c r="T5" s="963"/>
      <c r="U5" s="964"/>
    </row>
    <row r="6" spans="1:21" s="586" customFormat="1" ht="21" customHeight="1" x14ac:dyDescent="0.25">
      <c r="A6" s="937" t="s">
        <v>250</v>
      </c>
      <c r="B6" s="933" t="s">
        <v>244</v>
      </c>
      <c r="C6" s="934"/>
      <c r="D6" s="933" t="s">
        <v>269</v>
      </c>
      <c r="E6" s="934"/>
      <c r="F6" s="933" t="s">
        <v>277</v>
      </c>
      <c r="G6" s="934"/>
      <c r="H6" s="933" t="s">
        <v>384</v>
      </c>
      <c r="I6" s="934"/>
      <c r="J6" s="933"/>
      <c r="K6" s="934"/>
      <c r="L6" s="933"/>
      <c r="M6" s="934"/>
      <c r="N6" s="933"/>
      <c r="O6" s="934"/>
      <c r="P6" s="933"/>
      <c r="Q6" s="934"/>
      <c r="R6" s="933"/>
      <c r="S6" s="934"/>
      <c r="T6" s="933"/>
      <c r="U6" s="934"/>
    </row>
    <row r="7" spans="1:21" s="590" customFormat="1" ht="21" customHeight="1" x14ac:dyDescent="0.25">
      <c r="A7" s="938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38"/>
      <c r="B8" s="935" t="s">
        <v>382</v>
      </c>
      <c r="C8" s="936"/>
      <c r="D8" s="935"/>
      <c r="E8" s="936"/>
      <c r="F8" s="935" t="s">
        <v>301</v>
      </c>
      <c r="G8" s="936"/>
      <c r="H8" s="935"/>
      <c r="I8" s="936"/>
      <c r="J8" s="935"/>
      <c r="K8" s="936"/>
      <c r="L8" s="935"/>
      <c r="M8" s="936"/>
      <c r="N8" s="935"/>
      <c r="O8" s="936"/>
      <c r="P8" s="935"/>
      <c r="Q8" s="936"/>
      <c r="R8" s="935"/>
      <c r="S8" s="936"/>
      <c r="T8" s="935"/>
      <c r="U8" s="936"/>
    </row>
    <row r="9" spans="1:21" s="692" customFormat="1" ht="21" customHeight="1" x14ac:dyDescent="0.25">
      <c r="A9" s="938"/>
      <c r="B9" s="933" t="s">
        <v>408</v>
      </c>
      <c r="C9" s="934"/>
      <c r="D9" s="933" t="s">
        <v>269</v>
      </c>
      <c r="E9" s="934"/>
      <c r="F9" s="933" t="s">
        <v>412</v>
      </c>
      <c r="G9" s="934"/>
      <c r="H9" s="933"/>
      <c r="I9" s="934"/>
      <c r="J9" s="933"/>
      <c r="K9" s="934"/>
      <c r="L9" s="933"/>
      <c r="M9" s="934"/>
      <c r="N9" s="933"/>
      <c r="O9" s="934"/>
      <c r="P9" s="933"/>
      <c r="Q9" s="934"/>
      <c r="R9" s="933"/>
      <c r="S9" s="934"/>
      <c r="T9" s="933"/>
      <c r="U9" s="934"/>
    </row>
    <row r="10" spans="1:21" s="590" customFormat="1" ht="21" customHeight="1" x14ac:dyDescent="0.25">
      <c r="A10" s="938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39"/>
      <c r="B11" s="935" t="s">
        <v>411</v>
      </c>
      <c r="C11" s="936"/>
      <c r="D11" s="935" t="s">
        <v>410</v>
      </c>
      <c r="E11" s="936"/>
      <c r="F11" s="935" t="s">
        <v>410</v>
      </c>
      <c r="G11" s="936"/>
      <c r="H11" s="935"/>
      <c r="I11" s="936"/>
      <c r="J11" s="935"/>
      <c r="K11" s="936"/>
      <c r="L11" s="935"/>
      <c r="M11" s="936"/>
      <c r="N11" s="935"/>
      <c r="O11" s="936"/>
      <c r="P11" s="935"/>
      <c r="Q11" s="936"/>
      <c r="R11" s="935"/>
      <c r="S11" s="936"/>
      <c r="T11" s="935"/>
      <c r="U11" s="936"/>
    </row>
    <row r="12" spans="1:21" s="149" customFormat="1" ht="21" customHeight="1" x14ac:dyDescent="0.25">
      <c r="A12" s="960" t="s">
        <v>251</v>
      </c>
      <c r="B12" s="958" t="s">
        <v>276</v>
      </c>
      <c r="C12" s="959"/>
      <c r="D12" s="958" t="s">
        <v>283</v>
      </c>
      <c r="E12" s="959"/>
      <c r="F12" s="958"/>
      <c r="G12" s="959"/>
      <c r="H12" s="958"/>
      <c r="I12" s="959"/>
      <c r="J12" s="958"/>
      <c r="K12" s="959"/>
      <c r="L12" s="958"/>
      <c r="M12" s="959"/>
      <c r="N12" s="958"/>
      <c r="O12" s="959"/>
      <c r="P12" s="958"/>
      <c r="Q12" s="959"/>
      <c r="R12" s="958"/>
      <c r="S12" s="959"/>
      <c r="T12" s="958"/>
      <c r="U12" s="959"/>
    </row>
    <row r="13" spans="1:21" s="589" customFormat="1" ht="21" customHeight="1" x14ac:dyDescent="0.25">
      <c r="A13" s="961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62"/>
      <c r="B14" s="956" t="s">
        <v>280</v>
      </c>
      <c r="C14" s="957"/>
      <c r="D14" s="956" t="s">
        <v>288</v>
      </c>
      <c r="E14" s="957"/>
      <c r="F14" s="956"/>
      <c r="G14" s="957"/>
      <c r="H14" s="956"/>
      <c r="I14" s="957"/>
      <c r="J14" s="956"/>
      <c r="K14" s="957"/>
      <c r="L14" s="956"/>
      <c r="M14" s="957"/>
      <c r="N14" s="956"/>
      <c r="O14" s="957"/>
      <c r="P14" s="956"/>
      <c r="Q14" s="957"/>
      <c r="R14" s="956"/>
      <c r="S14" s="957"/>
      <c r="T14" s="956"/>
      <c r="U14" s="957"/>
    </row>
    <row r="15" spans="1:21" s="157" customFormat="1" ht="21" customHeight="1" x14ac:dyDescent="0.25">
      <c r="A15" s="953" t="s">
        <v>253</v>
      </c>
      <c r="B15" s="951" t="s">
        <v>258</v>
      </c>
      <c r="C15" s="952"/>
      <c r="D15" s="951" t="s">
        <v>258</v>
      </c>
      <c r="E15" s="952"/>
      <c r="F15" s="951"/>
      <c r="G15" s="952"/>
      <c r="H15" s="951"/>
      <c r="I15" s="952"/>
      <c r="J15" s="951"/>
      <c r="K15" s="952"/>
      <c r="L15" s="951"/>
      <c r="M15" s="952"/>
      <c r="N15" s="951"/>
      <c r="O15" s="952"/>
      <c r="P15" s="951"/>
      <c r="Q15" s="952"/>
      <c r="R15" s="951"/>
      <c r="S15" s="952"/>
      <c r="T15" s="951"/>
      <c r="U15" s="952"/>
    </row>
    <row r="16" spans="1:21" s="589" customFormat="1" ht="21" customHeight="1" x14ac:dyDescent="0.25">
      <c r="A16" s="954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55"/>
      <c r="B17" s="949" t="s">
        <v>312</v>
      </c>
      <c r="C17" s="950"/>
      <c r="D17" s="949" t="s">
        <v>271</v>
      </c>
      <c r="E17" s="950"/>
      <c r="F17" s="949"/>
      <c r="G17" s="950"/>
      <c r="H17" s="949"/>
      <c r="I17" s="950"/>
      <c r="J17" s="949"/>
      <c r="K17" s="950"/>
      <c r="L17" s="949"/>
      <c r="M17" s="950"/>
      <c r="N17" s="949"/>
      <c r="O17" s="950"/>
      <c r="P17" s="949"/>
      <c r="Q17" s="950"/>
      <c r="R17" s="949"/>
      <c r="S17" s="950"/>
      <c r="T17" s="949"/>
      <c r="U17" s="950"/>
    </row>
    <row r="18" spans="1:21" s="164" customFormat="1" ht="21" customHeight="1" x14ac:dyDescent="0.25">
      <c r="A18" s="946" t="s">
        <v>255</v>
      </c>
      <c r="B18" s="944" t="s">
        <v>261</v>
      </c>
      <c r="C18" s="945"/>
      <c r="D18" s="944" t="s">
        <v>332</v>
      </c>
      <c r="E18" s="945"/>
      <c r="F18" s="944" t="s">
        <v>263</v>
      </c>
      <c r="G18" s="945"/>
      <c r="H18" s="944" t="s">
        <v>313</v>
      </c>
      <c r="I18" s="945"/>
      <c r="J18" s="944"/>
      <c r="K18" s="945"/>
      <c r="L18" s="944"/>
      <c r="M18" s="945"/>
      <c r="N18" s="944"/>
      <c r="O18" s="945"/>
      <c r="P18" s="944"/>
      <c r="Q18" s="945"/>
      <c r="R18" s="944"/>
      <c r="S18" s="945"/>
      <c r="T18" s="944"/>
      <c r="U18" s="945"/>
    </row>
    <row r="19" spans="1:21" s="589" customFormat="1" ht="21" customHeight="1" x14ac:dyDescent="0.25">
      <c r="A19" s="947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48"/>
      <c r="B20" s="942"/>
      <c r="C20" s="943"/>
      <c r="D20" s="942"/>
      <c r="E20" s="943"/>
      <c r="F20" s="942" t="s">
        <v>264</v>
      </c>
      <c r="G20" s="943"/>
      <c r="H20" s="942"/>
      <c r="I20" s="943"/>
      <c r="J20" s="942"/>
      <c r="K20" s="943"/>
      <c r="L20" s="942"/>
      <c r="M20" s="943"/>
      <c r="N20" s="942"/>
      <c r="O20" s="943"/>
      <c r="P20" s="942"/>
      <c r="Q20" s="943"/>
      <c r="R20" s="942"/>
      <c r="S20" s="943"/>
      <c r="T20" s="942"/>
      <c r="U20" s="943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71" t="s">
        <v>422</v>
      </c>
      <c r="B1" s="971"/>
      <c r="C1" s="971"/>
      <c r="D1" s="971"/>
      <c r="E1" s="971"/>
      <c r="F1" s="971"/>
      <c r="G1" s="971"/>
      <c r="H1" s="971"/>
      <c r="I1" s="971"/>
      <c r="J1" s="971"/>
      <c r="K1" s="971"/>
      <c r="L1" s="971"/>
      <c r="M1" s="971"/>
    </row>
    <row r="2" spans="1:21" s="137" customFormat="1" ht="21" customHeight="1" x14ac:dyDescent="0.25">
      <c r="A2" s="972" t="s">
        <v>249</v>
      </c>
      <c r="B2" s="965" t="s">
        <v>309</v>
      </c>
      <c r="C2" s="966"/>
      <c r="D2" s="965" t="s">
        <v>295</v>
      </c>
      <c r="E2" s="966"/>
      <c r="F2" s="965" t="s">
        <v>299</v>
      </c>
      <c r="G2" s="966"/>
      <c r="H2" s="965" t="s">
        <v>299</v>
      </c>
      <c r="I2" s="966"/>
      <c r="J2" s="965" t="s">
        <v>385</v>
      </c>
      <c r="K2" s="966"/>
      <c r="L2" s="965"/>
      <c r="M2" s="966"/>
      <c r="N2" s="965"/>
      <c r="O2" s="966"/>
      <c r="P2" s="965"/>
      <c r="Q2" s="966"/>
      <c r="R2" s="965"/>
      <c r="S2" s="966"/>
      <c r="T2" s="965"/>
      <c r="U2" s="966"/>
    </row>
    <row r="3" spans="1:21" s="589" customFormat="1" ht="21" customHeight="1" x14ac:dyDescent="0.25">
      <c r="A3" s="973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73"/>
      <c r="B4" s="963" t="s">
        <v>310</v>
      </c>
      <c r="C4" s="964"/>
      <c r="D4" s="963" t="s">
        <v>298</v>
      </c>
      <c r="E4" s="964"/>
      <c r="F4" s="963" t="s">
        <v>303</v>
      </c>
      <c r="G4" s="970"/>
      <c r="H4" s="970"/>
      <c r="I4" s="964"/>
      <c r="J4" s="963" t="s">
        <v>393</v>
      </c>
      <c r="K4" s="964"/>
      <c r="L4" s="963"/>
      <c r="M4" s="964"/>
      <c r="N4" s="963"/>
      <c r="O4" s="964"/>
      <c r="P4" s="963"/>
      <c r="Q4" s="964"/>
      <c r="R4" s="963"/>
      <c r="S4" s="964"/>
      <c r="T4" s="963"/>
      <c r="U4" s="964"/>
    </row>
    <row r="5" spans="1:21" s="692" customFormat="1" ht="21" customHeight="1" x14ac:dyDescent="0.25">
      <c r="A5" s="938"/>
      <c r="B5" s="933" t="s">
        <v>408</v>
      </c>
      <c r="C5" s="934"/>
      <c r="D5" s="933" t="s">
        <v>407</v>
      </c>
      <c r="E5" s="934"/>
      <c r="F5" s="933" t="s">
        <v>269</v>
      </c>
      <c r="G5" s="934"/>
      <c r="H5" s="933"/>
      <c r="I5" s="934"/>
      <c r="J5" s="933"/>
      <c r="K5" s="934"/>
      <c r="L5" s="933"/>
      <c r="M5" s="934"/>
      <c r="N5" s="933"/>
      <c r="O5" s="934"/>
      <c r="P5" s="933"/>
      <c r="Q5" s="934"/>
      <c r="R5" s="933"/>
      <c r="S5" s="934"/>
      <c r="T5" s="933"/>
      <c r="U5" s="934"/>
    </row>
    <row r="6" spans="1:21" s="590" customFormat="1" ht="21" customHeight="1" x14ac:dyDescent="0.25">
      <c r="A6" s="938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39"/>
      <c r="B7" s="935" t="s">
        <v>410</v>
      </c>
      <c r="C7" s="936"/>
      <c r="D7" s="935" t="s">
        <v>410</v>
      </c>
      <c r="E7" s="936"/>
      <c r="F7" s="935" t="s">
        <v>410</v>
      </c>
      <c r="G7" s="936"/>
      <c r="H7" s="935"/>
      <c r="I7" s="936"/>
      <c r="J7" s="935"/>
      <c r="K7" s="936"/>
      <c r="L7" s="935"/>
      <c r="M7" s="936"/>
      <c r="N7" s="935"/>
      <c r="O7" s="936"/>
      <c r="P7" s="935"/>
      <c r="Q7" s="936"/>
      <c r="R7" s="935"/>
      <c r="S7" s="936"/>
      <c r="T7" s="935"/>
      <c r="U7" s="936"/>
    </row>
    <row r="8" spans="1:21" s="149" customFormat="1" ht="21" customHeight="1" x14ac:dyDescent="0.25">
      <c r="A8" s="982" t="s">
        <v>252</v>
      </c>
      <c r="B8" s="980" t="s">
        <v>266</v>
      </c>
      <c r="C8" s="959"/>
      <c r="D8" s="958" t="s">
        <v>276</v>
      </c>
      <c r="E8" s="959"/>
      <c r="F8" s="958" t="s">
        <v>273</v>
      </c>
      <c r="G8" s="959"/>
      <c r="H8" s="958" t="s">
        <v>283</v>
      </c>
      <c r="I8" s="959"/>
      <c r="J8" s="958" t="s">
        <v>283</v>
      </c>
      <c r="K8" s="959"/>
      <c r="L8" s="958" t="s">
        <v>318</v>
      </c>
      <c r="M8" s="959"/>
      <c r="N8" s="958"/>
      <c r="O8" s="959"/>
      <c r="P8" s="958"/>
      <c r="Q8" s="959"/>
      <c r="R8" s="958"/>
      <c r="S8" s="959"/>
      <c r="T8" s="958"/>
      <c r="U8" s="959"/>
    </row>
    <row r="9" spans="1:21" s="589" customFormat="1" ht="21" customHeight="1" x14ac:dyDescent="0.25">
      <c r="A9" s="983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83"/>
      <c r="B10" s="981" t="s">
        <v>268</v>
      </c>
      <c r="C10" s="957"/>
      <c r="D10" s="956" t="s">
        <v>280</v>
      </c>
      <c r="E10" s="957"/>
      <c r="F10" s="956" t="s">
        <v>275</v>
      </c>
      <c r="G10" s="957"/>
      <c r="H10" s="956"/>
      <c r="I10" s="957"/>
      <c r="J10" s="956" t="s">
        <v>305</v>
      </c>
      <c r="K10" s="957"/>
      <c r="L10" s="956"/>
      <c r="M10" s="957"/>
      <c r="N10" s="956"/>
      <c r="O10" s="957"/>
      <c r="P10" s="956"/>
      <c r="Q10" s="957"/>
      <c r="R10" s="956"/>
      <c r="S10" s="957"/>
      <c r="T10" s="956"/>
      <c r="U10" s="957"/>
    </row>
    <row r="11" spans="1:21" s="149" customFormat="1" ht="21" customHeight="1" x14ac:dyDescent="0.25">
      <c r="A11" s="983"/>
      <c r="B11" s="980" t="s">
        <v>285</v>
      </c>
      <c r="C11" s="959"/>
      <c r="D11" s="958" t="s">
        <v>289</v>
      </c>
      <c r="E11" s="959"/>
      <c r="F11" s="958" t="s">
        <v>292</v>
      </c>
      <c r="G11" s="959"/>
      <c r="H11" s="958" t="s">
        <v>306</v>
      </c>
      <c r="I11" s="959"/>
      <c r="J11" s="958" t="s">
        <v>306</v>
      </c>
      <c r="K11" s="959"/>
      <c r="L11" s="958" t="s">
        <v>263</v>
      </c>
      <c r="M11" s="959"/>
      <c r="N11" s="958"/>
      <c r="O11" s="959"/>
      <c r="P11" s="958"/>
      <c r="Q11" s="959"/>
      <c r="R11" s="958"/>
      <c r="S11" s="959"/>
      <c r="T11" s="958"/>
      <c r="U11" s="959"/>
    </row>
    <row r="12" spans="1:21" s="589" customFormat="1" ht="21" customHeight="1" x14ac:dyDescent="0.25">
      <c r="A12" s="983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84"/>
      <c r="B13" s="981" t="s">
        <v>286</v>
      </c>
      <c r="C13" s="957"/>
      <c r="D13" s="956" t="s">
        <v>291</v>
      </c>
      <c r="E13" s="957"/>
      <c r="F13" s="956" t="s">
        <v>294</v>
      </c>
      <c r="G13" s="957"/>
      <c r="H13" s="956" t="s">
        <v>307</v>
      </c>
      <c r="I13" s="957"/>
      <c r="J13" s="956"/>
      <c r="K13" s="957"/>
      <c r="L13" s="956" t="s">
        <v>387</v>
      </c>
      <c r="M13" s="957"/>
      <c r="N13" s="956"/>
      <c r="O13" s="957"/>
      <c r="P13" s="956"/>
      <c r="Q13" s="957"/>
      <c r="R13" s="956"/>
      <c r="S13" s="957"/>
      <c r="T13" s="956"/>
      <c r="U13" s="957"/>
    </row>
    <row r="14" spans="1:21" s="157" customFormat="1" ht="21" customHeight="1" x14ac:dyDescent="0.25">
      <c r="A14" s="977" t="s">
        <v>254</v>
      </c>
      <c r="B14" s="985" t="s">
        <v>258</v>
      </c>
      <c r="C14" s="952"/>
      <c r="D14" s="951" t="s">
        <v>246</v>
      </c>
      <c r="E14" s="952"/>
      <c r="F14" s="951" t="s">
        <v>354</v>
      </c>
      <c r="G14" s="952"/>
      <c r="H14" s="951" t="s">
        <v>258</v>
      </c>
      <c r="I14" s="952"/>
      <c r="J14" s="951"/>
      <c r="K14" s="952"/>
      <c r="L14" s="951"/>
      <c r="M14" s="952"/>
      <c r="N14" s="951"/>
      <c r="O14" s="952"/>
      <c r="P14" s="951"/>
      <c r="Q14" s="952"/>
      <c r="R14" s="951"/>
      <c r="S14" s="952"/>
      <c r="T14" s="951"/>
      <c r="U14" s="952"/>
    </row>
    <row r="15" spans="1:21" s="589" customFormat="1" ht="21" customHeight="1" x14ac:dyDescent="0.25">
      <c r="A15" s="978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79"/>
      <c r="B16" s="986" t="s">
        <v>353</v>
      </c>
      <c r="C16" s="950"/>
      <c r="D16" s="986" t="s">
        <v>353</v>
      </c>
      <c r="E16" s="950"/>
      <c r="F16" s="949" t="s">
        <v>352</v>
      </c>
      <c r="G16" s="950"/>
      <c r="H16" s="949" t="s">
        <v>352</v>
      </c>
      <c r="I16" s="950"/>
      <c r="J16" s="949"/>
      <c r="K16" s="950"/>
      <c r="L16" s="949"/>
      <c r="M16" s="950"/>
      <c r="N16" s="949"/>
      <c r="O16" s="950"/>
      <c r="P16" s="949"/>
      <c r="Q16" s="950"/>
      <c r="R16" s="949"/>
      <c r="S16" s="950"/>
      <c r="T16" s="949"/>
      <c r="U16" s="950"/>
    </row>
    <row r="17" spans="1:21" s="164" customFormat="1" ht="21" customHeight="1" x14ac:dyDescent="0.25">
      <c r="A17" s="974" t="s">
        <v>256</v>
      </c>
      <c r="B17" s="944" t="s">
        <v>261</v>
      </c>
      <c r="C17" s="945"/>
      <c r="D17" s="944" t="s">
        <v>332</v>
      </c>
      <c r="E17" s="945"/>
      <c r="F17" s="944" t="s">
        <v>263</v>
      </c>
      <c r="G17" s="945"/>
      <c r="H17" s="944" t="s">
        <v>313</v>
      </c>
      <c r="I17" s="945"/>
      <c r="J17" s="944" t="s">
        <v>380</v>
      </c>
      <c r="K17" s="945"/>
      <c r="L17" s="944"/>
      <c r="M17" s="945"/>
      <c r="N17" s="944"/>
      <c r="O17" s="945"/>
      <c r="P17" s="944"/>
      <c r="Q17" s="945"/>
      <c r="R17" s="944"/>
      <c r="S17" s="945"/>
      <c r="T17" s="944"/>
      <c r="U17" s="945"/>
    </row>
    <row r="18" spans="1:21" s="589" customFormat="1" ht="21" customHeight="1" x14ac:dyDescent="0.25">
      <c r="A18" s="975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76"/>
      <c r="B19" s="942"/>
      <c r="C19" s="943"/>
      <c r="D19" s="942"/>
      <c r="E19" s="943"/>
      <c r="F19" s="942" t="s">
        <v>264</v>
      </c>
      <c r="G19" s="943"/>
      <c r="H19" s="942"/>
      <c r="I19" s="943"/>
      <c r="J19" s="942"/>
      <c r="K19" s="943"/>
      <c r="L19" s="942"/>
      <c r="M19" s="943"/>
      <c r="N19" s="942"/>
      <c r="O19" s="943"/>
      <c r="P19" s="942"/>
      <c r="Q19" s="943"/>
      <c r="R19" s="942"/>
      <c r="S19" s="943"/>
      <c r="T19" s="942"/>
      <c r="U19" s="943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87" t="s">
        <v>340</v>
      </c>
      <c r="I1" s="987"/>
      <c r="J1" s="987"/>
      <c r="K1" s="987"/>
      <c r="L1" s="987"/>
      <c r="M1" s="987"/>
      <c r="N1" s="987"/>
      <c r="O1" s="987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54" t="s">
        <v>236</v>
      </c>
      <c r="B2" s="1055"/>
      <c r="C2" s="1055"/>
      <c r="D2" s="1056"/>
      <c r="F2" s="1031" t="s">
        <v>30</v>
      </c>
      <c r="G2" s="1032"/>
      <c r="H2" s="1039" t="s">
        <v>217</v>
      </c>
      <c r="I2" s="1040"/>
      <c r="J2" s="1040"/>
      <c r="K2" s="1040"/>
      <c r="L2" s="1040"/>
      <c r="M2" s="1040"/>
      <c r="N2" s="1040"/>
      <c r="O2" s="1041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24" t="s">
        <v>193</v>
      </c>
      <c r="B3" s="1025"/>
      <c r="C3" s="1025"/>
      <c r="D3" s="1026"/>
      <c r="F3" s="1033"/>
      <c r="G3" s="1034"/>
      <c r="H3" s="494" t="str">
        <f>"中級 (" &amp; HDRAG_GAMES_HBRUN_MED &amp; "場)"</f>
        <v>中級 (299場)</v>
      </c>
      <c r="I3" s="1047" t="str">
        <f>"高級 (" &amp; HDRAG_GAMES_HBRUN_EXP &amp; "場)"</f>
        <v>高級 (225場)</v>
      </c>
      <c r="J3" s="1048"/>
      <c r="K3" s="1049"/>
      <c r="L3" s="1047" t="str">
        <f>"超級 (" &amp; HDRAG_GAMES_HBRUN_MST &amp; "場)"</f>
        <v>超級 (232場)</v>
      </c>
      <c r="M3" s="1048"/>
      <c r="N3" s="1048"/>
      <c r="O3" s="1057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43">
        <f>HDRAG_AVG_HBRUN_MED_ORB</f>
        <v>2.4381270903010033</v>
      </c>
      <c r="I5" s="1042">
        <f>HDRAG_AVG_HBRUN_EXP_ORB</f>
        <v>4.4133333333333331</v>
      </c>
      <c r="J5" s="1042">
        <f>HDRAG_AVG_HBRUN_EXP_TAIL</f>
        <v>2</v>
      </c>
      <c r="K5" s="1044">
        <f>HDRAG_AVG_HBRUN_EXP_ORIHAL</f>
        <v>0.31555555555555553</v>
      </c>
      <c r="L5" s="1042">
        <f>HDRAG_AVG_HBRUN_MST_ORB</f>
        <v>6.3965517241379306</v>
      </c>
      <c r="M5" s="1042">
        <f>HDRAG_AVG_HBRUN_MST_TAIL</f>
        <v>2.0517241379310347</v>
      </c>
      <c r="N5" s="1042">
        <f>HDRAG_AVG_HBRUN_MST_HORN</f>
        <v>1.9827586206896552</v>
      </c>
      <c r="O5" s="1027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43"/>
      <c r="I6" s="1042"/>
      <c r="J6" s="1042"/>
      <c r="K6" s="1044"/>
      <c r="L6" s="1042"/>
      <c r="M6" s="1081"/>
      <c r="N6" s="1081"/>
      <c r="O6" s="1028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35" t="s">
        <v>35</v>
      </c>
      <c r="G7" s="1036"/>
      <c r="H7" s="1019" t="s">
        <v>217</v>
      </c>
      <c r="I7" s="1020"/>
      <c r="J7" s="1020"/>
      <c r="K7" s="1020"/>
      <c r="L7" s="1020"/>
      <c r="M7" s="1020"/>
      <c r="N7" s="1020"/>
      <c r="O7" s="1021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37"/>
      <c r="G8" s="1038"/>
      <c r="H8" s="495" t="str">
        <f>"中級 (" &amp; HDRAG_GAMES_HMERC_MED &amp; "場)"</f>
        <v>中級 (246場)</v>
      </c>
      <c r="I8" s="1084" t="str">
        <f>"高級 (" &amp; HDRAG_GAMES_HMERC_EXP &amp; "場)"</f>
        <v>高級 (524場)</v>
      </c>
      <c r="J8" s="1085"/>
      <c r="K8" s="1098"/>
      <c r="L8" s="1084" t="str">
        <f>"超級 (" &amp; HDRAG_GAMES_HMERC_MST &amp; "場)"</f>
        <v>超級 (356場)</v>
      </c>
      <c r="M8" s="1085"/>
      <c r="N8" s="1085"/>
      <c r="O8" s="1086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22">
        <f>HDRAG_AVG_HMERC_MED_ORB</f>
        <v>2.3861788617886179</v>
      </c>
      <c r="I10" s="1029">
        <f>HDRAG_AVG_HMERC_EXP_ORB</f>
        <v>4.4217557251908399</v>
      </c>
      <c r="J10" s="1050">
        <f>HDRAG_AVG_HMERC_EXP_TAIL</f>
        <v>2.0152671755725189</v>
      </c>
      <c r="K10" s="1045">
        <f>HDRAG_AVG_HMERC_EXP_ORIHAL</f>
        <v>0.35496183206106868</v>
      </c>
      <c r="L10" s="1050">
        <f>HDRAG_AVG_HMERC_MST_ORB</f>
        <v>6.4241573033707864</v>
      </c>
      <c r="M10" s="1050">
        <f>HDRAG_AVG_HMERC_MST_TAIL</f>
        <v>1.9213483146067416</v>
      </c>
      <c r="N10" s="1050">
        <f>HDRAG_AVG_HMERC_MST_HORN</f>
        <v>2.1151685393258428</v>
      </c>
      <c r="O10" s="1052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54" t="s">
        <v>237</v>
      </c>
      <c r="B11" s="1055"/>
      <c r="C11" s="1055"/>
      <c r="D11" s="1056"/>
      <c r="F11" s="467" t="s">
        <v>210</v>
      </c>
      <c r="G11" s="468">
        <f>IF(HDRAG_HAS_REC_HMERC,HDRAG_HMERC_ITEMS + G9 + G10,0)</f>
        <v>3116</v>
      </c>
      <c r="H11" s="1023"/>
      <c r="I11" s="1030"/>
      <c r="J11" s="1051"/>
      <c r="K11" s="1046"/>
      <c r="L11" s="1051"/>
      <c r="M11" s="1051"/>
      <c r="N11" s="1051"/>
      <c r="O11" s="1053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88" t="s">
        <v>31</v>
      </c>
      <c r="G12" s="989"/>
      <c r="H12" s="1012" t="s">
        <v>217</v>
      </c>
      <c r="I12" s="1013"/>
      <c r="J12" s="1013"/>
      <c r="K12" s="1013"/>
      <c r="L12" s="1013"/>
      <c r="M12" s="1013"/>
      <c r="N12" s="1013"/>
      <c r="O12" s="1014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990"/>
      <c r="G13" s="991"/>
      <c r="H13" s="496" t="str">
        <f>"中級 (" &amp; HDRAG_GAMES_HMID_MED &amp; "場)"</f>
        <v>中級 (803場)</v>
      </c>
      <c r="I13" s="1095" t="str">
        <f>"高級 (" &amp; HDRAG_GAMES_HMID_EXP &amp; "場)"</f>
        <v>高級 (471場)</v>
      </c>
      <c r="J13" s="1096"/>
      <c r="K13" s="1097"/>
      <c r="L13" s="1095" t="str">
        <f>"超級 (" &amp; HDRAG_GAMES_HMID_MST &amp; "場)"</f>
        <v>超級 (131場)</v>
      </c>
      <c r="M13" s="1096"/>
      <c r="N13" s="1096"/>
      <c r="O13" s="1129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1015">
        <f>HDRAG_AVG_HMID_MED_ORB</f>
        <v>2.5504358655043586</v>
      </c>
      <c r="I15" s="1016">
        <f>HDRAG_AVG_HMID_EXP_ORB</f>
        <v>4.3949044585987265</v>
      </c>
      <c r="J15" s="1016">
        <f>HDRAG_AVG_HMID_EXP_TAIL</f>
        <v>1.9660297239915074</v>
      </c>
      <c r="K15" s="1010">
        <f>HDRAG_AVG_HMID_EXP_ORIHAL</f>
        <v>0.32484076433121017</v>
      </c>
      <c r="L15" s="1016">
        <f>HDRAG_AVG_HMID_MST_ORB</f>
        <v>6.5038167938931295</v>
      </c>
      <c r="M15" s="1016">
        <f>HDRAG_AVG_HMID_MST_TAIL</f>
        <v>1.9541984732824427</v>
      </c>
      <c r="N15" s="1016">
        <f>HDRAG_AVG_HMID_MST_HORN</f>
        <v>2.0839694656488548</v>
      </c>
      <c r="O15" s="1017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1015"/>
      <c r="I16" s="1016"/>
      <c r="J16" s="1016"/>
      <c r="K16" s="1010"/>
      <c r="L16" s="1016"/>
      <c r="M16" s="1083"/>
      <c r="N16" s="1083"/>
      <c r="O16" s="1018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992" t="s">
        <v>36</v>
      </c>
      <c r="G17" s="993"/>
      <c r="H17" s="1000" t="s">
        <v>217</v>
      </c>
      <c r="I17" s="1001"/>
      <c r="J17" s="1001"/>
      <c r="K17" s="1001"/>
      <c r="L17" s="1001"/>
      <c r="M17" s="1001"/>
      <c r="N17" s="1001"/>
      <c r="O17" s="1002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94"/>
      <c r="G18" s="995"/>
      <c r="H18" s="499" t="str">
        <f>"中級 (" &amp; HDRAG_GAMES_HJUP_MED &amp; "場)"</f>
        <v>中級 (443場)</v>
      </c>
      <c r="I18" s="1092" t="str">
        <f>"高級 (" &amp; HDRAG_GAMES_HJUP_EXP &amp; "場)"</f>
        <v>高級 (435場)</v>
      </c>
      <c r="J18" s="1093"/>
      <c r="K18" s="1094"/>
      <c r="L18" s="1092" t="str">
        <f>"超級 (" &amp; HDRAG_GAMES_HJUP_MST &amp; "場)"</f>
        <v>超級 (254場)</v>
      </c>
      <c r="M18" s="1093"/>
      <c r="N18" s="1093"/>
      <c r="O18" s="1128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03">
        <f>HDRAG_AVG_HJUP_MED_ORB</f>
        <v>2.4582392776523703</v>
      </c>
      <c r="I20" s="1004">
        <f>HDRAG_AVG_HJUP_EXP_ORB</f>
        <v>4.4206896551724135</v>
      </c>
      <c r="J20" s="1004">
        <f>HDRAG_AVG_HJUP_EXP_TAIL</f>
        <v>2.0045977011494251</v>
      </c>
      <c r="K20" s="1011">
        <f>HDRAG_AVG_HJUP_EXP_ORIHAL</f>
        <v>0.30804597701149428</v>
      </c>
      <c r="L20" s="1004">
        <f>HDRAG_AVG_HJUP_MST_ORB</f>
        <v>6.4763779527559056</v>
      </c>
      <c r="M20" s="1004">
        <f>HDRAG_AVG_HJUP_MST_TAIL</f>
        <v>2.106299212598425</v>
      </c>
      <c r="N20" s="1004">
        <f>HDRAG_AVG_HJUP_MST_HORN</f>
        <v>2.0393700787401574</v>
      </c>
      <c r="O20" s="1005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03"/>
      <c r="I21" s="1004"/>
      <c r="J21" s="1004"/>
      <c r="K21" s="1011"/>
      <c r="L21" s="1004"/>
      <c r="M21" s="1082"/>
      <c r="N21" s="1082"/>
      <c r="O21" s="1006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96" t="s">
        <v>37</v>
      </c>
      <c r="G22" s="997"/>
      <c r="H22" s="1007" t="s">
        <v>217</v>
      </c>
      <c r="I22" s="1008"/>
      <c r="J22" s="1008"/>
      <c r="K22" s="1008"/>
      <c r="L22" s="1008"/>
      <c r="M22" s="1008"/>
      <c r="N22" s="1008"/>
      <c r="O22" s="1009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98"/>
      <c r="G23" s="999"/>
      <c r="H23" s="502" t="str">
        <f>"中級 (" &amp; HDRAG_GAMES_HZOD_MED &amp; "場)"</f>
        <v>中級 (241場)</v>
      </c>
      <c r="I23" s="1089" t="str">
        <f>"高級 (" &amp; HDRAG_GAMES_HZOD_EXP &amp; "場)"</f>
        <v>高級 (331場)</v>
      </c>
      <c r="J23" s="1090"/>
      <c r="K23" s="1091"/>
      <c r="L23" s="1089" t="str">
        <f>"超級 (" &amp; HDRAG_GAMES_HZOD_MST &amp; "場)"</f>
        <v>超級 (397場)</v>
      </c>
      <c r="M23" s="1090"/>
      <c r="N23" s="1090"/>
      <c r="O23" s="1127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62">
        <f>HDRAG_AVG_HZOD_MED_ORB</f>
        <v>2.3692946058091287</v>
      </c>
      <c r="I25" s="1064">
        <f>HDRAG_AVG_HZOD_EXP_ORB</f>
        <v>4.4410876132930515</v>
      </c>
      <c r="J25" s="1064">
        <f>HDRAG_AVG_HZOD_EXP_TAIL</f>
        <v>1.9607250755287009</v>
      </c>
      <c r="K25" s="1069">
        <f>HDRAG_AVG_HZOD_EXP_ORIHAL</f>
        <v>0.35649546827794559</v>
      </c>
      <c r="L25" s="1064">
        <f>HDRAG_AVG_HZOD_MST_ORB</f>
        <v>6.3576826196473553</v>
      </c>
      <c r="M25" s="1064">
        <f>HDRAG_AVG_HZOD_MST_TAIL</f>
        <v>2.005037783375315</v>
      </c>
      <c r="N25" s="1064">
        <f>HDRAG_AVG_HZOD_MST_HORN</f>
        <v>1.9899244332493702</v>
      </c>
      <c r="O25" s="1060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63"/>
      <c r="I26" s="1065"/>
      <c r="J26" s="1065"/>
      <c r="K26" s="1070"/>
      <c r="L26" s="1065"/>
      <c r="M26" s="1065"/>
      <c r="N26" s="1065"/>
      <c r="O26" s="1061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66"/>
      <c r="I27" s="1067"/>
      <c r="J27" s="1067"/>
      <c r="K27" s="1067"/>
      <c r="L27" s="1067"/>
      <c r="M27" s="1067"/>
      <c r="N27" s="1067"/>
      <c r="O27" s="1068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123" t="str">
        <f>"高級 (" &amp; HDRAG_GAMES_HBRUN_EXP + HDRAG_GAMES_HMERC_EXP + HDRAG_GAMES_HMID_EXP + HDRAG_GAMES_HJUP_EXP + HDRAG_GAMES_HZOD_EXP &amp; "場)"</f>
        <v>高級 (1986場)</v>
      </c>
      <c r="J28" s="1124"/>
      <c r="K28" s="1125"/>
      <c r="L28" s="1123" t="str">
        <f>"超級 (" &amp; HDRAG_GAMES_HBRUN_MST + HDRAG_GAMES_HMERC_MST + HDRAG_GAMES_HMID_MST + HDRAG_GAMES_HJUP_MST + HDRAG_GAMES_HZOD_MST &amp; "場)"</f>
        <v>超級 (1370場)</v>
      </c>
      <c r="M28" s="1124"/>
      <c r="N28" s="1124"/>
      <c r="O28" s="1126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130">
        <f>AVERAGE(DATA_HDRAG_HBRUN_MED_ORB,HDRAG_AVG_HMERC_MED_ORB,HDRAG_AVG_HMID_MED_ORB,HDRAG_AVG_HJUP_MED_ORB,HDRAG_AVG_HZOD_MED_ORB)</f>
        <v>2.4381655069661865</v>
      </c>
      <c r="I30" s="1071">
        <f>AVERAGE(DATA_HDRAG_HBRUN_EXP_ORB,HDRAG_AVG_HMERC_EXP_ORB,HDRAG_AVG_HMID_EXP_ORB,HDRAG_AVG_HJUP_EXP_ORB,HDRAG_AVG_HZOD_EXP_ORB)</f>
        <v>4.4134429583067902</v>
      </c>
      <c r="J30" s="1071">
        <f>AVERAGE(DATA_HDRAG_HBRUN_EXP_TAIL,HDRAG_AVG_HMERC_EXP_TAIL,HDRAG_AVG_HMID_EXP_TAIL,HDRAG_AVG_HJUP_EXP_TAIL,HDRAG_AVG_HZOD_EXP_TAIL)</f>
        <v>1.9997668981495291</v>
      </c>
      <c r="K30" s="1087">
        <f>AVERAGE(DATA_HDRAG_HBRUN_EXP_ORIHAL,HDRAG_AVG_HMERC_EXP_ORIHAL,HDRAG_AVG_HMID_EXP_ORIHAL,HDRAG_AVG_HJUP_EXP_ORIHAL,HDRAG_AVG_HZOD_EXP_ORIHAL)</f>
        <v>0.3159141661208808</v>
      </c>
      <c r="L30" s="1071">
        <f>AVERAGE(DATA_HDRAG_HBRUN_MST_ORB,HDRAG_AVG_HMERC_MST_ORB,HDRAG_AVG_HMID_MST_ORB,HDRAG_AVG_HJUP_MST_ORB,HDRAG_AVG_HZOD_MST_ORB)</f>
        <v>6.3972967570748613</v>
      </c>
      <c r="M30" s="1071">
        <f>AVERAGE(DATA_HDRAG_HBRUN_MST_TAIL,HDRAG_AVG_HMERC_MST_TAIL,HDRAG_AVG_HMID_MST_TAIL,HDRAG_AVG_HJUP_MST_TAIL,HDRAG_AVG_HZOD_MST_TAIL)</f>
        <v>2.0507918804400971</v>
      </c>
      <c r="N30" s="1071">
        <f>AVERAGE(DATA_HDRAG_HBRUN_MST_HORN,HDRAG_AVG_HMERC_MST_HORN,HDRAG_AVG_HMID_MST_HORN,HDRAG_AVG_HJUP_MST_HORN,HDRAG_AVG_HZOD_MST_HORN)</f>
        <v>1.9840187818515433</v>
      </c>
      <c r="O30" s="105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131"/>
      <c r="I31" s="1072"/>
      <c r="J31" s="1072"/>
      <c r="K31" s="1088"/>
      <c r="L31" s="1072"/>
      <c r="M31" s="1072"/>
      <c r="N31" s="1072"/>
      <c r="O31" s="1059"/>
    </row>
    <row r="32" spans="1:18" ht="15.75" customHeight="1" x14ac:dyDescent="0.25">
      <c r="G32" s="311"/>
      <c r="R32" s="239"/>
    </row>
    <row r="33" spans="3:18" ht="28.5" customHeight="1" x14ac:dyDescent="0.25">
      <c r="F33" s="1099"/>
      <c r="G33" s="1100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103" t="s">
        <v>24</v>
      </c>
      <c r="Q33" s="1104"/>
      <c r="R33" s="581" t="s">
        <v>296</v>
      </c>
    </row>
    <row r="34" spans="3:18" ht="16.5" customHeight="1" x14ac:dyDescent="0.25">
      <c r="F34" s="1077" t="s">
        <v>30</v>
      </c>
      <c r="G34" s="1078"/>
      <c r="H34" s="1144" t="s">
        <v>226</v>
      </c>
      <c r="I34" s="1101" t="s">
        <v>223</v>
      </c>
      <c r="J34" s="1101" t="s">
        <v>223</v>
      </c>
      <c r="K34" s="1101" t="s">
        <v>226</v>
      </c>
      <c r="L34" s="1101" t="s">
        <v>223</v>
      </c>
      <c r="M34" s="1101" t="s">
        <v>223</v>
      </c>
      <c r="N34" s="1101" t="s">
        <v>226</v>
      </c>
      <c r="O34" s="1150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79"/>
      <c r="G35" s="1080"/>
      <c r="H35" s="1145"/>
      <c r="I35" s="1102"/>
      <c r="J35" s="1102"/>
      <c r="K35" s="1102"/>
      <c r="L35" s="1102"/>
      <c r="M35" s="1102"/>
      <c r="N35" s="1102"/>
      <c r="O35" s="1151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73" t="s">
        <v>35</v>
      </c>
      <c r="G38" s="1074"/>
      <c r="H38" s="1152" t="s">
        <v>226</v>
      </c>
      <c r="I38" s="1146" t="s">
        <v>223</v>
      </c>
      <c r="J38" s="1146" t="s">
        <v>223</v>
      </c>
      <c r="K38" s="1146" t="s">
        <v>226</v>
      </c>
      <c r="L38" s="1146" t="s">
        <v>223</v>
      </c>
      <c r="M38" s="1146" t="s">
        <v>226</v>
      </c>
      <c r="N38" s="1146" t="s">
        <v>226</v>
      </c>
      <c r="O38" s="1148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75"/>
      <c r="G39" s="1076"/>
      <c r="H39" s="1153"/>
      <c r="I39" s="1147"/>
      <c r="J39" s="1147"/>
      <c r="K39" s="1147"/>
      <c r="L39" s="1147"/>
      <c r="M39" s="1147"/>
      <c r="N39" s="1147"/>
      <c r="O39" s="1149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136" t="s">
        <v>31</v>
      </c>
      <c r="G42" s="1137"/>
      <c r="H42" s="1134" t="s">
        <v>226</v>
      </c>
      <c r="I42" s="1132" t="s">
        <v>226</v>
      </c>
      <c r="J42" s="1132" t="s">
        <v>223</v>
      </c>
      <c r="K42" s="1132" t="s">
        <v>226</v>
      </c>
      <c r="L42" s="1132" t="s">
        <v>226</v>
      </c>
      <c r="M42" s="1132" t="s">
        <v>226</v>
      </c>
      <c r="N42" s="1132" t="s">
        <v>226</v>
      </c>
      <c r="O42" s="1142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1138"/>
      <c r="G43" s="1139"/>
      <c r="H43" s="1135"/>
      <c r="I43" s="1133"/>
      <c r="J43" s="1133"/>
      <c r="K43" s="1133"/>
      <c r="L43" s="1133"/>
      <c r="M43" s="1133"/>
      <c r="N43" s="1133"/>
      <c r="O43" s="1143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115" t="s">
        <v>36</v>
      </c>
      <c r="G46" s="1116"/>
      <c r="H46" s="1119" t="s">
        <v>226</v>
      </c>
      <c r="I46" s="1121" t="s">
        <v>226</v>
      </c>
      <c r="J46" s="1121" t="s">
        <v>226</v>
      </c>
      <c r="K46" s="1121" t="s">
        <v>226</v>
      </c>
      <c r="L46" s="1121" t="s">
        <v>226</v>
      </c>
      <c r="M46" s="1121" t="s">
        <v>223</v>
      </c>
      <c r="N46" s="1121" t="s">
        <v>226</v>
      </c>
      <c r="O46" s="1140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117"/>
      <c r="G47" s="1118"/>
      <c r="H47" s="1120"/>
      <c r="I47" s="1122"/>
      <c r="J47" s="1122"/>
      <c r="K47" s="1122"/>
      <c r="L47" s="1122"/>
      <c r="M47" s="1122"/>
      <c r="N47" s="1122"/>
      <c r="O47" s="1141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111" t="s">
        <v>37</v>
      </c>
      <c r="G50" s="1112"/>
      <c r="H50" s="1109" t="s">
        <v>226</v>
      </c>
      <c r="I50" s="1107" t="s">
        <v>226</v>
      </c>
      <c r="J50" s="1107" t="s">
        <v>223</v>
      </c>
      <c r="K50" s="1107" t="s">
        <v>223</v>
      </c>
      <c r="L50" s="1107" t="s">
        <v>226</v>
      </c>
      <c r="M50" s="1107" t="s">
        <v>223</v>
      </c>
      <c r="N50" s="1107" t="s">
        <v>226</v>
      </c>
      <c r="O50" s="1105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1113"/>
      <c r="G51" s="1114"/>
      <c r="H51" s="1110"/>
      <c r="I51" s="1108"/>
      <c r="J51" s="1108"/>
      <c r="K51" s="1108"/>
      <c r="L51" s="1108"/>
      <c r="M51" s="1108"/>
      <c r="N51" s="1108"/>
      <c r="O51" s="1106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40" t="s">
        <v>214</v>
      </c>
      <c r="C1" s="940"/>
      <c r="D1" s="940"/>
      <c r="E1" s="940" t="s">
        <v>219</v>
      </c>
      <c r="F1" s="940"/>
      <c r="G1" s="940"/>
      <c r="H1" s="94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40" t="s">
        <v>214</v>
      </c>
      <c r="C1" s="940"/>
      <c r="D1" s="940"/>
      <c r="E1" s="940" t="s">
        <v>219</v>
      </c>
      <c r="F1" s="940"/>
      <c r="G1" s="940"/>
      <c r="H1" s="94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40" t="s">
        <v>214</v>
      </c>
      <c r="C1" s="940"/>
      <c r="D1" s="940"/>
      <c r="E1" s="940" t="s">
        <v>219</v>
      </c>
      <c r="F1" s="940"/>
      <c r="G1" s="940"/>
      <c r="H1" s="940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40" t="s">
        <v>214</v>
      </c>
      <c r="C1" s="940"/>
      <c r="D1" s="940"/>
      <c r="E1" s="940" t="s">
        <v>219</v>
      </c>
      <c r="F1" s="940"/>
      <c r="G1" s="940"/>
      <c r="H1" s="940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40" t="s">
        <v>214</v>
      </c>
      <c r="C1" s="940"/>
      <c r="D1" s="940"/>
      <c r="E1" s="940" t="s">
        <v>219</v>
      </c>
      <c r="F1" s="940"/>
      <c r="G1" s="940"/>
      <c r="H1" s="94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71" t="s">
        <v>429</v>
      </c>
      <c r="B1" s="971"/>
      <c r="C1" s="971"/>
      <c r="D1" s="971"/>
      <c r="E1" s="971"/>
      <c r="F1" s="971"/>
      <c r="G1" s="971"/>
      <c r="H1" s="971"/>
      <c r="I1" s="971"/>
      <c r="J1" s="971"/>
      <c r="K1" s="971"/>
      <c r="L1" s="667"/>
      <c r="M1" s="667"/>
    </row>
    <row r="2" spans="1:21" s="664" customFormat="1" ht="21" customHeight="1" x14ac:dyDescent="0.25">
      <c r="A2" s="972" t="s">
        <v>319</v>
      </c>
      <c r="B2" s="965"/>
      <c r="C2" s="966"/>
      <c r="D2" s="965"/>
      <c r="E2" s="966"/>
      <c r="F2" s="965"/>
      <c r="G2" s="966"/>
      <c r="H2" s="965"/>
      <c r="I2" s="966"/>
      <c r="J2" s="965"/>
      <c r="K2" s="966"/>
      <c r="L2" s="965"/>
      <c r="M2" s="966"/>
      <c r="N2" s="965"/>
      <c r="O2" s="966"/>
      <c r="P2" s="965"/>
      <c r="Q2" s="966"/>
      <c r="R2" s="965"/>
      <c r="S2" s="966"/>
      <c r="T2" s="965"/>
      <c r="U2" s="966"/>
    </row>
    <row r="3" spans="1:21" s="589" customFormat="1" ht="21" customHeight="1" x14ac:dyDescent="0.25">
      <c r="A3" s="973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73"/>
      <c r="B4" s="963"/>
      <c r="C4" s="964"/>
      <c r="D4" s="963"/>
      <c r="E4" s="964"/>
      <c r="F4" s="963"/>
      <c r="G4" s="970"/>
      <c r="H4" s="970"/>
      <c r="I4" s="964"/>
      <c r="J4" s="963"/>
      <c r="K4" s="964"/>
      <c r="L4" s="963"/>
      <c r="M4" s="964"/>
      <c r="N4" s="963"/>
      <c r="O4" s="964"/>
      <c r="P4" s="963"/>
      <c r="Q4" s="964"/>
      <c r="R4" s="963"/>
      <c r="S4" s="964"/>
      <c r="T4" s="963"/>
      <c r="U4" s="964"/>
    </row>
    <row r="5" spans="1:21" s="661" customFormat="1" ht="21" customHeight="1" x14ac:dyDescent="0.25">
      <c r="A5" s="937" t="s">
        <v>320</v>
      </c>
      <c r="B5" s="1164" t="s">
        <v>426</v>
      </c>
      <c r="C5" s="934"/>
      <c r="D5" s="1164" t="s">
        <v>426</v>
      </c>
      <c r="E5" s="934"/>
      <c r="F5" s="933" t="s">
        <v>431</v>
      </c>
      <c r="G5" s="934"/>
      <c r="H5" s="933" t="s">
        <v>433</v>
      </c>
      <c r="I5" s="934"/>
      <c r="J5" s="933" t="s">
        <v>412</v>
      </c>
      <c r="K5" s="934"/>
      <c r="L5" s="933"/>
      <c r="M5" s="934"/>
      <c r="N5" s="933"/>
      <c r="O5" s="934"/>
      <c r="P5" s="933"/>
      <c r="Q5" s="934"/>
      <c r="R5" s="933"/>
      <c r="S5" s="934"/>
      <c r="T5" s="933"/>
      <c r="U5" s="934"/>
    </row>
    <row r="6" spans="1:21" s="590" customFormat="1" ht="21" customHeight="1" x14ac:dyDescent="0.25">
      <c r="A6" s="938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39"/>
      <c r="B7" s="1163" t="s">
        <v>427</v>
      </c>
      <c r="C7" s="936"/>
      <c r="D7" s="935" t="s">
        <v>428</v>
      </c>
      <c r="E7" s="936"/>
      <c r="F7" s="935" t="s">
        <v>432</v>
      </c>
      <c r="G7" s="936"/>
      <c r="H7" s="935" t="s">
        <v>436</v>
      </c>
      <c r="I7" s="936"/>
      <c r="J7" s="935" t="s">
        <v>435</v>
      </c>
      <c r="K7" s="936"/>
      <c r="L7" s="935"/>
      <c r="M7" s="936"/>
      <c r="N7" s="935"/>
      <c r="O7" s="936"/>
      <c r="P7" s="935"/>
      <c r="Q7" s="936"/>
      <c r="R7" s="935"/>
      <c r="S7" s="936"/>
      <c r="T7" s="935"/>
      <c r="U7" s="936"/>
    </row>
    <row r="8" spans="1:21" s="665" customFormat="1" ht="21" customHeight="1" x14ac:dyDescent="0.25">
      <c r="A8" s="982" t="s">
        <v>321</v>
      </c>
      <c r="B8" s="980" t="s">
        <v>293</v>
      </c>
      <c r="C8" s="959"/>
      <c r="D8" s="958" t="s">
        <v>342</v>
      </c>
      <c r="E8" s="959"/>
      <c r="F8" s="958" t="s">
        <v>345</v>
      </c>
      <c r="G8" s="959"/>
      <c r="H8" s="958" t="s">
        <v>347</v>
      </c>
      <c r="I8" s="959"/>
      <c r="J8" s="958" t="s">
        <v>318</v>
      </c>
      <c r="K8" s="959"/>
      <c r="L8" s="958"/>
      <c r="M8" s="959"/>
      <c r="N8" s="958"/>
      <c r="O8" s="959"/>
      <c r="P8" s="958"/>
      <c r="Q8" s="959"/>
      <c r="R8" s="958"/>
      <c r="S8" s="959"/>
      <c r="T8" s="958"/>
      <c r="U8" s="959"/>
    </row>
    <row r="9" spans="1:21" s="589" customFormat="1" ht="21" customHeight="1" x14ac:dyDescent="0.25">
      <c r="A9" s="983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83"/>
      <c r="B10" s="1154" t="s">
        <v>341</v>
      </c>
      <c r="C10" s="1155"/>
      <c r="D10" s="1156" t="s">
        <v>344</v>
      </c>
      <c r="E10" s="1155"/>
      <c r="F10" s="1156" t="s">
        <v>346</v>
      </c>
      <c r="G10" s="1155"/>
      <c r="H10" s="1156" t="s">
        <v>349</v>
      </c>
      <c r="I10" s="1155"/>
      <c r="J10" s="1156" t="s">
        <v>350</v>
      </c>
      <c r="K10" s="1155"/>
      <c r="L10" s="956"/>
      <c r="M10" s="957"/>
      <c r="N10" s="956"/>
      <c r="O10" s="957"/>
      <c r="P10" s="956"/>
      <c r="Q10" s="957"/>
      <c r="R10" s="956"/>
      <c r="S10" s="957"/>
      <c r="T10" s="956"/>
      <c r="U10" s="957"/>
    </row>
    <row r="11" spans="1:21" s="665" customFormat="1" ht="21" customHeight="1" x14ac:dyDescent="0.25">
      <c r="A11" s="983"/>
      <c r="B11" s="980" t="s">
        <v>333</v>
      </c>
      <c r="C11" s="959"/>
      <c r="D11" s="958" t="s">
        <v>420</v>
      </c>
      <c r="E11" s="959"/>
      <c r="F11" s="958" t="s">
        <v>424</v>
      </c>
      <c r="G11" s="959"/>
      <c r="H11" s="958"/>
      <c r="I11" s="959"/>
      <c r="J11" s="958"/>
      <c r="K11" s="959"/>
      <c r="L11" s="958"/>
      <c r="M11" s="959"/>
      <c r="N11" s="958"/>
      <c r="O11" s="959"/>
      <c r="P11" s="958"/>
      <c r="Q11" s="959"/>
      <c r="R11" s="958"/>
      <c r="S11" s="959"/>
      <c r="T11" s="958"/>
      <c r="U11" s="959"/>
    </row>
    <row r="12" spans="1:21" s="589" customFormat="1" ht="21" customHeight="1" x14ac:dyDescent="0.25">
      <c r="A12" s="983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84"/>
      <c r="B13" s="1154" t="s">
        <v>386</v>
      </c>
      <c r="C13" s="1155"/>
      <c r="D13" s="1156"/>
      <c r="E13" s="1155"/>
      <c r="F13" s="1156" t="s">
        <v>386</v>
      </c>
      <c r="G13" s="1155"/>
      <c r="H13" s="1156"/>
      <c r="I13" s="1155"/>
      <c r="J13" s="1156"/>
      <c r="K13" s="1155"/>
      <c r="L13" s="956"/>
      <c r="M13" s="957"/>
      <c r="N13" s="956"/>
      <c r="O13" s="957"/>
      <c r="P13" s="956"/>
      <c r="Q13" s="957"/>
      <c r="R13" s="956"/>
      <c r="S13" s="957"/>
      <c r="T13" s="956"/>
      <c r="U13" s="957"/>
    </row>
    <row r="14" spans="1:21" s="157" customFormat="1" ht="21" customHeight="1" x14ac:dyDescent="0.25">
      <c r="A14" s="953" t="s">
        <v>322</v>
      </c>
      <c r="B14" s="951" t="s">
        <v>355</v>
      </c>
      <c r="C14" s="952"/>
      <c r="D14" s="951" t="s">
        <v>364</v>
      </c>
      <c r="E14" s="952"/>
      <c r="F14" s="951" t="s">
        <v>363</v>
      </c>
      <c r="G14" s="952"/>
      <c r="H14" s="951" t="s">
        <v>361</v>
      </c>
      <c r="I14" s="952"/>
      <c r="J14" s="951" t="s">
        <v>370</v>
      </c>
      <c r="K14" s="952"/>
      <c r="L14" s="985"/>
      <c r="M14" s="952"/>
      <c r="N14" s="951"/>
      <c r="O14" s="952"/>
      <c r="P14" s="951"/>
      <c r="Q14" s="952"/>
      <c r="R14" s="951"/>
      <c r="S14" s="952"/>
      <c r="T14" s="951"/>
      <c r="U14" s="952"/>
    </row>
    <row r="15" spans="1:21" s="589" customFormat="1" ht="21" customHeight="1" x14ac:dyDescent="0.25">
      <c r="A15" s="954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54"/>
      <c r="B16" s="949" t="s">
        <v>360</v>
      </c>
      <c r="C16" s="950"/>
      <c r="D16" s="1157" t="s">
        <v>367</v>
      </c>
      <c r="E16" s="1158"/>
      <c r="F16" s="949" t="s">
        <v>369</v>
      </c>
      <c r="G16" s="950"/>
      <c r="H16" s="949" t="s">
        <v>365</v>
      </c>
      <c r="I16" s="950"/>
      <c r="J16" s="949" t="s">
        <v>365</v>
      </c>
      <c r="K16" s="950"/>
      <c r="L16" s="986"/>
      <c r="M16" s="950"/>
      <c r="N16" s="949"/>
      <c r="O16" s="950"/>
      <c r="P16" s="949"/>
      <c r="Q16" s="950"/>
      <c r="R16" s="949"/>
      <c r="S16" s="950"/>
      <c r="T16" s="949"/>
      <c r="U16" s="950"/>
    </row>
    <row r="17" spans="1:21" s="157" customFormat="1" ht="21" customHeight="1" x14ac:dyDescent="0.25">
      <c r="A17" s="954"/>
      <c r="B17" s="951" t="s">
        <v>355</v>
      </c>
      <c r="C17" s="952"/>
      <c r="D17" s="951" t="s">
        <v>359</v>
      </c>
      <c r="E17" s="952"/>
      <c r="F17" s="951" t="s">
        <v>364</v>
      </c>
      <c r="G17" s="952"/>
      <c r="H17" s="1161" t="s">
        <v>417</v>
      </c>
      <c r="I17" s="1162"/>
      <c r="J17" s="1161"/>
      <c r="K17" s="1162"/>
      <c r="L17" s="951"/>
      <c r="M17" s="952"/>
      <c r="N17" s="951"/>
      <c r="O17" s="952"/>
      <c r="P17" s="951"/>
      <c r="Q17" s="952"/>
      <c r="R17" s="951"/>
      <c r="S17" s="952"/>
      <c r="T17" s="951"/>
      <c r="U17" s="952"/>
    </row>
    <row r="18" spans="1:21" s="589" customFormat="1" ht="21" customHeight="1" x14ac:dyDescent="0.25">
      <c r="A18" s="954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54"/>
      <c r="B19" s="949" t="s">
        <v>358</v>
      </c>
      <c r="C19" s="950"/>
      <c r="D19" s="949" t="s">
        <v>376</v>
      </c>
      <c r="E19" s="950"/>
      <c r="F19" s="949" t="s">
        <v>366</v>
      </c>
      <c r="G19" s="950"/>
      <c r="H19" s="949"/>
      <c r="I19" s="950"/>
      <c r="J19" s="949"/>
      <c r="K19" s="950"/>
      <c r="L19" s="949"/>
      <c r="M19" s="950"/>
      <c r="N19" s="949"/>
      <c r="O19" s="950"/>
      <c r="P19" s="949"/>
      <c r="Q19" s="950"/>
      <c r="R19" s="949"/>
      <c r="S19" s="950"/>
      <c r="T19" s="949"/>
      <c r="U19" s="950"/>
    </row>
    <row r="20" spans="1:21" s="157" customFormat="1" ht="21" customHeight="1" x14ac:dyDescent="0.25">
      <c r="A20" s="954"/>
      <c r="B20" s="1161" t="s">
        <v>370</v>
      </c>
      <c r="C20" s="1162"/>
      <c r="D20" s="1161" t="s">
        <v>258</v>
      </c>
      <c r="E20" s="1162"/>
      <c r="F20" s="951" t="s">
        <v>355</v>
      </c>
      <c r="G20" s="952"/>
      <c r="H20" s="1161" t="s">
        <v>379</v>
      </c>
      <c r="I20" s="1162"/>
      <c r="J20" s="1161"/>
      <c r="K20" s="1162"/>
      <c r="L20" s="951"/>
      <c r="M20" s="952"/>
      <c r="N20" s="951"/>
      <c r="O20" s="952"/>
      <c r="P20" s="951"/>
      <c r="Q20" s="952"/>
      <c r="R20" s="951"/>
      <c r="S20" s="952"/>
      <c r="T20" s="951"/>
      <c r="U20" s="952"/>
    </row>
    <row r="21" spans="1:21" s="589" customFormat="1" ht="21" customHeight="1" x14ac:dyDescent="0.25">
      <c r="A21" s="954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55"/>
      <c r="B22" s="949" t="s">
        <v>378</v>
      </c>
      <c r="C22" s="950"/>
      <c r="D22" s="949" t="s">
        <v>378</v>
      </c>
      <c r="E22" s="950"/>
      <c r="F22" s="949" t="s">
        <v>378</v>
      </c>
      <c r="G22" s="950"/>
      <c r="H22" s="949" t="s">
        <v>378</v>
      </c>
      <c r="I22" s="950"/>
      <c r="J22" s="949"/>
      <c r="K22" s="950"/>
      <c r="L22" s="949"/>
      <c r="M22" s="950"/>
      <c r="N22" s="949"/>
      <c r="O22" s="950"/>
      <c r="P22" s="949"/>
      <c r="Q22" s="950"/>
      <c r="R22" s="949"/>
      <c r="S22" s="950"/>
      <c r="T22" s="949"/>
      <c r="U22" s="950"/>
    </row>
    <row r="23" spans="1:21" s="666" customFormat="1" ht="21" customHeight="1" x14ac:dyDescent="0.25">
      <c r="A23" s="974" t="s">
        <v>323</v>
      </c>
      <c r="B23" s="1159"/>
      <c r="C23" s="1160"/>
      <c r="D23" s="1159"/>
      <c r="E23" s="1160"/>
      <c r="F23" s="944"/>
      <c r="G23" s="945"/>
      <c r="H23" s="944"/>
      <c r="I23" s="945"/>
      <c r="J23" s="944"/>
      <c r="K23" s="945"/>
      <c r="L23" s="944"/>
      <c r="M23" s="945"/>
      <c r="N23" s="944"/>
      <c r="O23" s="945"/>
      <c r="P23" s="944"/>
      <c r="Q23" s="945"/>
      <c r="R23" s="944"/>
      <c r="S23" s="945"/>
      <c r="T23" s="944"/>
      <c r="U23" s="945"/>
    </row>
    <row r="24" spans="1:21" s="589" customFormat="1" ht="21" customHeight="1" x14ac:dyDescent="0.25">
      <c r="A24" s="975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76"/>
      <c r="B25" s="942"/>
      <c r="C25" s="943"/>
      <c r="D25" s="942"/>
      <c r="E25" s="943"/>
      <c r="F25" s="942"/>
      <c r="G25" s="943"/>
      <c r="H25" s="942"/>
      <c r="I25" s="943"/>
      <c r="J25" s="942"/>
      <c r="K25" s="943"/>
      <c r="L25" s="942"/>
      <c r="M25" s="943"/>
      <c r="N25" s="942"/>
      <c r="O25" s="943"/>
      <c r="P25" s="942"/>
      <c r="Q25" s="943"/>
      <c r="R25" s="942"/>
      <c r="S25" s="943"/>
      <c r="T25" s="942"/>
      <c r="U25" s="943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B8" zoomScale="101" zoomScaleNormal="100" workbookViewId="0">
      <selection activeCell="X13" sqref="X13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205" t="s">
        <v>317</v>
      </c>
      <c r="D2" s="1206"/>
      <c r="E2" s="1207"/>
      <c r="F2" s="1193" t="s">
        <v>561</v>
      </c>
      <c r="G2" s="1198" t="s">
        <v>327</v>
      </c>
      <c r="H2" s="1198" t="s">
        <v>328</v>
      </c>
      <c r="J2" s="1210" t="s">
        <v>375</v>
      </c>
      <c r="K2" s="1216" t="s">
        <v>66</v>
      </c>
      <c r="L2" s="1205" t="s">
        <v>455</v>
      </c>
      <c r="M2" s="1207"/>
      <c r="N2" s="1205" t="s">
        <v>214</v>
      </c>
      <c r="O2" s="1206"/>
      <c r="P2" s="1207"/>
      <c r="Q2" s="1205" t="s">
        <v>219</v>
      </c>
      <c r="R2" s="1206"/>
      <c r="S2" s="1206"/>
      <c r="T2" s="1207"/>
      <c r="U2" s="219"/>
      <c r="V2" s="1190" t="s">
        <v>452</v>
      </c>
      <c r="W2" s="1191"/>
      <c r="X2" s="1192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94"/>
      <c r="G3" s="1199"/>
      <c r="H3" s="1213"/>
      <c r="J3" s="1211"/>
      <c r="K3" s="1194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2122</v>
      </c>
      <c r="D4" s="619">
        <v>1562</v>
      </c>
      <c r="E4" s="619"/>
      <c r="F4" s="619">
        <v>1</v>
      </c>
      <c r="G4" s="619">
        <v>20</v>
      </c>
      <c r="H4" s="620">
        <v>15</v>
      </c>
      <c r="J4" s="1211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2794</v>
      </c>
      <c r="D5" s="622">
        <v>2954</v>
      </c>
      <c r="E5" s="622"/>
      <c r="F5" s="622">
        <v>0</v>
      </c>
      <c r="G5" s="622">
        <v>20</v>
      </c>
      <c r="H5" s="623">
        <v>15</v>
      </c>
      <c r="J5" s="1211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211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1154</v>
      </c>
      <c r="D7" s="628">
        <v>1712</v>
      </c>
      <c r="E7" s="628">
        <v>208</v>
      </c>
      <c r="F7" s="628">
        <v>2</v>
      </c>
      <c r="G7" s="628">
        <v>20</v>
      </c>
      <c r="H7" s="629">
        <v>25</v>
      </c>
      <c r="J7" s="1211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1097</v>
      </c>
      <c r="D8" s="631">
        <v>830</v>
      </c>
      <c r="E8" s="631"/>
      <c r="F8" s="631">
        <v>0</v>
      </c>
      <c r="G8" s="631">
        <v>8</v>
      </c>
      <c r="H8" s="632">
        <v>15</v>
      </c>
      <c r="J8" s="1211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547</v>
      </c>
      <c r="O8" s="675">
        <f>IFERROR(AVERAGE(AGITO_SHADOW_EXP_SILVER),"")</f>
        <v>2.6051188299817185</v>
      </c>
      <c r="P8" s="681">
        <f>IFERROR(AVERAGE(AGITO_SHADOW_EXP_GOLD),"")</f>
        <v>3.5045703839122488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212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3694</v>
      </c>
      <c r="O9" s="682">
        <f>IFERROR(AVERAGE(AGITO_FLAME_EXP_SILVER,AGITO_WATER_EXP_SILVER,AGITO_WIND_EXP_SILVER,AGITO_LIGHT_EXP_SILVER,AGITO_SHADOW_EXP_SILVER),"")</f>
        <v>2.6015159718462373</v>
      </c>
      <c r="P9" s="680">
        <f>IFERROR(AVERAGE(AGITO_FLAME_EXP_GOLD,AGITO_WATER_EXP_GOLD,AGITO_WIND_EXP_GOLD,AGITO_LIGHT_EXP_GOLD,AGITO_SHADOW_EXP_GOLD),"")</f>
        <v>3.4780725500812126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95" t="s">
        <v>38</v>
      </c>
      <c r="D10" s="1196"/>
      <c r="E10" s="1196"/>
      <c r="F10" s="1196"/>
      <c r="G10" s="1196"/>
      <c r="H10" s="1197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202" t="s">
        <v>65</v>
      </c>
      <c r="D11" s="1200"/>
      <c r="E11" s="1200"/>
      <c r="F11" s="1200" t="s">
        <v>64</v>
      </c>
      <c r="G11" s="1200"/>
      <c r="H11" s="1201"/>
      <c r="J11" s="1222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214" t="s">
        <v>24</v>
      </c>
      <c r="U11" s="1215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77" t="s">
        <v>319</v>
      </c>
      <c r="C12" s="1175">
        <f>IF(ISBLANK(H4),"",INDEX(DATA_AGITO_BUILDING_15,H4+ 1, 3))</f>
        <v>0</v>
      </c>
      <c r="D12" s="1176"/>
      <c r="E12" s="1176"/>
      <c r="F12" s="1176">
        <f>IF(ISBLANK(H4),"",INDEX(DATA_AGITO_BUILDING_15,H4 + 1, 4))</f>
        <v>0</v>
      </c>
      <c r="G12" s="1176"/>
      <c r="H12" s="1203"/>
      <c r="J12" s="1223"/>
      <c r="K12" s="1219">
        <v>614</v>
      </c>
      <c r="L12" s="1208">
        <v>614</v>
      </c>
      <c r="M12" s="1208">
        <v>614</v>
      </c>
      <c r="N12" s="1208">
        <v>614</v>
      </c>
      <c r="O12" s="1208">
        <v>614</v>
      </c>
      <c r="P12" s="1208">
        <v>614</v>
      </c>
      <c r="Q12" s="1208">
        <v>614</v>
      </c>
      <c r="R12" s="1208">
        <v>614</v>
      </c>
      <c r="S12" s="738" cm="1">
        <f t="array" ref="S12">IF(ISBLANK(C4),"",(SUM(K15:R15) + C4) / AGITO_WEAPON_MUB_614_SILVER + F4)</f>
        <v>19.61</v>
      </c>
      <c r="T12" s="592" cm="1">
        <f t="array" ref="T12">IF(ISBLANK(C4),"",-((G4-F4) * AGITO_WEAPON_MUB_614_SILVER - SUM(K15:R15) - C4))</f>
        <v>-78</v>
      </c>
      <c r="U12" s="732" t="s">
        <v>65</v>
      </c>
      <c r="V12" s="762">
        <f>IF(AND(L4&gt;0,T12&lt;0), _xlfn.CEILING.MATH(-T12/M4),"")</f>
        <v>11</v>
      </c>
      <c r="W12" s="763">
        <f>IF(AND(N4&gt;0,T12&lt;0), _xlfn.CEILING.MATH(-T12/O4),"")</f>
        <v>31</v>
      </c>
      <c r="X12" s="763" t="s">
        <v>131</v>
      </c>
      <c r="Y12" s="883">
        <f>IFERROR((-G4 * AGITO_WEAPON_MUB_614_SILVER - T12)/(-G4 * AGITO_WEAPON_MUB_614_SILVER),"")</f>
        <v>0.98050000000000004</v>
      </c>
    </row>
    <row r="13" spans="1:27" s="284" customFormat="1" ht="18.95" customHeight="1" x14ac:dyDescent="0.25">
      <c r="B13" s="1079"/>
      <c r="C13" s="1177"/>
      <c r="D13" s="1178"/>
      <c r="E13" s="1178"/>
      <c r="F13" s="1178"/>
      <c r="G13" s="1178"/>
      <c r="H13" s="1204"/>
      <c r="J13" s="1223"/>
      <c r="K13" s="1220"/>
      <c r="L13" s="1209"/>
      <c r="M13" s="1209"/>
      <c r="N13" s="1209"/>
      <c r="O13" s="1209"/>
      <c r="P13" s="1209"/>
      <c r="Q13" s="1209"/>
      <c r="R13" s="1209"/>
      <c r="S13" s="739" cm="1">
        <f t="array" ref="S13">IF(ISBLANK(D4),"",(SUM(K16:R16) + D4) / AGITO_WEAPON_MUB_614_GOLD + F4)</f>
        <v>19.413333333333334</v>
      </c>
      <c r="T13" s="593" cm="1">
        <f t="array" ref="T13">IF(ISBLANK(D4),"",-((G4-F4) * AGITO_WEAPON_MUB_614_GOLD - SUM(K16:R16) - D4))</f>
        <v>-88</v>
      </c>
      <c r="U13" s="730" t="s">
        <v>64</v>
      </c>
      <c r="V13" s="764" t="s">
        <v>131</v>
      </c>
      <c r="W13" s="765">
        <f>IF(AND(N4&gt;0,T13&lt;0), _xlfn.CEILING.MATH(-T13/P4),"")</f>
        <v>26</v>
      </c>
      <c r="X13" s="765" t="str">
        <f>IF(AND(Q4&gt;0,T13&lt;0), _xlfn.CEILING.MATH(-T13/R4),"")</f>
        <v/>
      </c>
      <c r="Y13" s="884">
        <f>IFERROR((-G4 * AGITO_WEAPON_MUB_614_GOLD - T13)/(-G4 * AGITO_WEAPON_MUB_614_GOLD),"")</f>
        <v>0.97066666666666668</v>
      </c>
    </row>
    <row r="14" spans="1:27" s="284" customFormat="1" ht="18.95" customHeight="1" x14ac:dyDescent="0.25">
      <c r="B14" s="1079"/>
      <c r="C14" s="1177"/>
      <c r="D14" s="1178"/>
      <c r="E14" s="1178"/>
      <c r="F14" s="1178"/>
      <c r="G14" s="1178"/>
      <c r="H14" s="1204"/>
      <c r="J14" s="1223"/>
      <c r="K14" s="1220"/>
      <c r="L14" s="1209"/>
      <c r="M14" s="1209"/>
      <c r="N14" s="1209"/>
      <c r="O14" s="1209"/>
      <c r="P14" s="1209"/>
      <c r="Q14" s="1209"/>
      <c r="R14" s="1209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884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223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884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223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884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223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884"/>
    </row>
    <row r="18" spans="2:25" s="284" customFormat="1" ht="18.95" customHeight="1" x14ac:dyDescent="0.25">
      <c r="B18" s="1075" t="s">
        <v>320</v>
      </c>
      <c r="C18" s="1173">
        <f>IF(ISBLANK(H5),"",INDEX(DATA_AGITO_BUILDING_25,H5+ 1, 3))</f>
        <v>0</v>
      </c>
      <c r="D18" s="1174"/>
      <c r="E18" s="1174"/>
      <c r="F18" s="1174">
        <f>IF(ISBLANK(H5),"",INDEX(DATA_AGITO_BUILDING_25,H5+ 1, 4))</f>
        <v>0</v>
      </c>
      <c r="G18" s="1174"/>
      <c r="H18" s="1189"/>
      <c r="J18" s="1223"/>
      <c r="K18" s="1218">
        <v>614</v>
      </c>
      <c r="L18" s="1181">
        <v>614</v>
      </c>
      <c r="M18" s="1181">
        <v>614</v>
      </c>
      <c r="N18" s="1181">
        <v>614</v>
      </c>
      <c r="O18" s="1181">
        <v>614</v>
      </c>
      <c r="P18" s="1181">
        <v>614</v>
      </c>
      <c r="Q18" s="1181">
        <v>614</v>
      </c>
      <c r="R18" s="1181">
        <v>614</v>
      </c>
      <c r="S18" s="739" cm="1">
        <f t="array" ref="S18">IF(ISBLANK(C5),"",(SUM(K21:R21) + C5) / AGITO_WEAPON_MUB_624_SILVER + F5)</f>
        <v>15.692857142857143</v>
      </c>
      <c r="T18" s="593" cm="1">
        <f t="array" ref="T18">IF(ISBLANK(C5),"",-((G5-F5) * AGITO_WEAPON_MUB_624_SILVER - SUM(K21:R21) - C5))</f>
        <v>-1206</v>
      </c>
      <c r="U18" s="730" t="s">
        <v>65</v>
      </c>
      <c r="V18" s="764">
        <f>IF(AND(L5&gt;0,T18&lt;0), _xlfn.CEILING.MATH(-T18/M5),"")</f>
        <v>168</v>
      </c>
      <c r="W18" s="765">
        <f>IF(AND(N5&gt;0,T18&lt;0), _xlfn.CEILING.MATH(-T18/O5),"")</f>
        <v>468</v>
      </c>
      <c r="X18" s="765" t="s">
        <v>131</v>
      </c>
      <c r="Y18" s="884">
        <f>IFERROR((-G5 * AGITO_WEAPON_MUB_624_SILVER - T18)/(-G5 * AGITO_WEAPON_MUB_624_SILVER),"")</f>
        <v>0.7846428571428572</v>
      </c>
    </row>
    <row r="19" spans="2:25" s="284" customFormat="1" ht="18.95" customHeight="1" x14ac:dyDescent="0.25">
      <c r="B19" s="1075"/>
      <c r="C19" s="1173"/>
      <c r="D19" s="1174"/>
      <c r="E19" s="1174"/>
      <c r="F19" s="1174"/>
      <c r="G19" s="1174"/>
      <c r="H19" s="1189"/>
      <c r="J19" s="1223"/>
      <c r="K19" s="1218"/>
      <c r="L19" s="1181"/>
      <c r="M19" s="1181"/>
      <c r="N19" s="1181"/>
      <c r="O19" s="1181"/>
      <c r="P19" s="1181"/>
      <c r="Q19" s="1181"/>
      <c r="R19" s="1181"/>
      <c r="S19" s="739" cm="1">
        <f t="array" ref="S19">IF(ISBLANK(D5),"",(SUM(K22:R22) + D5) / AGITO_WEAPON_MUB_624_GOLD + F5)</f>
        <v>20.77</v>
      </c>
      <c r="T19" s="593" cm="1">
        <f t="array" ref="T19">IF(ISBLANK(D5),"",-((G5-F5) * AGITO_WEAPON_MUB_624_GOLD - SUM(K22:R22) - D5))</f>
        <v>154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884">
        <f>IFERROR((-G5 * AGITO_WEAPON_MUB_624_GOLD - T19)/(-G5 * AGITO_WEAPON_MUB_624_GOLD),"")</f>
        <v>1.0385</v>
      </c>
    </row>
    <row r="20" spans="2:25" s="284" customFormat="1" ht="18.95" customHeight="1" x14ac:dyDescent="0.25">
      <c r="B20" s="1075"/>
      <c r="C20" s="1173"/>
      <c r="D20" s="1174"/>
      <c r="E20" s="1174"/>
      <c r="F20" s="1174"/>
      <c r="G20" s="1174"/>
      <c r="H20" s="1189"/>
      <c r="J20" s="1223"/>
      <c r="K20" s="1218"/>
      <c r="L20" s="1181"/>
      <c r="M20" s="1181"/>
      <c r="N20" s="1181"/>
      <c r="O20" s="1181"/>
      <c r="P20" s="1181"/>
      <c r="Q20" s="1181"/>
      <c r="R20" s="1181"/>
      <c r="S20" s="739" t="str" cm="1">
        <f t="array" ref="S20">IF(ISBLANK(E5),"",(SUM(K23:R23) + E5) / AGITO_WEAPON_MUB_624_POT + F5)</f>
        <v/>
      </c>
      <c r="T20" s="593" t="str" cm="1">
        <f t="array" ref="T20">IF(ISBLANK(E5),"",-((G5-F5) * AGITO_WEAPON_MUB_624_POT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884" t="str">
        <f>IFERROR((-G5 * AGITO_WEAPON_MUB_624_POT - T20)/(-G5 * AGITO_WEAPON_MUB_624_POT),"")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223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884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223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884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223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884"/>
    </row>
    <row r="24" spans="2:25" s="284" customFormat="1" ht="18.95" customHeight="1" x14ac:dyDescent="0.25">
      <c r="B24" s="1138" t="s">
        <v>321</v>
      </c>
      <c r="C24" s="1171">
        <f>IF(ISBLANK(H6),"",INDEX(DATA_AGITO_BUILDING_25,H6+ 1, 1))</f>
        <v>0</v>
      </c>
      <c r="D24" s="1172"/>
      <c r="E24" s="1172"/>
      <c r="F24" s="1172">
        <f>IF(ISBLANK(H6),"",INDEX(DATA_AGITO_BUILDING_25,H6+ 1, 2))</f>
        <v>0</v>
      </c>
      <c r="G24" s="1172"/>
      <c r="H24" s="1188"/>
      <c r="J24" s="1223"/>
      <c r="K24" s="1217">
        <v>624</v>
      </c>
      <c r="L24" s="1180">
        <v>624</v>
      </c>
      <c r="M24" s="1180">
        <v>624</v>
      </c>
      <c r="N24" s="1180">
        <v>624</v>
      </c>
      <c r="O24" s="1180">
        <v>624</v>
      </c>
      <c r="P24" s="1180">
        <v>624</v>
      </c>
      <c r="Q24" s="1180">
        <v>624</v>
      </c>
      <c r="R24" s="1180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884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38"/>
      <c r="C25" s="1171"/>
      <c r="D25" s="1172"/>
      <c r="E25" s="1172"/>
      <c r="F25" s="1172"/>
      <c r="G25" s="1172"/>
      <c r="H25" s="1188"/>
      <c r="J25" s="1223"/>
      <c r="K25" s="1217"/>
      <c r="L25" s="1180"/>
      <c r="M25" s="1180"/>
      <c r="N25" s="1180"/>
      <c r="O25" s="1180"/>
      <c r="P25" s="1180"/>
      <c r="Q25" s="1180"/>
      <c r="R25" s="1180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884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38"/>
      <c r="C26" s="1171"/>
      <c r="D26" s="1172"/>
      <c r="E26" s="1172"/>
      <c r="F26" s="1172"/>
      <c r="G26" s="1172"/>
      <c r="H26" s="1188"/>
      <c r="J26" s="1223"/>
      <c r="K26" s="1217"/>
      <c r="L26" s="1180"/>
      <c r="M26" s="1180"/>
      <c r="N26" s="1180"/>
      <c r="O26" s="1180"/>
      <c r="P26" s="1180"/>
      <c r="Q26" s="1180"/>
      <c r="R26" s="1180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884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223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884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223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884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223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884"/>
    </row>
    <row r="30" spans="2:25" ht="18.95" customHeight="1" x14ac:dyDescent="0.25">
      <c r="B30" s="1117" t="s">
        <v>322</v>
      </c>
      <c r="C30" s="1169">
        <f>IF(ISBLANK(H7),"",INDEX(DATA_AGITO_BUILDING_25,H7+ 1, 3))</f>
        <v>0</v>
      </c>
      <c r="D30" s="1170"/>
      <c r="E30" s="1170"/>
      <c r="F30" s="1170">
        <f>IF(ISBLANK(H7),"",INDEX(DATA_AGITO_BUILDING_25,H7+ 1, 4))</f>
        <v>0</v>
      </c>
      <c r="G30" s="1170"/>
      <c r="H30" s="1187"/>
      <c r="J30" s="1223"/>
      <c r="K30" s="1221">
        <v>624</v>
      </c>
      <c r="L30" s="1184">
        <v>624</v>
      </c>
      <c r="M30" s="1184">
        <v>624</v>
      </c>
      <c r="N30" s="1184">
        <v>624</v>
      </c>
      <c r="O30" s="1184">
        <v>624</v>
      </c>
      <c r="P30" s="1184">
        <v>624</v>
      </c>
      <c r="Q30" s="1184">
        <v>624</v>
      </c>
      <c r="R30" s="1184">
        <v>624</v>
      </c>
      <c r="S30" s="739" cm="1">
        <f t="array" ref="S30">IF(ISBLANK(C7),"",(SUM(K33:R33) + C7) / AGITO_WEAPON_MUB_624_SILVER + F7)</f>
        <v>14.121428571428572</v>
      </c>
      <c r="T30" s="593" cm="1">
        <f t="array" ref="T30">IF(ISBLANK(C7),"",-((G7-F7) * AGITO_WEAPON_MUB_624_SILVER - SUM(K33:R33) - C7))</f>
        <v>-1646</v>
      </c>
      <c r="U30" s="730" t="s">
        <v>65</v>
      </c>
      <c r="V30" s="764">
        <f>IF(AND(T30&lt;0,L7&gt;0), _xlfn.CEILING.MATH(-T30/M7),"")</f>
        <v>230</v>
      </c>
      <c r="W30" s="765">
        <f>IF(AND(T30&lt;0,N7&gt;0), _xlfn.CEILING.MATH(-T30/O7),"")</f>
        <v>641</v>
      </c>
      <c r="X30" s="765" t="s">
        <v>131</v>
      </c>
      <c r="Y30" s="884">
        <f>IFERROR((-G7 * AGITO_WEAPON_MUB_624_SILVER - T30)/(-G7 * AGITO_WEAPON_MUB_624_SILVER),"")</f>
        <v>0.70607142857142857</v>
      </c>
    </row>
    <row r="31" spans="2:25" ht="18.95" customHeight="1" x14ac:dyDescent="0.25">
      <c r="B31" s="1117"/>
      <c r="C31" s="1169"/>
      <c r="D31" s="1170"/>
      <c r="E31" s="1170"/>
      <c r="F31" s="1170"/>
      <c r="G31" s="1170"/>
      <c r="H31" s="1187"/>
      <c r="J31" s="1223"/>
      <c r="K31" s="1221"/>
      <c r="L31" s="1184"/>
      <c r="M31" s="1184"/>
      <c r="N31" s="1184"/>
      <c r="O31" s="1184"/>
      <c r="P31" s="1184"/>
      <c r="Q31" s="1184"/>
      <c r="R31" s="1184"/>
      <c r="S31" s="739" cm="1">
        <f t="array" ref="S31">IF(ISBLANK(D7),"",(SUM(K34:R34) + D7) / AGITO_WEAPON_MUB_624_GOLD + F7)</f>
        <v>18.559999999999999</v>
      </c>
      <c r="T31" s="593" cm="1">
        <f t="array" ref="T31">IF(ISBLANK(D7),"",-((G7-F7) * AGITO_WEAPON_MUB_624_GOLD - SUM(K34:R34) - D7))</f>
        <v>-288</v>
      </c>
      <c r="U31" s="730" t="s">
        <v>64</v>
      </c>
      <c r="V31" s="764" t="s">
        <v>131</v>
      </c>
      <c r="W31" s="765">
        <f>IF(AND(T31&lt;0,N7&gt;0), _xlfn.CEILING.MATH(-T31/P7),"")</f>
        <v>83</v>
      </c>
      <c r="X31" s="765">
        <f>IF(AND(T31&lt;0,Q7&gt;0), _xlfn.CEILING.MATH(-T31/R7),"")</f>
        <v>143</v>
      </c>
      <c r="Y31" s="884">
        <f>IFERROR((-G7 * AGITO_WEAPON_MUB_624_GOLD - T31)/(-G7 * AGITO_WEAPON_MUB_624_GOLD),"")</f>
        <v>0.92800000000000005</v>
      </c>
    </row>
    <row r="32" spans="2:25" s="712" customFormat="1" ht="18.95" customHeight="1" x14ac:dyDescent="0.25">
      <c r="B32" s="1117"/>
      <c r="C32" s="1169"/>
      <c r="D32" s="1170"/>
      <c r="E32" s="1170"/>
      <c r="F32" s="1170"/>
      <c r="G32" s="1170"/>
      <c r="H32" s="1187"/>
      <c r="J32" s="1223"/>
      <c r="K32" s="1221"/>
      <c r="L32" s="1184"/>
      <c r="M32" s="1184"/>
      <c r="N32" s="1184"/>
      <c r="O32" s="1184"/>
      <c r="P32" s="1184"/>
      <c r="Q32" s="1184"/>
      <c r="R32" s="1184"/>
      <c r="S32" s="739" cm="1">
        <f t="array" ref="S32">IF(ISBLANK(E7),"",(SUM(K35:R35) + E7) / AGITO_WEAPON_MUB_624_POT + F7)</f>
        <v>15.942857142857143</v>
      </c>
      <c r="T32" s="593" cm="1">
        <f t="array" ref="T32">IF(ISBLANK(E7),"",-((G7-F7) * AGITO_WEAPON_MUB_624_POT - SUM(K35:R35) - E7))</f>
        <v>-142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47</v>
      </c>
      <c r="Y32" s="884">
        <f>IFERROR((-G7 * AGITO_WEAPON_MUB_624_POT - T32)/(-G7 * AGITO_WEAPON_MUB_624_POT),"")</f>
        <v>0.79714285714285715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223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884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223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884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223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884"/>
    </row>
    <row r="36" spans="2:25" ht="18.95" customHeight="1" x14ac:dyDescent="0.25">
      <c r="B36" s="1179" t="s">
        <v>323</v>
      </c>
      <c r="C36" s="1165">
        <f>IF(ISBLANK(H8),"",INDEX(DATA_AGITO_BUILDING_15,H8+ 1, 3))</f>
        <v>0</v>
      </c>
      <c r="D36" s="1166"/>
      <c r="E36" s="1166"/>
      <c r="F36" s="1166">
        <f>IF(ISBLANK(H8),"",INDEX(DATA_AGITO_BUILDING_15,H8+ 1, 4))</f>
        <v>0</v>
      </c>
      <c r="G36" s="1166"/>
      <c r="H36" s="1185"/>
      <c r="J36" s="1223"/>
      <c r="K36" s="1225">
        <v>614</v>
      </c>
      <c r="L36" s="1182">
        <v>614</v>
      </c>
      <c r="M36" s="1182">
        <v>614</v>
      </c>
      <c r="N36" s="1182">
        <v>614</v>
      </c>
      <c r="O36" s="1182">
        <v>614</v>
      </c>
      <c r="P36" s="1182">
        <v>614</v>
      </c>
      <c r="Q36" s="1182">
        <v>614</v>
      </c>
      <c r="R36" s="1182">
        <v>614</v>
      </c>
      <c r="S36" s="739" cm="1">
        <f t="array" ref="S36">IF(ISBLANK(C8),"",(SUM(K39:R39) + C8) / AGITO_WEAPON_MUB_614_SILVER + F8)</f>
        <v>13.484999999999999</v>
      </c>
      <c r="T36" s="593" cm="1">
        <f t="array" ref="T36">IF(ISBLANK(C8),"",-((G8-F8) * AGITO_WEAPON_MUB_614_SILVER-SUM(K39:R39)-C8))</f>
        <v>1097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884">
        <f>IFERROR((-G8 * AGITO_WEAPON_MUB_614_SILVER - T36)/(-G8 * AGITO_WEAPON_MUB_614_SILVER),"")</f>
        <v>1.6856249999999999</v>
      </c>
    </row>
    <row r="37" spans="2:25" ht="18.95" customHeight="1" x14ac:dyDescent="0.25">
      <c r="B37" s="1179"/>
      <c r="C37" s="1165"/>
      <c r="D37" s="1166"/>
      <c r="E37" s="1166"/>
      <c r="F37" s="1166"/>
      <c r="G37" s="1166"/>
      <c r="H37" s="1185"/>
      <c r="J37" s="1223"/>
      <c r="K37" s="1225"/>
      <c r="L37" s="1182"/>
      <c r="M37" s="1182"/>
      <c r="N37" s="1182"/>
      <c r="O37" s="1182"/>
      <c r="P37" s="1182"/>
      <c r="Q37" s="1182"/>
      <c r="R37" s="1182"/>
      <c r="S37" s="739" cm="1">
        <f t="array" ref="S37">IF(ISBLANK(D8),"",(SUM(K40:R40) + D8) / AGITO_WEAPON_MUB_614_GOLD + F8)</f>
        <v>13.533333333333333</v>
      </c>
      <c r="T37" s="593" cm="1">
        <f t="array" ref="T37">IF(ISBLANK(D8),"",-((G8-F8) * AGITO_WEAPON_MUB_614_GOLD - SUM(K40:R40) - D8))</f>
        <v>830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884">
        <f>IFERROR((-G8 * AGITO_WEAPON_MUB_614_GOLD - T37)/(-G8 * AGITO_WEAPON_MUB_614_GOLD),"")</f>
        <v>1.6916666666666667</v>
      </c>
    </row>
    <row r="38" spans="2:25" s="712" customFormat="1" ht="18.95" customHeight="1" x14ac:dyDescent="0.25">
      <c r="B38" s="1113"/>
      <c r="C38" s="1167"/>
      <c r="D38" s="1168"/>
      <c r="E38" s="1168"/>
      <c r="F38" s="1168"/>
      <c r="G38" s="1168"/>
      <c r="H38" s="1186"/>
      <c r="J38" s="1223"/>
      <c r="K38" s="1226"/>
      <c r="L38" s="1183"/>
      <c r="M38" s="1183"/>
      <c r="N38" s="1183"/>
      <c r="O38" s="1183"/>
      <c r="P38" s="1183"/>
      <c r="Q38" s="1183"/>
      <c r="R38" s="1183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885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223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223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224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530" zoomScaleNormal="100" workbookViewId="0">
      <selection activeCell="Z550" sqref="Z550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230" t="s">
        <v>214</v>
      </c>
      <c r="C1" s="1230"/>
      <c r="D1" s="1230" t="s">
        <v>219</v>
      </c>
      <c r="E1" s="1230"/>
      <c r="F1" s="1233"/>
      <c r="G1" s="606" t="s">
        <v>212</v>
      </c>
      <c r="H1" s="1231" t="s">
        <v>214</v>
      </c>
      <c r="I1" s="1231"/>
      <c r="J1" s="1231" t="s">
        <v>219</v>
      </c>
      <c r="K1" s="1231"/>
      <c r="L1" s="1234"/>
      <c r="M1" s="633" t="s">
        <v>212</v>
      </c>
      <c r="N1" s="1154" t="s">
        <v>214</v>
      </c>
      <c r="O1" s="1154"/>
      <c r="P1" s="1154" t="s">
        <v>219</v>
      </c>
      <c r="Q1" s="1154"/>
      <c r="R1" s="1155"/>
      <c r="S1" s="605" t="s">
        <v>212</v>
      </c>
      <c r="T1" s="1232" t="s">
        <v>214</v>
      </c>
      <c r="U1" s="1232"/>
      <c r="V1" s="1232" t="s">
        <v>219</v>
      </c>
      <c r="W1" s="1232"/>
      <c r="X1" s="1158"/>
      <c r="Y1" s="729" t="s">
        <v>212</v>
      </c>
      <c r="Z1" s="1227" t="s">
        <v>214</v>
      </c>
      <c r="AA1" s="1227"/>
      <c r="AB1" s="1227" t="s">
        <v>219</v>
      </c>
      <c r="AC1" s="1227"/>
      <c r="AD1" s="1228"/>
      <c r="AF1" s="1229" t="s">
        <v>326</v>
      </c>
      <c r="AG1" s="1229" t="s">
        <v>497</v>
      </c>
      <c r="AH1" s="1229"/>
      <c r="AI1" s="1229" t="s">
        <v>498</v>
      </c>
      <c r="AJ1" s="1229"/>
      <c r="AK1" s="1229" t="s">
        <v>449</v>
      </c>
      <c r="AL1" s="1229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229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  <c r="Z347" s="171">
        <v>2</v>
      </c>
      <c r="AA347" s="171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  <c r="Z348" s="171">
        <v>3</v>
      </c>
      <c r="AA348" s="171">
        <v>4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  <c r="Z349" s="171">
        <v>3</v>
      </c>
      <c r="AA349" s="171">
        <v>3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  <c r="Z350" s="171">
        <v>4</v>
      </c>
      <c r="AA350" s="171">
        <v>4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  <c r="Z351" s="171">
        <v>2</v>
      </c>
      <c r="AA351" s="171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  <c r="Z352" s="171">
        <v>3</v>
      </c>
      <c r="AA352" s="171">
        <v>3</v>
      </c>
    </row>
    <row r="353" spans="2:27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  <c r="Z353" s="171">
        <v>3</v>
      </c>
      <c r="AA353" s="171">
        <v>3</v>
      </c>
    </row>
    <row r="354" spans="2:27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  <c r="Z354" s="171">
        <v>3</v>
      </c>
      <c r="AA354" s="171">
        <v>4</v>
      </c>
    </row>
    <row r="355" spans="2:27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  <c r="Z355" s="171">
        <v>4</v>
      </c>
      <c r="AA355" s="171">
        <v>4</v>
      </c>
    </row>
    <row r="356" spans="2:27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  <c r="Z356" s="171">
        <v>2</v>
      </c>
      <c r="AA356" s="171">
        <v>3</v>
      </c>
    </row>
    <row r="357" spans="2:27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  <c r="Z357" s="171">
        <v>3</v>
      </c>
      <c r="AA357" s="171">
        <v>5</v>
      </c>
    </row>
    <row r="358" spans="2:27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  <c r="Z358" s="171">
        <v>3</v>
      </c>
      <c r="AA358" s="171">
        <v>3</v>
      </c>
    </row>
    <row r="359" spans="2:27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  <c r="Z359" s="171">
        <v>2</v>
      </c>
      <c r="AA359" s="171">
        <v>3</v>
      </c>
    </row>
    <row r="360" spans="2:27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  <c r="Z360" s="171">
        <v>2</v>
      </c>
      <c r="AA360" s="171">
        <v>3</v>
      </c>
    </row>
    <row r="361" spans="2:27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  <c r="Z361" s="171">
        <v>3</v>
      </c>
      <c r="AA361" s="171">
        <v>3</v>
      </c>
    </row>
    <row r="362" spans="2:27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  <c r="Z362" s="171">
        <v>2</v>
      </c>
      <c r="AA362" s="171">
        <v>5</v>
      </c>
    </row>
    <row r="363" spans="2:27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  <c r="Z363" s="171">
        <v>2</v>
      </c>
      <c r="AA363" s="171">
        <v>3</v>
      </c>
    </row>
    <row r="364" spans="2:27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  <c r="Z364" s="171">
        <v>3</v>
      </c>
      <c r="AA364" s="171">
        <v>4</v>
      </c>
    </row>
    <row r="365" spans="2:27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  <c r="Z365" s="171">
        <v>3</v>
      </c>
      <c r="AA365" s="171">
        <v>4</v>
      </c>
    </row>
    <row r="366" spans="2:27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  <c r="Z366" s="171">
        <v>2</v>
      </c>
      <c r="AA366" s="171">
        <v>3</v>
      </c>
    </row>
    <row r="367" spans="2:27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  <c r="Z367" s="171">
        <v>3</v>
      </c>
      <c r="AA367" s="171">
        <v>3</v>
      </c>
    </row>
    <row r="368" spans="2:27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  <c r="Z368" s="171">
        <v>3</v>
      </c>
      <c r="AA368" s="171">
        <v>3</v>
      </c>
    </row>
    <row r="369" spans="2:27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  <c r="Z369" s="171">
        <v>4</v>
      </c>
      <c r="AA369" s="171">
        <v>3</v>
      </c>
    </row>
    <row r="370" spans="2:27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  <c r="Z370" s="171">
        <v>3</v>
      </c>
      <c r="AA370" s="171">
        <v>3</v>
      </c>
    </row>
    <row r="371" spans="2:27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  <c r="Z371" s="171">
        <v>3</v>
      </c>
      <c r="AA371" s="171">
        <v>4</v>
      </c>
    </row>
    <row r="372" spans="2:27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  <c r="Z372" s="171">
        <v>2</v>
      </c>
      <c r="AA372" s="171">
        <v>3</v>
      </c>
    </row>
    <row r="373" spans="2:27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  <c r="Z373" s="171">
        <v>2</v>
      </c>
      <c r="AA373" s="171">
        <v>3</v>
      </c>
    </row>
    <row r="374" spans="2:27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  <c r="Z374" s="171">
        <v>3</v>
      </c>
      <c r="AA374" s="171">
        <v>3</v>
      </c>
    </row>
    <row r="375" spans="2:27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  <c r="Z375" s="171">
        <v>2</v>
      </c>
      <c r="AA375" s="171">
        <v>4</v>
      </c>
    </row>
    <row r="376" spans="2:27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  <c r="Z376" s="171">
        <v>3</v>
      </c>
      <c r="AA376" s="171">
        <v>3</v>
      </c>
    </row>
    <row r="377" spans="2:27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  <c r="Z377" s="171">
        <v>3</v>
      </c>
      <c r="AA377" s="171">
        <v>3</v>
      </c>
    </row>
    <row r="378" spans="2:27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  <c r="Z378" s="171">
        <v>2</v>
      </c>
      <c r="AA378" s="171">
        <v>4</v>
      </c>
    </row>
    <row r="379" spans="2:27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  <c r="Z379" s="171">
        <v>3</v>
      </c>
      <c r="AA379" s="171">
        <v>3</v>
      </c>
    </row>
    <row r="380" spans="2:27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  <c r="Z380" s="171">
        <v>2</v>
      </c>
      <c r="AA380" s="171">
        <v>3</v>
      </c>
    </row>
    <row r="381" spans="2:27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  <c r="Z381" s="171">
        <v>2</v>
      </c>
      <c r="AA381" s="171">
        <v>3</v>
      </c>
    </row>
    <row r="382" spans="2:27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  <c r="Z382" s="171">
        <v>3</v>
      </c>
      <c r="AA382" s="171">
        <v>3</v>
      </c>
    </row>
    <row r="383" spans="2:27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  <c r="Z383" s="171">
        <v>4</v>
      </c>
      <c r="AA383" s="171">
        <v>4</v>
      </c>
    </row>
    <row r="384" spans="2:27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  <c r="Z384" s="171">
        <v>2</v>
      </c>
      <c r="AA384" s="171">
        <v>3</v>
      </c>
    </row>
    <row r="385" spans="2:27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  <c r="Z385" s="171">
        <v>2</v>
      </c>
      <c r="AA385" s="171">
        <v>4</v>
      </c>
    </row>
    <row r="386" spans="2:27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  <c r="Z386" s="171">
        <v>3</v>
      </c>
      <c r="AA386" s="171">
        <v>3</v>
      </c>
    </row>
    <row r="387" spans="2:27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  <c r="Z387" s="171">
        <v>2</v>
      </c>
      <c r="AA387" s="171">
        <v>3</v>
      </c>
    </row>
    <row r="388" spans="2:27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  <c r="Z388" s="171">
        <v>2</v>
      </c>
      <c r="AA388" s="171">
        <v>3</v>
      </c>
    </row>
    <row r="389" spans="2:27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  <c r="Z389" s="171">
        <v>2</v>
      </c>
      <c r="AA389" s="171">
        <v>4</v>
      </c>
    </row>
    <row r="390" spans="2:27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  <c r="Z390" s="171">
        <v>4</v>
      </c>
      <c r="AA390" s="171">
        <v>5</v>
      </c>
    </row>
    <row r="391" spans="2:27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  <c r="Z391" s="171">
        <v>3</v>
      </c>
      <c r="AA391" s="171">
        <v>3</v>
      </c>
    </row>
    <row r="392" spans="2:27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  <c r="Z392" s="171">
        <v>3</v>
      </c>
      <c r="AA392" s="171">
        <v>5</v>
      </c>
    </row>
    <row r="393" spans="2:27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  <c r="Z393" s="171">
        <v>2</v>
      </c>
      <c r="AA393" s="171">
        <v>3</v>
      </c>
    </row>
    <row r="394" spans="2:27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  <c r="Z394" s="171">
        <v>2</v>
      </c>
      <c r="AA394" s="171">
        <v>3</v>
      </c>
    </row>
    <row r="395" spans="2:27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  <c r="Z395" s="171">
        <v>2</v>
      </c>
      <c r="AA395" s="171">
        <v>3</v>
      </c>
    </row>
    <row r="396" spans="2:27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  <c r="Z396" s="171">
        <v>2</v>
      </c>
      <c r="AA396" s="171">
        <v>4</v>
      </c>
    </row>
    <row r="397" spans="2:27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  <c r="Z397" s="171">
        <v>4</v>
      </c>
      <c r="AA397" s="171">
        <v>4</v>
      </c>
    </row>
    <row r="398" spans="2:27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  <c r="Z398" s="171">
        <v>2</v>
      </c>
      <c r="AA398" s="171">
        <v>3</v>
      </c>
    </row>
    <row r="399" spans="2:27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  <c r="Z399" s="171">
        <v>3</v>
      </c>
      <c r="AA399" s="171">
        <v>5</v>
      </c>
    </row>
    <row r="400" spans="2:27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  <c r="Z400" s="171">
        <v>3</v>
      </c>
      <c r="AA400" s="171">
        <v>3</v>
      </c>
    </row>
    <row r="401" spans="2:27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  <c r="Z401" s="171">
        <v>3</v>
      </c>
      <c r="AA401" s="171">
        <v>4</v>
      </c>
    </row>
    <row r="402" spans="2:27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  <c r="Z402" s="171">
        <v>2</v>
      </c>
      <c r="AA402" s="171">
        <v>3</v>
      </c>
    </row>
    <row r="403" spans="2:27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  <c r="Z403" s="171">
        <v>2</v>
      </c>
      <c r="AA403" s="171">
        <v>4</v>
      </c>
    </row>
    <row r="404" spans="2:27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  <c r="Z404" s="171">
        <v>2</v>
      </c>
      <c r="AA404" s="171">
        <v>5</v>
      </c>
    </row>
    <row r="405" spans="2:27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  <c r="Z405" s="171">
        <v>2</v>
      </c>
      <c r="AA405" s="171">
        <v>5</v>
      </c>
    </row>
    <row r="406" spans="2:27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  <c r="Z406" s="171">
        <v>2</v>
      </c>
      <c r="AA406" s="171">
        <v>3</v>
      </c>
    </row>
    <row r="407" spans="2:27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  <c r="Z407" s="171">
        <v>2</v>
      </c>
      <c r="AA407" s="171">
        <v>3</v>
      </c>
    </row>
    <row r="408" spans="2:27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  <c r="Z408" s="171">
        <v>2</v>
      </c>
      <c r="AA408" s="171">
        <v>3</v>
      </c>
    </row>
    <row r="409" spans="2:27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  <c r="Z409" s="171">
        <v>2</v>
      </c>
      <c r="AA409" s="171">
        <v>4</v>
      </c>
    </row>
    <row r="410" spans="2:27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  <c r="Z410" s="171">
        <v>2</v>
      </c>
      <c r="AA410" s="171">
        <v>3</v>
      </c>
    </row>
    <row r="411" spans="2:27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  <c r="Z411" s="171">
        <v>2</v>
      </c>
      <c r="AA411" s="171">
        <v>3</v>
      </c>
    </row>
    <row r="412" spans="2:27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  <c r="Z412" s="171">
        <v>2</v>
      </c>
      <c r="AA412" s="171">
        <v>3</v>
      </c>
    </row>
    <row r="413" spans="2:27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  <c r="Z413" s="171">
        <v>4</v>
      </c>
      <c r="AA413" s="171">
        <v>5</v>
      </c>
    </row>
    <row r="414" spans="2:27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  <c r="Z414" s="171">
        <v>3</v>
      </c>
      <c r="AA414" s="171">
        <v>3</v>
      </c>
    </row>
    <row r="415" spans="2:27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  <c r="Z415" s="171">
        <v>2</v>
      </c>
      <c r="AA415" s="171">
        <v>4</v>
      </c>
    </row>
    <row r="416" spans="2:27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  <c r="Z416" s="171">
        <v>2</v>
      </c>
      <c r="AA416" s="171">
        <v>3</v>
      </c>
    </row>
    <row r="417" spans="2:27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  <c r="Z417" s="171">
        <v>3</v>
      </c>
      <c r="AA417" s="171">
        <v>4</v>
      </c>
    </row>
    <row r="418" spans="2:27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  <c r="Z418" s="171">
        <v>3</v>
      </c>
      <c r="AA418" s="171">
        <v>4</v>
      </c>
    </row>
    <row r="419" spans="2:27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  <c r="Z419" s="171">
        <v>2</v>
      </c>
      <c r="AA419" s="171">
        <v>3</v>
      </c>
    </row>
    <row r="420" spans="2:27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  <c r="Z420" s="171">
        <v>3</v>
      </c>
      <c r="AA420" s="171">
        <v>4</v>
      </c>
    </row>
    <row r="421" spans="2:27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  <c r="Z421" s="171">
        <v>2</v>
      </c>
      <c r="AA421" s="171">
        <v>3</v>
      </c>
    </row>
    <row r="422" spans="2:27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  <c r="Z422" s="171">
        <v>2</v>
      </c>
      <c r="AA422" s="171">
        <v>4</v>
      </c>
    </row>
    <row r="423" spans="2:27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  <c r="Z423" s="171">
        <v>2</v>
      </c>
      <c r="AA423" s="171">
        <v>4</v>
      </c>
    </row>
    <row r="424" spans="2:27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  <c r="Z424" s="171">
        <v>3</v>
      </c>
      <c r="AA424" s="171">
        <v>3</v>
      </c>
    </row>
    <row r="425" spans="2:27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  <c r="Z425" s="171">
        <v>3</v>
      </c>
      <c r="AA425" s="171">
        <v>3</v>
      </c>
    </row>
    <row r="426" spans="2:27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  <c r="Z426" s="171">
        <v>4</v>
      </c>
      <c r="AA426" s="171">
        <v>3</v>
      </c>
    </row>
    <row r="427" spans="2:27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  <c r="Z427" s="171">
        <v>3</v>
      </c>
      <c r="AA427" s="171">
        <v>4</v>
      </c>
    </row>
    <row r="428" spans="2:27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  <c r="Z428" s="171">
        <v>2</v>
      </c>
      <c r="AA428" s="171">
        <v>5</v>
      </c>
    </row>
    <row r="429" spans="2:27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  <c r="Z429" s="171">
        <v>2</v>
      </c>
      <c r="AA429" s="171">
        <v>4</v>
      </c>
    </row>
    <row r="430" spans="2:27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  <c r="Z430" s="171">
        <v>3</v>
      </c>
      <c r="AA430" s="171">
        <v>4</v>
      </c>
    </row>
    <row r="431" spans="2:27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  <c r="Z431" s="171">
        <v>3</v>
      </c>
      <c r="AA431" s="171">
        <v>4</v>
      </c>
    </row>
    <row r="432" spans="2:27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  <c r="Z432" s="171">
        <v>2</v>
      </c>
      <c r="AA432" s="171">
        <v>3</v>
      </c>
    </row>
    <row r="433" spans="2:27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  <c r="Z433" s="171">
        <v>3</v>
      </c>
      <c r="AA433" s="171">
        <v>4</v>
      </c>
    </row>
    <row r="434" spans="2:27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  <c r="Z434" s="171">
        <v>3</v>
      </c>
      <c r="AA434" s="171">
        <v>3</v>
      </c>
    </row>
    <row r="435" spans="2:27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  <c r="Z435" s="171">
        <v>2</v>
      </c>
      <c r="AA435" s="171">
        <v>3</v>
      </c>
    </row>
    <row r="436" spans="2:27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  <c r="Z436" s="171">
        <v>4</v>
      </c>
      <c r="AA436" s="171">
        <v>5</v>
      </c>
    </row>
    <row r="437" spans="2:27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  <c r="Z437" s="171">
        <v>3</v>
      </c>
      <c r="AA437" s="171">
        <v>4</v>
      </c>
    </row>
    <row r="438" spans="2:27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  <c r="Z438" s="171">
        <v>3</v>
      </c>
      <c r="AA438" s="171">
        <v>4</v>
      </c>
    </row>
    <row r="439" spans="2:27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  <c r="Z439" s="171">
        <v>3</v>
      </c>
      <c r="AA439" s="171">
        <v>4</v>
      </c>
    </row>
    <row r="440" spans="2:27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  <c r="Z440" s="171">
        <v>3</v>
      </c>
      <c r="AA440" s="171">
        <v>3</v>
      </c>
    </row>
    <row r="441" spans="2:27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  <c r="Z441" s="171">
        <v>3</v>
      </c>
      <c r="AA441" s="171">
        <v>4</v>
      </c>
    </row>
    <row r="442" spans="2:27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  <c r="Z442" s="171">
        <v>2</v>
      </c>
      <c r="AA442" s="171">
        <v>3</v>
      </c>
    </row>
    <row r="443" spans="2:27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  <c r="Z443" s="171">
        <v>2</v>
      </c>
      <c r="AA443" s="171">
        <v>3</v>
      </c>
    </row>
    <row r="444" spans="2:27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  <c r="Z444" s="171">
        <v>2</v>
      </c>
      <c r="AA444" s="171">
        <v>4</v>
      </c>
    </row>
    <row r="445" spans="2:27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  <c r="Z445" s="171">
        <v>2</v>
      </c>
      <c r="AA445" s="171">
        <v>4</v>
      </c>
    </row>
    <row r="446" spans="2:27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  <c r="Z446" s="171">
        <v>2</v>
      </c>
      <c r="AA446" s="171">
        <v>4</v>
      </c>
    </row>
    <row r="447" spans="2:27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  <c r="Z447" s="171">
        <v>3</v>
      </c>
      <c r="AA447" s="171">
        <v>3</v>
      </c>
    </row>
    <row r="448" spans="2:27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  <c r="Z448" s="171">
        <v>2</v>
      </c>
      <c r="AA448" s="171">
        <v>4</v>
      </c>
    </row>
    <row r="449" spans="2:27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  <c r="Z449" s="171">
        <v>3</v>
      </c>
      <c r="AA449" s="171">
        <v>4</v>
      </c>
    </row>
    <row r="450" spans="2:27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  <c r="Z450" s="171">
        <v>3</v>
      </c>
      <c r="AA450" s="171">
        <v>3</v>
      </c>
    </row>
    <row r="451" spans="2:27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  <c r="Z451" s="171">
        <v>3</v>
      </c>
      <c r="AA451" s="171">
        <v>3</v>
      </c>
    </row>
    <row r="452" spans="2:27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  <c r="Z452" s="171">
        <v>3</v>
      </c>
      <c r="AA452" s="171">
        <v>4</v>
      </c>
    </row>
    <row r="453" spans="2:27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  <c r="Z453" s="171">
        <v>3</v>
      </c>
      <c r="AA453" s="171">
        <v>3</v>
      </c>
    </row>
    <row r="454" spans="2:27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  <c r="Z454" s="171">
        <v>2</v>
      </c>
      <c r="AA454" s="171">
        <v>5</v>
      </c>
    </row>
    <row r="455" spans="2:27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  <c r="Z455" s="171">
        <v>2</v>
      </c>
      <c r="AA455" s="171">
        <v>3</v>
      </c>
    </row>
    <row r="456" spans="2:27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  <c r="Z456" s="171">
        <v>3</v>
      </c>
      <c r="AA456" s="171">
        <v>3</v>
      </c>
    </row>
    <row r="457" spans="2:27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  <c r="Z457" s="171">
        <v>2</v>
      </c>
      <c r="AA457" s="171">
        <v>4</v>
      </c>
    </row>
    <row r="458" spans="2:27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  <c r="Z458" s="171">
        <v>3</v>
      </c>
      <c r="AA458" s="171">
        <v>5</v>
      </c>
    </row>
    <row r="459" spans="2:27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  <c r="Z459" s="171">
        <v>3</v>
      </c>
      <c r="AA459" s="171">
        <v>3</v>
      </c>
    </row>
    <row r="460" spans="2:27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  <c r="Z460" s="171">
        <v>2</v>
      </c>
      <c r="AA460" s="171">
        <v>3</v>
      </c>
    </row>
    <row r="461" spans="2:27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  <c r="Z461" s="171">
        <v>4</v>
      </c>
      <c r="AA461" s="171">
        <v>3</v>
      </c>
    </row>
    <row r="462" spans="2:27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  <c r="Z462" s="171">
        <v>2</v>
      </c>
      <c r="AA462" s="171">
        <v>5</v>
      </c>
    </row>
    <row r="463" spans="2:27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  <c r="Z463" s="171">
        <v>2</v>
      </c>
      <c r="AA463" s="171">
        <v>5</v>
      </c>
    </row>
    <row r="464" spans="2:27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  <c r="Z464" s="171">
        <v>3</v>
      </c>
      <c r="AA464" s="171">
        <v>3</v>
      </c>
    </row>
    <row r="465" spans="2:27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  <c r="Z465" s="171">
        <v>4</v>
      </c>
      <c r="AA465" s="171">
        <v>3</v>
      </c>
    </row>
    <row r="466" spans="2:27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  <c r="Z466" s="171">
        <v>3</v>
      </c>
      <c r="AA466" s="171">
        <v>4</v>
      </c>
    </row>
    <row r="467" spans="2:27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  <c r="Z467" s="171">
        <v>3</v>
      </c>
      <c r="AA467" s="171">
        <v>3</v>
      </c>
    </row>
    <row r="468" spans="2:27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  <c r="Z468" s="171">
        <v>2</v>
      </c>
      <c r="AA468" s="171">
        <v>3</v>
      </c>
    </row>
    <row r="469" spans="2:27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  <c r="Z469" s="171">
        <v>3</v>
      </c>
      <c r="AA469" s="171">
        <v>4</v>
      </c>
    </row>
    <row r="470" spans="2:27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  <c r="Z470" s="171">
        <v>2</v>
      </c>
      <c r="AA470" s="171">
        <v>3</v>
      </c>
    </row>
    <row r="471" spans="2:27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  <c r="Z471" s="171">
        <v>3</v>
      </c>
      <c r="AA471" s="171">
        <v>3</v>
      </c>
    </row>
    <row r="472" spans="2:27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  <c r="Z472" s="171">
        <v>2</v>
      </c>
      <c r="AA472" s="171">
        <v>3</v>
      </c>
    </row>
    <row r="473" spans="2:27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  <c r="Z473" s="171">
        <v>2</v>
      </c>
      <c r="AA473" s="171">
        <v>3</v>
      </c>
    </row>
    <row r="474" spans="2:27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  <c r="Z474" s="171">
        <v>2</v>
      </c>
      <c r="AA474" s="171">
        <v>5</v>
      </c>
    </row>
    <row r="475" spans="2:27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  <c r="Z475" s="171">
        <v>2</v>
      </c>
      <c r="AA475" s="171">
        <v>4</v>
      </c>
    </row>
    <row r="476" spans="2:27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  <c r="Z476" s="171">
        <v>3</v>
      </c>
      <c r="AA476" s="171">
        <v>4</v>
      </c>
    </row>
    <row r="477" spans="2:27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  <c r="Z477" s="171">
        <v>2</v>
      </c>
      <c r="AA477" s="171">
        <v>3</v>
      </c>
    </row>
    <row r="478" spans="2:27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  <c r="Z478" s="171">
        <v>3</v>
      </c>
      <c r="AA478" s="171">
        <v>3</v>
      </c>
    </row>
    <row r="479" spans="2:27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  <c r="Z479" s="171">
        <v>3</v>
      </c>
      <c r="AA479" s="171">
        <v>4</v>
      </c>
    </row>
    <row r="480" spans="2:27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  <c r="Z480" s="171">
        <v>3</v>
      </c>
      <c r="AA480" s="171">
        <v>3</v>
      </c>
    </row>
    <row r="481" spans="2:27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  <c r="Z481" s="171">
        <v>3</v>
      </c>
      <c r="AA481" s="171">
        <v>4</v>
      </c>
    </row>
    <row r="482" spans="2:27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  <c r="Z482" s="171">
        <v>2</v>
      </c>
      <c r="AA482" s="171">
        <v>3</v>
      </c>
    </row>
    <row r="483" spans="2:27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  <c r="Z483" s="171">
        <v>2</v>
      </c>
      <c r="AA483" s="171">
        <v>4</v>
      </c>
    </row>
    <row r="484" spans="2:27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  <c r="Z484" s="171">
        <v>2</v>
      </c>
      <c r="AA484" s="171">
        <v>3</v>
      </c>
    </row>
    <row r="485" spans="2:27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  <c r="Z485" s="171">
        <v>4</v>
      </c>
      <c r="AA485" s="171">
        <v>3</v>
      </c>
    </row>
    <row r="486" spans="2:27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  <c r="Z486" s="171">
        <v>3</v>
      </c>
      <c r="AA486" s="171">
        <v>3</v>
      </c>
    </row>
    <row r="487" spans="2:27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  <c r="Z487" s="171">
        <v>2</v>
      </c>
      <c r="AA487" s="171">
        <v>4</v>
      </c>
    </row>
    <row r="488" spans="2:27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  <c r="Z488" s="171">
        <v>2</v>
      </c>
      <c r="AA488" s="171">
        <v>3</v>
      </c>
    </row>
    <row r="489" spans="2:27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  <c r="Z489" s="171">
        <v>2</v>
      </c>
      <c r="AA489" s="171">
        <v>4</v>
      </c>
    </row>
    <row r="490" spans="2:27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  <c r="Z490" s="171">
        <v>3</v>
      </c>
      <c r="AA490" s="171">
        <v>5</v>
      </c>
    </row>
    <row r="491" spans="2:27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  <c r="Z491" s="171">
        <v>3</v>
      </c>
      <c r="AA491" s="171">
        <v>3</v>
      </c>
    </row>
    <row r="492" spans="2:27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  <c r="Z492" s="171">
        <v>3</v>
      </c>
      <c r="AA492" s="171">
        <v>3</v>
      </c>
    </row>
    <row r="493" spans="2:27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  <c r="Z493" s="171">
        <v>2</v>
      </c>
      <c r="AA493" s="171">
        <v>3</v>
      </c>
    </row>
    <row r="494" spans="2:27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  <c r="Z494" s="171">
        <v>3</v>
      </c>
      <c r="AA494" s="171">
        <v>3</v>
      </c>
    </row>
    <row r="495" spans="2:27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  <c r="Z495" s="171">
        <v>2</v>
      </c>
      <c r="AA495" s="171">
        <v>3</v>
      </c>
    </row>
    <row r="496" spans="2:27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  <c r="Z496" s="171">
        <v>3</v>
      </c>
      <c r="AA496" s="171">
        <v>4</v>
      </c>
    </row>
    <row r="497" spans="2:27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  <c r="Z497" s="171">
        <v>2</v>
      </c>
      <c r="AA497" s="171">
        <v>4</v>
      </c>
    </row>
    <row r="498" spans="2:27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  <c r="Z498" s="171">
        <v>3</v>
      </c>
      <c r="AA498" s="171">
        <v>3</v>
      </c>
    </row>
    <row r="499" spans="2:27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  <c r="Z499" s="171">
        <v>4</v>
      </c>
      <c r="AA499" s="171">
        <v>3</v>
      </c>
    </row>
    <row r="500" spans="2:27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  <c r="Z500" s="171">
        <v>3</v>
      </c>
      <c r="AA500" s="171">
        <v>4</v>
      </c>
    </row>
    <row r="501" spans="2:27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  <c r="Z501" s="171">
        <v>2</v>
      </c>
      <c r="AA501" s="171">
        <v>4</v>
      </c>
    </row>
    <row r="502" spans="2:27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  <c r="Z502" s="171">
        <v>2</v>
      </c>
      <c r="AA502" s="171">
        <v>5</v>
      </c>
    </row>
    <row r="503" spans="2:27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  <c r="Z503" s="171">
        <v>2</v>
      </c>
      <c r="AA503" s="171">
        <v>4</v>
      </c>
    </row>
    <row r="504" spans="2:27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  <c r="Z504" s="171">
        <v>4</v>
      </c>
      <c r="AA504" s="171">
        <v>3</v>
      </c>
    </row>
    <row r="505" spans="2:27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  <c r="Z505" s="171">
        <v>2</v>
      </c>
      <c r="AA505" s="171">
        <v>4</v>
      </c>
    </row>
    <row r="506" spans="2:27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  <c r="Z506" s="171">
        <v>3</v>
      </c>
      <c r="AA506" s="171">
        <v>4</v>
      </c>
    </row>
    <row r="507" spans="2:27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  <c r="Z507" s="171">
        <v>2</v>
      </c>
      <c r="AA507" s="171">
        <v>3</v>
      </c>
    </row>
    <row r="508" spans="2:27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  <c r="Z508" s="171">
        <v>2</v>
      </c>
      <c r="AA508" s="171">
        <v>3</v>
      </c>
    </row>
    <row r="509" spans="2:27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  <c r="Z509" s="171">
        <v>3</v>
      </c>
      <c r="AA509" s="171">
        <v>5</v>
      </c>
    </row>
    <row r="510" spans="2:27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  <c r="Z510" s="171">
        <v>4</v>
      </c>
      <c r="AA510" s="171">
        <v>3</v>
      </c>
    </row>
    <row r="511" spans="2:27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  <c r="Z511" s="171">
        <v>2</v>
      </c>
      <c r="AA511" s="171">
        <v>3</v>
      </c>
    </row>
    <row r="512" spans="2:27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  <c r="Z512" s="171">
        <v>2</v>
      </c>
      <c r="AA512" s="171">
        <v>3</v>
      </c>
    </row>
    <row r="513" spans="2:27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  <c r="Z513" s="171">
        <v>4</v>
      </c>
      <c r="AA513" s="171">
        <v>4</v>
      </c>
    </row>
    <row r="514" spans="2:27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  <c r="Z514" s="171">
        <v>2</v>
      </c>
      <c r="AA514" s="171">
        <v>3</v>
      </c>
    </row>
    <row r="515" spans="2:27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  <c r="Z515" s="171">
        <v>2</v>
      </c>
      <c r="AA515" s="171">
        <v>4</v>
      </c>
    </row>
    <row r="516" spans="2:27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  <c r="Z516" s="171">
        <v>3</v>
      </c>
      <c r="AA516" s="171">
        <v>3</v>
      </c>
    </row>
    <row r="517" spans="2:27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  <c r="Z517" s="171">
        <v>3</v>
      </c>
      <c r="AA517" s="171">
        <v>5</v>
      </c>
    </row>
    <row r="518" spans="2:27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  <c r="Z518" s="171">
        <v>3</v>
      </c>
      <c r="AA518" s="171">
        <v>3</v>
      </c>
    </row>
    <row r="519" spans="2:27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  <c r="Z519" s="171">
        <v>2</v>
      </c>
      <c r="AA519" s="171">
        <v>4</v>
      </c>
    </row>
    <row r="520" spans="2:27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  <c r="Z520" s="171">
        <v>2</v>
      </c>
      <c r="AA520" s="171">
        <v>3</v>
      </c>
    </row>
    <row r="521" spans="2:27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  <c r="Z521" s="171">
        <v>2</v>
      </c>
      <c r="AA521" s="171">
        <v>3</v>
      </c>
    </row>
    <row r="522" spans="2:27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  <c r="Z522" s="171">
        <v>3</v>
      </c>
      <c r="AA522" s="171">
        <v>3</v>
      </c>
    </row>
    <row r="523" spans="2:27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  <c r="Z523" s="171">
        <v>4</v>
      </c>
      <c r="AA523" s="171">
        <v>3</v>
      </c>
    </row>
    <row r="524" spans="2:27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  <c r="Z524" s="171">
        <v>3</v>
      </c>
      <c r="AA524" s="171">
        <v>3</v>
      </c>
    </row>
    <row r="525" spans="2:27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  <c r="Z525" s="171">
        <v>3</v>
      </c>
      <c r="AA525" s="171">
        <v>5</v>
      </c>
    </row>
    <row r="526" spans="2:27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  <c r="Z526" s="171">
        <v>3</v>
      </c>
      <c r="AA526" s="171">
        <v>4</v>
      </c>
    </row>
    <row r="527" spans="2:27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  <c r="Z527" s="171">
        <v>3</v>
      </c>
      <c r="AA527" s="171">
        <v>3</v>
      </c>
    </row>
    <row r="528" spans="2:27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  <c r="Z528" s="171">
        <v>3</v>
      </c>
      <c r="AA528" s="171">
        <v>3</v>
      </c>
    </row>
    <row r="529" spans="2:35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  <c r="Z529" s="171">
        <v>2</v>
      </c>
      <c r="AA529" s="171">
        <v>4</v>
      </c>
    </row>
    <row r="530" spans="2:35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  <c r="Z530" s="171">
        <v>2</v>
      </c>
      <c r="AA530" s="171">
        <v>4</v>
      </c>
    </row>
    <row r="531" spans="2:35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  <c r="Z531" s="171">
        <v>2</v>
      </c>
      <c r="AA531" s="171">
        <v>3</v>
      </c>
    </row>
    <row r="532" spans="2:35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  <c r="Z532" s="171">
        <v>2</v>
      </c>
      <c r="AA532" s="171">
        <v>3</v>
      </c>
      <c r="AF532" s="918"/>
      <c r="AG532" s="918"/>
      <c r="AH532" s="918"/>
      <c r="AI532" s="918"/>
    </row>
    <row r="533" spans="2:35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  <c r="Z533" s="171">
        <v>2</v>
      </c>
      <c r="AA533" s="171">
        <v>3</v>
      </c>
      <c r="AF533" s="918"/>
      <c r="AG533" s="918"/>
      <c r="AH533" s="918"/>
      <c r="AI533" s="918"/>
    </row>
    <row r="534" spans="2:35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  <c r="Z534" s="171">
        <v>2</v>
      </c>
      <c r="AA534" s="171">
        <v>5</v>
      </c>
      <c r="AF534" s="918"/>
      <c r="AG534" s="918"/>
      <c r="AH534" s="918"/>
      <c r="AI534" s="918"/>
    </row>
    <row r="535" spans="2:35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  <c r="Z535" s="171">
        <v>2</v>
      </c>
      <c r="AA535" s="171">
        <v>3</v>
      </c>
      <c r="AF535" s="918"/>
      <c r="AG535" s="918"/>
      <c r="AH535" s="918"/>
      <c r="AI535" s="918"/>
    </row>
    <row r="536" spans="2:35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  <c r="Z536" s="171">
        <v>2</v>
      </c>
      <c r="AA536" s="171">
        <v>4</v>
      </c>
      <c r="AF536" s="918"/>
      <c r="AG536" s="918"/>
      <c r="AH536" s="918"/>
      <c r="AI536" s="918"/>
    </row>
    <row r="537" spans="2:35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  <c r="Z537" s="171">
        <v>3</v>
      </c>
      <c r="AA537" s="171">
        <v>3</v>
      </c>
      <c r="AF537" s="918"/>
      <c r="AG537" s="918"/>
      <c r="AH537" s="918"/>
      <c r="AI537" s="918"/>
    </row>
    <row r="538" spans="2:35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  <c r="Z538" s="171">
        <v>2</v>
      </c>
      <c r="AA538" s="171">
        <v>4</v>
      </c>
      <c r="AF538" s="918"/>
      <c r="AG538" s="918"/>
      <c r="AH538" s="918"/>
      <c r="AI538" s="918"/>
    </row>
    <row r="539" spans="2:35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  <c r="Z539" s="171">
        <v>2</v>
      </c>
      <c r="AA539" s="171">
        <v>3</v>
      </c>
      <c r="AF539" s="918"/>
      <c r="AG539" s="918"/>
      <c r="AH539" s="918"/>
      <c r="AI539" s="918"/>
    </row>
    <row r="540" spans="2:35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  <c r="Z540" s="171">
        <v>2</v>
      </c>
      <c r="AA540" s="171">
        <v>4</v>
      </c>
      <c r="AF540" s="918"/>
      <c r="AG540" s="918"/>
      <c r="AH540" s="918"/>
      <c r="AI540" s="918"/>
    </row>
    <row r="541" spans="2:35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  <c r="Z541" s="171">
        <v>3</v>
      </c>
      <c r="AA541" s="171">
        <v>3</v>
      </c>
      <c r="AF541" s="918"/>
      <c r="AG541" s="918"/>
      <c r="AH541" s="918"/>
      <c r="AI541" s="918"/>
    </row>
    <row r="542" spans="2:35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  <c r="Z542" s="171">
        <v>2</v>
      </c>
      <c r="AA542" s="171">
        <v>3</v>
      </c>
      <c r="AF542" s="918"/>
    </row>
    <row r="543" spans="2:35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  <c r="Z543" s="171">
        <v>3</v>
      </c>
      <c r="AA543" s="171">
        <v>5</v>
      </c>
      <c r="AF543" s="918"/>
    </row>
    <row r="544" spans="2:35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  <c r="Z544" s="171">
        <v>2</v>
      </c>
      <c r="AA544" s="171">
        <v>3</v>
      </c>
      <c r="AF544" s="918"/>
    </row>
    <row r="545" spans="2:32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  <c r="Z545" s="171">
        <v>2</v>
      </c>
      <c r="AA545" s="171">
        <v>3</v>
      </c>
      <c r="AF545" s="918"/>
    </row>
    <row r="546" spans="2:32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  <c r="Z546" s="171">
        <v>3</v>
      </c>
      <c r="AA546" s="171">
        <v>3</v>
      </c>
      <c r="AF546" s="918"/>
    </row>
    <row r="547" spans="2:32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  <c r="Z547" s="171">
        <v>2</v>
      </c>
      <c r="AA547" s="171">
        <v>3</v>
      </c>
      <c r="AF547" s="918"/>
    </row>
    <row r="548" spans="2:32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  <c r="Z548" s="171">
        <v>3</v>
      </c>
      <c r="AA548" s="171">
        <v>5</v>
      </c>
      <c r="AF548" s="918"/>
    </row>
    <row r="549" spans="2:32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  <c r="Z549" s="171">
        <v>3</v>
      </c>
      <c r="AA549" s="171">
        <v>3</v>
      </c>
      <c r="AF549" s="918"/>
    </row>
    <row r="550" spans="2:32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  <c r="AF550" s="918"/>
    </row>
    <row r="551" spans="2:32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  <c r="AF551" s="918"/>
    </row>
    <row r="552" spans="2:32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  <c r="AF552" s="918"/>
    </row>
    <row r="553" spans="2:32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  <c r="AF553" s="918"/>
    </row>
    <row r="554" spans="2:32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  <c r="AF554" s="918"/>
    </row>
    <row r="555" spans="2:32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  <c r="AF555" s="918"/>
    </row>
    <row r="556" spans="2:32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  <c r="AF556" s="918"/>
    </row>
    <row r="557" spans="2:32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  <c r="AF557" s="918"/>
    </row>
    <row r="558" spans="2:32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  <c r="AF558" s="918"/>
    </row>
    <row r="559" spans="2:32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  <c r="AF559" s="918"/>
    </row>
    <row r="560" spans="2:32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  <c r="AF560" s="918"/>
    </row>
    <row r="561" spans="2:32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  <c r="AF561" s="918"/>
    </row>
    <row r="562" spans="2:32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  <c r="AF562" s="918"/>
    </row>
    <row r="563" spans="2:32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  <c r="AF563" s="918"/>
    </row>
    <row r="564" spans="2:32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  <c r="AF564" s="918"/>
    </row>
    <row r="565" spans="2:32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  <c r="AF565" s="918"/>
    </row>
    <row r="566" spans="2:32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  <c r="AF566" s="918"/>
    </row>
    <row r="567" spans="2:32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  <c r="AF567" s="918"/>
    </row>
    <row r="568" spans="2:32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  <c r="AF568" s="918"/>
    </row>
    <row r="569" spans="2:32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  <c r="AF569" s="918"/>
    </row>
    <row r="570" spans="2:32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  <c r="AF570" s="918"/>
    </row>
    <row r="571" spans="2:32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  <c r="AF571" s="918"/>
    </row>
    <row r="572" spans="2:32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  <c r="AF572" s="918"/>
    </row>
    <row r="573" spans="2:32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  <c r="AF573" s="918"/>
    </row>
    <row r="574" spans="2:32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  <c r="AF574" s="918"/>
    </row>
    <row r="575" spans="2:32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  <c r="AF575" s="918"/>
    </row>
    <row r="576" spans="2:32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  <c r="AF576" s="918"/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F4" sqref="F4:G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887" customWidth="1"/>
  </cols>
  <sheetData>
    <row r="1" spans="1:12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40" t="s">
        <v>505</v>
      </c>
      <c r="G1" s="940"/>
      <c r="J1" t="s">
        <v>617</v>
      </c>
      <c r="K1" t="s">
        <v>618</v>
      </c>
    </row>
    <row r="2" spans="1:12" x14ac:dyDescent="0.25">
      <c r="A2" s="1236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236">
        <v>1.54</v>
      </c>
      <c r="G2" s="1236"/>
      <c r="I2" t="s">
        <v>621</v>
      </c>
      <c r="J2" s="886">
        <v>43977.583333333336</v>
      </c>
      <c r="K2" s="886">
        <v>43978.017361111109</v>
      </c>
      <c r="L2" s="887">
        <f>K2-J2</f>
        <v>0.43402777777373558</v>
      </c>
    </row>
    <row r="3" spans="1:12" x14ac:dyDescent="0.25">
      <c r="A3" s="1236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236"/>
      <c r="G3" s="1236"/>
      <c r="I3" t="s">
        <v>616</v>
      </c>
      <c r="J3" s="886">
        <v>44008.583333333336</v>
      </c>
      <c r="K3" s="886">
        <v>44010.416666666664</v>
      </c>
      <c r="L3" s="887">
        <f>K3-J3</f>
        <v>1.8333333333284827</v>
      </c>
    </row>
    <row r="4" spans="1:12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40" t="str">
        <f>"Predicted left to " &amp; A2</f>
        <v>Predicted left to 8</v>
      </c>
      <c r="G4" s="940"/>
      <c r="I4" t="s">
        <v>620</v>
      </c>
      <c r="J4" s="886">
        <v>44040.583333333336</v>
      </c>
      <c r="K4" s="886">
        <v>44041.306944444441</v>
      </c>
      <c r="L4" s="887">
        <f>K4-J4</f>
        <v>0.72361111110512866</v>
      </c>
    </row>
    <row r="5" spans="1:12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235">
        <f>IF(F2&gt;=A2,"",_xlfn.FORECAST.LINEAR(A2-F2, D:D, E:E))</f>
        <v>847.89680154979158</v>
      </c>
      <c r="G5" s="940" t="s">
        <v>506</v>
      </c>
      <c r="I5" t="s">
        <v>619</v>
      </c>
      <c r="J5" s="886">
        <v>44071.583333333336</v>
      </c>
      <c r="K5" s="886">
        <v>44074.12222222222</v>
      </c>
      <c r="L5" s="887">
        <f>K5-J5</f>
        <v>2.538888888884685</v>
      </c>
    </row>
    <row r="6" spans="1:12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235"/>
      <c r="G6" s="940"/>
    </row>
    <row r="7" spans="1:12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40" t="str">
        <f>"Predicted total to " &amp; A2</f>
        <v>Predicted total to 8</v>
      </c>
      <c r="G7" s="940"/>
    </row>
    <row r="8" spans="1:12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235">
        <f>_xlfn.FORECAST.LINEAR(A2, D:D, E:E)</f>
        <v>1045.5139582186798</v>
      </c>
      <c r="G8" s="940" t="s">
        <v>506</v>
      </c>
    </row>
    <row r="9" spans="1:12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235"/>
      <c r="G9" s="940"/>
    </row>
    <row r="10" spans="1:12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12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12" x14ac:dyDescent="0.25">
      <c r="B12" s="685">
        <v>29</v>
      </c>
      <c r="C12" s="685">
        <v>0.19</v>
      </c>
      <c r="D12" s="685">
        <f>IF(B12,SUM(B$2:B12),"")</f>
        <v>570</v>
      </c>
      <c r="E12" s="685">
        <f>IF(C12,SUM(C$2:C12),"")</f>
        <v>4.3600000000000003</v>
      </c>
    </row>
    <row r="13" spans="1:12" x14ac:dyDescent="0.25">
      <c r="B13" s="685">
        <v>31</v>
      </c>
      <c r="C13" s="685">
        <v>0.15</v>
      </c>
      <c r="D13" s="685">
        <f>IF(B13,SUM(B$2:B13),"")</f>
        <v>601</v>
      </c>
      <c r="E13" s="685">
        <f>IF(C13,SUM(C$2:C13),"")</f>
        <v>4.5100000000000007</v>
      </c>
    </row>
    <row r="14" spans="1:12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12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12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888" customWidth="1"/>
    <col min="2" max="2" width="5.28515625" style="888" customWidth="1"/>
    <col min="3" max="8" width="8.7109375" style="888" customWidth="1"/>
    <col min="9" max="16384" width="9.140625" style="888"/>
  </cols>
  <sheetData>
    <row r="1" spans="1:8" ht="29.25" customHeight="1" x14ac:dyDescent="0.25">
      <c r="A1" s="1245" t="s">
        <v>632</v>
      </c>
      <c r="B1" s="1246"/>
      <c r="C1" s="1246"/>
      <c r="D1" s="1246"/>
      <c r="E1" s="1246"/>
      <c r="F1" s="1246"/>
      <c r="G1" s="1246"/>
      <c r="H1" s="1247"/>
    </row>
    <row r="2" spans="1:8" s="889" customFormat="1" x14ac:dyDescent="0.25">
      <c r="A2" s="890"/>
      <c r="B2" s="891"/>
      <c r="C2" s="892" t="s">
        <v>625</v>
      </c>
      <c r="D2" s="892" t="s">
        <v>626</v>
      </c>
      <c r="E2" s="892" t="s">
        <v>624</v>
      </c>
      <c r="F2" s="892" t="s">
        <v>629</v>
      </c>
      <c r="G2" s="892" t="s">
        <v>628</v>
      </c>
      <c r="H2" s="893" t="s">
        <v>627</v>
      </c>
    </row>
    <row r="3" spans="1:8" ht="18.75" customHeight="1" x14ac:dyDescent="0.25">
      <c r="A3" s="1242" t="s">
        <v>99</v>
      </c>
      <c r="B3" s="894" t="s">
        <v>630</v>
      </c>
      <c r="C3" s="899">
        <v>8</v>
      </c>
      <c r="D3" s="899">
        <v>18</v>
      </c>
      <c r="E3" s="899">
        <v>2</v>
      </c>
      <c r="F3" s="899">
        <v>0</v>
      </c>
      <c r="G3" s="899">
        <v>4</v>
      </c>
      <c r="H3" s="900">
        <v>2</v>
      </c>
    </row>
    <row r="4" spans="1:8" ht="18.75" customHeight="1" x14ac:dyDescent="0.25">
      <c r="A4" s="1243"/>
      <c r="B4" s="895" t="s">
        <v>631</v>
      </c>
      <c r="C4" s="901">
        <v>23</v>
      </c>
      <c r="D4" s="901">
        <v>27</v>
      </c>
      <c r="E4" s="901">
        <v>4</v>
      </c>
      <c r="F4" s="901">
        <v>1</v>
      </c>
      <c r="G4" s="901">
        <v>4</v>
      </c>
      <c r="H4" s="902">
        <v>2</v>
      </c>
    </row>
    <row r="5" spans="1:8" ht="18.75" customHeight="1" x14ac:dyDescent="0.25">
      <c r="A5" s="1244"/>
      <c r="B5" s="909">
        <v>70</v>
      </c>
      <c r="C5" s="910">
        <v>29</v>
      </c>
      <c r="D5" s="910">
        <v>30</v>
      </c>
      <c r="E5" s="910">
        <v>4</v>
      </c>
      <c r="F5" s="910">
        <v>1</v>
      </c>
      <c r="G5" s="910">
        <v>4</v>
      </c>
      <c r="H5" s="911">
        <v>2</v>
      </c>
    </row>
    <row r="6" spans="1:8" ht="18.75" customHeight="1" x14ac:dyDescent="0.25">
      <c r="A6" s="1239" t="s">
        <v>100</v>
      </c>
      <c r="B6" s="896" t="s">
        <v>630</v>
      </c>
      <c r="C6" s="903">
        <v>11</v>
      </c>
      <c r="D6" s="903">
        <v>20</v>
      </c>
      <c r="E6" s="903">
        <v>5</v>
      </c>
      <c r="F6" s="903">
        <v>0</v>
      </c>
      <c r="G6" s="903">
        <v>5</v>
      </c>
      <c r="H6" s="904">
        <v>4</v>
      </c>
    </row>
    <row r="7" spans="1:8" ht="18.75" customHeight="1" x14ac:dyDescent="0.25">
      <c r="A7" s="1240"/>
      <c r="B7" s="897" t="s">
        <v>631</v>
      </c>
      <c r="C7" s="905">
        <v>31</v>
      </c>
      <c r="D7" s="905">
        <v>32</v>
      </c>
      <c r="E7" s="905">
        <v>5</v>
      </c>
      <c r="F7" s="905">
        <v>2</v>
      </c>
      <c r="G7" s="905">
        <v>5</v>
      </c>
      <c r="H7" s="906">
        <v>4</v>
      </c>
    </row>
    <row r="8" spans="1:8" ht="18.75" customHeight="1" x14ac:dyDescent="0.25">
      <c r="A8" s="1241"/>
      <c r="B8" s="912">
        <v>70</v>
      </c>
      <c r="C8" s="913">
        <v>39</v>
      </c>
      <c r="D8" s="913">
        <v>36</v>
      </c>
      <c r="E8" s="913">
        <v>5</v>
      </c>
      <c r="F8" s="913">
        <v>2</v>
      </c>
      <c r="G8" s="913">
        <v>5</v>
      </c>
      <c r="H8" s="914">
        <v>4</v>
      </c>
    </row>
    <row r="9" spans="1:8" ht="18.75" customHeight="1" x14ac:dyDescent="0.25">
      <c r="A9" s="1237" t="s">
        <v>101</v>
      </c>
      <c r="B9" s="898" t="s">
        <v>630</v>
      </c>
      <c r="C9" s="907">
        <v>13</v>
      </c>
      <c r="D9" s="907">
        <v>28</v>
      </c>
      <c r="E9" s="907">
        <v>0</v>
      </c>
      <c r="F9" s="907">
        <v>2</v>
      </c>
      <c r="G9" s="907">
        <v>6</v>
      </c>
      <c r="H9" s="908">
        <v>0</v>
      </c>
    </row>
    <row r="10" spans="1:8" ht="18.75" customHeight="1" x14ac:dyDescent="0.25">
      <c r="A10" s="1237"/>
      <c r="B10" s="898" t="s">
        <v>631</v>
      </c>
      <c r="C10" s="907">
        <v>38</v>
      </c>
      <c r="D10" s="907">
        <v>43</v>
      </c>
      <c r="E10" s="907">
        <v>0</v>
      </c>
      <c r="F10" s="907">
        <v>4</v>
      </c>
      <c r="G10" s="907">
        <v>6</v>
      </c>
      <c r="H10" s="908">
        <v>5</v>
      </c>
    </row>
    <row r="11" spans="1:8" ht="18.75" customHeight="1" x14ac:dyDescent="0.25">
      <c r="A11" s="1238"/>
      <c r="B11" s="915">
        <v>70</v>
      </c>
      <c r="C11" s="916">
        <v>48</v>
      </c>
      <c r="D11" s="916">
        <v>48</v>
      </c>
      <c r="E11" s="916">
        <v>0</v>
      </c>
      <c r="F11" s="916">
        <v>4</v>
      </c>
      <c r="G11" s="916">
        <v>6</v>
      </c>
      <c r="H11" s="917">
        <v>5</v>
      </c>
    </row>
  </sheetData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58"/>
  <sheetViews>
    <sheetView tabSelected="1" topLeftCell="A142" workbookViewId="0">
      <selection activeCell="F155" sqref="F155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48" t="s">
        <v>443</v>
      </c>
      <c r="F1" s="1248"/>
      <c r="G1" s="1248"/>
      <c r="H1" s="1248"/>
      <c r="I1" s="1248"/>
      <c r="J1" s="1248"/>
      <c r="L1" s="1229" t="s">
        <v>444</v>
      </c>
      <c r="M1" s="1229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18484.756097560828</v>
      </c>
      <c r="F3" s="703" cm="1">
        <f t="array" ref="F3">SUMIF($H6:$H99999,"&gt;0") / SCOUT_DAYS_FROM_EARLIEST * 30</f>
        <v>57893.181818181351</v>
      </c>
      <c r="G3" s="703"/>
      <c r="H3" s="703" cm="1">
        <f t="array" ref="H3">(SUMIF($F6:$F99999,"&gt;0") + SUMIF($H6:$H99999,"&gt;0")) / SCOUT_DAYS_FROM_EARLIEST * 30</f>
        <v>76377.937915742179</v>
      </c>
      <c r="I3" s="703" cm="1">
        <f t="array" ref="I3">(SUMIF($F6:$F99999,"&lt;0") + SUMIF($H6:$H99999,"&lt;0")) / SCOUT_DAYS_FROM_EARLIEST * 30</f>
        <v>-75437.36141906814</v>
      </c>
      <c r="J3" s="703">
        <f>H3+I3</f>
        <v>940.57649667403894</v>
      </c>
      <c r="L3" s="95" cm="1">
        <f t="array" ref="L3">SUM(L6:L99999) / SCOUT_DAYS_FROM_EARLIEST * 30</f>
        <v>64062.638580930747</v>
      </c>
      <c r="M3" s="706" cm="1">
        <f t="array" ref="M3">SUM(M6:M99999) / SCOUT_DAYS_FROM_EARLIEST * 30</f>
        <v>1198.0044345897907</v>
      </c>
    </row>
    <row r="4" spans="1:13" s="691" customFormat="1" ht="15" customHeight="1" x14ac:dyDescent="0.25">
      <c r="A4" s="1249" t="s">
        <v>388</v>
      </c>
      <c r="B4" s="1206" t="s">
        <v>395</v>
      </c>
      <c r="C4" s="1206" t="s">
        <v>82</v>
      </c>
      <c r="D4" s="1206"/>
      <c r="E4" s="1206"/>
      <c r="F4" s="1206" t="s">
        <v>94</v>
      </c>
      <c r="G4" s="1206"/>
      <c r="H4" s="1206"/>
      <c r="I4" s="1206"/>
      <c r="J4" s="1206"/>
      <c r="K4" s="784" t="s">
        <v>443</v>
      </c>
      <c r="L4" s="1206" t="s">
        <v>405</v>
      </c>
      <c r="M4" s="1206"/>
    </row>
    <row r="5" spans="1:13" s="684" customFormat="1" ht="15" customHeight="1" x14ac:dyDescent="0.25">
      <c r="A5" s="1250"/>
      <c r="B5" s="1025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58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  <row r="147" spans="1:13" x14ac:dyDescent="0.25">
      <c r="A147" s="688">
        <v>44075.066666666666</v>
      </c>
      <c r="B147" s="819" t="s">
        <v>622</v>
      </c>
      <c r="C147" s="685">
        <v>1250</v>
      </c>
      <c r="D147" s="685">
        <v>99385</v>
      </c>
      <c r="E147" s="685">
        <f t="shared" si="247"/>
        <v>100635</v>
      </c>
      <c r="F147" s="687">
        <f t="shared" ref="F147" si="302">C147-C146</f>
        <v>325</v>
      </c>
      <c r="G147" s="687">
        <f>SUMIF(F$6:F147,"&gt;0")</f>
        <v>108135</v>
      </c>
      <c r="H147" s="687">
        <f t="shared" ref="H147" si="303">D147-D146</f>
        <v>-2740</v>
      </c>
      <c r="I147" s="687">
        <f t="shared" ref="I147" si="304">SUM(F147,H147)</f>
        <v>-2415</v>
      </c>
      <c r="J147" s="696">
        <f t="shared" ref="J147" si="305">I147/4200*80</f>
        <v>-46</v>
      </c>
      <c r="K147" s="687">
        <f t="shared" ref="K147" si="306">IFERROR(G147 - _xlfn.XLOOKUP(A147-31, $A$6:$A$14999,G$6:G$14999,"",-1,2),NA())</f>
        <v>14520</v>
      </c>
    </row>
    <row r="148" spans="1:13" x14ac:dyDescent="0.25">
      <c r="A148" s="688">
        <v>44076.088888888888</v>
      </c>
      <c r="B148" s="819" t="s">
        <v>623</v>
      </c>
      <c r="C148" s="685">
        <v>1905</v>
      </c>
      <c r="D148" s="685">
        <v>99305</v>
      </c>
      <c r="E148" s="685">
        <f t="shared" si="247"/>
        <v>101210</v>
      </c>
      <c r="F148" s="687">
        <f t="shared" ref="F148" si="307">C148-C147</f>
        <v>655</v>
      </c>
      <c r="G148" s="687">
        <f>SUMIF(F$6:F148,"&gt;0")</f>
        <v>108790</v>
      </c>
      <c r="H148" s="687">
        <f t="shared" ref="H148" si="308">D148-D147</f>
        <v>-80</v>
      </c>
      <c r="I148" s="687">
        <f t="shared" ref="I148" si="309">SUM(F148,H148)</f>
        <v>575</v>
      </c>
      <c r="J148" s="696">
        <f t="shared" ref="J148" si="310">I148/4200*80</f>
        <v>10.952380952380953</v>
      </c>
      <c r="K148" s="687">
        <f t="shared" ref="K148" si="311">IFERROR(G148 - _xlfn.XLOOKUP(A148-31, $A$6:$A$14999,G$6:G$14999,"",-1,2),NA())</f>
        <v>14265</v>
      </c>
    </row>
    <row r="149" spans="1:13" x14ac:dyDescent="0.25">
      <c r="A149" s="688">
        <v>44077.094444444447</v>
      </c>
      <c r="C149" s="685">
        <v>2005</v>
      </c>
      <c r="D149" s="685">
        <v>99355</v>
      </c>
      <c r="E149" s="685">
        <f t="shared" si="247"/>
        <v>101360</v>
      </c>
      <c r="F149" s="687">
        <f t="shared" ref="F149" si="312">C149-C148</f>
        <v>100</v>
      </c>
      <c r="G149" s="687">
        <f>SUMIF(F$6:F149,"&gt;0")</f>
        <v>108890</v>
      </c>
      <c r="H149" s="687">
        <f t="shared" ref="H149" si="313">D149-D148</f>
        <v>50</v>
      </c>
      <c r="I149" s="687">
        <f t="shared" ref="I149" si="314">SUM(F149,H149)</f>
        <v>150</v>
      </c>
      <c r="J149" s="696">
        <f t="shared" ref="J149" si="315">I149/4200*80</f>
        <v>2.8571428571428568</v>
      </c>
      <c r="K149" s="687">
        <f t="shared" ref="K149" si="316">IFERROR(G149 - _xlfn.XLOOKUP(A149-31, $A$6:$A$14999,G$6:G$14999,"",-1,2),NA())</f>
        <v>13940</v>
      </c>
    </row>
    <row r="150" spans="1:13" x14ac:dyDescent="0.25">
      <c r="A150" s="688">
        <v>44078.844444444447</v>
      </c>
      <c r="C150" s="685">
        <v>2105</v>
      </c>
      <c r="D150" s="685">
        <v>99405</v>
      </c>
      <c r="E150" s="685">
        <f t="shared" si="247"/>
        <v>101510</v>
      </c>
      <c r="F150" s="687">
        <f t="shared" ref="F150" si="317">C150-C149</f>
        <v>100</v>
      </c>
      <c r="G150" s="687">
        <f>SUMIF(F$6:F150,"&gt;0")</f>
        <v>108990</v>
      </c>
      <c r="H150" s="687">
        <f t="shared" ref="H150" si="318">D150-D149</f>
        <v>50</v>
      </c>
      <c r="I150" s="687">
        <f t="shared" ref="I150" si="319">SUM(F150,H150)</f>
        <v>150</v>
      </c>
      <c r="J150" s="696">
        <f t="shared" ref="J150" si="320">I150/4200*80</f>
        <v>2.8571428571428568</v>
      </c>
      <c r="K150" s="687">
        <f t="shared" ref="K150" si="321">IFERROR(G150 - _xlfn.XLOOKUP(A150-31, $A$6:$A$14999,G$6:G$14999,"",-1,2),NA())</f>
        <v>13515</v>
      </c>
    </row>
    <row r="151" spans="1:13" x14ac:dyDescent="0.25">
      <c r="A151" s="688">
        <v>44080.875</v>
      </c>
      <c r="C151" s="685">
        <v>2505</v>
      </c>
      <c r="D151" s="685">
        <v>173560</v>
      </c>
      <c r="E151" s="685">
        <f t="shared" si="247"/>
        <v>176065</v>
      </c>
      <c r="F151" s="687">
        <f t="shared" ref="F151" si="322">C151-C150</f>
        <v>400</v>
      </c>
      <c r="G151" s="687">
        <f>SUMIF(F$6:F151,"&gt;0")</f>
        <v>109390</v>
      </c>
      <c r="H151" s="687">
        <f t="shared" ref="H151" si="323">D151-D150</f>
        <v>74155</v>
      </c>
      <c r="I151" s="687">
        <f t="shared" ref="I151" si="324">SUM(F151,H151)</f>
        <v>74555</v>
      </c>
      <c r="J151" s="696">
        <f t="shared" ref="J151" si="325">I151/4200*80</f>
        <v>1420.0952380952381</v>
      </c>
      <c r="K151" s="687">
        <f t="shared" ref="K151" si="326">IFERROR(G151 - _xlfn.XLOOKUP(A151-31, $A$6:$A$14999,G$6:G$14999,"",-1,2),NA())</f>
        <v>13915</v>
      </c>
      <c r="L151" s="685">
        <v>73525</v>
      </c>
      <c r="M151" s="685">
        <v>1407</v>
      </c>
    </row>
    <row r="152" spans="1:13" x14ac:dyDescent="0.25">
      <c r="A152" s="688">
        <v>44081.661111111112</v>
      </c>
      <c r="C152" s="685">
        <v>2805</v>
      </c>
      <c r="D152" s="685">
        <v>174135</v>
      </c>
      <c r="E152" s="685">
        <f t="shared" si="247"/>
        <v>176940</v>
      </c>
      <c r="F152" s="687">
        <f t="shared" ref="F152" si="327">C152-C151</f>
        <v>300</v>
      </c>
      <c r="G152" s="687">
        <f>SUMIF(F$6:F152,"&gt;0")</f>
        <v>109690</v>
      </c>
      <c r="H152" s="687">
        <f t="shared" ref="H152" si="328">D152-D151</f>
        <v>575</v>
      </c>
      <c r="I152" s="687">
        <f t="shared" ref="I152" si="329">SUM(F152,H152)</f>
        <v>875</v>
      </c>
      <c r="J152" s="696">
        <f t="shared" ref="J152" si="330">I152/4200*80</f>
        <v>16.666666666666668</v>
      </c>
      <c r="K152" s="687">
        <f t="shared" ref="K152" si="331">IFERROR(G152 - _xlfn.XLOOKUP(A152-31, $A$6:$A$14999,G$6:G$14999,"",-1,2),NA())</f>
        <v>13615</v>
      </c>
      <c r="L152" s="685">
        <v>525</v>
      </c>
      <c r="M152" s="685">
        <v>7</v>
      </c>
    </row>
    <row r="153" spans="1:13" x14ac:dyDescent="0.25">
      <c r="A153" s="688">
        <v>44082.099305555559</v>
      </c>
      <c r="C153" s="685">
        <v>3180</v>
      </c>
      <c r="D153" s="685">
        <v>174185</v>
      </c>
      <c r="E153" s="685">
        <f t="shared" si="247"/>
        <v>177365</v>
      </c>
      <c r="F153" s="687">
        <f t="shared" ref="F153" si="332">C153-C152</f>
        <v>375</v>
      </c>
      <c r="G153" s="687">
        <f>SUMIF(F$6:F153,"&gt;0")</f>
        <v>110065</v>
      </c>
      <c r="H153" s="687">
        <f t="shared" ref="H153" si="333">D153-D152</f>
        <v>50</v>
      </c>
      <c r="I153" s="687">
        <f t="shared" ref="I153" si="334">SUM(F153,H153)</f>
        <v>425</v>
      </c>
      <c r="J153" s="696">
        <f t="shared" ref="J153" si="335">I153/4200*80</f>
        <v>8.0952380952380949</v>
      </c>
      <c r="K153" s="687">
        <f t="shared" ref="K153" si="336">IFERROR(G153 - _xlfn.XLOOKUP(A153-31, $A$6:$A$14999,G$6:G$14999,"",-1,2),NA())</f>
        <v>13990</v>
      </c>
    </row>
    <row r="154" spans="1:13" x14ac:dyDescent="0.25">
      <c r="A154" s="688">
        <v>44083.069444444445</v>
      </c>
      <c r="C154" s="685">
        <v>3230</v>
      </c>
      <c r="D154" s="685">
        <v>174235</v>
      </c>
      <c r="E154" s="685">
        <f t="shared" si="247"/>
        <v>177465</v>
      </c>
      <c r="F154" s="687">
        <f t="shared" ref="F154" si="337">C154-C153</f>
        <v>50</v>
      </c>
      <c r="G154" s="687">
        <f>SUMIF(F$6:F154,"&gt;0")</f>
        <v>110115</v>
      </c>
      <c r="H154" s="687">
        <f t="shared" ref="H154" si="338">D154-D153</f>
        <v>50</v>
      </c>
      <c r="I154" s="687">
        <f t="shared" ref="I154" si="339">SUM(F154,H154)</f>
        <v>100</v>
      </c>
      <c r="J154" s="696">
        <f t="shared" ref="J154" si="340">I154/4200*80</f>
        <v>1.9047619047619047</v>
      </c>
      <c r="K154" s="687">
        <f t="shared" ref="K154" si="341">IFERROR(G154 - _xlfn.XLOOKUP(A154-31, $A$6:$A$14999,G$6:G$14999,"",-1,2),NA())</f>
        <v>13640</v>
      </c>
    </row>
    <row r="155" spans="1:13" x14ac:dyDescent="0.25">
      <c r="A155" s="688">
        <v>44084.088194444441</v>
      </c>
      <c r="B155" s="819" t="s">
        <v>633</v>
      </c>
      <c r="C155" s="685">
        <v>3330</v>
      </c>
      <c r="D155" s="685">
        <v>173785</v>
      </c>
      <c r="E155" s="685">
        <f t="shared" si="247"/>
        <v>177115</v>
      </c>
      <c r="F155" s="687">
        <f t="shared" ref="F155" si="342">C155-C154</f>
        <v>100</v>
      </c>
      <c r="G155" s="687">
        <f>SUMIF(F$6:F155,"&gt;0")</f>
        <v>110215</v>
      </c>
      <c r="H155" s="687">
        <f t="shared" ref="H155" si="343">D155-D154</f>
        <v>-450</v>
      </c>
      <c r="I155" s="687">
        <f t="shared" ref="I155" si="344">SUM(F155,H155)</f>
        <v>-350</v>
      </c>
      <c r="J155" s="696">
        <f t="shared" ref="J155" si="345">I155/4200*80</f>
        <v>-6.6666666666666661</v>
      </c>
      <c r="K155" s="687">
        <f t="shared" ref="K155" si="346">IFERROR(G155 - _xlfn.XLOOKUP(A155-31, $A$6:$A$14999,G$6:G$14999,"",-1,2),NA())</f>
        <v>13640</v>
      </c>
    </row>
    <row r="156" spans="1:13" x14ac:dyDescent="0.25">
      <c r="A156" s="688">
        <v>44085.643055555556</v>
      </c>
      <c r="B156" s="819" t="s">
        <v>635</v>
      </c>
      <c r="C156" s="685">
        <v>4210</v>
      </c>
      <c r="D156" s="685">
        <v>174415</v>
      </c>
      <c r="E156" s="685">
        <f t="shared" si="247"/>
        <v>178625</v>
      </c>
      <c r="F156" s="687">
        <f t="shared" ref="F156" si="347">C156-C155</f>
        <v>880</v>
      </c>
      <c r="G156" s="687">
        <f>SUMIF(F$6:F156,"&gt;0")</f>
        <v>111095</v>
      </c>
      <c r="H156" s="687">
        <f t="shared" ref="H156" si="348">D156-D155</f>
        <v>630</v>
      </c>
      <c r="I156" s="687">
        <f t="shared" ref="I156" si="349">SUM(F156,H156)</f>
        <v>1510</v>
      </c>
      <c r="J156" s="696">
        <f t="shared" ref="J156" si="350">I156/4200*80</f>
        <v>28.761904761904763</v>
      </c>
      <c r="K156" s="687">
        <f t="shared" ref="K156" si="351">IFERROR(G156 - _xlfn.XLOOKUP(A156-31, $A$6:$A$14999,G$6:G$14999,"",-1,2),NA())</f>
        <v>14345</v>
      </c>
    </row>
    <row r="157" spans="1:13" x14ac:dyDescent="0.25">
      <c r="A157" s="688">
        <v>44086.419444444444</v>
      </c>
      <c r="B157" s="819" t="s">
        <v>636</v>
      </c>
      <c r="C157" s="685">
        <v>610</v>
      </c>
      <c r="D157" s="685">
        <v>131185</v>
      </c>
      <c r="E157" s="685">
        <f t="shared" si="247"/>
        <v>131795</v>
      </c>
      <c r="F157" s="687">
        <f t="shared" ref="F157" si="352">C157-C156</f>
        <v>-3600</v>
      </c>
      <c r="G157" s="687">
        <f>SUMIF(F$6:F157,"&gt;0")</f>
        <v>111095</v>
      </c>
      <c r="H157" s="687">
        <f t="shared" ref="H157" si="353">D157-D156</f>
        <v>-43230</v>
      </c>
      <c r="I157" s="687">
        <f t="shared" ref="I157" si="354">SUM(F157,H157)</f>
        <v>-46830</v>
      </c>
      <c r="J157" s="696">
        <f t="shared" ref="J157" si="355">I157/4200*80</f>
        <v>-892</v>
      </c>
      <c r="K157" s="687">
        <f t="shared" ref="K157" si="356">IFERROR(G157 - _xlfn.XLOOKUP(A157-31, $A$6:$A$14999,G$6:G$14999,"",-1,2),NA())</f>
        <v>14345</v>
      </c>
    </row>
    <row r="158" spans="1:13" x14ac:dyDescent="0.25">
      <c r="A158" s="688">
        <v>44087.070138888892</v>
      </c>
      <c r="C158" s="685">
        <v>670</v>
      </c>
      <c r="D158" s="685">
        <v>131235</v>
      </c>
      <c r="E158" s="685">
        <f t="shared" si="247"/>
        <v>131905</v>
      </c>
      <c r="F158" s="687">
        <f t="shared" ref="F158" si="357">C158-C157</f>
        <v>60</v>
      </c>
      <c r="G158" s="687">
        <f>SUMIF(F$6:F158,"&gt;0")</f>
        <v>111155</v>
      </c>
      <c r="H158" s="687">
        <f t="shared" ref="H158" si="358">D158-D157</f>
        <v>50</v>
      </c>
      <c r="I158" s="687">
        <f t="shared" ref="I158" si="359">SUM(F158,H158)</f>
        <v>110</v>
      </c>
      <c r="J158" s="696">
        <f t="shared" ref="J158" si="360">I158/4200*80</f>
        <v>2.0952380952380953</v>
      </c>
      <c r="K158" s="687">
        <f t="shared" ref="K158" si="361">IFERROR(G158 - _xlfn.XLOOKUP(A158-31, $A$6:$A$14999,G$6:G$14999,"",-1,2),NA())</f>
        <v>14405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topLeftCell="A16" workbookViewId="0">
      <selection activeCell="F25" sqref="F25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599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40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6841</v>
      </c>
      <c r="F2" s="599">
        <f ca="1">E2/(NOW()-$A$4)</f>
        <v>29.225460792111082</v>
      </c>
      <c r="G2" s="599"/>
      <c r="H2" s="599">
        <f>AVERAGE(H4:H1048576)</f>
        <v>27.395685786834118</v>
      </c>
      <c r="J2" s="940"/>
      <c r="K2" s="840">
        <v>37</v>
      </c>
      <c r="L2" s="840">
        <v>2</v>
      </c>
      <c r="M2" s="840">
        <v>4210</v>
      </c>
      <c r="N2" s="840">
        <v>174385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778" t="s">
        <v>467</v>
      </c>
      <c r="J3" s="1229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229"/>
      <c r="K4" s="770">
        <v>0</v>
      </c>
      <c r="L4" s="770">
        <v>0</v>
      </c>
      <c r="M4" s="770">
        <v>610</v>
      </c>
      <c r="N4" s="770">
        <v>131185</v>
      </c>
      <c r="O4" s="826">
        <v>21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446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4.7085201793721971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599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599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5</v>
      </c>
      <c r="E24" s="839">
        <v>460</v>
      </c>
      <c r="F24" s="599">
        <f>E24/(B24-A24)</f>
        <v>92</v>
      </c>
      <c r="G24" s="599">
        <f>E24/D24</f>
        <v>92</v>
      </c>
      <c r="H24" s="599">
        <f>G24/(B24-A24)</f>
        <v>18.399999999999999</v>
      </c>
    </row>
    <row r="25" spans="1:8" ht="17.100000000000001" customHeight="1" x14ac:dyDescent="0.25">
      <c r="A25" s="772">
        <v>44086</v>
      </c>
      <c r="B25" s="772">
        <v>44089</v>
      </c>
      <c r="C25" s="770" t="s">
        <v>634</v>
      </c>
      <c r="D25" s="828">
        <v>2</v>
      </c>
      <c r="E25" s="839">
        <v>446</v>
      </c>
      <c r="F25" s="599">
        <f>E25/(B25-A25)</f>
        <v>148.66666666666666</v>
      </c>
      <c r="G25" s="599">
        <f>E25/D25</f>
        <v>223</v>
      </c>
      <c r="H25" s="599">
        <f>G25/(B25-A25)</f>
        <v>74.333333333333329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54" t="s">
        <v>495</v>
      </c>
      <c r="B1" s="1255"/>
      <c r="C1" s="1255"/>
      <c r="D1" s="1255"/>
      <c r="E1" s="1255"/>
      <c r="F1" s="1255"/>
      <c r="G1" s="1256"/>
    </row>
    <row r="2" spans="1:7" s="801" customFormat="1" ht="17.25" customHeight="1" x14ac:dyDescent="0.25">
      <c r="A2" s="1205" t="s">
        <v>486</v>
      </c>
      <c r="B2" s="1206"/>
      <c r="C2" s="1206"/>
      <c r="D2" s="1206"/>
      <c r="E2" s="1207"/>
      <c r="F2" s="1206" t="s">
        <v>491</v>
      </c>
      <c r="G2" s="1207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57" t="s">
        <v>487</v>
      </c>
      <c r="B9" s="1258"/>
      <c r="C9" s="1258"/>
      <c r="D9" s="1258"/>
      <c r="E9" s="1258"/>
      <c r="F9" s="1258"/>
      <c r="G9" s="1259"/>
    </row>
    <row r="10" spans="1:7" ht="15" customHeight="1" x14ac:dyDescent="0.25">
      <c r="A10" s="1264" t="s">
        <v>494</v>
      </c>
      <c r="B10" s="1265"/>
      <c r="C10" s="1265"/>
      <c r="D10" s="1265"/>
      <c r="E10" s="1265"/>
      <c r="F10" s="1265"/>
      <c r="G10" s="1266"/>
    </row>
    <row r="11" spans="1:7" s="794" customFormat="1" ht="7.5" customHeight="1" x14ac:dyDescent="0.25">
      <c r="A11" s="1263" t="s">
        <v>493</v>
      </c>
      <c r="B11" s="1261"/>
      <c r="C11" s="1261"/>
      <c r="D11" s="1261"/>
      <c r="E11" s="1261"/>
      <c r="F11" s="1261"/>
      <c r="G11" s="1262"/>
    </row>
    <row r="12" spans="1:7" s="794" customFormat="1" ht="15" customHeight="1" x14ac:dyDescent="0.25">
      <c r="A12" s="1260" t="s">
        <v>490</v>
      </c>
      <c r="B12" s="1261"/>
      <c r="C12" s="1261"/>
      <c r="D12" s="1261"/>
      <c r="E12" s="1261"/>
      <c r="F12" s="1261"/>
      <c r="G12" s="1262"/>
    </row>
    <row r="13" spans="1:7" s="794" customFormat="1" ht="7.5" customHeight="1" x14ac:dyDescent="0.25">
      <c r="A13" s="1263" t="s">
        <v>493</v>
      </c>
      <c r="B13" s="1261"/>
      <c r="C13" s="1261"/>
      <c r="D13" s="1261"/>
      <c r="E13" s="1261"/>
      <c r="F13" s="1261"/>
      <c r="G13" s="1262"/>
    </row>
    <row r="14" spans="1:7" ht="15" customHeight="1" x14ac:dyDescent="0.25">
      <c r="A14" s="1253" t="s">
        <v>489</v>
      </c>
      <c r="B14" s="1251"/>
      <c r="C14" s="1251"/>
      <c r="D14" s="1251"/>
      <c r="E14" s="814"/>
      <c r="F14" s="1251" t="s">
        <v>488</v>
      </c>
      <c r="G14" s="1252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67" t="s">
        <v>480</v>
      </c>
      <c r="B1" s="1268"/>
      <c r="C1" s="1268"/>
      <c r="D1" s="1268"/>
      <c r="E1" s="1268"/>
      <c r="F1" s="1268"/>
      <c r="G1" s="1268"/>
      <c r="H1" s="1269"/>
      <c r="I1" s="1270" t="s">
        <v>527</v>
      </c>
      <c r="J1" s="1271"/>
      <c r="K1" s="1271"/>
      <c r="L1" s="1271"/>
      <c r="M1" s="1271"/>
      <c r="N1" s="1271"/>
      <c r="O1" s="1271"/>
      <c r="P1" s="1272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77" t="s">
        <v>14</v>
      </c>
      <c r="B1" s="1277"/>
      <c r="C1" s="1277"/>
      <c r="D1" s="1277"/>
      <c r="E1" s="1277"/>
      <c r="F1" s="1276" t="s">
        <v>12</v>
      </c>
      <c r="G1" s="1276"/>
      <c r="H1" s="1276"/>
      <c r="I1" s="1276"/>
      <c r="J1" s="1276"/>
      <c r="K1" s="1275" t="s">
        <v>11</v>
      </c>
      <c r="L1" s="1275"/>
      <c r="M1" s="1275"/>
      <c r="N1" s="1275"/>
      <c r="O1" s="1275"/>
      <c r="P1" s="1273" t="s">
        <v>601</v>
      </c>
      <c r="Q1" s="1273"/>
      <c r="R1" s="1273"/>
      <c r="S1" s="1273"/>
      <c r="T1" s="1273"/>
      <c r="U1" s="1274" t="s">
        <v>8</v>
      </c>
      <c r="V1" s="1274"/>
      <c r="W1" s="1274"/>
      <c r="X1" s="1274"/>
      <c r="Y1" s="1274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40" t="s">
        <v>535</v>
      </c>
      <c r="B1" s="940"/>
      <c r="C1" s="940"/>
      <c r="D1" s="940"/>
      <c r="E1" s="940" t="s">
        <v>536</v>
      </c>
      <c r="F1" s="940"/>
      <c r="G1" s="940"/>
      <c r="H1" s="940"/>
      <c r="I1" s="940" t="s">
        <v>537</v>
      </c>
      <c r="J1" s="940"/>
      <c r="K1" s="940"/>
      <c r="L1" s="940" t="s">
        <v>538</v>
      </c>
      <c r="N1" s="940" t="s">
        <v>557</v>
      </c>
      <c r="O1" s="940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40"/>
      <c r="N2" s="940"/>
      <c r="O2" s="940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78">
        <v>70</v>
      </c>
      <c r="B1" s="1278"/>
      <c r="C1" s="1278"/>
      <c r="D1" s="1278"/>
      <c r="E1" s="1278"/>
      <c r="F1" s="1278"/>
      <c r="G1" s="1278"/>
      <c r="H1" s="1278"/>
      <c r="I1" s="1278"/>
      <c r="J1" s="1278">
        <v>50</v>
      </c>
      <c r="K1" s="1278"/>
      <c r="L1" s="1278"/>
      <c r="M1" s="1278"/>
      <c r="N1" s="1278"/>
      <c r="O1" s="1278"/>
      <c r="P1" s="1278"/>
      <c r="Q1" s="1278"/>
      <c r="R1" s="1278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79" t="str">
        <f>B1&amp; "日"</f>
        <v>1日</v>
      </c>
      <c r="G1" s="1280"/>
      <c r="H1" s="1280"/>
      <c r="I1" s="1279" t="str">
        <f>C1 &amp; "日"</f>
        <v>7日</v>
      </c>
      <c r="J1" s="1280"/>
      <c r="K1" s="1280"/>
      <c r="L1" s="1279" t="s">
        <v>147</v>
      </c>
      <c r="M1" s="1280"/>
      <c r="N1" s="1280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882" t="e">
        <f t="shared" ref="H3:H66" ca="1" si="1">IF(ISBLANK(A3),NA(),IFERROR(TEXT(TRUNC(G3-NOW()),"000")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2">IF(ISBLANK(A3),NA(),IFERROR(TEXT(TRUNC(J3-NOW()),"000") &amp; " D " &amp; TEXT(TRUNC(ABS(J3-NOW()-TRUNC(J3-NOW()))*24),"00") &amp; " H", NA()))</f>
        <v>#N/A</v>
      </c>
      <c r="L3" s="299" t="e">
        <f t="shared" ref="L3:L8" si="3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882" t="e">
        <f t="shared" ca="1" si="1"/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2"/>
        <v>#N/A</v>
      </c>
      <c r="L4" s="299" t="e">
        <f t="shared" si="3"/>
        <v>#N/A</v>
      </c>
      <c r="M4" s="307" t="e">
        <f>IF(ISBLANK(A4),NA(),IFERROR(A4+(PLAYER_EXP_MAX-D4)/L4,NA()))</f>
        <v>#N/A</v>
      </c>
      <c r="N4" s="244" t="e">
        <f t="shared" ca="1" si="4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882" t="e">
        <f t="shared" ca="1" si="1"/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2"/>
        <v>#N/A</v>
      </c>
      <c r="L5" s="299" t="e">
        <f t="shared" si="3"/>
        <v>#N/A</v>
      </c>
      <c r="M5" s="307" t="e">
        <f>IF(ISBLANK(A5),NA(),IFERROR(A5+(PLAYER_EXP_MAX-D5)/L5,NA()))</f>
        <v>#N/A</v>
      </c>
      <c r="N5" s="244" t="e">
        <f t="shared" ca="1" si="4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882" t="e">
        <f t="shared" ca="1" si="1"/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2"/>
        <v>#N/A</v>
      </c>
      <c r="L6" s="299" t="e">
        <f t="shared" si="3"/>
        <v>#N/A</v>
      </c>
      <c r="M6" s="307" t="e">
        <f>IF(ISBLANK(A6),NA(),IFERROR(A6+(PLAYER_EXP_MAX-D6)/L6,NA()))</f>
        <v>#N/A</v>
      </c>
      <c r="N6" s="244" t="e">
        <f t="shared" ca="1" si="4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882" t="e">
        <f t="shared" ca="1" si="1"/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2"/>
        <v>#N/A</v>
      </c>
      <c r="L7" s="299" t="e">
        <f t="shared" si="3"/>
        <v>#N/A</v>
      </c>
      <c r="M7" s="307" t="e">
        <f>IF(ISBLANK(A7),NA(),IFERROR(A7+(PLAYER_EXP_MAX-D7)/L7,NA()))</f>
        <v>#N/A</v>
      </c>
      <c r="N7" s="244" t="e">
        <f t="shared" ca="1" si="4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882" t="e">
        <f t="shared" ca="1" si="1"/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2"/>
        <v>#N/A</v>
      </c>
      <c r="L8" s="299" t="e">
        <f t="shared" si="3"/>
        <v>#N/A</v>
      </c>
      <c r="M8" s="307" t="e">
        <f>IF(ISBLANK(A8),NA(),IFERROR(A8+(PLAYER_EXP_MAX-D8)/L8,NA()))</f>
        <v>#N/A</v>
      </c>
      <c r="N8" s="244" t="e">
        <f t="shared" ca="1" si="4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882" t="e">
        <f t="shared" ca="1" si="1"/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2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4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882" t="str">
        <f t="shared" ca="1" si="1"/>
        <v>-337 D 21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2"/>
        <v>#N/A</v>
      </c>
      <c r="L10" s="299" t="e">
        <f t="shared" ref="L10:L73" si="5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4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882" t="str">
        <f t="shared" ca="1" si="1"/>
        <v>-340 D 12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2"/>
        <v>#N/A</v>
      </c>
      <c r="L11" s="299" t="e">
        <f t="shared" si="5"/>
        <v>#N/A</v>
      </c>
      <c r="M11" s="307" t="e">
        <f>IF(ISBLANK(A11),NA(),IFERROR(A11+(PLAYER_EXP_MAX-D11)/L11,NA()))</f>
        <v>#N/A</v>
      </c>
      <c r="N11" s="244" t="e">
        <f t="shared" ca="1" si="4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882" t="str">
        <f t="shared" ca="1" si="1"/>
        <v>-349 D 07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2"/>
        <v>#N/A</v>
      </c>
      <c r="L12" s="299" t="e">
        <f t="shared" si="5"/>
        <v>#N/A</v>
      </c>
      <c r="M12" s="307" t="e">
        <f>IF(ISBLANK(A12),NA(),IFERROR(A12+(PLAYER_EXP_MAX-D12)/L12,NA()))</f>
        <v>#N/A</v>
      </c>
      <c r="N12" s="244" t="e">
        <f t="shared" ca="1" si="4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882" t="str">
        <f t="shared" ca="1" si="1"/>
        <v>-354 D 18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2"/>
        <v>#N/A</v>
      </c>
      <c r="L13" s="299" t="e">
        <f t="shared" si="5"/>
        <v>#N/A</v>
      </c>
      <c r="M13" s="307" t="e">
        <f>IF(ISBLANK(A13),NA(),IFERROR(A13+(PLAYER_EXP_MAX-D13)/L13,NA()))</f>
        <v>#N/A</v>
      </c>
      <c r="N13" s="244" t="e">
        <f t="shared" ca="1" si="4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882" t="str">
        <f t="shared" ca="1" si="1"/>
        <v>-341 D 08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2"/>
        <v>#N/A</v>
      </c>
      <c r="L14" s="299" t="e">
        <f t="shared" si="5"/>
        <v>#N/A</v>
      </c>
      <c r="M14" s="307" t="e">
        <f>IF(ISBLANK(A14),NA(),IFERROR(A14+(PLAYER_EXP_MAX-D14)/L14,NA()))</f>
        <v>#N/A</v>
      </c>
      <c r="N14" s="244" t="e">
        <f t="shared" ca="1" si="4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882" t="str">
        <f t="shared" ca="1" si="1"/>
        <v>-135 D 17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2"/>
        <v>#N/A</v>
      </c>
      <c r="L15" s="299" t="e">
        <f t="shared" si="5"/>
        <v>#N/A</v>
      </c>
      <c r="M15" s="307" t="e">
        <f>IF(ISBLANK(A15),NA(),IFERROR(A15+(PLAYER_EXP_MAX-D15)/L15,NA()))</f>
        <v>#N/A</v>
      </c>
      <c r="N15" s="244" t="e">
        <f t="shared" ca="1" si="4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882" t="str">
        <f t="shared" ca="1" si="1"/>
        <v>-233 D 17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2"/>
        <v>#N/A</v>
      </c>
      <c r="L16" s="299" t="e">
        <f t="shared" si="5"/>
        <v>#N/A</v>
      </c>
      <c r="M16" s="307" t="e">
        <f>IF(ISBLANK(A16),NA(),IFERROR(A16+(PLAYER_EXP_MAX-D16)/L16,NA()))</f>
        <v>#N/A</v>
      </c>
      <c r="N16" s="244" t="e">
        <f t="shared" ca="1" si="4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882" t="str">
        <f t="shared" ca="1" si="1"/>
        <v>-286 D 10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2"/>
        <v>#N/A</v>
      </c>
      <c r="L17" s="299" t="e">
        <f t="shared" si="5"/>
        <v>#N/A</v>
      </c>
      <c r="M17" s="307" t="e">
        <f>IF(ISBLANK(A17),NA(),IFERROR(A17+(PLAYER_EXP_MAX-D17)/L17,NA()))</f>
        <v>#N/A</v>
      </c>
      <c r="N17" s="244" t="e">
        <f t="shared" ca="1" si="4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882" t="str">
        <f t="shared" ca="1" si="1"/>
        <v>-302 D 17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2"/>
        <v>#N/A</v>
      </c>
      <c r="L18" s="299" t="e">
        <f t="shared" si="5"/>
        <v>#N/A</v>
      </c>
      <c r="M18" s="307" t="e">
        <f>IF(ISBLANK(A18),NA(),IFERROR(A18+(PLAYER_EXP_MAX-D18)/L18,NA()))</f>
        <v>#N/A</v>
      </c>
      <c r="N18" s="244" t="e">
        <f t="shared" ca="1" si="4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882" t="str">
        <f t="shared" ca="1" si="1"/>
        <v>-322 D 06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2"/>
        <v>#N/A</v>
      </c>
      <c r="L19" s="299" t="e">
        <f t="shared" si="5"/>
        <v>#N/A</v>
      </c>
      <c r="M19" s="307" t="e">
        <f>IF(ISBLANK(A19),NA(),IFERROR(A19+(PLAYER_EXP_MAX-D19)/L19,NA()))</f>
        <v>#N/A</v>
      </c>
      <c r="N19" s="244" t="e">
        <f t="shared" ca="1" si="4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882" t="str">
        <f t="shared" ca="1" si="1"/>
        <v>-334 D 06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2"/>
        <v>#N/A</v>
      </c>
      <c r="L20" s="299" t="e">
        <f t="shared" si="5"/>
        <v>#N/A</v>
      </c>
      <c r="M20" s="307" t="e">
        <f>IF(ISBLANK(A20),NA(),IFERROR(A20+(PLAYER_EXP_MAX-D20)/L20,NA()))</f>
        <v>#N/A</v>
      </c>
      <c r="N20" s="244" t="e">
        <f t="shared" ca="1" si="4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882" t="str">
        <f t="shared" ca="1" si="1"/>
        <v>-358 D 21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2"/>
        <v>#N/A</v>
      </c>
      <c r="L21" s="299" t="e">
        <f t="shared" si="5"/>
        <v>#N/A</v>
      </c>
      <c r="M21" s="307" t="e">
        <f>IF(ISBLANK(A21),NA(),IFERROR(A21+(PLAYER_EXP_MAX-D21)/L21,NA()))</f>
        <v>#N/A</v>
      </c>
      <c r="N21" s="244" t="e">
        <f t="shared" ca="1" si="4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882" t="str">
        <f t="shared" ca="1" si="1"/>
        <v>-337 D 22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2"/>
        <v>#N/A</v>
      </c>
      <c r="L22" s="299" t="e">
        <f t="shared" si="5"/>
        <v>#N/A</v>
      </c>
      <c r="M22" s="307" t="e">
        <f>IF(ISBLANK(A22),NA(),IFERROR(A22+(PLAYER_EXP_MAX-D22)/L22,NA()))</f>
        <v>#N/A</v>
      </c>
      <c r="N22" s="244" t="e">
        <f t="shared" ca="1" si="4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882" t="str">
        <f t="shared" ca="1" si="1"/>
        <v>-343 D 15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2"/>
        <v>#N/A</v>
      </c>
      <c r="L23" s="299" t="e">
        <f t="shared" si="5"/>
        <v>#N/A</v>
      </c>
      <c r="M23" s="307" t="e">
        <f>IF(ISBLANK(A23),NA(),IFERROR(A23+(PLAYER_EXP_MAX-D23)/L23,NA()))</f>
        <v>#N/A</v>
      </c>
      <c r="N23" s="244" t="e">
        <f t="shared" ca="1" si="4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882" t="str">
        <f t="shared" ca="1" si="1"/>
        <v>-347 D 23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2"/>
        <v>#N/A</v>
      </c>
      <c r="L24" s="299" t="e">
        <f t="shared" si="5"/>
        <v>#N/A</v>
      </c>
      <c r="M24" s="307" t="e">
        <f>IF(ISBLANK(A24),NA(),IFERROR(A24+(PLAYER_EXP_MAX-D24)/L24,NA()))</f>
        <v>#N/A</v>
      </c>
      <c r="N24" s="244" t="e">
        <f t="shared" ca="1" si="4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882" t="str">
        <f t="shared" ca="1" si="1"/>
        <v>-354 D 19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2"/>
        <v>#N/A</v>
      </c>
      <c r="L25" s="299" t="e">
        <f t="shared" si="5"/>
        <v>#N/A</v>
      </c>
      <c r="M25" s="307" t="e">
        <f>IF(ISBLANK(A25),NA(),IFERROR(A25+(PLAYER_EXP_MAX-D25)/L25,NA()))</f>
        <v>#N/A</v>
      </c>
      <c r="N25" s="244" t="e">
        <f t="shared" ca="1" si="4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882" t="str">
        <f t="shared" ca="1" si="1"/>
        <v>-356 D 17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2"/>
        <v>#N/A</v>
      </c>
      <c r="L26" s="299" t="e">
        <f t="shared" si="5"/>
        <v>#N/A</v>
      </c>
      <c r="M26" s="307" t="e">
        <f>IF(ISBLANK(A26),NA(),IFERROR(A26+(PLAYER_EXP_MAX-D26)/L26,NA()))</f>
        <v>#N/A</v>
      </c>
      <c r="N26" s="244" t="e">
        <f t="shared" ca="1" si="4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882" t="str">
        <f t="shared" ca="1" si="1"/>
        <v>-351 D 11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2"/>
        <v>#N/A</v>
      </c>
      <c r="L27" s="299" t="e">
        <f t="shared" si="5"/>
        <v>#N/A</v>
      </c>
      <c r="M27" s="307" t="e">
        <f>IF(ISBLANK(A27),NA(),IFERROR(A27+(PLAYER_EXP_MAX-D27)/L27,NA()))</f>
        <v>#N/A</v>
      </c>
      <c r="N27" s="244" t="e">
        <f t="shared" ca="1" si="4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882" t="str">
        <f t="shared" ca="1" si="1"/>
        <v>-325 D 18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2"/>
        <v>#N/A</v>
      </c>
      <c r="L28" s="299" t="e">
        <f t="shared" si="5"/>
        <v>#N/A</v>
      </c>
      <c r="M28" s="307" t="e">
        <f>IF(ISBLANK(A28),NA(),IFERROR(A28+(PLAYER_EXP_MAX-D28)/L28,NA()))</f>
        <v>#N/A</v>
      </c>
      <c r="N28" s="244" t="e">
        <f t="shared" ca="1" si="4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882" t="str">
        <f t="shared" ca="1" si="1"/>
        <v>-314 D 17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2"/>
        <v>-330 D 23 H</v>
      </c>
      <c r="L29" s="299">
        <f t="shared" si="5"/>
        <v>74908.709929687073</v>
      </c>
      <c r="M29" s="307">
        <f>IF(ISBLANK(A29),NA(),IFERROR(A29+(PLAYER_EXP_MAX-D29)/L29,NA()))</f>
        <v>43757.060176895997</v>
      </c>
      <c r="N29" s="244" t="str">
        <f t="shared" ca="1" si="4"/>
        <v>-330 D 00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882" t="str">
        <f t="shared" ca="1" si="1"/>
        <v>-340 D 21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2"/>
        <v>-332 D 14 H</v>
      </c>
      <c r="L30" s="299">
        <f t="shared" si="5"/>
        <v>80767.791627950704</v>
      </c>
      <c r="M30" s="307">
        <f>IF(ISBLANK(A30),NA(),IFERROR(A30+(PLAYER_EXP_MAX-D30)/L30,NA()))</f>
        <v>43750.521110098001</v>
      </c>
      <c r="N30" s="244" t="str">
        <f t="shared" ca="1" si="4"/>
        <v>-336 D 13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882" t="str">
        <f t="shared" ca="1" si="1"/>
        <v>-336 D 23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2"/>
        <v>-332 D 08 H</v>
      </c>
      <c r="L31" s="299">
        <f t="shared" si="5"/>
        <v>78077.676177374291</v>
      </c>
      <c r="M31" s="307">
        <f>IF(ISBLANK(A31),NA(),IFERROR(A31+(PLAYER_EXP_MAX-D31)/L31,NA()))</f>
        <v>43753.401574932708</v>
      </c>
      <c r="N31" s="244" t="str">
        <f t="shared" ca="1" si="4"/>
        <v>-333 D 16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882" t="str">
        <f t="shared" ca="1" si="1"/>
        <v>-345 D 07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2"/>
        <v>-332 D 22 H</v>
      </c>
      <c r="L32" s="299">
        <f t="shared" si="5"/>
        <v>78585.440352978214</v>
      </c>
      <c r="M32" s="307">
        <f>IF(ISBLANK(A32),NA(),IFERROR(A32+(PLAYER_EXP_MAX-D32)/L32,NA()))</f>
        <v>43752.842783379099</v>
      </c>
      <c r="N32" s="244" t="str">
        <f t="shared" ca="1" si="4"/>
        <v>-334 D 05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882" t="str">
        <f t="shared" ca="1" si="1"/>
        <v>-344 D 15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2"/>
        <v>-335 D 03 H</v>
      </c>
      <c r="L33" s="299">
        <f t="shared" si="5"/>
        <v>78740.141557179391</v>
      </c>
      <c r="M33" s="307">
        <f>IF(ISBLANK(A33),NA(),IFERROR(A33+(PLAYER_EXP_MAX-D33)/L33,NA()))</f>
        <v>43752.673967941751</v>
      </c>
      <c r="N33" s="244" t="str">
        <f t="shared" ca="1" si="4"/>
        <v>-334 D 09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882" t="str">
        <f t="shared" ca="1" si="1"/>
        <v>-344 D 04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2"/>
        <v>-335 D 06 H</v>
      </c>
      <c r="L34" s="299">
        <f t="shared" si="5"/>
        <v>79001.481481481474</v>
      </c>
      <c r="M34" s="307">
        <f>IF(ISBLANK(A34),NA(),IFERROR(A34+(PLAYER_EXP_MAX-D34)/L34,NA()))</f>
        <v>43752.390286398761</v>
      </c>
      <c r="N34" s="244" t="str">
        <f t="shared" ca="1" si="4"/>
        <v>-334 D 16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882" t="str">
        <f t="shared" ca="1" si="1"/>
        <v>-324 D 15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2"/>
        <v>-335 D 12 H</v>
      </c>
      <c r="L35" s="299">
        <f t="shared" si="5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6">IF(ISBLANK(D35),NA(),IFERROR(TEXT(TRUNC(M35-NOW()),"000") &amp; " D " &amp; TEXT(TRUNC(ABS(M35-NOW()-TRUNC(M35-NOW()))*24),"00") &amp; " H", NA()))</f>
        <v>-335 D 06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882" t="str">
        <f t="shared" ca="1" si="1"/>
        <v>-323 D 11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2"/>
        <v>-336 D 07 H</v>
      </c>
      <c r="L36" s="299">
        <f t="shared" si="5"/>
        <v>77106.765821835157</v>
      </c>
      <c r="M36" s="307">
        <f>IF(ISBLANK(A36),NA(),IFERROR(A36+(PLAYER_EXP_MAX-D36)/L36,NA()))</f>
        <v>43754.49054643097</v>
      </c>
      <c r="N36" s="244" t="str">
        <f t="shared" ca="1" si="6"/>
        <v>-332 D 14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882" t="str">
        <f t="shared" ca="1" si="1"/>
        <v>-330 D 08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2"/>
        <v>-336 D 15 H</v>
      </c>
      <c r="L37" s="299">
        <f t="shared" si="5"/>
        <v>79406.916136675747</v>
      </c>
      <c r="M37" s="307">
        <f>IF(ISBLANK(A37),NA(),IFERROR(A37+(PLAYER_EXP_MAX-D37)/L37,NA()))</f>
        <v>43751.95388709534</v>
      </c>
      <c r="N37" s="244" t="str">
        <f t="shared" ca="1" si="6"/>
        <v>-335 D 02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882" t="str">
        <f t="shared" ca="1" si="1"/>
        <v>-337 D 13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2"/>
        <v>-336 D 22 H</v>
      </c>
      <c r="L38" s="299">
        <f t="shared" si="5"/>
        <v>80189.868689833878</v>
      </c>
      <c r="M38" s="307">
        <f>IF(ISBLANK(A38),NA(),IFERROR(A38+(PLAYER_EXP_MAX-D38)/L38,NA()))</f>
        <v>43751.12362662996</v>
      </c>
      <c r="N38" s="244" t="str">
        <f t="shared" ca="1" si="6"/>
        <v>-335 D 22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882" t="str">
        <f t="shared" ca="1" si="1"/>
        <v>-344 D 02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2"/>
        <v>-337 D 05 H</v>
      </c>
      <c r="L39" s="299">
        <f t="shared" si="5"/>
        <v>80556.245110809148</v>
      </c>
      <c r="M39" s="307">
        <f>IF(ISBLANK(A39),NA(),IFERROR(A39+(PLAYER_EXP_MAX-D39)/L39,NA()))</f>
        <v>43750.740655933078</v>
      </c>
      <c r="N39" s="244" t="str">
        <f t="shared" ca="1" si="6"/>
        <v>-336 D 08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882" t="str">
        <f t="shared" ca="1" si="1"/>
        <v>-349 D 02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2"/>
        <v>-337 D 17 H</v>
      </c>
      <c r="L40" s="299">
        <f t="shared" si="5"/>
        <v>81556.27893604456</v>
      </c>
      <c r="M40" s="307">
        <f>IF(ISBLANK(A40),NA(),IFERROR(A40+(PLAYER_EXP_MAX-D40)/L40,NA()))</f>
        <v>43749.712841247048</v>
      </c>
      <c r="N40" s="244" t="str">
        <f t="shared" ca="1" si="6"/>
        <v>-337 D 08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882" t="str">
        <f t="shared" ca="1" si="1"/>
        <v>-339 D 22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2"/>
        <v>-336 D 15 H</v>
      </c>
      <c r="L41" s="299">
        <f t="shared" si="5"/>
        <v>78795.465698065731</v>
      </c>
      <c r="M41" s="307">
        <f>IF(ISBLANK(A41),NA(),IFERROR(A41+(PLAYER_EXP_MAX-D41)/L41,NA()))</f>
        <v>43752.613757195904</v>
      </c>
      <c r="N41" s="244" t="str">
        <f t="shared" ca="1" si="6"/>
        <v>-334 D 11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882" t="str">
        <f t="shared" ca="1" si="1"/>
        <v>-340 D 15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2"/>
        <v>-335 D 12 H</v>
      </c>
      <c r="L42" s="299">
        <f t="shared" si="5"/>
        <v>79458.740880860511</v>
      </c>
      <c r="M42" s="307">
        <f>IF(ISBLANK(A42),NA(),IFERROR(A42+(PLAYER_EXP_MAX-D42)/L42,NA()))</f>
        <v>43751.89842530249</v>
      </c>
      <c r="N42" s="244" t="str">
        <f t="shared" ca="1" si="6"/>
        <v>-335 D 04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882" t="str">
        <f t="shared" ca="1" si="1"/>
        <v>-326 D 09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2"/>
        <v>-335 D 07 H</v>
      </c>
      <c r="L43" s="299">
        <f t="shared" si="5"/>
        <v>80653.189401410753</v>
      </c>
      <c r="M43" s="307">
        <f>IF(ISBLANK(A43),NA(),IFERROR(A43+(PLAYER_EXP_MAX-D43)/L43,NA()))</f>
        <v>43750.639902878327</v>
      </c>
      <c r="N43" s="244" t="str">
        <f t="shared" ca="1" si="6"/>
        <v>-336 D 10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882" t="str">
        <f t="shared" ca="1" si="1"/>
        <v>-325 D 11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2"/>
        <v>-334 D 13 H</v>
      </c>
      <c r="L44" s="299">
        <f t="shared" si="5"/>
        <v>78114.597544339456</v>
      </c>
      <c r="M44" s="307">
        <f>IF(ISBLANK(A44),NA(),IFERROR(A44+(PLAYER_EXP_MAX-D44)/L44,NA()))</f>
        <v>43753.360698269244</v>
      </c>
      <c r="N44" s="244" t="str">
        <f t="shared" ca="1" si="6"/>
        <v>-333 D 17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882" t="str">
        <f t="shared" ca="1" si="1"/>
        <v>-322 D 13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2"/>
        <v>-333 D 13 H</v>
      </c>
      <c r="L45" s="299">
        <f t="shared" si="5"/>
        <v>78296.508956151403</v>
      </c>
      <c r="M45" s="307">
        <f>IF(ISBLANK(A45),NA(),IFERROR(A45+(PLAYER_EXP_MAX-D45)/L45,NA()))</f>
        <v>43753.159862024317</v>
      </c>
      <c r="N45" s="244" t="str">
        <f t="shared" ca="1" si="6"/>
        <v>-333 D 22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882" t="str">
        <f t="shared" ca="1" si="1"/>
        <v>-311 D 00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2"/>
        <v>-333 D 11 H</v>
      </c>
      <c r="L46" s="299">
        <f t="shared" si="5"/>
        <v>78516.245620532223</v>
      </c>
      <c r="M46" s="307">
        <f>IF(ISBLANK(A46),NA(),IFERROR(A46+(PLAYER_EXP_MAX-D46)/L46,NA()))</f>
        <v>43752.918506440656</v>
      </c>
      <c r="N46" s="244" t="str">
        <f t="shared" ca="1" si="6"/>
        <v>-334 D 03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882" t="str">
        <f t="shared" ca="1" si="1"/>
        <v>-314 D 10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2"/>
        <v>-333 D 01 H</v>
      </c>
      <c r="L47" s="299">
        <f t="shared" si="5"/>
        <v>78717.803002569868</v>
      </c>
      <c r="M47" s="307">
        <f>IF(ISBLANK(A47),NA(),IFERROR(A47+(PLAYER_EXP_MAX-D47)/L47,NA()))</f>
        <v>43752.698303575446</v>
      </c>
      <c r="N47" s="244" t="str">
        <f t="shared" ca="1" si="6"/>
        <v>-334 D 09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882" t="str">
        <f t="shared" ca="1" si="1"/>
        <v>-320 D 07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2"/>
        <v>-333 D 06 H</v>
      </c>
      <c r="L48" s="299">
        <f t="shared" si="5"/>
        <v>79222.96900488394</v>
      </c>
      <c r="M48" s="307">
        <f>IF(ISBLANK(A48),NA(),IFERROR(A48+(PLAYER_EXP_MAX-D48)/L48,NA()))</f>
        <v>43752.151329450338</v>
      </c>
      <c r="N48" s="244" t="str">
        <f t="shared" ca="1" si="6"/>
        <v>-334 D 22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882" t="str">
        <f t="shared" ca="1" si="1"/>
        <v>-326 D 11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2"/>
        <v>-333 D 09 H</v>
      </c>
      <c r="L49" s="299">
        <f t="shared" si="5"/>
        <v>79729.155587498841</v>
      </c>
      <c r="M49" s="307">
        <f>IF(ISBLANK(A49),NA(),IFERROR(A49+(PLAYER_EXP_MAX-D49)/L49,NA()))</f>
        <v>43751.610202583994</v>
      </c>
      <c r="N49" s="244" t="str">
        <f t="shared" ca="1" si="6"/>
        <v>-335 D 11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882" t="str">
        <f t="shared" ca="1" si="1"/>
        <v>-318 D 20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2"/>
        <v>-334 D 18 H</v>
      </c>
      <c r="L50" s="299">
        <f t="shared" si="5"/>
        <v>78011.536338553764</v>
      </c>
      <c r="M50" s="307">
        <f>IF(ISBLANK(A50),NA(),IFERROR(A50+(PLAYER_EXP_MAX-D50)/L50,NA()))</f>
        <v>43753.474896910069</v>
      </c>
      <c r="N50" s="244" t="str">
        <f t="shared" ca="1" si="6"/>
        <v>-333 D 14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882" t="str">
        <f t="shared" ca="1" si="1"/>
        <v>-335 D 09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2"/>
        <v>-334 D 19 H</v>
      </c>
      <c r="L51" s="299">
        <f t="shared" si="5"/>
        <v>78835.496929733155</v>
      </c>
      <c r="M51" s="307">
        <f>IF(ISBLANK(A51),NA(),IFERROR(A51+(PLAYER_EXP_MAX-D51)/L51,NA()))</f>
        <v>43752.570242829664</v>
      </c>
      <c r="N51" s="244" t="str">
        <f t="shared" ca="1" si="6"/>
        <v>-334 D 12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882" t="str">
        <f t="shared" ca="1" si="1"/>
        <v>-335 D 10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2"/>
        <v>-334 D 21 H</v>
      </c>
      <c r="L52" s="299">
        <f t="shared" si="5"/>
        <v>79178.93519305691</v>
      </c>
      <c r="M52" s="307">
        <f>IF(ISBLANK(A52),NA(),IFERROR(A52+(PLAYER_EXP_MAX-D52)/L52,NA()))</f>
        <v>43752.198729877688</v>
      </c>
      <c r="N52" s="244" t="str">
        <f t="shared" ca="1" si="6"/>
        <v>-334 D 21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882" t="str">
        <f t="shared" ca="1" si="1"/>
        <v>-320 D 02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2"/>
        <v>-334 D 06 H</v>
      </c>
      <c r="L53" s="299">
        <f t="shared" si="5"/>
        <v>77965.659574472913</v>
      </c>
      <c r="M53" s="307">
        <f>IF(ISBLANK(A53),NA(),IFERROR(A53+(PLAYER_EXP_MAX-D53)/L53,NA()))</f>
        <v>43753.525828511927</v>
      </c>
      <c r="N53" s="244" t="str">
        <f t="shared" ca="1" si="6"/>
        <v>-333 D 13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882" t="str">
        <f t="shared" ca="1" si="1"/>
        <v>-328 D 13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2"/>
        <v>-334 D 18 H</v>
      </c>
      <c r="L54" s="299">
        <f t="shared" si="5"/>
        <v>79051.249934686901</v>
      </c>
      <c r="M54" s="307">
        <f>IF(ISBLANK(A54),NA(),IFERROR(A54+(PLAYER_EXP_MAX-D54)/L54,NA()))</f>
        <v>43752.336475912991</v>
      </c>
      <c r="N54" s="244" t="str">
        <f t="shared" ca="1" si="6"/>
        <v>-334 D 17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882" t="str">
        <f t="shared" ca="1" si="1"/>
        <v>-346 D 00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2"/>
        <v>-335 D 23 H</v>
      </c>
      <c r="L55" s="299">
        <f t="shared" si="5"/>
        <v>81070.901881056299</v>
      </c>
      <c r="M55" s="307">
        <f>IF(ISBLANK(A55),NA(),IFERROR(A55+(PLAYER_EXP_MAX-D55)/L55,NA()))</f>
        <v>43750.208535155063</v>
      </c>
      <c r="N55" s="244" t="str">
        <f t="shared" ca="1" si="6"/>
        <v>-336 D 20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882" t="str">
        <f t="shared" ca="1" si="1"/>
        <v>-345 D 10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2"/>
        <v>-336 D 04 H</v>
      </c>
      <c r="L56" s="299">
        <f t="shared" si="5"/>
        <v>80220.936944074856</v>
      </c>
      <c r="M56" s="307">
        <f>IF(ISBLANK(A56),NA(),IFERROR(A56+(PLAYER_EXP_MAX-D56)/L56,NA()))</f>
        <v>43751.09101546117</v>
      </c>
      <c r="N56" s="244" t="str">
        <f t="shared" ca="1" si="6"/>
        <v>-335 D 23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882" t="str">
        <f t="shared" ca="1" si="1"/>
        <v>-349 D 12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2"/>
        <v>-336 D 23 H</v>
      </c>
      <c r="L57" s="299">
        <f t="shared" si="5"/>
        <v>81043.984733574776</v>
      </c>
      <c r="M57" s="307">
        <f>IF(ISBLANK(A57),NA(),IFERROR(A57+(PLAYER_EXP_MAX-D57)/L57,NA()))</f>
        <v>43750.23619820048</v>
      </c>
      <c r="N57" s="244" t="str">
        <f t="shared" ca="1" si="6"/>
        <v>-336 D 20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882" t="str">
        <f t="shared" ca="1" si="1"/>
        <v>-354 D 14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2"/>
        <v>-337 D 15 H</v>
      </c>
      <c r="L58" s="299">
        <f t="shared" si="5"/>
        <v>82520.681655470966</v>
      </c>
      <c r="M58" s="307">
        <f>IF(ISBLANK(A58),NA(),IFERROR(A58+(PLAYER_EXP_MAX-D58)/L58,NA()))</f>
        <v>43748.745243244346</v>
      </c>
      <c r="N58" s="244" t="str">
        <f t="shared" ca="1" si="6"/>
        <v>-338 D 07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882" t="str">
        <f t="shared" ca="1" si="1"/>
        <v>-357 D 05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2"/>
        <v>-339 D 00 H</v>
      </c>
      <c r="L59" s="299">
        <f t="shared" si="5"/>
        <v>83469.750949759633</v>
      </c>
      <c r="M59" s="307">
        <f>IF(ISBLANK(A59),NA(),IFERROR(A59+(PLAYER_EXP_MAX-D59)/L59,NA()))</f>
        <v>43747.81485814898</v>
      </c>
      <c r="N59" s="244" t="str">
        <f t="shared" ca="1" si="6"/>
        <v>-339 D 06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882" t="str">
        <f t="shared" ca="1" si="1"/>
        <v>-358 D 12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2"/>
        <v>-339 D 23 H</v>
      </c>
      <c r="L60" s="299">
        <f t="shared" si="5"/>
        <v>83659.641218205652</v>
      </c>
      <c r="M60" s="307">
        <f>IF(ISBLANK(A60),NA(),IFERROR(A60+(PLAYER_EXP_MAX-D60)/L60,NA()))</f>
        <v>43747.631240535171</v>
      </c>
      <c r="N60" s="244" t="str">
        <f t="shared" ca="1" si="6"/>
        <v>-339 D 10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882" t="str">
        <f t="shared" ca="1" si="1"/>
        <v>-365 D 18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2"/>
        <v>-341 D 11 H</v>
      </c>
      <c r="L61" s="299">
        <f t="shared" si="5"/>
        <v>84214.115483662536</v>
      </c>
      <c r="M61" s="307">
        <f>IF(ISBLANK(A61),NA(),IFERROR(A61+(PLAYER_EXP_MAX-D61)/L61,NA()))</f>
        <v>43747.09982132302</v>
      </c>
      <c r="N61" s="244" t="str">
        <f t="shared" ca="1" si="6"/>
        <v>-339 D 23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882" t="str">
        <f t="shared" ca="1" si="1"/>
        <v>-365 D 21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2"/>
        <v>-342 D 12 H</v>
      </c>
      <c r="L62" s="299">
        <f t="shared" si="5"/>
        <v>84754.1730558571</v>
      </c>
      <c r="M62" s="307">
        <f>IF(ISBLANK(A62),NA(),IFERROR(A62+(PLAYER_EXP_MAX-D62)/L62,NA()))</f>
        <v>43746.588903769894</v>
      </c>
      <c r="N62" s="244" t="str">
        <f t="shared" ca="1" si="6"/>
        <v>-340 D 11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882" t="str">
        <f t="shared" ca="1" si="1"/>
        <v>-366 D 03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2"/>
        <v>-343 D 11 H</v>
      </c>
      <c r="L63" s="299">
        <f t="shared" si="5"/>
        <v>85046.147127083197</v>
      </c>
      <c r="M63" s="307">
        <f>IF(ISBLANK(A63),NA(),IFERROR(A63+(PLAYER_EXP_MAX-D63)/L63,NA()))</f>
        <v>43746.315386156959</v>
      </c>
      <c r="N63" s="244" t="str">
        <f t="shared" ca="1" si="6"/>
        <v>-340 D 18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882" t="str">
        <f t="shared" ca="1" si="1"/>
        <v>-366 D 22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2"/>
        <v>-344 D 07 H</v>
      </c>
      <c r="L64" s="299">
        <f t="shared" si="5"/>
        <v>85633.827004617066</v>
      </c>
      <c r="M64" s="307">
        <f>IF(ISBLANK(A64),NA(),IFERROR(A64+(PLAYER_EXP_MAX-D64)/L64,NA()))</f>
        <v>43745.770510293703</v>
      </c>
      <c r="N64" s="244" t="str">
        <f t="shared" ca="1" si="6"/>
        <v>-341 D 07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882" t="str">
        <f t="shared" ca="1" si="1"/>
        <v>-367 D 07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2"/>
        <v>-345 D 07 H</v>
      </c>
      <c r="L65" s="299">
        <f t="shared" si="5"/>
        <v>85961.263649838671</v>
      </c>
      <c r="M65" s="307">
        <f>IF(ISBLANK(A65),NA(),IFERROR(A65+(PLAYER_EXP_MAX-D65)/L65,NA()))</f>
        <v>43745.470154589697</v>
      </c>
      <c r="N65" s="244" t="str">
        <f t="shared" ca="1" si="6"/>
        <v>-341 D 14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882" t="str">
        <f t="shared" ca="1" si="1"/>
        <v>-365 D 21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2"/>
        <v>-345 D 20 H</v>
      </c>
      <c r="L66" s="299">
        <f t="shared" si="5"/>
        <v>86010.581405732781</v>
      </c>
      <c r="M66" s="307">
        <f>IF(ISBLANK(A66),NA(),IFERROR(A66+(PLAYER_EXP_MAX-D66)/L66,NA()))</f>
        <v>43745.42511386409</v>
      </c>
      <c r="N66" s="244" t="str">
        <f t="shared" ca="1" si="6"/>
        <v>-341 D 15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7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882" t="str">
        <f t="shared" ref="H67:H130" ca="1" si="8">IF(ISBLANK(A67),NA(),IFERROR(TEXT(TRUNC(G67-NOW()),"000") &amp; " D " &amp; TEXT(TRUNC(ABS(G67-NOW()-TRUNC(G67-NOW()))*24),"00") &amp; " H", NA()))</f>
        <v>-366 D 00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9">IF(ISBLANK(A67),NA(),IFERROR(TEXT(TRUNC(J67-NOW()),"000") &amp; " D " &amp; TEXT(TRUNC(ABS(J67-NOW()-TRUNC(J67-NOW()))*24),"00") &amp; " H", NA()))</f>
        <v>-346 D 19 H</v>
      </c>
      <c r="L67" s="299">
        <f t="shared" si="5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10">IF(ISBLANK(D67),NA(),IFERROR(TEXT(TRUNC(M67-NOW()),"000") &amp; " D " &amp; TEXT(TRUNC(ABS(M67-NOW()-TRUNC(M67-NOW()))*24),"00") &amp; " H", NA()))</f>
        <v>-341 D 23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7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882" t="str">
        <f t="shared" ca="1" si="8"/>
        <v>-366 D 05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9"/>
        <v>-347 D 07 H</v>
      </c>
      <c r="L68" s="299">
        <f t="shared" si="5"/>
        <v>86606.343409300825</v>
      </c>
      <c r="M68" s="307">
        <f>IF(ISBLANK(A68),NA(),IFERROR(A68+(PLAYER_EXP_MAX-D68)/L68,NA()))</f>
        <v>43744.885071336168</v>
      </c>
      <c r="N68" s="244" t="str">
        <f t="shared" ca="1" si="10"/>
        <v>-342 D 04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7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882" t="str">
        <f t="shared" ca="1" si="8"/>
        <v>-361 D 04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9"/>
        <v>-347 D 10 H</v>
      </c>
      <c r="L69" s="299">
        <f t="shared" si="5"/>
        <v>85815.044884864037</v>
      </c>
      <c r="M69" s="307">
        <f>IF(ISBLANK(A69),NA(),IFERROR(A69+(PLAYER_EXP_MAX-D69)/L69,NA()))</f>
        <v>43745.603996964091</v>
      </c>
      <c r="N69" s="244" t="str">
        <f t="shared" ca="1" si="10"/>
        <v>-341 D 11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7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882" t="str">
        <f t="shared" ca="1" si="8"/>
        <v>-358 D 19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9"/>
        <v>-347 D 17 H</v>
      </c>
      <c r="L70" s="299">
        <f t="shared" si="5"/>
        <v>86097.632398777307</v>
      </c>
      <c r="M70" s="307">
        <f>IF(ISBLANK(A70),NA(),IFERROR(A70+(PLAYER_EXP_MAX-D70)/L70,NA()))</f>
        <v>43745.345738197837</v>
      </c>
      <c r="N70" s="244" t="str">
        <f t="shared" ca="1" si="10"/>
        <v>-341 D 17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7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882" t="str">
        <f t="shared" ca="1" si="8"/>
        <v>-358 D 03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9"/>
        <v>-348 D 01 H</v>
      </c>
      <c r="L71" s="299">
        <f t="shared" si="5"/>
        <v>86436.335403734527</v>
      </c>
      <c r="M71" s="307">
        <f>IF(ISBLANK(A71),NA(),IFERROR(A71+(PLAYER_EXP_MAX-D71)/L71,NA()))</f>
        <v>43745.038420026045</v>
      </c>
      <c r="N71" s="244" t="str">
        <f t="shared" ca="1" si="10"/>
        <v>-342 D 00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7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882" t="str">
        <f t="shared" ca="1" si="8"/>
        <v>-352 D 14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9"/>
        <v>-348 D 22 H</v>
      </c>
      <c r="L72" s="299">
        <f t="shared" si="5"/>
        <v>87068.685558212717</v>
      </c>
      <c r="M72" s="307">
        <f>IF(ISBLANK(A72),NA(),IFERROR(A72+(PLAYER_EXP_MAX-D72)/L72,NA()))</f>
        <v>43744.471063517885</v>
      </c>
      <c r="N72" s="244" t="str">
        <f t="shared" ca="1" si="10"/>
        <v>-342 D 14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7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882" t="str">
        <f t="shared" ca="1" si="8"/>
        <v>-355 D 09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9"/>
        <v>-349 D 09 H</v>
      </c>
      <c r="L73" s="299">
        <f t="shared" si="5"/>
        <v>87677.973219983091</v>
      </c>
      <c r="M73" s="307">
        <f>IF(ISBLANK(A73),NA(),IFERROR(A73+(PLAYER_EXP_MAX-D73)/L73,NA()))</f>
        <v>43743.932140615892</v>
      </c>
      <c r="N73" s="244" t="str">
        <f t="shared" ca="1" si="10"/>
        <v>-343 D 03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7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882" t="str">
        <f t="shared" ca="1" si="8"/>
        <v>-357 D 11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9"/>
        <v>-350 D 00 H</v>
      </c>
      <c r="L74" s="299">
        <f t="shared" ref="L74:L137" si="11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10"/>
        <v>-343 D 17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7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882" t="str">
        <f t="shared" ca="1" si="8"/>
        <v>-360 D 10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9"/>
        <v>-350 D 21 H</v>
      </c>
      <c r="L75" s="299">
        <f t="shared" si="11"/>
        <v>88913.180730005624</v>
      </c>
      <c r="M75" s="307">
        <f>IF(ISBLANK(A75),NA(),IFERROR(A75+(PLAYER_EXP_MAX-D75)/L75,NA()))</f>
        <v>43742.862248416786</v>
      </c>
      <c r="N75" s="244" t="str">
        <f t="shared" ca="1" si="10"/>
        <v>-344 D 05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7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882" t="str">
        <f t="shared" ca="1" si="8"/>
        <v>-366 D 13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9"/>
        <v>-352 D 12 H</v>
      </c>
      <c r="L76" s="299">
        <f t="shared" si="11"/>
        <v>89549.094507666887</v>
      </c>
      <c r="M76" s="307">
        <f>IF(ISBLANK(A76),NA(),IFERROR(A76+(PLAYER_EXP_MAX-D76)/L76,NA()))</f>
        <v>43742.322951875234</v>
      </c>
      <c r="N76" s="244" t="str">
        <f t="shared" ca="1" si="10"/>
        <v>-344 D 18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7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882" t="str">
        <f t="shared" ca="1" si="8"/>
        <v>-370 D 02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9"/>
        <v>-354 D 04 H</v>
      </c>
      <c r="L77" s="299">
        <f t="shared" si="11"/>
        <v>91111.501453015619</v>
      </c>
      <c r="M77" s="307">
        <f>IF(ISBLANK(A77),NA(),IFERROR(A77+(PLAYER_EXP_MAX-D77)/L77,NA()))</f>
        <v>43741.029898343688</v>
      </c>
      <c r="N77" s="244" t="str">
        <f t="shared" ca="1" si="10"/>
        <v>-346 D 01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7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882" t="str">
        <f t="shared" ca="1" si="8"/>
        <v>-369 D 17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9"/>
        <v>-355 D 06 H</v>
      </c>
      <c r="L78" s="299">
        <f t="shared" si="11"/>
        <v>91630.166352695014</v>
      </c>
      <c r="M78" s="307">
        <f>IF(ISBLANK(A78),NA(),IFERROR(A78+(PLAYER_EXP_MAX-D78)/L78,NA()))</f>
        <v>43740.61039838149</v>
      </c>
      <c r="N78" s="244" t="str">
        <f t="shared" ca="1" si="10"/>
        <v>-346 D 11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7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882" t="str">
        <f t="shared" ca="1" si="8"/>
        <v>-368 D 09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9"/>
        <v>-355 D 19 H</v>
      </c>
      <c r="L79" s="299">
        <f t="shared" si="11"/>
        <v>91929.489905629118</v>
      </c>
      <c r="M79" s="307">
        <f>IF(ISBLANK(A79),NA(),IFERROR(A79+(PLAYER_EXP_MAX-D79)/L79,NA()))</f>
        <v>43740.370457465491</v>
      </c>
      <c r="N79" s="244" t="str">
        <f t="shared" ca="1" si="10"/>
        <v>-346 D 16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7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882" t="str">
        <f t="shared" ca="1" si="8"/>
        <v>-368 D 06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9"/>
        <v>-356 D 06 H</v>
      </c>
      <c r="L80" s="299">
        <f t="shared" si="11"/>
        <v>92276.153815751371</v>
      </c>
      <c r="M80" s="307">
        <f>IF(ISBLANK(A80),NA(),IFERROR(A80+(PLAYER_EXP_MAX-D80)/L80,NA()))</f>
        <v>43740.094513409938</v>
      </c>
      <c r="N80" s="244" t="str">
        <f t="shared" ca="1" si="10"/>
        <v>-346 D 23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7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882" t="str">
        <f t="shared" ca="1" si="8"/>
        <v>-368 D 03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9"/>
        <v>-357 D 06 H</v>
      </c>
      <c r="L81" s="299">
        <f t="shared" si="11"/>
        <v>92409.933774862424</v>
      </c>
      <c r="M81" s="307">
        <f>IF(ISBLANK(A81),NA(),IFERROR(A81+(PLAYER_EXP_MAX-D81)/L81,NA()))</f>
        <v>43739.98857836338</v>
      </c>
      <c r="N81" s="244" t="str">
        <f t="shared" ca="1" si="10"/>
        <v>-347 D 02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7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882" t="str">
        <f t="shared" ca="1" si="8"/>
        <v>-368 D 04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9"/>
        <v>-357 D 15 H</v>
      </c>
      <c r="L82" s="299">
        <f t="shared" si="11"/>
        <v>92608.860580333174</v>
      </c>
      <c r="M82" s="307">
        <f>IF(ISBLANK(A82),NA(),IFERROR(A82+(PLAYER_EXP_MAX-D82)/L82,NA()))</f>
        <v>43739.831622026359</v>
      </c>
      <c r="N82" s="244" t="str">
        <f t="shared" ca="1" si="10"/>
        <v>-347 D 05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7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882" t="str">
        <f t="shared" ca="1" si="8"/>
        <v>-364 D 20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9"/>
        <v>-357 D 20 H</v>
      </c>
      <c r="L83" s="299">
        <f t="shared" si="11"/>
        <v>92752.301678541829</v>
      </c>
      <c r="M83" s="307">
        <f>IF(ISBLANK(A83),NA(),IFERROR(A83+(PLAYER_EXP_MAX-D83)/L83,NA()))</f>
        <v>43739.718862534159</v>
      </c>
      <c r="N83" s="244" t="str">
        <f t="shared" ca="1" si="10"/>
        <v>-347 D 08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7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882" t="str">
        <f t="shared" ca="1" si="8"/>
        <v>-358 D 11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9"/>
        <v>-359 D 20 H</v>
      </c>
      <c r="L84" s="299">
        <f t="shared" si="11"/>
        <v>93307.01369243447</v>
      </c>
      <c r="M84" s="307">
        <f>IF(ISBLANK(A84),NA(),IFERROR(A84+(PLAYER_EXP_MAX-D84)/L84,NA()))</f>
        <v>43739.2860644471</v>
      </c>
      <c r="N84" s="244" t="str">
        <f t="shared" ca="1" si="10"/>
        <v>-347 D 18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7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882" t="str">
        <f t="shared" ca="1" si="8"/>
        <v>-358 D 06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9"/>
        <v>-360 D 13 H</v>
      </c>
      <c r="L85" s="299">
        <f t="shared" si="11"/>
        <v>93556.371827610739</v>
      </c>
      <c r="M85" s="307">
        <f>IF(ISBLANK(A85),NA(),IFERROR(A85+(PLAYER_EXP_MAX-D85)/L85,NA()))</f>
        <v>43739.093182035933</v>
      </c>
      <c r="N85" s="244" t="str">
        <f t="shared" ca="1" si="10"/>
        <v>-347 D 23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7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882" t="str">
        <f t="shared" ca="1" si="8"/>
        <v>-357 D 20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9"/>
        <v>-360 D 17 H</v>
      </c>
      <c r="L86" s="299">
        <f t="shared" si="11"/>
        <v>93597.148301786758</v>
      </c>
      <c r="M86" s="307">
        <f>IF(ISBLANK(A86),NA(),IFERROR(A86+(PLAYER_EXP_MAX-D86)/L86,NA()))</f>
        <v>43739.061738568715</v>
      </c>
      <c r="N86" s="244" t="str">
        <f t="shared" ca="1" si="10"/>
        <v>-348 D 00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7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882" t="str">
        <f t="shared" ca="1" si="8"/>
        <v>-358 D 06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9"/>
        <v>-361 D 11 H</v>
      </c>
      <c r="L87" s="299">
        <f t="shared" si="11"/>
        <v>93848.360875393235</v>
      </c>
      <c r="M87" s="307">
        <f>IF(ISBLANK(A87),NA(),IFERROR(A87+(PLAYER_EXP_MAX-D87)/L87,NA()))</f>
        <v>43738.868626769457</v>
      </c>
      <c r="N87" s="244" t="str">
        <f t="shared" ca="1" si="10"/>
        <v>-348 D 04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7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882" t="str">
        <f t="shared" ca="1" si="8"/>
        <v>-356 D 01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9"/>
        <v>-362 D 22 H</v>
      </c>
      <c r="L88" s="299">
        <f t="shared" si="11"/>
        <v>93860.326663072934</v>
      </c>
      <c r="M88" s="307">
        <f>IF(ISBLANK(A88),NA(),IFERROR(A88+(PLAYER_EXP_MAX-D88)/L88,NA()))</f>
        <v>43738.859454236401</v>
      </c>
      <c r="N88" s="244" t="str">
        <f t="shared" ca="1" si="10"/>
        <v>-348 D 05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7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882" t="str">
        <f t="shared" ca="1" si="8"/>
        <v>-356 D 03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9"/>
        <v>-362 D 22 H</v>
      </c>
      <c r="L89" s="299">
        <f t="shared" si="11"/>
        <v>94673.481555275604</v>
      </c>
      <c r="M89" s="307">
        <f>IF(ISBLANK(A89),NA(),IFERROR(A89+(PLAYER_EXP_MAX-D89)/L89,NA()))</f>
        <v>43738.241552215295</v>
      </c>
      <c r="N89" s="244" t="str">
        <f t="shared" ca="1" si="10"/>
        <v>-348 D 20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7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882" t="str">
        <f t="shared" ca="1" si="8"/>
        <v>-357 D 16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9"/>
        <v>-362 D 18 H</v>
      </c>
      <c r="L90" s="299">
        <f t="shared" si="11"/>
        <v>95049.703571818885</v>
      </c>
      <c r="M90" s="307">
        <f>IF(ISBLANK(A90),NA(),IFERROR(A90+(PLAYER_EXP_MAX-D90)/L90,NA()))</f>
        <v>43737.959245091057</v>
      </c>
      <c r="N90" s="244" t="str">
        <f t="shared" ca="1" si="10"/>
        <v>-349 D 02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7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882" t="str">
        <f t="shared" ca="1" si="8"/>
        <v>-358 D 18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9"/>
        <v>-363 D 04 H</v>
      </c>
      <c r="L91" s="299">
        <f t="shared" si="11"/>
        <v>95547.688823304314</v>
      </c>
      <c r="M91" s="307">
        <f>IF(ISBLANK(A91),NA(),IFERROR(A91+(PLAYER_EXP_MAX-D91)/L91,NA()))</f>
        <v>43737.588988947253</v>
      </c>
      <c r="N91" s="244" t="str">
        <f t="shared" ca="1" si="10"/>
        <v>-349 D 11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7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882" t="str">
        <f t="shared" ca="1" si="8"/>
        <v>-363 D 11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9"/>
        <v>-363 D 05 H</v>
      </c>
      <c r="L92" s="299">
        <f t="shared" si="11"/>
        <v>96432.70055198211</v>
      </c>
      <c r="M92" s="307">
        <f>IF(ISBLANK(A92),NA(),IFERROR(A92+(PLAYER_EXP_MAX-D92)/L92,NA()))</f>
        <v>43736.940412375414</v>
      </c>
      <c r="N92" s="244" t="str">
        <f t="shared" ca="1" si="10"/>
        <v>-350 D 03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7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882" t="str">
        <f t="shared" ca="1" si="8"/>
        <v>-363 D 15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9"/>
        <v>-363 D 04 H</v>
      </c>
      <c r="L93" s="299">
        <f t="shared" si="11"/>
        <v>96586.429077671099</v>
      </c>
      <c r="M93" s="307">
        <f>IF(ISBLANK(A93),NA(),IFERROR(A93+(PLAYER_EXP_MAX-D93)/L93,NA()))</f>
        <v>43736.828964762884</v>
      </c>
      <c r="N93" s="244" t="str">
        <f t="shared" ca="1" si="10"/>
        <v>-350 D 05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7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882" t="str">
        <f t="shared" ca="1" si="8"/>
        <v>-354 D 00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9"/>
        <v>-362 D 16 H</v>
      </c>
      <c r="L94" s="299">
        <f t="shared" si="11"/>
        <v>95391.416416587337</v>
      </c>
      <c r="M94" s="307">
        <f>IF(ISBLANK(A94),NA(),IFERROR(A94+(PLAYER_EXP_MAX-D94)/L94,NA()))</f>
        <v>43737.70476255392</v>
      </c>
      <c r="N94" s="244" t="str">
        <f t="shared" ca="1" si="10"/>
        <v>-349 D 08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7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882" t="str">
        <f t="shared" ca="1" si="8"/>
        <v>-351 D 22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9"/>
        <v>-362 D 09 H</v>
      </c>
      <c r="L95" s="299">
        <f t="shared" si="11"/>
        <v>95640.68327684929</v>
      </c>
      <c r="M95" s="307">
        <f>IF(ISBLANK(A95),NA(),IFERROR(A95+(PLAYER_EXP_MAX-D95)/L95,NA()))</f>
        <v>43737.520274044473</v>
      </c>
      <c r="N95" s="244" t="str">
        <f t="shared" ca="1" si="10"/>
        <v>-349 D 13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7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882" t="str">
        <f t="shared" ca="1" si="8"/>
        <v>-350 D 08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9"/>
        <v>-362 D 08 H</v>
      </c>
      <c r="L96" s="299">
        <f t="shared" si="11"/>
        <v>96564.945795507607</v>
      </c>
      <c r="M96" s="307">
        <f>IF(ISBLANK(A96),NA(),IFERROR(A96+(PLAYER_EXP_MAX-D96)/L96,NA()))</f>
        <v>43736.844518034908</v>
      </c>
      <c r="N96" s="244" t="str">
        <f t="shared" ca="1" si="10"/>
        <v>-350 D 05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7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882" t="str">
        <f t="shared" ca="1" si="8"/>
        <v>-362 D 07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9"/>
        <v>-362 D 06 H</v>
      </c>
      <c r="L97" s="299">
        <f t="shared" si="11"/>
        <v>98085.410677287204</v>
      </c>
      <c r="M97" s="307">
        <f>IF(ISBLANK(A97),NA(),IFERROR(A97+(PLAYER_EXP_MAX-D97)/L97,NA()))</f>
        <v>43735.760568098885</v>
      </c>
      <c r="N97" s="244" t="str">
        <f t="shared" ca="1" si="10"/>
        <v>-351 D 07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7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882" t="str">
        <f t="shared" ca="1" si="8"/>
        <v>-364 D 17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9"/>
        <v>-362 D 06 H</v>
      </c>
      <c r="L98" s="299">
        <f t="shared" si="11"/>
        <v>98299.568949077133</v>
      </c>
      <c r="M98" s="307">
        <f>IF(ISBLANK(A98),NA(),IFERROR(A98+(PLAYER_EXP_MAX-D98)/L98,NA()))</f>
        <v>43735.610587331437</v>
      </c>
      <c r="N98" s="244" t="str">
        <f t="shared" ca="1" si="10"/>
        <v>-351 D 11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7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882" t="str">
        <f t="shared" ca="1" si="8"/>
        <v>-368 D 02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9"/>
        <v>-362 D 03 H</v>
      </c>
      <c r="L99" s="299">
        <f t="shared" si="11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2">IF(ISBLANK(D99),NA(),IFERROR(TEXT(TRUNC(M99-NOW()),"000") &amp; " D " &amp; TEXT(TRUNC(ABS(M99-NOW()-TRUNC(M99-NOW()))*24),"00") &amp; " H", NA()))</f>
        <v>-352 D 01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7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882" t="str">
        <f t="shared" ca="1" si="8"/>
        <v>-367 D 12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9"/>
        <v>-362 D 04 H</v>
      </c>
      <c r="L100" s="299">
        <f t="shared" si="11"/>
        <v>99361.335517992673</v>
      </c>
      <c r="M100" s="307">
        <f>IF(ISBLANK(A100),NA(),IFERROR(A100+(PLAYER_EXP_MAX-D100)/L100,NA()))</f>
        <v>43734.876552346344</v>
      </c>
      <c r="N100" s="244" t="str">
        <f t="shared" ca="1" si="12"/>
        <v>-352 D 04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7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882" t="str">
        <f t="shared" ca="1" si="8"/>
        <v>-367 D 07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9"/>
        <v>-362 D 06 H</v>
      </c>
      <c r="L101" s="299">
        <f t="shared" si="11"/>
        <v>99531.476106857634</v>
      </c>
      <c r="M101" s="307">
        <f>IF(ISBLANK(A101),NA(),IFERROR(A101+(PLAYER_EXP_MAX-D101)/L101,NA()))</f>
        <v>43734.760384266039</v>
      </c>
      <c r="N101" s="244" t="str">
        <f t="shared" ca="1" si="12"/>
        <v>-352 D 07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7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882" t="str">
        <f t="shared" ca="1" si="8"/>
        <v>-367 D 11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9"/>
        <v>-362 D 08 H</v>
      </c>
      <c r="L102" s="299">
        <f t="shared" si="11"/>
        <v>99923.22099906081</v>
      </c>
      <c r="M102" s="307">
        <f>IF(ISBLANK(A102),NA(),IFERROR(A102+(PLAYER_EXP_MAX-D102)/L102,NA()))</f>
        <v>43734.494413919638</v>
      </c>
      <c r="N102" s="244" t="str">
        <f t="shared" ca="1" si="12"/>
        <v>-352 D 13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7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882" t="str">
        <f t="shared" ca="1" si="8"/>
        <v>-367 D 14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9"/>
        <v>-362 D 11 H</v>
      </c>
      <c r="L103" s="299">
        <f t="shared" si="11"/>
        <v>100056.75713719304</v>
      </c>
      <c r="M103" s="307">
        <f>IF(ISBLANK(A103),NA(),IFERROR(A103+(PLAYER_EXP_MAX-D103)/L103,NA()))</f>
        <v>43734.404227175139</v>
      </c>
      <c r="N103" s="244" t="str">
        <f t="shared" ca="1" si="12"/>
        <v>-352 D 16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7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882" t="str">
        <f t="shared" ca="1" si="8"/>
        <v>-354 D 03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9"/>
        <v>-361 D 12 H</v>
      </c>
      <c r="L104" s="299">
        <f t="shared" si="11"/>
        <v>98383.266160395724</v>
      </c>
      <c r="M104" s="307">
        <f>IF(ISBLANK(A104),NA(),IFERROR(A104+(PLAYER_EXP_MAX-D104)/L104,NA()))</f>
        <v>43735.552149393268</v>
      </c>
      <c r="N104" s="244" t="str">
        <f t="shared" ca="1" si="12"/>
        <v>-351 D 12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7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882" t="str">
        <f t="shared" ca="1" si="8"/>
        <v>-330 D 20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9"/>
        <v>-360 D 18 H</v>
      </c>
      <c r="L105" s="299">
        <f t="shared" si="11"/>
        <v>98516.654743253792</v>
      </c>
      <c r="M105" s="307">
        <f>IF(ISBLANK(A105),NA(),IFERROR(A105+(PLAYER_EXP_MAX-D105)/L105,NA()))</f>
        <v>43735.459221837962</v>
      </c>
      <c r="N105" s="244" t="str">
        <f t="shared" ca="1" si="12"/>
        <v>-351 D 14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7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882" t="str">
        <f t="shared" ca="1" si="8"/>
        <v>-334 D 10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9"/>
        <v>-360 D 13 H</v>
      </c>
      <c r="L106" s="299">
        <f t="shared" si="11"/>
        <v>98946.685084510231</v>
      </c>
      <c r="M106" s="307">
        <f>IF(ISBLANK(A106),NA(),IFERROR(A106+(PLAYER_EXP_MAX-D106)/L106,NA()))</f>
        <v>43735.161339372586</v>
      </c>
      <c r="N106" s="244" t="str">
        <f t="shared" ca="1" si="12"/>
        <v>-351 D 21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7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882" t="str">
        <f t="shared" ca="1" si="8"/>
        <v>-339 D 07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9"/>
        <v>-360 D 11 H</v>
      </c>
      <c r="L107" s="299">
        <f t="shared" si="11"/>
        <v>99131.67491580364</v>
      </c>
      <c r="M107" s="307">
        <f>IF(ISBLANK(A107),NA(),IFERROR(A107+(PLAYER_EXP_MAX-D107)/L107,NA()))</f>
        <v>43735.03399173011</v>
      </c>
      <c r="N107" s="244" t="str">
        <f t="shared" ca="1" si="12"/>
        <v>-352 D 01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7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882" t="str">
        <f t="shared" ca="1" si="8"/>
        <v>-348 D 09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9"/>
        <v>-360 D 05 H</v>
      </c>
      <c r="L108" s="299">
        <f t="shared" si="11"/>
        <v>99375.126921088435</v>
      </c>
      <c r="M108" s="307">
        <f>IF(ISBLANK(A108),NA(),IFERROR(A108+(PLAYER_EXP_MAX-D108)/L108,NA()))</f>
        <v>43734.867121078431</v>
      </c>
      <c r="N108" s="244" t="str">
        <f t="shared" ca="1" si="12"/>
        <v>-352 D 05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7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882" t="str">
        <f t="shared" ca="1" si="8"/>
        <v>-362 D 10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9"/>
        <v>-360 D 02 H</v>
      </c>
      <c r="L109" s="299">
        <f t="shared" si="11"/>
        <v>99738.094337999544</v>
      </c>
      <c r="M109" s="307">
        <f>IF(ISBLANK(A109),NA(),IFERROR(A109+(PLAYER_EXP_MAX-D109)/L109,NA()))</f>
        <v>43734.619842995795</v>
      </c>
      <c r="N109" s="244" t="str">
        <f t="shared" ca="1" si="12"/>
        <v>-352 D 10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7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882" t="str">
        <f t="shared" ca="1" si="8"/>
        <v>-363 D 00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9"/>
        <v>-360 D 02 H</v>
      </c>
      <c r="L110" s="299">
        <f t="shared" si="11"/>
        <v>99924.969582728416</v>
      </c>
      <c r="M110" s="307">
        <f>IF(ISBLANK(A110),NA(),IFERROR(A110+(PLAYER_EXP_MAX-D110)/L110,NA()))</f>
        <v>43734.493231415378</v>
      </c>
      <c r="N110" s="244" t="str">
        <f t="shared" ca="1" si="12"/>
        <v>-352 D 14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7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882" t="str">
        <f t="shared" ca="1" si="8"/>
        <v>-363 D 08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9"/>
        <v>-360 D 02 H</v>
      </c>
      <c r="L111" s="299">
        <f t="shared" si="11"/>
        <v>100054.81599636938</v>
      </c>
      <c r="M111" s="307">
        <f>IF(ISBLANK(A111),NA(),IFERROR(A111+(PLAYER_EXP_MAX-D111)/L111,NA()))</f>
        <v>43734.4055364456</v>
      </c>
      <c r="N111" s="244" t="str">
        <f t="shared" ca="1" si="12"/>
        <v>-352 D 16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7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882" t="str">
        <f t="shared" ca="1" si="8"/>
        <v>-364 D 18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9"/>
        <v>-360 D 04 H</v>
      </c>
      <c r="L112" s="299">
        <f t="shared" si="11"/>
        <v>100552.56303591932</v>
      </c>
      <c r="M112" s="307">
        <f>IF(ISBLANK(A112),NA(),IFERROR(A112+(PLAYER_EXP_MAX-D112)/L112,NA()))</f>
        <v>43734.07146889776</v>
      </c>
      <c r="N112" s="244" t="str">
        <f t="shared" ca="1" si="12"/>
        <v>-353 D 00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7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882" t="str">
        <f t="shared" ca="1" si="8"/>
        <v>-365 D 07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9"/>
        <v>-360 D 09 H</v>
      </c>
      <c r="L113" s="299">
        <f t="shared" si="11"/>
        <v>100837.8542077184</v>
      </c>
      <c r="M113" s="307">
        <f>IF(ISBLANK(A113),NA(),IFERROR(A113+(PLAYER_EXP_MAX-D113)/L113,NA()))</f>
        <v>43733.881479949516</v>
      </c>
      <c r="N113" s="244" t="str">
        <f t="shared" ca="1" si="12"/>
        <v>-353 D 04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7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882" t="str">
        <f t="shared" ca="1" si="8"/>
        <v>-361 D 09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9"/>
        <v>-360 D 01 H</v>
      </c>
      <c r="L114" s="299">
        <f t="shared" si="11"/>
        <v>100055.17103620475</v>
      </c>
      <c r="M114" s="307">
        <f>IF(ISBLANK(A114),NA(),IFERROR(A114+(PLAYER_EXP_MAX-D114)/L114,NA()))</f>
        <v>43734.405296972742</v>
      </c>
      <c r="N114" s="244" t="str">
        <f t="shared" ca="1" si="12"/>
        <v>-352 D 16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7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882" t="str">
        <f t="shared" ca="1" si="8"/>
        <v>-354 D 21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9"/>
        <v>-359 D 23 H</v>
      </c>
      <c r="L115" s="299">
        <f t="shared" si="11"/>
        <v>100129.90099009901</v>
      </c>
      <c r="M115" s="307">
        <f>IF(ISBLANK(A115),NA(),IFERROR(A115+(PLAYER_EXP_MAX-D115)/L115,NA()))</f>
        <v>43734.354929734844</v>
      </c>
      <c r="N115" s="244" t="str">
        <f t="shared" ca="1" si="12"/>
        <v>-352 D 17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7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882" t="str">
        <f t="shared" ca="1" si="8"/>
        <v>-351 D 15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9"/>
        <v>-359 D 20 H</v>
      </c>
      <c r="L116" s="299">
        <f t="shared" si="11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3">IF(ISBLANK(D116),NA(),IFERROR(TEXT(TRUNC(M116-NOW()),"000") &amp; " D " &amp; TEXT(TRUNC(ABS(M116-NOW()-TRUNC(M116-NOW()))*24),"00") &amp; " H", NA()))</f>
        <v>-352 D 16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7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882" t="str">
        <f t="shared" ca="1" si="8"/>
        <v>-351 D 17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9"/>
        <v>-359 D 18 H</v>
      </c>
      <c r="L117" s="299">
        <f t="shared" si="11"/>
        <v>100185.27214514599</v>
      </c>
      <c r="M117" s="307">
        <f>IF(ISBLANK(A117),NA(),IFERROR(A117+(PLAYER_EXP_MAX-D117)/L117,NA()))</f>
        <v>43734.317658596243</v>
      </c>
      <c r="N117" s="319" t="str">
        <f t="shared" ca="1" si="13"/>
        <v>-352 D 18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7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882" t="str">
        <f t="shared" ca="1" si="8"/>
        <v>-315 D 02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9"/>
        <v>-358 D 11 H</v>
      </c>
      <c r="L118" s="299">
        <f t="shared" si="11"/>
        <v>98218.841993634298</v>
      </c>
      <c r="M118" s="307">
        <f>IF(ISBLANK(A118),NA(),IFERROR(A118+(PLAYER_EXP_MAX-D118)/L118,NA()))</f>
        <v>43735.667045774433</v>
      </c>
      <c r="N118" s="319" t="str">
        <f t="shared" ca="1" si="13"/>
        <v>-351 D 09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7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882" t="str">
        <f t="shared" ca="1" si="8"/>
        <v>-336 D 15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9"/>
        <v>-358 D 07 H</v>
      </c>
      <c r="L119" s="299">
        <f t="shared" si="11"/>
        <v>99507.141694454898</v>
      </c>
      <c r="M119" s="307">
        <f>IF(ISBLANK(A119),NA(),IFERROR(A119+(PLAYER_EXP_MAX-D119)/L119,NA()))</f>
        <v>43734.77697489741</v>
      </c>
      <c r="N119" s="319" t="str">
        <f t="shared" ca="1" si="13"/>
        <v>-352 D 07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7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882" t="str">
        <f t="shared" ca="1" si="8"/>
        <v>-368 D 17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9"/>
        <v>-358 D 07 H</v>
      </c>
      <c r="L120" s="299">
        <f t="shared" si="11"/>
        <v>101931.56899429469</v>
      </c>
      <c r="M120" s="307">
        <f>IF(ISBLANK(A120),NA(),IFERROR(A120+(PLAYER_EXP_MAX-D120)/L120,NA()))</f>
        <v>43733.162977049804</v>
      </c>
      <c r="N120" s="319" t="str">
        <f t="shared" ca="1" si="13"/>
        <v>-353 D 21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7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882" t="str">
        <f t="shared" ca="1" si="8"/>
        <v>-300 D 14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9"/>
        <v>-353 D 13 H</v>
      </c>
      <c r="L121" s="299">
        <f t="shared" si="11"/>
        <v>98936.836497163895</v>
      </c>
      <c r="M121" s="307">
        <f>IF(ISBLANK(A121),NA(),IFERROR(A121+(PLAYER_EXP_MAX-D121)/L121,NA()))</f>
        <v>43735.168132525934</v>
      </c>
      <c r="N121" s="319" t="str">
        <f t="shared" ca="1" si="13"/>
        <v>-351 D 21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7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882" t="str">
        <f t="shared" ca="1" si="8"/>
        <v>-309 D 08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9"/>
        <v>-351 D 16 H</v>
      </c>
      <c r="L122" s="299">
        <f t="shared" si="11"/>
        <v>98257.074652163079</v>
      </c>
      <c r="M122" s="307">
        <f>IF(ISBLANK(A122),NA(),IFERROR(A122+(PLAYER_EXP_MAX-D122)/L122,NA()))</f>
        <v>43735.640295231264</v>
      </c>
      <c r="N122" s="319" t="str">
        <f t="shared" ca="1" si="13"/>
        <v>-351 D 10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7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882" t="str">
        <f t="shared" ca="1" si="8"/>
        <v>-314 D 19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9"/>
        <v>-350 D 23 H</v>
      </c>
      <c r="L123" s="299">
        <f t="shared" si="11"/>
        <v>98359.26481620995</v>
      </c>
      <c r="M123" s="307">
        <f>IF(ISBLANK(A123),NA(),IFERROR(A123+(PLAYER_EXP_MAX-D123)/L123,NA()))</f>
        <v>43735.568897117482</v>
      </c>
      <c r="N123" s="319" t="str">
        <f t="shared" ca="1" si="13"/>
        <v>-351 D 12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7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882" t="str">
        <f t="shared" ca="1" si="8"/>
        <v>-347 D 14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9"/>
        <v>-350 D 12 H</v>
      </c>
      <c r="L124" s="299">
        <f t="shared" si="11"/>
        <v>98390.444926373035</v>
      </c>
      <c r="M124" s="307">
        <f>IF(ISBLANK(A124),NA(),IFERROR(A124+(PLAYER_EXP_MAX-D124)/L124,NA()))</f>
        <v>43735.547141761548</v>
      </c>
      <c r="N124" s="319" t="str">
        <f t="shared" ca="1" si="13"/>
        <v>-351 D 12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7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882" t="str">
        <f t="shared" ca="1" si="8"/>
        <v>-357 D 09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9"/>
        <v>-349 D 22 H</v>
      </c>
      <c r="L125" s="299">
        <f t="shared" si="11"/>
        <v>99154.618495552917</v>
      </c>
      <c r="M125" s="307">
        <f>IF(ISBLANK(A125),NA(),IFERROR(A125+(PLAYER_EXP_MAX-D125)/L125,NA()))</f>
        <v>43735.018230412032</v>
      </c>
      <c r="N125" s="319" t="str">
        <f t="shared" ca="1" si="13"/>
        <v>-352 D 01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7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882" t="str">
        <f t="shared" ca="1" si="8"/>
        <v>-352 D 20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9"/>
        <v>-348 D 21 H</v>
      </c>
      <c r="L126" s="299">
        <f t="shared" si="11"/>
        <v>98605.461371275043</v>
      </c>
      <c r="M126" s="307">
        <f>IF(ISBLANK(A126),NA(),IFERROR(A126+(PLAYER_EXP_MAX-D126)/L126,NA()))</f>
        <v>43735.397492516866</v>
      </c>
      <c r="N126" s="319" t="str">
        <f t="shared" ca="1" si="13"/>
        <v>-351 D 16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7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882" t="str">
        <f t="shared" ca="1" si="8"/>
        <v>-351 D 00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9"/>
        <v>-349 D 15 H</v>
      </c>
      <c r="L127" s="299">
        <f t="shared" si="11"/>
        <v>99189.359280652774</v>
      </c>
      <c r="M127" s="307">
        <f>IF(ISBLANK(A127),NA(),IFERROR(A127+(PLAYER_EXP_MAX-D127)/L127,NA()))</f>
        <v>43734.994378766736</v>
      </c>
      <c r="N127" s="319" t="str">
        <f t="shared" ca="1" si="13"/>
        <v>-352 D 01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7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882" t="str">
        <f t="shared" ca="1" si="8"/>
        <v>-353 D 12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9"/>
        <v>-350 D 06 H</v>
      </c>
      <c r="L128" s="299">
        <f t="shared" si="11"/>
        <v>99331.212448668346</v>
      </c>
      <c r="M128" s="307">
        <f>IF(ISBLANK(A128),NA(),IFERROR(A128+(PLAYER_EXP_MAX-D128)/L128,NA()))</f>
        <v>43734.897161151377</v>
      </c>
      <c r="N128" s="319" t="str">
        <f t="shared" ca="1" si="13"/>
        <v>-352 D 04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7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882" t="str">
        <f t="shared" ca="1" si="8"/>
        <v>-356 D 02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9"/>
        <v>-350 D 16 H</v>
      </c>
      <c r="L129" s="299">
        <f t="shared" si="11"/>
        <v>99084.522538236866</v>
      </c>
      <c r="M129" s="307">
        <f>IF(ISBLANK(A129),NA(),IFERROR(A129+(PLAYER_EXP_MAX-D129)/L129,NA()))</f>
        <v>43735.066406435391</v>
      </c>
      <c r="N129" s="319" t="str">
        <f t="shared" ca="1" si="13"/>
        <v>-352 D 00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7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882" t="str">
        <f t="shared" ca="1" si="8"/>
        <v>-355 D 15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9"/>
        <v>-351 D 19 H</v>
      </c>
      <c r="L130" s="299">
        <f t="shared" si="11"/>
        <v>99671.178288117168</v>
      </c>
      <c r="M130" s="307">
        <f>IF(ISBLANK(A130),NA(),IFERROR(A130+(PLAYER_EXP_MAX-D130)/L130,NA()))</f>
        <v>43734.665295350169</v>
      </c>
      <c r="N130" s="319" t="str">
        <f t="shared" ca="1" si="13"/>
        <v>-352 D 09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4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882" t="str">
        <f t="shared" ref="H131:H194" ca="1" si="15">IF(ISBLANK(A131),NA(),IFERROR(TEXT(TRUNC(G131-NOW()),"000") &amp; " D " &amp; TEXT(TRUNC(ABS(G131-NOW()-TRUNC(G131-NOW()))*24),"00") &amp; " H", NA()))</f>
        <v>-356 D 03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6">IF(ISBLANK(A131),NA(),IFERROR(TEXT(TRUNC(J131-NOW()),"000") &amp; " D " &amp; TEXT(TRUNC(ABS(J131-NOW()-TRUNC(J131-NOW()))*24),"00") &amp; " H", NA()))</f>
        <v>-351 D 05 H</v>
      </c>
      <c r="L131" s="299">
        <f t="shared" si="11"/>
        <v>99438.711726024034</v>
      </c>
      <c r="M131" s="307">
        <f>IF(ISBLANK(A131),NA(),IFERROR(A131+(PLAYER_EXP_MAX-D131)/L131,NA()))</f>
        <v>43734.8236723667</v>
      </c>
      <c r="N131" s="319" t="str">
        <f t="shared" ca="1" si="13"/>
        <v>-352 D 06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4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882" t="str">
        <f t="shared" ca="1" si="15"/>
        <v>-356 D 22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6"/>
        <v>-351 D 21 H</v>
      </c>
      <c r="L132" s="299">
        <f t="shared" si="11"/>
        <v>99864.873305482921</v>
      </c>
      <c r="M132" s="307">
        <f>IF(ISBLANK(A132),NA(),IFERROR(A132+(PLAYER_EXP_MAX-D132)/L132,NA()))</f>
        <v>43734.533896111941</v>
      </c>
      <c r="N132" s="319" t="str">
        <f t="shared" ca="1" si="13"/>
        <v>-352 D 13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4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882" t="str">
        <f t="shared" ca="1" si="15"/>
        <v>-353 D 01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6"/>
        <v>-352 D 04 H</v>
      </c>
      <c r="L133" s="299">
        <f t="shared" si="11"/>
        <v>99637.919075148704</v>
      </c>
      <c r="M133" s="307">
        <f>IF(ISBLANK(A133),NA(),IFERROR(A133+(PLAYER_EXP_MAX-D133)/L133,NA()))</f>
        <v>43734.687909198394</v>
      </c>
      <c r="N133" s="319" t="str">
        <f t="shared" ca="1" si="13"/>
        <v>-352 D 09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4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882" t="str">
        <f t="shared" ca="1" si="15"/>
        <v>-355 D 19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6"/>
        <v>-352 D 17 H</v>
      </c>
      <c r="L134" s="299">
        <f t="shared" si="11"/>
        <v>99998.495437724443</v>
      </c>
      <c r="M134" s="307">
        <f>IF(ISBLANK(A134),NA(),IFERROR(A134+(PLAYER_EXP_MAX-D134)/L134,NA()))</f>
        <v>43734.443545952614</v>
      </c>
      <c r="N134" s="319" t="str">
        <f t="shared" ca="1" si="13"/>
        <v>-352 D 15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4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882" t="str">
        <f t="shared" ca="1" si="15"/>
        <v>-356 D 22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6"/>
        <v>-355 D 17 H</v>
      </c>
      <c r="L135" s="299">
        <f t="shared" si="11"/>
        <v>100805.26994908614</v>
      </c>
      <c r="M135" s="307">
        <f>IF(ISBLANK(A135),NA(),IFERROR(A135+(PLAYER_EXP_MAX-D135)/L135,NA()))</f>
        <v>43733.903124957884</v>
      </c>
      <c r="N135" s="319" t="str">
        <f t="shared" ca="1" si="13"/>
        <v>-353 D 04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4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882" t="str">
        <f t="shared" ca="1" si="15"/>
        <v>-356 D 12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6"/>
        <v>-355 D 18 H</v>
      </c>
      <c r="L136" s="299">
        <f t="shared" si="11"/>
        <v>100779.1491750087</v>
      </c>
      <c r="M136" s="307">
        <f>IF(ISBLANK(A136),NA(),IFERROR(A136+(PLAYER_EXP_MAX-D136)/L136,NA()))</f>
        <v>43733.920486522649</v>
      </c>
      <c r="N136" s="319" t="str">
        <f t="shared" ca="1" si="13"/>
        <v>-353 D 03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4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882" t="str">
        <f t="shared" ca="1" si="15"/>
        <v>-355 D 15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6"/>
        <v>-355 D 16 H</v>
      </c>
      <c r="L137" s="299">
        <f t="shared" si="11"/>
        <v>100676.4063391684</v>
      </c>
      <c r="M137" s="307">
        <f>IF(ISBLANK(A137),NA(),IFERROR(A137+(PLAYER_EXP_MAX-D137)/L137,NA()))</f>
        <v>43733.988863500599</v>
      </c>
      <c r="N137" s="319" t="str">
        <f t="shared" ca="1" si="13"/>
        <v>-353 D 02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4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882" t="str">
        <f t="shared" ca="1" si="15"/>
        <v>-354 D 06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6"/>
        <v>-355 D 08 H</v>
      </c>
      <c r="L138" s="299">
        <f t="shared" ref="L138:L201" si="17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3"/>
        <v>-353 D 05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4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882" t="str">
        <f t="shared" ca="1" si="15"/>
        <v>-353 D 10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6"/>
        <v>-354 D 17 H</v>
      </c>
      <c r="L139" s="299">
        <f t="shared" si="17"/>
        <v>100691.03674811785</v>
      </c>
      <c r="M139" s="307">
        <f>IF(ISBLANK(A139),NA(),IFERROR(A139+(PLAYER_EXP_MAX-D139)/L139,NA()))</f>
        <v>43733.979118212235</v>
      </c>
      <c r="N139" s="319" t="str">
        <f t="shared" ca="1" si="13"/>
        <v>-353 D 02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4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882" t="str">
        <f t="shared" ca="1" si="15"/>
        <v>-353 D 13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6"/>
        <v>-354 D 16 H</v>
      </c>
      <c r="L140" s="299">
        <f t="shared" si="17"/>
        <v>100851.13716415677</v>
      </c>
      <c r="M140" s="307">
        <f>IF(ISBLANK(A140),NA(),IFERROR(A140+(PLAYER_EXP_MAX-D140)/L140,NA()))</f>
        <v>43733.872660385852</v>
      </c>
      <c r="N140" s="319" t="str">
        <f t="shared" ca="1" si="13"/>
        <v>-353 D 04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4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882" t="str">
        <f t="shared" ca="1" si="15"/>
        <v>-354 D 07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6"/>
        <v>-354 D 14 H</v>
      </c>
      <c r="L141" s="299">
        <f t="shared" si="17"/>
        <v>101062.03051346212</v>
      </c>
      <c r="M141" s="307">
        <f>IF(ISBLANK(A141),NA(),IFERROR(A141+(PLAYER_EXP_MAX-D141)/L141,NA()))</f>
        <v>43733.732942884249</v>
      </c>
      <c r="N141" s="319" t="str">
        <f t="shared" ca="1" si="13"/>
        <v>-353 D 08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4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882" t="str">
        <f t="shared" ca="1" si="15"/>
        <v>-355 D 01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6"/>
        <v>-354 D 15 H</v>
      </c>
      <c r="L142" s="299">
        <f t="shared" si="17"/>
        <v>101102.66129033445</v>
      </c>
      <c r="M142" s="307">
        <f>IF(ISBLANK(A142),NA(),IFERROR(A142+(PLAYER_EXP_MAX-D142)/L142,NA()))</f>
        <v>43733.706091834749</v>
      </c>
      <c r="N142" s="319" t="str">
        <f t="shared" ca="1" si="13"/>
        <v>-353 D 08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4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882" t="str">
        <f t="shared" ca="1" si="15"/>
        <v>-348 D 12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6"/>
        <v>-354 D 02 H</v>
      </c>
      <c r="L143" s="299">
        <f t="shared" si="17"/>
        <v>100520.74827786733</v>
      </c>
      <c r="M143" s="307">
        <f>IF(ISBLANK(A143),NA(),IFERROR(A143+(PLAYER_EXP_MAX-D143)/L143,NA()))</f>
        <v>43734.092722694026</v>
      </c>
      <c r="N143" s="319" t="str">
        <f t="shared" ca="1" si="13"/>
        <v>-352 D 23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4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882" t="str">
        <f t="shared" ca="1" si="15"/>
        <v>-348 D 09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6"/>
        <v>-353 D 15 H</v>
      </c>
      <c r="L144" s="299">
        <f t="shared" si="17"/>
        <v>100613.43975096829</v>
      </c>
      <c r="M144" s="307">
        <f>IF(ISBLANK(A144),NA(),IFERROR(A144+(PLAYER_EXP_MAX-D144)/L144,NA()))</f>
        <v>43734.030837775885</v>
      </c>
      <c r="N144" s="319" t="str">
        <f t="shared" ca="1" si="13"/>
        <v>-353 D 01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4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882" t="str">
        <f t="shared" ca="1" si="15"/>
        <v>-348 D 12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6"/>
        <v>-353 D 09 H</v>
      </c>
      <c r="L145" s="299">
        <f t="shared" si="17"/>
        <v>100508.92496709767</v>
      </c>
      <c r="M145" s="307">
        <f>IF(ISBLANK(A145),NA(),IFERROR(A145+(PLAYER_EXP_MAX-D145)/L145,NA()))</f>
        <v>43734.100624666462</v>
      </c>
      <c r="N145" s="319" t="str">
        <f t="shared" ca="1" si="13"/>
        <v>-352 D 23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4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882" t="str">
        <f t="shared" ca="1" si="15"/>
        <v>-349 D 23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6"/>
        <v>-353 D 08 H</v>
      </c>
      <c r="L146" s="299">
        <f t="shared" si="17"/>
        <v>100609.69893590474</v>
      </c>
      <c r="M146" s="307">
        <f>IF(ISBLANK(A146),NA(),IFERROR(A146+(PLAYER_EXP_MAX-D146)/L146,NA()))</f>
        <v>43734.033333101004</v>
      </c>
      <c r="N146" s="319" t="str">
        <f t="shared" ca="1" si="13"/>
        <v>-353 D 01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4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882" t="str">
        <f t="shared" ca="1" si="15"/>
        <v>-353 D 16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6"/>
        <v>-353 D 09 H</v>
      </c>
      <c r="L147" s="299">
        <f t="shared" si="17"/>
        <v>100705.48199504621</v>
      </c>
      <c r="M147" s="307">
        <f>IF(ISBLANK(A147),NA(),IFERROR(A147+(PLAYER_EXP_MAX-D147)/L147,NA()))</f>
        <v>43733.969499038001</v>
      </c>
      <c r="N147" s="319" t="str">
        <f t="shared" ca="1" si="13"/>
        <v>-353 D 02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4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882" t="str">
        <f t="shared" ca="1" si="15"/>
        <v>-354 D 04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6"/>
        <v>-353 D 10 H</v>
      </c>
      <c r="L148" s="299">
        <f t="shared" si="17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8">IF(ISBLANK(D148),NA(),IFERROR(TEXT(TRUNC(M148-NOW()),"000") &amp; " D " &amp; TEXT(TRUNC(ABS(M148-NOW()-TRUNC(M148-NOW()))*24),"00") &amp; " H", NA()))</f>
        <v>-353 D 04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4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882" t="str">
        <f t="shared" ca="1" si="15"/>
        <v>-354 D 22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6"/>
        <v>-353 D 11 H</v>
      </c>
      <c r="L149" s="299">
        <f t="shared" si="17"/>
        <v>100886.98345109157</v>
      </c>
      <c r="M149" s="307">
        <f>IF(ISBLANK(A149),NA(),IFERROR(A149+(PLAYER_EXP_MAX-D149)/L149,NA()))</f>
        <v>43733.848870903792</v>
      </c>
      <c r="N149" s="320" t="str">
        <f t="shared" ca="1" si="18"/>
        <v>-353 D 05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4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882" t="str">
        <f t="shared" ca="1" si="15"/>
        <v>-352 D 12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6"/>
        <v>-353 D 04 H</v>
      </c>
      <c r="L150" s="299">
        <f t="shared" si="17"/>
        <v>100430.06655970926</v>
      </c>
      <c r="M150" s="307">
        <f>IF(ISBLANK(A150),NA(),IFERROR(A150+(PLAYER_EXP_MAX-D150)/L150,NA()))</f>
        <v>43734.153376355505</v>
      </c>
      <c r="N150" s="320" t="str">
        <f t="shared" ca="1" si="18"/>
        <v>-352 D 22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4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882" t="str">
        <f t="shared" ca="1" si="15"/>
        <v>-357 D 12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6"/>
        <v>-353 D 04 H</v>
      </c>
      <c r="L151" s="299">
        <f t="shared" si="17"/>
        <v>101048.66260974809</v>
      </c>
      <c r="M151" s="307">
        <f>IF(ISBLANK(A151),NA(),IFERROR(A151+(PLAYER_EXP_MAX-D151)/L151,NA()))</f>
        <v>43733.741781850287</v>
      </c>
      <c r="N151" s="320" t="str">
        <f t="shared" ca="1" si="18"/>
        <v>-353 D 08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4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882" t="str">
        <f t="shared" ca="1" si="15"/>
        <v>-356 D 23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6"/>
        <v>-353 D 07 H</v>
      </c>
      <c r="L152" s="299">
        <f t="shared" si="17"/>
        <v>100966.40434696845</v>
      </c>
      <c r="M152" s="307">
        <f>IF(ISBLANK(A152),NA(),IFERROR(A152+(PLAYER_EXP_MAX-D152)/L152,NA()))</f>
        <v>43733.796223191937</v>
      </c>
      <c r="N152" s="320" t="str">
        <f t="shared" ca="1" si="18"/>
        <v>-353 D 06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4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882" t="str">
        <f t="shared" ca="1" si="15"/>
        <v>-355 D 00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6"/>
        <v>-353 D 04 H</v>
      </c>
      <c r="L153" s="299">
        <f t="shared" si="17"/>
        <v>100757.34843985992</v>
      </c>
      <c r="M153" s="307">
        <f>IF(ISBLANK(A153),NA(),IFERROR(A153+(PLAYER_EXP_MAX-D153)/L153,NA()))</f>
        <v>43733.934983600382</v>
      </c>
      <c r="N153" s="320" t="str">
        <f t="shared" ca="1" si="18"/>
        <v>-353 D 03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4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882" t="str">
        <f t="shared" ca="1" si="15"/>
        <v>-354 D 18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6"/>
        <v>-353 D 06 H</v>
      </c>
      <c r="L154" s="299">
        <f t="shared" si="17"/>
        <v>100876.56898045934</v>
      </c>
      <c r="M154" s="307">
        <f>IF(ISBLANK(A154),NA(),IFERROR(A154+(PLAYER_EXP_MAX-D154)/L154,NA()))</f>
        <v>43733.85578075199</v>
      </c>
      <c r="N154" s="320" t="str">
        <f t="shared" ca="1" si="18"/>
        <v>-353 D 05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4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882" t="str">
        <f t="shared" ca="1" si="15"/>
        <v>-353 D 09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6"/>
        <v>-353 D 13 H</v>
      </c>
      <c r="L155" s="299">
        <f t="shared" si="17"/>
        <v>101206.7385248919</v>
      </c>
      <c r="M155" s="307">
        <f>IF(ISBLANK(A155),NA(),IFERROR(A155+(PLAYER_EXP_MAX-D155)/L155,NA()))</f>
        <v>43733.63741022379</v>
      </c>
      <c r="N155" s="320" t="str">
        <f t="shared" ca="1" si="18"/>
        <v>-353 D 10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4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882" t="str">
        <f t="shared" ca="1" si="15"/>
        <v>-356 D 14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6"/>
        <v>-353 D 20 H</v>
      </c>
      <c r="L156" s="299">
        <f t="shared" si="17"/>
        <v>101445.22158578451</v>
      </c>
      <c r="M156" s="307">
        <f>IF(ISBLANK(A156),NA(),IFERROR(A156+(PLAYER_EXP_MAX-D156)/L156,NA()))</f>
        <v>43733.480564291967</v>
      </c>
      <c r="N156" s="320" t="str">
        <f t="shared" ca="1" si="18"/>
        <v>-353 D 14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4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882" t="str">
        <f t="shared" ca="1" si="15"/>
        <v>-357 D 07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6"/>
        <v>-353 D 23 H</v>
      </c>
      <c r="L157" s="299">
        <f t="shared" si="17"/>
        <v>101475.84133058743</v>
      </c>
      <c r="M157" s="307">
        <f>IF(ISBLANK(A157),NA(),IFERROR(A157+(PLAYER_EXP_MAX-D157)/L157,NA()))</f>
        <v>43733.460479651716</v>
      </c>
      <c r="N157" s="320" t="str">
        <f t="shared" ca="1" si="18"/>
        <v>-353 D 14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4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882" t="str">
        <f t="shared" ca="1" si="15"/>
        <v>-356 D 06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6"/>
        <v>-353 D 22 H</v>
      </c>
      <c r="L158" s="299">
        <f t="shared" si="17"/>
        <v>101272.71730059513</v>
      </c>
      <c r="M158" s="307">
        <f>IF(ISBLANK(A158),NA(),IFERROR(A158+(PLAYER_EXP_MAX-D158)/L158,NA()))</f>
        <v>43733.593943279928</v>
      </c>
      <c r="N158" s="320" t="str">
        <f t="shared" ca="1" si="18"/>
        <v>-353 D 11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4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882" t="str">
        <f t="shared" ca="1" si="15"/>
        <v>-356 D 21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6"/>
        <v>-354 D 00 H</v>
      </c>
      <c r="L159" s="299">
        <f t="shared" si="17"/>
        <v>101337.71378372454</v>
      </c>
      <c r="M159" s="307">
        <f>IF(ISBLANK(A159),NA(),IFERROR(A159+(PLAYER_EXP_MAX-D159)/L159,NA()))</f>
        <v>43733.551178815309</v>
      </c>
      <c r="N159" s="320" t="str">
        <f t="shared" ca="1" si="18"/>
        <v>-353 D 12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4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882" t="str">
        <f t="shared" ca="1" si="15"/>
        <v>-355 D 15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6"/>
        <v>-354 D 02 H</v>
      </c>
      <c r="L160" s="299">
        <f t="shared" si="17"/>
        <v>101425.90878774971</v>
      </c>
      <c r="M160" s="307">
        <f>IF(ISBLANK(A160),NA(),IFERROR(A160+(PLAYER_EXP_MAX-D160)/L160,NA()))</f>
        <v>43733.493238517833</v>
      </c>
      <c r="N160" s="320" t="str">
        <f t="shared" ca="1" si="18"/>
        <v>-353 D 14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4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882" t="str">
        <f t="shared" ca="1" si="15"/>
        <v>-354 D 17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6"/>
        <v>-354 D 06 H</v>
      </c>
      <c r="L161" s="299">
        <f t="shared" si="17"/>
        <v>101578.24656887379</v>
      </c>
      <c r="M161" s="307">
        <f>IF(ISBLANK(A161),NA(),IFERROR(A161+(PLAYER_EXP_MAX-D161)/L161,NA()))</f>
        <v>43733.393396177533</v>
      </c>
      <c r="N161" s="320" t="str">
        <f t="shared" ca="1" si="18"/>
        <v>-353 D 16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4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882" t="str">
        <f t="shared" ca="1" si="15"/>
        <v>-355 D 07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6"/>
        <v>-354 D 13 H</v>
      </c>
      <c r="L162" s="299">
        <f t="shared" si="17"/>
        <v>101774.93849376542</v>
      </c>
      <c r="M162" s="307">
        <f>IF(ISBLANK(A162),NA(),IFERROR(A162+(PLAYER_EXP_MAX-D162)/L162,NA()))</f>
        <v>43733.264926179843</v>
      </c>
      <c r="N162" s="320" t="str">
        <f t="shared" ca="1" si="18"/>
        <v>-353 D 19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4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882" t="str">
        <f t="shared" ca="1" si="15"/>
        <v>-357 D 01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6"/>
        <v>-354 D 17 H</v>
      </c>
      <c r="L163" s="299">
        <f t="shared" si="17"/>
        <v>101789.03197598814</v>
      </c>
      <c r="M163" s="307">
        <f>IF(ISBLANK(A163),NA(),IFERROR(A163+(PLAYER_EXP_MAX-D163)/L163,NA()))</f>
        <v>43733.255740036344</v>
      </c>
      <c r="N163" s="320" t="str">
        <f t="shared" ca="1" si="18"/>
        <v>-353 D 19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4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882" t="str">
        <f t="shared" ca="1" si="15"/>
        <v>-354 D 00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6"/>
        <v>-354 D 16 H</v>
      </c>
      <c r="L164" s="299">
        <f t="shared" si="17"/>
        <v>101650.66554704956</v>
      </c>
      <c r="M164" s="307">
        <f>IF(ISBLANK(A164),NA(),IFERROR(A164+(PLAYER_EXP_MAX-D164)/L164,NA()))</f>
        <v>43733.346037648946</v>
      </c>
      <c r="N164" s="320" t="str">
        <f t="shared" ca="1" si="18"/>
        <v>-353 D 17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4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882" t="str">
        <f t="shared" ca="1" si="15"/>
        <v>-354 D 04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6"/>
        <v>-354 D 18 H</v>
      </c>
      <c r="L165" s="299">
        <f t="shared" si="17"/>
        <v>101746.0888670573</v>
      </c>
      <c r="M165" s="307">
        <f>IF(ISBLANK(A165),NA(),IFERROR(A165+(PLAYER_EXP_MAX-D165)/L165,NA()))</f>
        <v>43733.283738327198</v>
      </c>
      <c r="N165" s="320" t="str">
        <f t="shared" ca="1" si="18"/>
        <v>-353 D 19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4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882" t="str">
        <f t="shared" ca="1" si="15"/>
        <v>-354 D 22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6"/>
        <v>-355 D 02 H</v>
      </c>
      <c r="L166" s="299">
        <f t="shared" si="17"/>
        <v>102078.94914230259</v>
      </c>
      <c r="M166" s="307">
        <f>IF(ISBLANK(A166),NA(),IFERROR(A166+(PLAYER_EXP_MAX-D166)/L166,NA()))</f>
        <v>43733.06733456847</v>
      </c>
      <c r="N166" s="320" t="str">
        <f t="shared" ca="1" si="18"/>
        <v>-354 D 00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4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882" t="str">
        <f t="shared" ca="1" si="15"/>
        <v>-355 D 05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6"/>
        <v>-355 D 05 H</v>
      </c>
      <c r="L167" s="299">
        <f t="shared" si="17"/>
        <v>102005.16062709426</v>
      </c>
      <c r="M167" s="307">
        <f>IF(ISBLANK(A167),NA(),IFERROR(A167+(PLAYER_EXP_MAX-D167)/L167,NA()))</f>
        <v>43733.115185145922</v>
      </c>
      <c r="N167" s="320" t="str">
        <f t="shared" ca="1" si="18"/>
        <v>-353 D 23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4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882" t="str">
        <f t="shared" ca="1" si="15"/>
        <v>-356 D 10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6"/>
        <v>-355 D 07 H</v>
      </c>
      <c r="L168" s="299">
        <f t="shared" si="17"/>
        <v>102105.05189720394</v>
      </c>
      <c r="M168" s="307">
        <f>IF(ISBLANK(A168),NA(),IFERROR(A168+(PLAYER_EXP_MAX-D168)/L168,NA()))</f>
        <v>43733.050423943016</v>
      </c>
      <c r="N168" s="320" t="str">
        <f t="shared" ca="1" si="18"/>
        <v>-354 D 00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4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882" t="str">
        <f t="shared" ca="1" si="15"/>
        <v>-355 D 19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6"/>
        <v>-355 D 12 H</v>
      </c>
      <c r="L169" s="299">
        <f t="shared" si="17"/>
        <v>102129.38402677835</v>
      </c>
      <c r="M169" s="307">
        <f>IF(ISBLANK(A169),NA(),IFERROR(A169+(PLAYER_EXP_MAX-D169)/L169,NA()))</f>
        <v>43733.034668198721</v>
      </c>
      <c r="N169" s="320" t="str">
        <f t="shared" ca="1" si="18"/>
        <v>-354 D 01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4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882" t="str">
        <f t="shared" ca="1" si="15"/>
        <v>-355 D 02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6"/>
        <v>-355 D 13 H</v>
      </c>
      <c r="L170" s="299">
        <f t="shared" si="17"/>
        <v>102228.89606271427</v>
      </c>
      <c r="M170" s="307">
        <f>IF(ISBLANK(A170),NA(),IFERROR(A170+(PLAYER_EXP_MAX-D170)/L170,NA()))</f>
        <v>43732.970309393328</v>
      </c>
      <c r="N170" s="320" t="str">
        <f t="shared" ca="1" si="18"/>
        <v>-354 D 02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4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882" t="str">
        <f t="shared" ca="1" si="15"/>
        <v>-353 D 17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6"/>
        <v>-355 D 14 H</v>
      </c>
      <c r="L171" s="299">
        <f t="shared" si="17"/>
        <v>102170.65721703955</v>
      </c>
      <c r="M171" s="307">
        <f>IF(ISBLANK(A171),NA(),IFERROR(A171+(PLAYER_EXP_MAX-D171)/L171,NA()))</f>
        <v>43733.00795979784</v>
      </c>
      <c r="N171" s="320" t="str">
        <f t="shared" ca="1" si="18"/>
        <v>-354 D 01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4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882" t="str">
        <f t="shared" ca="1" si="15"/>
        <v>-354 D 03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6"/>
        <v>-355 D 14 H</v>
      </c>
      <c r="L172" s="299">
        <f t="shared" si="17"/>
        <v>102276.2494864077</v>
      </c>
      <c r="M172" s="307">
        <f>IF(ISBLANK(A172),NA(),IFERROR(A172+(PLAYER_EXP_MAX-D172)/L172,NA()))</f>
        <v>43732.939727831203</v>
      </c>
      <c r="N172" s="320" t="str">
        <f t="shared" ca="1" si="18"/>
        <v>-354 D 03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4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882" t="str">
        <f t="shared" ca="1" si="15"/>
        <v>-354 D 09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6"/>
        <v>-355 D 17 H</v>
      </c>
      <c r="L173" s="299">
        <f t="shared" si="17"/>
        <v>102326.60691071632</v>
      </c>
      <c r="M173" s="307">
        <f>IF(ISBLANK(A173),NA(),IFERROR(A173+(PLAYER_EXP_MAX-D173)/L173,NA()))</f>
        <v>43732.907237294334</v>
      </c>
      <c r="N173" s="320" t="str">
        <f t="shared" ca="1" si="18"/>
        <v>-354 D 04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4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882" t="str">
        <f t="shared" ca="1" si="15"/>
        <v>-354 D 09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6"/>
        <v>-355 D 16 H</v>
      </c>
      <c r="L174" s="299">
        <f t="shared" si="17"/>
        <v>102287.22570061844</v>
      </c>
      <c r="M174" s="307">
        <f>IF(ISBLANK(A174),NA(),IFERROR(A174+(PLAYER_EXP_MAX-D174)/L174,NA()))</f>
        <v>43732.932643267217</v>
      </c>
      <c r="N174" s="320" t="str">
        <f t="shared" ca="1" si="18"/>
        <v>-354 D 03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4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882" t="str">
        <f t="shared" ca="1" si="15"/>
        <v>-354 D 17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6"/>
        <v>-355 D 17 H</v>
      </c>
      <c r="L175" s="299">
        <f t="shared" si="17"/>
        <v>102441.96163443633</v>
      </c>
      <c r="M175" s="307">
        <f>IF(ISBLANK(A175),NA(),IFERROR(A175+(PLAYER_EXP_MAX-D175)/L175,NA()))</f>
        <v>43732.83293098861</v>
      </c>
      <c r="N175" s="320" t="str">
        <f t="shared" ca="1" si="18"/>
        <v>-354 D 05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4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882" t="str">
        <f t="shared" ca="1" si="15"/>
        <v>-354 D 21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6"/>
        <v>-355 D 17 H</v>
      </c>
      <c r="L176" s="299">
        <f t="shared" si="17"/>
        <v>102447.62498809867</v>
      </c>
      <c r="M176" s="307">
        <f>IF(ISBLANK(A176),NA(),IFERROR(A176+(PLAYER_EXP_MAX-D176)/L176,NA()))</f>
        <v>43732.82928722119</v>
      </c>
      <c r="N176" s="320" t="str">
        <f t="shared" ca="1" si="18"/>
        <v>-354 D 05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4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882" t="str">
        <f t="shared" ca="1" si="15"/>
        <v>-354 D 22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6"/>
        <v>-355 D 16 H</v>
      </c>
      <c r="L177" s="299">
        <f t="shared" si="17"/>
        <v>102410.39960856034</v>
      </c>
      <c r="M177" s="307">
        <f>IF(ISBLANK(A177),NA(),IFERROR(A177+(PLAYER_EXP_MAX-D177)/L177,NA()))</f>
        <v>43732.853245186132</v>
      </c>
      <c r="N177" s="320" t="str">
        <f t="shared" ca="1" si="18"/>
        <v>-354 D 05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4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882" t="str">
        <f t="shared" ca="1" si="15"/>
        <v>-353 D 19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6"/>
        <v>-355 D 12 H</v>
      </c>
      <c r="L178" s="299">
        <f t="shared" si="17"/>
        <v>102291.35889904881</v>
      </c>
      <c r="M178" s="307">
        <f>IF(ISBLANK(A178),NA(),IFERROR(A178+(PLAYER_EXP_MAX-D178)/L178,NA()))</f>
        <v>43732.929975900952</v>
      </c>
      <c r="N178" s="320" t="str">
        <f t="shared" ca="1" si="18"/>
        <v>-354 D 03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4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882" t="str">
        <f t="shared" ca="1" si="15"/>
        <v>-354 D 23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6"/>
        <v>-355 D 15 H</v>
      </c>
      <c r="L179" s="299">
        <f t="shared" si="17"/>
        <v>102641.68613266048</v>
      </c>
      <c r="M179" s="307">
        <f>IF(ISBLANK(A179),NA(),IFERROR(A179+(PLAYER_EXP_MAX-D179)/L179,NA()))</f>
        <v>43732.704672410444</v>
      </c>
      <c r="N179" s="320" t="str">
        <f t="shared" ca="1" si="18"/>
        <v>-354 D 08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4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882" t="str">
        <f t="shared" ca="1" si="15"/>
        <v>-356 D 13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6"/>
        <v>-355 D 18 H</v>
      </c>
      <c r="L180" s="299">
        <f t="shared" si="17"/>
        <v>102882.40313175422</v>
      </c>
      <c r="M180" s="307">
        <f>IF(ISBLANK(A180),NA(),IFERROR(A180+(PLAYER_EXP_MAX-D180)/L180,NA()))</f>
        <v>43732.550751143608</v>
      </c>
      <c r="N180" s="320" t="str">
        <f t="shared" ca="1" si="18"/>
        <v>-354 D 12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4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882" t="str">
        <f t="shared" ca="1" si="15"/>
        <v>-356 D 07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6"/>
        <v>-355 D 16 H</v>
      </c>
      <c r="L181" s="299">
        <f t="shared" si="17"/>
        <v>102786.2180477974</v>
      </c>
      <c r="M181" s="307">
        <f>IF(ISBLANK(A181),NA(),IFERROR(A181+(PLAYER_EXP_MAX-D181)/L181,NA()))</f>
        <v>43732.612168127911</v>
      </c>
      <c r="N181" s="320" t="str">
        <f t="shared" ca="1" si="18"/>
        <v>-354 D 11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4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882" t="str">
        <f t="shared" ca="1" si="15"/>
        <v>-356 D 09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6"/>
        <v>-355 D 17 H</v>
      </c>
      <c r="L182" s="299">
        <f t="shared" si="17"/>
        <v>102863.81697519599</v>
      </c>
      <c r="M182" s="307">
        <f>IF(ISBLANK(A182),NA(),IFERROR(A182+(PLAYER_EXP_MAX-D182)/L182,NA()))</f>
        <v>43732.562609994311</v>
      </c>
      <c r="N182" s="320" t="str">
        <f t="shared" ca="1" si="18"/>
        <v>-354 D 12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4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882" t="str">
        <f t="shared" ca="1" si="15"/>
        <v>-357 D 10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6"/>
        <v>-355 D 19 H</v>
      </c>
      <c r="L183" s="299">
        <f t="shared" si="17"/>
        <v>103076.09240717432</v>
      </c>
      <c r="M183" s="307">
        <f>IF(ISBLANK(A183),NA(),IFERROR(A183+(PLAYER_EXP_MAX-D183)/L183,NA()))</f>
        <v>43732.427422693247</v>
      </c>
      <c r="N183" s="320" t="str">
        <f t="shared" ca="1" si="18"/>
        <v>-354 D 15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4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882" t="str">
        <f t="shared" ca="1" si="15"/>
        <v>-357 D 14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6"/>
        <v>-355 D 19 H</v>
      </c>
      <c r="L184" s="299">
        <f t="shared" si="17"/>
        <v>103160.40126051524</v>
      </c>
      <c r="M184" s="307">
        <f>IF(ISBLANK(A184),NA(),IFERROR(A184+(PLAYER_EXP_MAX-D184)/L184,NA()))</f>
        <v>43732.373885085683</v>
      </c>
      <c r="N184" s="320" t="str">
        <f t="shared" ca="1" si="18"/>
        <v>-354 D 16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4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882" t="str">
        <f t="shared" ca="1" si="15"/>
        <v>-357 D 16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6"/>
        <v>-356 D 00 H</v>
      </c>
      <c r="L185" s="299">
        <f t="shared" si="17"/>
        <v>103431.74819315788</v>
      </c>
      <c r="M185" s="307">
        <f>IF(ISBLANK(A185),NA(),IFERROR(A185+(PLAYER_EXP_MAX-D185)/L185,NA()))</f>
        <v>43732.202167499534</v>
      </c>
      <c r="N185" s="320" t="str">
        <f t="shared" ca="1" si="18"/>
        <v>-354 D 20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4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882" t="str">
        <f t="shared" ca="1" si="15"/>
        <v>-358 D 03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6"/>
        <v>-356 D 02 H</v>
      </c>
      <c r="L186" s="299">
        <f t="shared" si="17"/>
        <v>103529.61007407357</v>
      </c>
      <c r="M186" s="307">
        <f>IF(ISBLANK(A186),NA(),IFERROR(A186+(PLAYER_EXP_MAX-D186)/L186,NA()))</f>
        <v>43732.140458023139</v>
      </c>
      <c r="N186" s="320" t="str">
        <f t="shared" ca="1" si="18"/>
        <v>-354 D 22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4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882" t="str">
        <f t="shared" ca="1" si="15"/>
        <v>-355 D 01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6"/>
        <v>-355 D 18 H</v>
      </c>
      <c r="L187" s="299">
        <f t="shared" si="17"/>
        <v>102950.20541297369</v>
      </c>
      <c r="M187" s="307">
        <f>IF(ISBLANK(A187),NA(),IFERROR(A187+(PLAYER_EXP_MAX-D187)/L187,NA()))</f>
        <v>43732.507526369256</v>
      </c>
      <c r="N187" s="320" t="str">
        <f t="shared" ca="1" si="18"/>
        <v>-354 D 13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4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882" t="str">
        <f t="shared" ca="1" si="15"/>
        <v>-351 D 20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6"/>
        <v>-355 D 18 H</v>
      </c>
      <c r="L188" s="299">
        <f t="shared" si="17"/>
        <v>103030.63913066735</v>
      </c>
      <c r="M188" s="307">
        <f>IF(ISBLANK(A188),NA(),IFERROR(A188+(PLAYER_EXP_MAX-D188)/L188,NA()))</f>
        <v>43732.456322677164</v>
      </c>
      <c r="N188" s="320" t="str">
        <f t="shared" ca="1" si="18"/>
        <v>-354 D 14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4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882" t="str">
        <f t="shared" ca="1" si="15"/>
        <v>-351 D 17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6"/>
        <v>-355 D 19 H</v>
      </c>
      <c r="L189" s="299">
        <f t="shared" si="17"/>
        <v>103166.06931595334</v>
      </c>
      <c r="M189" s="307">
        <f>IF(ISBLANK(A189),NA(),IFERROR(A189+(PLAYER_EXP_MAX-D189)/L189,NA()))</f>
        <v>43732.370288909762</v>
      </c>
      <c r="N189" s="320" t="str">
        <f t="shared" ca="1" si="18"/>
        <v>-354 D 16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4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882" t="str">
        <f t="shared" ca="1" si="15"/>
        <v>-352 D 11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6"/>
        <v>-355 D 19 H</v>
      </c>
      <c r="L190" s="299">
        <f t="shared" si="17"/>
        <v>103195.29031514164</v>
      </c>
      <c r="M190" s="307">
        <f>IF(ISBLANK(A190),NA(),IFERROR(A190+(PLAYER_EXP_MAX-D190)/L190,NA()))</f>
        <v>43732.351755511976</v>
      </c>
      <c r="N190" s="320" t="str">
        <f t="shared" ca="1" si="18"/>
        <v>-354 D 17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4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882" t="str">
        <f t="shared" ca="1" si="15"/>
        <v>-353 D 03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6"/>
        <v>-355 D 19 H</v>
      </c>
      <c r="L191" s="299">
        <f t="shared" si="17"/>
        <v>103233.76355665596</v>
      </c>
      <c r="M191" s="307">
        <f>IF(ISBLANK(A191),NA(),IFERROR(A191+(PLAYER_EXP_MAX-D191)/L191,NA()))</f>
        <v>43732.327369887178</v>
      </c>
      <c r="N191" s="320" t="str">
        <f t="shared" ca="1" si="18"/>
        <v>-354 D 17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4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882" t="str">
        <f t="shared" ca="1" si="15"/>
        <v>-352 D 07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6"/>
        <v>-355 D 13 H</v>
      </c>
      <c r="L192" s="299">
        <f t="shared" si="17"/>
        <v>102838.30586441477</v>
      </c>
      <c r="M192" s="307">
        <f>IF(ISBLANK(A192),NA(),IFERROR(A192+(PLAYER_EXP_MAX-D192)/L192,NA()))</f>
        <v>43732.578894274477</v>
      </c>
      <c r="N192" s="320" t="str">
        <f t="shared" ca="1" si="18"/>
        <v>-354 D 11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4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882" t="str">
        <f t="shared" ca="1" si="15"/>
        <v>-353 D 17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6"/>
        <v>-355 D 13 H</v>
      </c>
      <c r="L193" s="299">
        <f t="shared" si="17"/>
        <v>102932.82674772947</v>
      </c>
      <c r="M193" s="307">
        <f>IF(ISBLANK(A193),NA(),IFERROR(A193+(PLAYER_EXP_MAX-D193)/L193,NA()))</f>
        <v>43732.518600051233</v>
      </c>
      <c r="N193" s="320" t="str">
        <f t="shared" ca="1" si="18"/>
        <v>-354 D 13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4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882" t="str">
        <f t="shared" ca="1" si="15"/>
        <v>-351 D 02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6"/>
        <v>-355 D 08 H</v>
      </c>
      <c r="L194" s="299">
        <f t="shared" si="17"/>
        <v>102764.89082530102</v>
      </c>
      <c r="M194" s="307">
        <f>IF(ISBLANK(A194),NA(),IFERROR(A194+(PLAYER_EXP_MAX-D194)/L194,NA()))</f>
        <v>43732.625801754468</v>
      </c>
      <c r="N194" s="320" t="str">
        <f t="shared" ca="1" si="18"/>
        <v>-354 D 10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9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882" t="str">
        <f t="shared" ref="H195:H221" ca="1" si="20">IF(ISBLANK(A195),NA(),IFERROR(TEXT(TRUNC(G195-NOW()),"000") &amp; " D " &amp; TEXT(TRUNC(ABS(G195-NOW()-TRUNC(G195-NOW()))*24),"00") &amp; " H", NA()))</f>
        <v>-351 D 20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21">IF(ISBLANK(A195),NA(),IFERROR(TEXT(TRUNC(J195-NOW()),"000") &amp; " D " &amp; TEXT(TRUNC(ABS(J195-NOW()-TRUNC(J195-NOW()))*24),"00") &amp; " H", NA()))</f>
        <v>-355 D 08 H</v>
      </c>
      <c r="L195" s="299">
        <f t="shared" si="17"/>
        <v>102847.83937804912</v>
      </c>
      <c r="M195" s="307">
        <f>IF(ISBLANK(A195),NA(),IFERROR(A195+(PLAYER_EXP_MAX-D195)/L195,NA()))</f>
        <v>43732.57280788623</v>
      </c>
      <c r="N195" s="320" t="str">
        <f t="shared" ca="1" si="18"/>
        <v>-354 D 12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9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882" t="str">
        <f t="shared" ca="1" si="20"/>
        <v>-352 D 15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21"/>
        <v>-355 D 08 H</v>
      </c>
      <c r="L196" s="299">
        <f t="shared" si="17"/>
        <v>102931.53288523298</v>
      </c>
      <c r="M196" s="307">
        <f>IF(ISBLANK(A196),NA(),IFERROR(A196+(PLAYER_EXP_MAX-D196)/L196,NA()))</f>
        <v>43732.519424649712</v>
      </c>
      <c r="N196" s="320" t="str">
        <f t="shared" ca="1" si="18"/>
        <v>-354 D 13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9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882" t="str">
        <f t="shared" ca="1" si="20"/>
        <v>-353 D 06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21"/>
        <v>-355 D 08 H</v>
      </c>
      <c r="L197" s="299">
        <f t="shared" si="17"/>
        <v>103003.32864887502</v>
      </c>
      <c r="M197" s="307">
        <f>IF(ISBLANK(A197),NA(),IFERROR(A197+(PLAYER_EXP_MAX-D197)/L197,NA()))</f>
        <v>43732.473699423223</v>
      </c>
      <c r="N197" s="320" t="str">
        <f t="shared" ca="1" si="18"/>
        <v>-354 D 14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9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882" t="str">
        <f t="shared" ca="1" si="20"/>
        <v>-353 D 16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21"/>
        <v>-355 D 08 H</v>
      </c>
      <c r="L198" s="299">
        <f t="shared" si="17"/>
        <v>103030.811237738</v>
      </c>
      <c r="M198" s="307">
        <f>IF(ISBLANK(A198),NA(),IFERROR(A198+(PLAYER_EXP_MAX-D198)/L198,NA()))</f>
        <v>43732.456213200399</v>
      </c>
      <c r="N198" s="320" t="str">
        <f t="shared" ca="1" si="18"/>
        <v>-354 D 14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9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882" t="str">
        <f t="shared" ca="1" si="20"/>
        <v>-354 D 11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21"/>
        <v>-355 D 09 H</v>
      </c>
      <c r="L199" s="299">
        <f t="shared" si="17"/>
        <v>103173.80477939593</v>
      </c>
      <c r="M199" s="307">
        <f>IF(ISBLANK(A199),NA(),IFERROR(A199+(PLAYER_EXP_MAX-D199)/L199,NA()))</f>
        <v>43732.365381675918</v>
      </c>
      <c r="N199" s="320" t="str">
        <f t="shared" ca="1" si="18"/>
        <v>-354 D 17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9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882" t="str">
        <f t="shared" ca="1" si="20"/>
        <v>-356 D 06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21"/>
        <v>-355 D 10 H</v>
      </c>
      <c r="L200" s="299">
        <f t="shared" si="17"/>
        <v>103220.3139114221</v>
      </c>
      <c r="M200" s="307">
        <f>IF(ISBLANK(A200),NA(),IFERROR(A200+(PLAYER_EXP_MAX-D200)/L200,NA()))</f>
        <v>43732.335892654643</v>
      </c>
      <c r="N200" s="320" t="str">
        <f t="shared" ca="1" si="18"/>
        <v>-354 D 17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9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882" t="str">
        <f t="shared" ca="1" si="20"/>
        <v>-354 D 23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21"/>
        <v>-355 D 03 H</v>
      </c>
      <c r="L201" s="299">
        <f t="shared" si="17"/>
        <v>102795.32351629806</v>
      </c>
      <c r="M201" s="307">
        <f>IF(ISBLANK(A201),NA(),IFERROR(A201+(PLAYER_EXP_MAX-D201)/L201,NA()))</f>
        <v>43732.606349095207</v>
      </c>
      <c r="N201" s="320" t="str">
        <f t="shared" ca="1" si="18"/>
        <v>-354 D 11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9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882" t="str">
        <f t="shared" ca="1" si="20"/>
        <v>-354 D 16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21"/>
        <v>-355 D 03 H</v>
      </c>
      <c r="L202" s="299">
        <f t="shared" ref="L202:L265" si="22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8"/>
        <v>-354 D 12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9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882" t="str">
        <f t="shared" ca="1" si="20"/>
        <v>-355 D 12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21"/>
        <v>-355 D 09 H</v>
      </c>
      <c r="L203" s="299">
        <f t="shared" si="22"/>
        <v>103444.29744358054</v>
      </c>
      <c r="M203" s="307">
        <f>IF(ISBLANK(A203),NA(),IFERROR(A203+(PLAYER_EXP_MAX-D203)/L203,NA()))</f>
        <v>43732.194247701394</v>
      </c>
      <c r="N203" s="320" t="str">
        <f t="shared" ca="1" si="18"/>
        <v>-354 D 21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9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882" t="str">
        <f t="shared" ca="1" si="20"/>
        <v>-355 D 23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21"/>
        <v>-355 D 07 H</v>
      </c>
      <c r="L204" s="299">
        <f t="shared" si="22"/>
        <v>103341.02779132717</v>
      </c>
      <c r="M204" s="307">
        <f>IF(ISBLANK(A204),NA(),IFERROR(A204+(PLAYER_EXP_MAX-D204)/L204,NA()))</f>
        <v>43732.25947811464</v>
      </c>
      <c r="N204" s="320" t="str">
        <f t="shared" ca="1" si="18"/>
        <v>-354 D 19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9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882" t="str">
        <f t="shared" ca="1" si="20"/>
        <v>-356 D 04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21"/>
        <v>-355 D 09 H</v>
      </c>
      <c r="L205" s="299">
        <f t="shared" si="22"/>
        <v>103460.64761348031</v>
      </c>
      <c r="M205" s="307">
        <f>IF(ISBLANK(A205),NA(),IFERROR(A205+(PLAYER_EXP_MAX-D205)/L205,NA()))</f>
        <v>43732.183932035463</v>
      </c>
      <c r="N205" s="320" t="str">
        <f t="shared" ca="1" si="18"/>
        <v>-354 D 21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9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882" t="str">
        <f t="shared" ca="1" si="20"/>
        <v>-357 D 01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21"/>
        <v>-355 D 11 H</v>
      </c>
      <c r="L206" s="299">
        <f t="shared" si="22"/>
        <v>103579.33966972226</v>
      </c>
      <c r="M206" s="307">
        <f>IF(ISBLANK(A206),NA(),IFERROR(A206+(PLAYER_EXP_MAX-D206)/L206,NA()))</f>
        <v>43732.109144354043</v>
      </c>
      <c r="N206" s="320" t="str">
        <f t="shared" ca="1" si="18"/>
        <v>-354 D 23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9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882" t="str">
        <f t="shared" ca="1" si="20"/>
        <v>-357 D 02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21"/>
        <v>-355 D 13 H</v>
      </c>
      <c r="L207" s="299">
        <f t="shared" si="22"/>
        <v>103708.36955332912</v>
      </c>
      <c r="M207" s="307">
        <f>IF(ISBLANK(A207),NA(),IFERROR(A207+(PLAYER_EXP_MAX-D207)/L207,NA()))</f>
        <v>43732.028037023629</v>
      </c>
      <c r="N207" s="320" t="str">
        <f t="shared" ca="1" si="18"/>
        <v>-355 D 01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9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882" t="str">
        <f t="shared" ca="1" si="20"/>
        <v>-357 D 06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21"/>
        <v>-355 D 15 H</v>
      </c>
      <c r="L208" s="299">
        <f t="shared" si="22"/>
        <v>103810.47983387219</v>
      </c>
      <c r="M208" s="307">
        <f>IF(ISBLANK(A208),NA(),IFERROR(A208+(PLAYER_EXP_MAX-D208)/L208,NA()))</f>
        <v>43731.96399409102</v>
      </c>
      <c r="N208" s="320" t="str">
        <f t="shared" ca="1" si="18"/>
        <v>-355 D 02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9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882" t="str">
        <f t="shared" ca="1" si="20"/>
        <v>-357 D 12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21"/>
        <v>-355 D 18 H</v>
      </c>
      <c r="L209" s="299">
        <f t="shared" si="22"/>
        <v>104043.89583005683</v>
      </c>
      <c r="M209" s="307">
        <f>IF(ISBLANK(A209),NA(),IFERROR(A209+(PLAYER_EXP_MAX-D209)/L209,NA()))</f>
        <v>43731.818069139583</v>
      </c>
      <c r="N209" s="320" t="str">
        <f t="shared" ca="1" si="18"/>
        <v>-355 D 06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9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882" t="str">
        <f t="shared" ca="1" si="20"/>
        <v>-357 D 17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21"/>
        <v>-355 D 21 H</v>
      </c>
      <c r="L210" s="299">
        <f t="shared" si="22"/>
        <v>104224.19868814027</v>
      </c>
      <c r="M210" s="307">
        <f>IF(ISBLANK(A210),NA(),IFERROR(A210+(PLAYER_EXP_MAX-D210)/L210,NA()))</f>
        <v>43731.705796434435</v>
      </c>
      <c r="N210" s="320" t="str">
        <f t="shared" ca="1" si="18"/>
        <v>-355 D 08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9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882" t="str">
        <f t="shared" ca="1" si="20"/>
        <v>-358 D 05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21"/>
        <v>-356 D 02 H</v>
      </c>
      <c r="L211" s="299">
        <f t="shared" si="22"/>
        <v>104517.32665399169</v>
      </c>
      <c r="M211" s="307">
        <f>IF(ISBLANK(A211),NA(),IFERROR(A211+(PLAYER_EXP_MAX-D211)/L211,NA()))</f>
        <v>43731.524095507491</v>
      </c>
      <c r="N211" s="320" t="str">
        <f t="shared" ca="1" si="18"/>
        <v>-355 D 13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9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882" t="str">
        <f t="shared" ca="1" si="20"/>
        <v>-358 D 06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21"/>
        <v>-356 D 04 H</v>
      </c>
      <c r="L212" s="299">
        <f t="shared" si="22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23">IF(ISBLANK(D212),NA(),IFERROR(TEXT(TRUNC(M212-NOW()),"000") &amp; " D " &amp; TEXT(TRUNC(ABS(M212-NOW()-TRUNC(M212-NOW()))*24),"00") &amp; " H", NA()))</f>
        <v>-355 D 15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9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882" t="str">
        <f t="shared" ca="1" si="20"/>
        <v>-358 D 07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21"/>
        <v>-356 D 06 H</v>
      </c>
      <c r="L213" s="299">
        <f t="shared" si="22"/>
        <v>104712.16130581185</v>
      </c>
      <c r="M213" s="307">
        <f>IF(ISBLANK(A213),NA(),IFERROR(A213+(PLAYER_EXP_MAX-D213)/L213,NA()))</f>
        <v>43731.403886356609</v>
      </c>
      <c r="N213" s="320" t="str">
        <f t="shared" ca="1" si="23"/>
        <v>-355 D 16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9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882" t="str">
        <f t="shared" ca="1" si="20"/>
        <v>-358 D 17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21"/>
        <v>-356 D 13 H</v>
      </c>
      <c r="L214" s="299">
        <f t="shared" si="22"/>
        <v>105197.277035771</v>
      </c>
      <c r="M214" s="307">
        <f>IF(ISBLANK(A214),NA(),IFERROR(A214+(PLAYER_EXP_MAX-D214)/L214,NA()))</f>
        <v>43731.106514077816</v>
      </c>
      <c r="N214" s="320" t="str">
        <f t="shared" ca="1" si="23"/>
        <v>-355 D 23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9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882" t="str">
        <f t="shared" ca="1" si="20"/>
        <v>-358 D 15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21"/>
        <v>-356 D 15 H</v>
      </c>
      <c r="L215" s="299">
        <f t="shared" si="22"/>
        <v>105238.66147563075</v>
      </c>
      <c r="M215" s="307">
        <f>IF(ISBLANK(A215),NA(),IFERROR(A215+(PLAYER_EXP_MAX-D215)/L215,NA()))</f>
        <v>43731.081272644435</v>
      </c>
      <c r="N215" s="320" t="str">
        <f t="shared" ca="1" si="23"/>
        <v>-355 D 23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9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882" t="str">
        <f t="shared" ca="1" si="20"/>
        <v>-359 D 08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21"/>
        <v>-357 D 09 H</v>
      </c>
      <c r="L216" s="299">
        <f t="shared" si="22"/>
        <v>106639.61907469439</v>
      </c>
      <c r="M216" s="307">
        <f>IF(ISBLANK(A216),NA(),IFERROR(A216+(PLAYER_EXP_MAX-D216)/L216,NA()))</f>
        <v>43730.238349775304</v>
      </c>
      <c r="N216" s="320" t="str">
        <f t="shared" ca="1" si="23"/>
        <v>-356 D 20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9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882" t="str">
        <f t="shared" ca="1" si="20"/>
        <v>-359 D 11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21"/>
        <v>-357 D 14 H</v>
      </c>
      <c r="L217" s="299">
        <f t="shared" si="22"/>
        <v>106931.00555621379</v>
      </c>
      <c r="M217" s="307">
        <f>IF(ISBLANK(A217),NA(),IFERROR(A217+(PLAYER_EXP_MAX-D217)/L217,NA()))</f>
        <v>43730.065804167098</v>
      </c>
      <c r="N217" s="320" t="str">
        <f t="shared" ca="1" si="23"/>
        <v>-357 D 00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9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882" t="str">
        <f t="shared" ca="1" si="20"/>
        <v>-359 D 12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21"/>
        <v>-357 D 18 H</v>
      </c>
      <c r="L218" s="299">
        <f t="shared" si="22"/>
        <v>107121.85712769168</v>
      </c>
      <c r="M218" s="307">
        <f>IF(ISBLANK(A218),NA(),IFERROR(A218+(PLAYER_EXP_MAX-D218)/L218,NA()))</f>
        <v>43729.953299447283</v>
      </c>
      <c r="N218" s="320" t="str">
        <f t="shared" ca="1" si="23"/>
        <v>-357 D 02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9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882" t="str">
        <f t="shared" ca="1" si="20"/>
        <v>-359 D 12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21"/>
        <v>-357 D 22 H</v>
      </c>
      <c r="L219" s="299">
        <f t="shared" si="22"/>
        <v>107345.41443756393</v>
      </c>
      <c r="M219" s="307">
        <f>IF(ISBLANK(A219),NA(),IFERROR(A219+(PLAYER_EXP_MAX-D219)/L219,NA()))</f>
        <v>43729.822023841545</v>
      </c>
      <c r="N219" s="320" t="str">
        <f t="shared" ca="1" si="23"/>
        <v>-357 D 06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9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882" t="str">
        <f t="shared" ca="1" si="20"/>
        <v>-359 D 13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21"/>
        <v>-358 D 03 H</v>
      </c>
      <c r="L220" s="299">
        <f t="shared" si="22"/>
        <v>107745.08586138887</v>
      </c>
      <c r="M220" s="307">
        <f>IF(ISBLANK(A220),NA(),IFERROR(A220+(PLAYER_EXP_MAX-D220)/L220,NA()))</f>
        <v>43729.588689385331</v>
      </c>
      <c r="N220" s="320" t="str">
        <f t="shared" ca="1" si="23"/>
        <v>-357 D 11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9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882" t="str">
        <f t="shared" ca="1" si="20"/>
        <v>-359 D 13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21"/>
        <v>-358 D 05 H</v>
      </c>
      <c r="L221" s="299">
        <f t="shared" si="22"/>
        <v>107811.09262653939</v>
      </c>
      <c r="M221" s="307">
        <f>IF(ISBLANK(A221),NA(),IFERROR(A221+(PLAYER_EXP_MAX-D221)/L221,NA()))</f>
        <v>43729.550320049944</v>
      </c>
      <c r="N221" s="320" t="str">
        <f t="shared" ca="1" si="23"/>
        <v>-357 D 12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9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IF(ISBLANK(A222),NA(),IFERROR(TEXT(TRUNC(G222-NOW()),"000") &amp; " D " &amp; TEXT(TRUNC(ABS(G222-NOW()-TRUNC(G222-NOW()))*24),"00") &amp; " H", NA()))</f>
        <v>-359 D 01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21"/>
        <v>-358 D 11 H</v>
      </c>
      <c r="L222" s="299">
        <f t="shared" si="22"/>
        <v>108416.06584822045</v>
      </c>
      <c r="M222" s="307">
        <f>IF(ISBLANK(A222),NA(),IFERROR(A222+(PLAYER_EXP_MAX-D222)/L222,NA()))</f>
        <v>43729.200829202666</v>
      </c>
      <c r="N222" s="320" t="str">
        <f t="shared" ca="1" si="23"/>
        <v>-357 D 21 H</v>
      </c>
    </row>
    <row r="223" spans="1:14" ht="14.65" customHeight="1" x14ac:dyDescent="0.25">
      <c r="D223" s="320" t="str">
        <f t="shared" si="19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882" t="e">
        <f t="shared" ref="H223:H286" ca="1" si="24">IF(ISBLANK(A223),NA(),IFERROR(TEXT(TRUNC(G223-NOW()),"000")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21"/>
        <v>#N/A</v>
      </c>
      <c r="L223" s="299" t="e">
        <f t="shared" si="22"/>
        <v>#N/A</v>
      </c>
      <c r="M223" s="307" t="e">
        <f>IF(ISBLANK(A223),NA(),IFERROR(A223+(PLAYER_EXP_MAX-D223)/L223,NA()))</f>
        <v>#N/A</v>
      </c>
      <c r="N223" s="320" t="e">
        <f t="shared" ca="1" si="23"/>
        <v>#N/A</v>
      </c>
    </row>
    <row r="224" spans="1:14" ht="14.65" customHeight="1" x14ac:dyDescent="0.25">
      <c r="D224" s="320" t="str">
        <f t="shared" si="19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882" t="e">
        <f t="shared" ca="1" si="24"/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21"/>
        <v>#N/A</v>
      </c>
      <c r="L224" s="299" t="e">
        <f t="shared" si="22"/>
        <v>#N/A</v>
      </c>
      <c r="M224" s="307" t="e">
        <f>IF(ISBLANK(A224),NA(),IFERROR(A224+(PLAYER_EXP_MAX-D224)/L224,NA()))</f>
        <v>#N/A</v>
      </c>
      <c r="N224" s="320" t="e">
        <f t="shared" ca="1" si="23"/>
        <v>#N/A</v>
      </c>
    </row>
    <row r="225" spans="4:14" ht="14.65" customHeight="1" x14ac:dyDescent="0.25">
      <c r="D225" s="320" t="str">
        <f t="shared" si="19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882" t="e">
        <f t="shared" ca="1" si="24"/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21"/>
        <v>#N/A</v>
      </c>
      <c r="L225" s="299" t="e">
        <f t="shared" si="22"/>
        <v>#N/A</v>
      </c>
      <c r="M225" s="307" t="e">
        <f>IF(ISBLANK(A225),NA(),IFERROR(A225+(PLAYER_EXP_MAX-D225)/L225,NA()))</f>
        <v>#N/A</v>
      </c>
      <c r="N225" s="320" t="e">
        <f t="shared" ca="1" si="23"/>
        <v>#N/A</v>
      </c>
    </row>
    <row r="226" spans="4:14" ht="14.65" customHeight="1" x14ac:dyDescent="0.25">
      <c r="D226" s="320" t="str">
        <f t="shared" si="19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882" t="e">
        <f t="shared" ca="1" si="24"/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21"/>
        <v>#N/A</v>
      </c>
      <c r="L226" s="299" t="e">
        <f t="shared" si="22"/>
        <v>#N/A</v>
      </c>
      <c r="M226" s="307" t="e">
        <f>IF(ISBLANK(A226),NA(),IFERROR(A226+(PLAYER_EXP_MAX-D226)/L226,NA()))</f>
        <v>#N/A</v>
      </c>
      <c r="N226" s="320" t="e">
        <f t="shared" ca="1" si="23"/>
        <v>#N/A</v>
      </c>
    </row>
    <row r="227" spans="4:14" ht="14.65" customHeight="1" x14ac:dyDescent="0.25">
      <c r="D227" s="320" t="str">
        <f t="shared" si="19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882" t="e">
        <f t="shared" ca="1" si="24"/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21"/>
        <v>#N/A</v>
      </c>
      <c r="L227" s="299" t="e">
        <f t="shared" si="22"/>
        <v>#N/A</v>
      </c>
      <c r="M227" s="307" t="e">
        <f>IF(ISBLANK(A227),NA(),IFERROR(A227+(PLAYER_EXP_MAX-D227)/L227,NA()))</f>
        <v>#N/A</v>
      </c>
      <c r="N227" s="320" t="e">
        <f t="shared" ca="1" si="23"/>
        <v>#N/A</v>
      </c>
    </row>
    <row r="228" spans="4:14" ht="14.65" customHeight="1" x14ac:dyDescent="0.25">
      <c r="D228" s="320" t="str">
        <f t="shared" si="19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882" t="e">
        <f t="shared" ca="1" si="24"/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21"/>
        <v>#N/A</v>
      </c>
      <c r="L228" s="299" t="e">
        <f t="shared" si="22"/>
        <v>#N/A</v>
      </c>
      <c r="M228" s="307" t="e">
        <f>IF(ISBLANK(A228),NA(),IFERROR(A228+(PLAYER_EXP_MAX-D228)/L228,NA()))</f>
        <v>#N/A</v>
      </c>
      <c r="N228" s="320" t="e">
        <f t="shared" ca="1" si="23"/>
        <v>#N/A</v>
      </c>
    </row>
    <row r="229" spans="4:14" ht="14.65" customHeight="1" x14ac:dyDescent="0.25">
      <c r="D229" s="320" t="str">
        <f t="shared" si="19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882" t="e">
        <f t="shared" ca="1" si="24"/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21"/>
        <v>#N/A</v>
      </c>
      <c r="L229" s="299" t="e">
        <f t="shared" si="22"/>
        <v>#N/A</v>
      </c>
      <c r="M229" s="307" t="e">
        <f>IF(ISBLANK(A229),NA(),IFERROR(A229+(PLAYER_EXP_MAX-D229)/L229,NA()))</f>
        <v>#N/A</v>
      </c>
      <c r="N229" s="320" t="e">
        <f t="shared" ca="1" si="23"/>
        <v>#N/A</v>
      </c>
    </row>
    <row r="230" spans="4:14" ht="14.65" customHeight="1" x14ac:dyDescent="0.25">
      <c r="D230" s="320" t="str">
        <f t="shared" si="19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882" t="e">
        <f t="shared" ca="1" si="24"/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21"/>
        <v>#N/A</v>
      </c>
      <c r="L230" s="299" t="e">
        <f t="shared" si="22"/>
        <v>#N/A</v>
      </c>
      <c r="M230" s="307" t="e">
        <f>IF(ISBLANK(A230),NA(),IFERROR(A230+(PLAYER_EXP_MAX-D230)/L230,NA()))</f>
        <v>#N/A</v>
      </c>
      <c r="N230" s="320" t="e">
        <f t="shared" ca="1" si="23"/>
        <v>#N/A</v>
      </c>
    </row>
    <row r="231" spans="4:14" ht="14.65" customHeight="1" x14ac:dyDescent="0.25">
      <c r="D231" s="320" t="str">
        <f t="shared" si="19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882" t="e">
        <f t="shared" ca="1" si="24"/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21"/>
        <v>#N/A</v>
      </c>
      <c r="L231" s="299" t="e">
        <f t="shared" si="22"/>
        <v>#N/A</v>
      </c>
      <c r="M231" s="307" t="e">
        <f>IF(ISBLANK(A231),NA(),IFERROR(A231+(PLAYER_EXP_MAX-D231)/L231,NA()))</f>
        <v>#N/A</v>
      </c>
      <c r="N231" s="320" t="e">
        <f t="shared" ca="1" si="23"/>
        <v>#N/A</v>
      </c>
    </row>
    <row r="232" spans="4:14" ht="14.65" customHeight="1" x14ac:dyDescent="0.25">
      <c r="D232" s="320" t="str">
        <f t="shared" si="19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882" t="e">
        <f t="shared" ca="1" si="24"/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21"/>
        <v>#N/A</v>
      </c>
      <c r="L232" s="299" t="e">
        <f t="shared" si="22"/>
        <v>#N/A</v>
      </c>
      <c r="M232" s="307" t="e">
        <f>IF(ISBLANK(A232),NA(),IFERROR(A232+(PLAYER_EXP_MAX-D232)/L232,NA()))</f>
        <v>#N/A</v>
      </c>
      <c r="N232" s="320" t="e">
        <f t="shared" ca="1" si="23"/>
        <v>#N/A</v>
      </c>
    </row>
    <row r="233" spans="4:14" ht="14.65" customHeight="1" x14ac:dyDescent="0.25">
      <c r="D233" s="320" t="str">
        <f t="shared" si="19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882" t="e">
        <f t="shared" ca="1" si="24"/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21"/>
        <v>#N/A</v>
      </c>
      <c r="L233" s="299" t="e">
        <f t="shared" si="22"/>
        <v>#N/A</v>
      </c>
      <c r="M233" s="307" t="e">
        <f>IF(ISBLANK(A233),NA(),IFERROR(A233+(PLAYER_EXP_MAX-D233)/L233,NA()))</f>
        <v>#N/A</v>
      </c>
      <c r="N233" s="320" t="e">
        <f t="shared" ca="1" si="23"/>
        <v>#N/A</v>
      </c>
    </row>
    <row r="234" spans="4:14" ht="14.65" customHeight="1" x14ac:dyDescent="0.25">
      <c r="D234" s="320" t="str">
        <f t="shared" si="19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882" t="e">
        <f t="shared" ca="1" si="24"/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21"/>
        <v>#N/A</v>
      </c>
      <c r="L234" s="299" t="e">
        <f t="shared" si="22"/>
        <v>#N/A</v>
      </c>
      <c r="M234" s="307" t="e">
        <f>IF(ISBLANK(A234),NA(),IFERROR(A234+(PLAYER_EXP_MAX-D234)/L234,NA()))</f>
        <v>#N/A</v>
      </c>
      <c r="N234" s="320" t="e">
        <f t="shared" ca="1" si="23"/>
        <v>#N/A</v>
      </c>
    </row>
    <row r="235" spans="4:14" ht="14.65" customHeight="1" x14ac:dyDescent="0.25">
      <c r="D235" s="320" t="str">
        <f t="shared" si="19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882" t="e">
        <f t="shared" ca="1" si="24"/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21"/>
        <v>#N/A</v>
      </c>
      <c r="L235" s="299" t="e">
        <f t="shared" si="22"/>
        <v>#N/A</v>
      </c>
      <c r="M235" s="307" t="e">
        <f>IF(ISBLANK(A235),NA(),IFERROR(A235+(PLAYER_EXP_MAX-D235)/L235,NA()))</f>
        <v>#N/A</v>
      </c>
      <c r="N235" s="320" t="e">
        <f t="shared" ca="1" si="23"/>
        <v>#N/A</v>
      </c>
    </row>
    <row r="236" spans="4:14" ht="14.65" customHeight="1" x14ac:dyDescent="0.25">
      <c r="D236" s="320" t="str">
        <f t="shared" si="19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882" t="e">
        <f t="shared" ca="1" si="24"/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21"/>
        <v>#N/A</v>
      </c>
      <c r="L236" s="299" t="e">
        <f t="shared" si="22"/>
        <v>#N/A</v>
      </c>
      <c r="M236" s="307" t="e">
        <f>IF(ISBLANK(A236),NA(),IFERROR(A236+(PLAYER_EXP_MAX-D236)/L236,NA()))</f>
        <v>#N/A</v>
      </c>
      <c r="N236" s="320" t="e">
        <f t="shared" ca="1" si="23"/>
        <v>#N/A</v>
      </c>
    </row>
    <row r="237" spans="4:14" ht="14.65" customHeight="1" x14ac:dyDescent="0.25">
      <c r="D237" s="320" t="str">
        <f t="shared" si="19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882" t="e">
        <f t="shared" ca="1" si="24"/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21"/>
        <v>#N/A</v>
      </c>
      <c r="L237" s="299" t="e">
        <f t="shared" si="22"/>
        <v>#N/A</v>
      </c>
      <c r="M237" s="307" t="e">
        <f>IF(ISBLANK(A237),NA(),IFERROR(A237+(PLAYER_EXP_MAX-D237)/L237,NA()))</f>
        <v>#N/A</v>
      </c>
      <c r="N237" s="320" t="e">
        <f t="shared" ca="1" si="23"/>
        <v>#N/A</v>
      </c>
    </row>
    <row r="238" spans="4:14" ht="14.65" customHeight="1" x14ac:dyDescent="0.25">
      <c r="D238" s="320" t="str">
        <f t="shared" si="19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882" t="e">
        <f t="shared" ca="1" si="24"/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21"/>
        <v>#N/A</v>
      </c>
      <c r="L238" s="299" t="e">
        <f t="shared" si="22"/>
        <v>#N/A</v>
      </c>
      <c r="M238" s="307" t="e">
        <f>IF(ISBLANK(A238),NA(),IFERROR(A238+(PLAYER_EXP_MAX-D238)/L238,NA()))</f>
        <v>#N/A</v>
      </c>
      <c r="N238" s="320" t="e">
        <f t="shared" ca="1" si="23"/>
        <v>#N/A</v>
      </c>
    </row>
    <row r="239" spans="4:14" ht="14.65" customHeight="1" x14ac:dyDescent="0.25">
      <c r="D239" s="320" t="str">
        <f t="shared" si="19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882" t="e">
        <f t="shared" ca="1" si="24"/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21"/>
        <v>#N/A</v>
      </c>
      <c r="L239" s="299" t="e">
        <f t="shared" si="22"/>
        <v>#N/A</v>
      </c>
      <c r="M239" s="307" t="e">
        <f>IF(ISBLANK(A239),NA(),IFERROR(A239+(PLAYER_EXP_MAX-D239)/L239,NA()))</f>
        <v>#N/A</v>
      </c>
      <c r="N239" s="320" t="e">
        <f t="shared" ca="1" si="23"/>
        <v>#N/A</v>
      </c>
    </row>
    <row r="240" spans="4:14" ht="14.65" customHeight="1" x14ac:dyDescent="0.25">
      <c r="D240" s="320" t="str">
        <f t="shared" si="19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882" t="e">
        <f t="shared" ca="1" si="24"/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21"/>
        <v>#N/A</v>
      </c>
      <c r="L240" s="299" t="e">
        <f t="shared" si="22"/>
        <v>#N/A</v>
      </c>
      <c r="M240" s="307" t="e">
        <f>IF(ISBLANK(A240),NA(),IFERROR(A240+(PLAYER_EXP_MAX-D240)/L240,NA()))</f>
        <v>#N/A</v>
      </c>
      <c r="N240" s="320" t="e">
        <f t="shared" ca="1" si="23"/>
        <v>#N/A</v>
      </c>
    </row>
    <row r="241" spans="4:14" ht="14.65" customHeight="1" x14ac:dyDescent="0.25">
      <c r="D241" s="320" t="str">
        <f t="shared" si="19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882" t="e">
        <f t="shared" ca="1" si="24"/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21"/>
        <v>#N/A</v>
      </c>
      <c r="L241" s="299" t="e">
        <f t="shared" si="22"/>
        <v>#N/A</v>
      </c>
      <c r="M241" s="307" t="e">
        <f>IF(ISBLANK(A241),NA(),IFERROR(A241+(PLAYER_EXP_MAX-D241)/L241,NA()))</f>
        <v>#N/A</v>
      </c>
      <c r="N241" s="320" t="e">
        <f t="shared" ca="1" si="23"/>
        <v>#N/A</v>
      </c>
    </row>
    <row r="242" spans="4:14" ht="14.65" customHeight="1" x14ac:dyDescent="0.25">
      <c r="D242" s="320" t="str">
        <f t="shared" si="19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882" t="e">
        <f t="shared" ca="1" si="24"/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21"/>
        <v>#N/A</v>
      </c>
      <c r="L242" s="299" t="e">
        <f t="shared" si="22"/>
        <v>#N/A</v>
      </c>
      <c r="M242" s="307" t="e">
        <f>IF(ISBLANK(A242),NA(),IFERROR(A242+(PLAYER_EXP_MAX-D242)/L242,NA()))</f>
        <v>#N/A</v>
      </c>
      <c r="N242" s="320" t="e">
        <f t="shared" ca="1" si="23"/>
        <v>#N/A</v>
      </c>
    </row>
    <row r="243" spans="4:14" ht="14.65" customHeight="1" x14ac:dyDescent="0.25">
      <c r="D243" s="320" t="str">
        <f t="shared" si="19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882" t="e">
        <f t="shared" ca="1" si="24"/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21"/>
        <v>#N/A</v>
      </c>
      <c r="L243" s="299" t="e">
        <f t="shared" si="22"/>
        <v>#N/A</v>
      </c>
      <c r="M243" s="307" t="e">
        <f>IF(ISBLANK(A243),NA(),IFERROR(A243+(PLAYER_EXP_MAX-D243)/L243,NA()))</f>
        <v>#N/A</v>
      </c>
      <c r="N243" s="320" t="e">
        <f t="shared" ca="1" si="23"/>
        <v>#N/A</v>
      </c>
    </row>
    <row r="244" spans="4:14" ht="14.65" customHeight="1" x14ac:dyDescent="0.25">
      <c r="D244" s="320" t="str">
        <f t="shared" si="19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882" t="e">
        <f t="shared" ca="1" si="24"/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21"/>
        <v>#N/A</v>
      </c>
      <c r="L244" s="299" t="e">
        <f t="shared" si="22"/>
        <v>#N/A</v>
      </c>
      <c r="M244" s="307" t="e">
        <f>IF(ISBLANK(A244),NA(),IFERROR(A244+(PLAYER_EXP_MAX-D244)/L244,NA()))</f>
        <v>#N/A</v>
      </c>
      <c r="N244" s="320" t="e">
        <f t="shared" ca="1" si="23"/>
        <v>#N/A</v>
      </c>
    </row>
    <row r="245" spans="4:14" ht="14.65" customHeight="1" x14ac:dyDescent="0.25">
      <c r="D245" s="320" t="str">
        <f t="shared" si="19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882" t="e">
        <f t="shared" ca="1" si="24"/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21"/>
        <v>#N/A</v>
      </c>
      <c r="L245" s="299" t="e">
        <f t="shared" si="22"/>
        <v>#N/A</v>
      </c>
      <c r="M245" s="307" t="e">
        <f>IF(ISBLANK(A245),NA(),IFERROR(A245+(PLAYER_EXP_MAX-D245)/L245,NA()))</f>
        <v>#N/A</v>
      </c>
      <c r="N245" s="320" t="e">
        <f t="shared" ca="1" si="23"/>
        <v>#N/A</v>
      </c>
    </row>
    <row r="246" spans="4:14" ht="14.65" customHeight="1" x14ac:dyDescent="0.25">
      <c r="D246" s="320" t="str">
        <f t="shared" si="19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882" t="e">
        <f t="shared" ca="1" si="24"/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21"/>
        <v>#N/A</v>
      </c>
      <c r="L246" s="299" t="e">
        <f t="shared" si="22"/>
        <v>#N/A</v>
      </c>
      <c r="M246" s="307" t="e">
        <f>IF(ISBLANK(A246),NA(),IFERROR(A246+(PLAYER_EXP_MAX-D246)/L246,NA()))</f>
        <v>#N/A</v>
      </c>
      <c r="N246" s="320" t="e">
        <f t="shared" ca="1" si="23"/>
        <v>#N/A</v>
      </c>
    </row>
    <row r="247" spans="4:14" ht="14.65" customHeight="1" x14ac:dyDescent="0.25">
      <c r="D247" s="320" t="str">
        <f t="shared" si="19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882" t="e">
        <f t="shared" ca="1" si="24"/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21"/>
        <v>#N/A</v>
      </c>
      <c r="L247" s="299" t="e">
        <f t="shared" si="22"/>
        <v>#N/A</v>
      </c>
      <c r="M247" s="307" t="e">
        <f>IF(ISBLANK(A247),NA(),IFERROR(A247+(PLAYER_EXP_MAX-D247)/L247,NA()))</f>
        <v>#N/A</v>
      </c>
      <c r="N247" s="320" t="e">
        <f t="shared" ca="1" si="23"/>
        <v>#N/A</v>
      </c>
    </row>
    <row r="248" spans="4:14" ht="14.65" customHeight="1" x14ac:dyDescent="0.25">
      <c r="D248" s="320" t="str">
        <f t="shared" si="19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882" t="e">
        <f t="shared" ca="1" si="24"/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21"/>
        <v>#N/A</v>
      </c>
      <c r="L248" s="299" t="e">
        <f t="shared" si="22"/>
        <v>#N/A</v>
      </c>
      <c r="M248" s="307" t="e">
        <f>IF(ISBLANK(A248),NA(),IFERROR(A248+(PLAYER_EXP_MAX-D248)/L248,NA()))</f>
        <v>#N/A</v>
      </c>
      <c r="N248" s="320" t="e">
        <f t="shared" ca="1" si="23"/>
        <v>#N/A</v>
      </c>
    </row>
    <row r="249" spans="4:14" ht="14.65" customHeight="1" x14ac:dyDescent="0.25">
      <c r="D249" s="320" t="str">
        <f t="shared" si="19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882" t="e">
        <f t="shared" ca="1" si="24"/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21"/>
        <v>#N/A</v>
      </c>
      <c r="L249" s="299" t="e">
        <f t="shared" si="22"/>
        <v>#N/A</v>
      </c>
      <c r="M249" s="307" t="e">
        <f>IF(ISBLANK(A249),NA(),IFERROR(A249+(PLAYER_EXP_MAX-D249)/L249,NA()))</f>
        <v>#N/A</v>
      </c>
      <c r="N249" s="320" t="e">
        <f t="shared" ca="1" si="23"/>
        <v>#N/A</v>
      </c>
    </row>
    <row r="250" spans="4:14" ht="14.65" customHeight="1" x14ac:dyDescent="0.25">
      <c r="D250" s="320" t="str">
        <f t="shared" si="19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882" t="e">
        <f t="shared" ca="1" si="24"/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21"/>
        <v>#N/A</v>
      </c>
      <c r="L250" s="299" t="e">
        <f t="shared" si="22"/>
        <v>#N/A</v>
      </c>
      <c r="M250" s="307" t="e">
        <f>IF(ISBLANK(A250),NA(),IFERROR(A250+(PLAYER_EXP_MAX-D250)/L250,NA()))</f>
        <v>#N/A</v>
      </c>
      <c r="N250" s="320" t="e">
        <f t="shared" ca="1" si="23"/>
        <v>#N/A</v>
      </c>
    </row>
    <row r="251" spans="4:14" ht="14.65" customHeight="1" x14ac:dyDescent="0.25">
      <c r="D251" s="320" t="str">
        <f t="shared" si="19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882" t="e">
        <f t="shared" ca="1" si="24"/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21"/>
        <v>#N/A</v>
      </c>
      <c r="L251" s="299" t="e">
        <f t="shared" si="22"/>
        <v>#N/A</v>
      </c>
      <c r="M251" s="307" t="e">
        <f>IF(ISBLANK(A251),NA(),IFERROR(A251+(PLAYER_EXP_MAX-D251)/L251,NA()))</f>
        <v>#N/A</v>
      </c>
      <c r="N251" s="320" t="e">
        <f t="shared" ca="1" si="23"/>
        <v>#N/A</v>
      </c>
    </row>
    <row r="252" spans="4:14" ht="14.65" customHeight="1" x14ac:dyDescent="0.25">
      <c r="D252" s="320" t="str">
        <f t="shared" si="19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882" t="e">
        <f t="shared" ca="1" si="24"/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21"/>
        <v>#N/A</v>
      </c>
      <c r="L252" s="299" t="e">
        <f t="shared" si="22"/>
        <v>#N/A</v>
      </c>
      <c r="M252" s="307" t="e">
        <f>IF(ISBLANK(A252),NA(),IFERROR(A252+(PLAYER_EXP_MAX-D252)/L252,NA()))</f>
        <v>#N/A</v>
      </c>
      <c r="N252" s="320" t="e">
        <f t="shared" ca="1" si="23"/>
        <v>#N/A</v>
      </c>
    </row>
    <row r="253" spans="4:14" ht="14.65" customHeight="1" x14ac:dyDescent="0.25">
      <c r="D253" s="320" t="str">
        <f t="shared" si="19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882" t="e">
        <f t="shared" ca="1" si="24"/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21"/>
        <v>#N/A</v>
      </c>
      <c r="L253" s="299" t="e">
        <f t="shared" si="22"/>
        <v>#N/A</v>
      </c>
      <c r="M253" s="307" t="e">
        <f>IF(ISBLANK(A253),NA(),IFERROR(A253+(PLAYER_EXP_MAX-D253)/L253,NA()))</f>
        <v>#N/A</v>
      </c>
      <c r="N253" s="320" t="e">
        <f t="shared" ca="1" si="23"/>
        <v>#N/A</v>
      </c>
    </row>
    <row r="254" spans="4:14" ht="14.65" customHeight="1" x14ac:dyDescent="0.25">
      <c r="D254" s="320" t="str">
        <f t="shared" si="19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882" t="e">
        <f t="shared" ca="1" si="24"/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21"/>
        <v>#N/A</v>
      </c>
      <c r="L254" s="299" t="e">
        <f t="shared" si="22"/>
        <v>#N/A</v>
      </c>
      <c r="M254" s="307" t="e">
        <f>IF(ISBLANK(A254),NA(),IFERROR(A254+(PLAYER_EXP_MAX-D254)/L254,NA()))</f>
        <v>#N/A</v>
      </c>
      <c r="N254" s="320" t="e">
        <f t="shared" ca="1" si="23"/>
        <v>#N/A</v>
      </c>
    </row>
    <row r="255" spans="4:14" ht="14.65" customHeight="1" x14ac:dyDescent="0.25">
      <c r="D255" s="320" t="str">
        <f t="shared" si="19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882" t="e">
        <f t="shared" ca="1" si="24"/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21"/>
        <v>#N/A</v>
      </c>
      <c r="L255" s="299" t="e">
        <f t="shared" si="22"/>
        <v>#N/A</v>
      </c>
      <c r="M255" s="307" t="e">
        <f>IF(ISBLANK(A255),NA(),IFERROR(A255+(PLAYER_EXP_MAX-D255)/L255,NA()))</f>
        <v>#N/A</v>
      </c>
      <c r="N255" s="320" t="e">
        <f t="shared" ca="1" si="23"/>
        <v>#N/A</v>
      </c>
    </row>
    <row r="256" spans="4:14" ht="14.65" customHeight="1" x14ac:dyDescent="0.25">
      <c r="D256" s="320" t="str">
        <f t="shared" si="19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882" t="e">
        <f t="shared" ca="1" si="24"/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21"/>
        <v>#N/A</v>
      </c>
      <c r="L256" s="299" t="e">
        <f t="shared" si="22"/>
        <v>#N/A</v>
      </c>
      <c r="M256" s="307" t="e">
        <f>IF(ISBLANK(A256),NA(),IFERROR(A256+(PLAYER_EXP_MAX-D256)/L256,NA()))</f>
        <v>#N/A</v>
      </c>
      <c r="N256" s="320" t="e">
        <f t="shared" ca="1" si="23"/>
        <v>#N/A</v>
      </c>
    </row>
    <row r="257" spans="4:14" ht="14.65" customHeight="1" x14ac:dyDescent="0.25">
      <c r="D257" s="320" t="str">
        <f t="shared" si="19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882" t="e">
        <f t="shared" ca="1" si="24"/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21"/>
        <v>#N/A</v>
      </c>
      <c r="L257" s="299" t="e">
        <f t="shared" si="22"/>
        <v>#N/A</v>
      </c>
      <c r="M257" s="307" t="e">
        <f>IF(ISBLANK(A257),NA(),IFERROR(A257+(PLAYER_EXP_MAX-D257)/L257,NA()))</f>
        <v>#N/A</v>
      </c>
      <c r="N257" s="320" t="e">
        <f t="shared" ca="1" si="23"/>
        <v>#N/A</v>
      </c>
    </row>
    <row r="258" spans="4:14" ht="14.65" customHeight="1" x14ac:dyDescent="0.25">
      <c r="D258" s="320" t="str">
        <f t="shared" si="19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882" t="e">
        <f t="shared" ca="1" si="24"/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21"/>
        <v>#N/A</v>
      </c>
      <c r="L258" s="299" t="e">
        <f t="shared" si="22"/>
        <v>#N/A</v>
      </c>
      <c r="M258" s="307" t="e">
        <f>IF(ISBLANK(A258),NA(),IFERROR(A258+(PLAYER_EXP_MAX-D258)/L258,NA()))</f>
        <v>#N/A</v>
      </c>
      <c r="N258" s="320" t="e">
        <f t="shared" ca="1" si="23"/>
        <v>#N/A</v>
      </c>
    </row>
    <row r="259" spans="4:14" ht="14.65" customHeight="1" x14ac:dyDescent="0.25">
      <c r="D259" s="320" t="str">
        <f t="shared" ref="D259:D322" si="25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882" t="e">
        <f t="shared" ca="1" si="24"/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6">IF(ISBLANK(A259),NA(),IFERROR(TEXT(TRUNC(J259-NOW()),"000") &amp; " D " &amp; TEXT(TRUNC(ABS(J259-NOW()-TRUNC(J259-NOW()))*24),"00") &amp; " H", NA()))</f>
        <v>#N/A</v>
      </c>
      <c r="L259" s="299" t="e">
        <f t="shared" si="22"/>
        <v>#N/A</v>
      </c>
      <c r="M259" s="307" t="e">
        <f>IF(ISBLANK(A259),NA(),IFERROR(A259+(PLAYER_EXP_MAX-D259)/L259,NA()))</f>
        <v>#N/A</v>
      </c>
      <c r="N259" s="320" t="e">
        <f t="shared" ca="1" si="23"/>
        <v>#N/A</v>
      </c>
    </row>
    <row r="260" spans="4:14" ht="14.65" customHeight="1" x14ac:dyDescent="0.25">
      <c r="D260" s="320" t="str">
        <f t="shared" si="25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882" t="e">
        <f t="shared" ca="1" si="24"/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6"/>
        <v>#N/A</v>
      </c>
      <c r="L260" s="299" t="e">
        <f t="shared" si="22"/>
        <v>#N/A</v>
      </c>
      <c r="M260" s="307" t="e">
        <f>IF(ISBLANK(A260),NA(),IFERROR(A260+(PLAYER_EXP_MAX-D260)/L260,NA()))</f>
        <v>#N/A</v>
      </c>
      <c r="N260" s="320" t="e">
        <f t="shared" ca="1" si="23"/>
        <v>#N/A</v>
      </c>
    </row>
    <row r="261" spans="4:14" ht="14.65" customHeight="1" x14ac:dyDescent="0.25">
      <c r="D261" s="320" t="str">
        <f t="shared" si="25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882" t="e">
        <f t="shared" ca="1" si="24"/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6"/>
        <v>#N/A</v>
      </c>
      <c r="L261" s="299" t="e">
        <f t="shared" si="22"/>
        <v>#N/A</v>
      </c>
      <c r="M261" s="307" t="e">
        <f>IF(ISBLANK(A261),NA(),IFERROR(A261+(PLAYER_EXP_MAX-D261)/L261,NA()))</f>
        <v>#N/A</v>
      </c>
      <c r="N261" s="320" t="e">
        <f t="shared" ca="1" si="23"/>
        <v>#N/A</v>
      </c>
    </row>
    <row r="262" spans="4:14" ht="14.65" customHeight="1" x14ac:dyDescent="0.25">
      <c r="D262" s="320" t="str">
        <f t="shared" si="25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882" t="e">
        <f t="shared" ca="1" si="24"/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6"/>
        <v>#N/A</v>
      </c>
      <c r="L262" s="299" t="e">
        <f t="shared" si="22"/>
        <v>#N/A</v>
      </c>
      <c r="M262" s="307" t="e">
        <f>IF(ISBLANK(A262),NA(),IFERROR(A262+(PLAYER_EXP_MAX-D262)/L262,NA()))</f>
        <v>#N/A</v>
      </c>
      <c r="N262" s="320" t="e">
        <f t="shared" ca="1" si="23"/>
        <v>#N/A</v>
      </c>
    </row>
    <row r="263" spans="4:14" ht="14.65" customHeight="1" x14ac:dyDescent="0.25">
      <c r="D263" s="320" t="str">
        <f t="shared" si="25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882" t="e">
        <f t="shared" ca="1" si="24"/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6"/>
        <v>#N/A</v>
      </c>
      <c r="L263" s="299" t="e">
        <f t="shared" si="22"/>
        <v>#N/A</v>
      </c>
      <c r="M263" s="307" t="e">
        <f>IF(ISBLANK(A263),NA(),IFERROR(A263+(PLAYER_EXP_MAX-D263)/L263,NA()))</f>
        <v>#N/A</v>
      </c>
      <c r="N263" s="320" t="e">
        <f t="shared" ca="1" si="23"/>
        <v>#N/A</v>
      </c>
    </row>
    <row r="264" spans="4:14" ht="14.65" customHeight="1" x14ac:dyDescent="0.25">
      <c r="D264" s="320" t="str">
        <f t="shared" si="25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882" t="e">
        <f t="shared" ca="1" si="24"/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6"/>
        <v>#N/A</v>
      </c>
      <c r="L264" s="299" t="e">
        <f t="shared" si="22"/>
        <v>#N/A</v>
      </c>
      <c r="M264" s="307" t="e">
        <f>IF(ISBLANK(A264),NA(),IFERROR(A264+(PLAYER_EXP_MAX-D264)/L264,NA()))</f>
        <v>#N/A</v>
      </c>
      <c r="N264" s="320" t="e">
        <f t="shared" ca="1" si="23"/>
        <v>#N/A</v>
      </c>
    </row>
    <row r="265" spans="4:14" ht="14.65" customHeight="1" x14ac:dyDescent="0.25">
      <c r="D265" s="320" t="str">
        <f t="shared" si="25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882" t="e">
        <f t="shared" ca="1" si="24"/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6"/>
        <v>#N/A</v>
      </c>
      <c r="L265" s="299" t="e">
        <f t="shared" si="22"/>
        <v>#N/A</v>
      </c>
      <c r="M265" s="307" t="e">
        <f>IF(ISBLANK(A265),NA(),IFERROR(A265+(PLAYER_EXP_MAX-D265)/L265,NA()))</f>
        <v>#N/A</v>
      </c>
      <c r="N265" s="320" t="e">
        <f t="shared" ca="1" si="23"/>
        <v>#N/A</v>
      </c>
    </row>
    <row r="266" spans="4:14" ht="14.65" customHeight="1" x14ac:dyDescent="0.25">
      <c r="D266" s="320" t="str">
        <f t="shared" si="25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882" t="e">
        <f t="shared" ca="1" si="24"/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6"/>
        <v>#N/A</v>
      </c>
      <c r="L266" s="299" t="e">
        <f t="shared" ref="L266:L329" si="27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23"/>
        <v>#N/A</v>
      </c>
    </row>
    <row r="267" spans="4:14" ht="14.65" customHeight="1" x14ac:dyDescent="0.25">
      <c r="D267" s="320" t="str">
        <f t="shared" si="25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882" t="e">
        <f t="shared" ca="1" si="24"/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6"/>
        <v>#N/A</v>
      </c>
      <c r="L267" s="299" t="e">
        <f t="shared" si="27"/>
        <v>#N/A</v>
      </c>
      <c r="M267" s="307" t="e">
        <f>IF(ISBLANK(A267),NA(),IFERROR(A267+(PLAYER_EXP_MAX-D267)/L267,NA()))</f>
        <v>#N/A</v>
      </c>
      <c r="N267" s="320" t="e">
        <f t="shared" ca="1" si="23"/>
        <v>#N/A</v>
      </c>
    </row>
    <row r="268" spans="4:14" ht="14.65" customHeight="1" x14ac:dyDescent="0.25">
      <c r="D268" s="320" t="str">
        <f t="shared" si="25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882" t="e">
        <f t="shared" ca="1" si="24"/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6"/>
        <v>#N/A</v>
      </c>
      <c r="L268" s="299" t="e">
        <f t="shared" si="27"/>
        <v>#N/A</v>
      </c>
      <c r="M268" s="307" t="e">
        <f>IF(ISBLANK(A268),NA(),IFERROR(A268+(PLAYER_EXP_MAX-D268)/L268,NA()))</f>
        <v>#N/A</v>
      </c>
      <c r="N268" s="320" t="e">
        <f t="shared" ca="1" si="23"/>
        <v>#N/A</v>
      </c>
    </row>
    <row r="269" spans="4:14" ht="14.65" customHeight="1" x14ac:dyDescent="0.25">
      <c r="D269" s="320" t="str">
        <f t="shared" si="25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882" t="e">
        <f t="shared" ca="1" si="24"/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6"/>
        <v>#N/A</v>
      </c>
      <c r="L269" s="299" t="e">
        <f t="shared" si="27"/>
        <v>#N/A</v>
      </c>
      <c r="M269" s="307" t="e">
        <f>IF(ISBLANK(A269),NA(),IFERROR(A269+(PLAYER_EXP_MAX-D269)/L269,NA()))</f>
        <v>#N/A</v>
      </c>
      <c r="N269" s="320" t="e">
        <f t="shared" ca="1" si="23"/>
        <v>#N/A</v>
      </c>
    </row>
    <row r="270" spans="4:14" ht="14.65" customHeight="1" x14ac:dyDescent="0.25">
      <c r="D270" s="320" t="str">
        <f t="shared" si="25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882" t="e">
        <f t="shared" ca="1" si="24"/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6"/>
        <v>#N/A</v>
      </c>
      <c r="L270" s="299" t="e">
        <f t="shared" si="27"/>
        <v>#N/A</v>
      </c>
      <c r="M270" s="307" t="e">
        <f>IF(ISBLANK(A270),NA(),IFERROR(A270+(PLAYER_EXP_MAX-D270)/L270,NA()))</f>
        <v>#N/A</v>
      </c>
      <c r="N270" s="320" t="e">
        <f t="shared" ca="1" si="23"/>
        <v>#N/A</v>
      </c>
    </row>
    <row r="271" spans="4:14" ht="14.65" customHeight="1" x14ac:dyDescent="0.25">
      <c r="D271" s="320" t="str">
        <f t="shared" si="25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882" t="e">
        <f t="shared" ca="1" si="24"/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6"/>
        <v>#N/A</v>
      </c>
      <c r="L271" s="299" t="e">
        <f t="shared" si="27"/>
        <v>#N/A</v>
      </c>
      <c r="M271" s="307" t="e">
        <f>IF(ISBLANK(A271),NA(),IFERROR(A271+(PLAYER_EXP_MAX-D271)/L271,NA()))</f>
        <v>#N/A</v>
      </c>
      <c r="N271" s="320" t="e">
        <f t="shared" ca="1" si="23"/>
        <v>#N/A</v>
      </c>
    </row>
    <row r="272" spans="4:14" ht="14.65" customHeight="1" x14ac:dyDescent="0.25">
      <c r="D272" s="320" t="str">
        <f t="shared" si="25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882" t="e">
        <f t="shared" ca="1" si="24"/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6"/>
        <v>#N/A</v>
      </c>
      <c r="L272" s="299" t="e">
        <f t="shared" si="27"/>
        <v>#N/A</v>
      </c>
      <c r="M272" s="307" t="e">
        <f>IF(ISBLANK(A272),NA(),IFERROR(A272+(PLAYER_EXP_MAX-D272)/L272,NA()))</f>
        <v>#N/A</v>
      </c>
      <c r="N272" s="320" t="e">
        <f t="shared" ca="1" si="23"/>
        <v>#N/A</v>
      </c>
    </row>
    <row r="273" spans="4:14" ht="14.65" customHeight="1" x14ac:dyDescent="0.25">
      <c r="D273" s="320" t="str">
        <f t="shared" si="25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882" t="e">
        <f t="shared" ca="1" si="24"/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6"/>
        <v>#N/A</v>
      </c>
      <c r="L273" s="299" t="e">
        <f t="shared" si="27"/>
        <v>#N/A</v>
      </c>
      <c r="M273" s="307" t="e">
        <f>IF(ISBLANK(A273),NA(),IFERROR(A273+(PLAYER_EXP_MAX-D273)/L273,NA()))</f>
        <v>#N/A</v>
      </c>
      <c r="N273" s="320" t="e">
        <f t="shared" ca="1" si="23"/>
        <v>#N/A</v>
      </c>
    </row>
    <row r="274" spans="4:14" ht="14.65" customHeight="1" x14ac:dyDescent="0.25">
      <c r="D274" s="320" t="str">
        <f t="shared" si="25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882" t="e">
        <f t="shared" ca="1" si="24"/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6"/>
        <v>#N/A</v>
      </c>
      <c r="L274" s="299" t="e">
        <f t="shared" si="27"/>
        <v>#N/A</v>
      </c>
      <c r="M274" s="307" t="e">
        <f>IF(ISBLANK(A274),NA(),IFERROR(A274+(PLAYER_EXP_MAX-D274)/L274,NA()))</f>
        <v>#N/A</v>
      </c>
      <c r="N274" s="320" t="e">
        <f t="shared" ca="1" si="23"/>
        <v>#N/A</v>
      </c>
    </row>
    <row r="275" spans="4:14" ht="14.65" customHeight="1" x14ac:dyDescent="0.25">
      <c r="D275" s="320" t="str">
        <f t="shared" si="25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882" t="e">
        <f t="shared" ca="1" si="24"/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6"/>
        <v>#N/A</v>
      </c>
      <c r="L275" s="299" t="e">
        <f t="shared" si="27"/>
        <v>#N/A</v>
      </c>
      <c r="M275" s="307" t="e">
        <f>IF(ISBLANK(A275),NA(),IFERROR(A275+(PLAYER_EXP_MAX-D275)/L275,NA()))</f>
        <v>#N/A</v>
      </c>
      <c r="N275" s="320" t="e">
        <f t="shared" ca="1" si="23"/>
        <v>#N/A</v>
      </c>
    </row>
    <row r="276" spans="4:14" ht="14.65" customHeight="1" x14ac:dyDescent="0.25">
      <c r="D276" s="320" t="str">
        <f t="shared" si="25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882" t="e">
        <f t="shared" ca="1" si="24"/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6"/>
        <v>#N/A</v>
      </c>
      <c r="L276" s="299" t="e">
        <f t="shared" si="27"/>
        <v>#N/A</v>
      </c>
      <c r="M276" s="307" t="e">
        <f>IF(ISBLANK(A276),NA(),IFERROR(A276+(PLAYER_EXP_MAX-D276)/L276,NA()))</f>
        <v>#N/A</v>
      </c>
      <c r="N276" s="32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5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882" t="e">
        <f t="shared" ca="1" si="24"/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6"/>
        <v>#N/A</v>
      </c>
      <c r="L277" s="299" t="e">
        <f t="shared" si="27"/>
        <v>#N/A</v>
      </c>
      <c r="M277" s="307" t="e">
        <f>IF(ISBLANK(A277),NA(),IFERROR(A277+(PLAYER_EXP_MAX-D277)/L277,NA()))</f>
        <v>#N/A</v>
      </c>
      <c r="N277" s="320" t="e">
        <f t="shared" ca="1" si="28"/>
        <v>#N/A</v>
      </c>
    </row>
    <row r="278" spans="4:14" ht="14.65" customHeight="1" x14ac:dyDescent="0.25">
      <c r="D278" s="320" t="str">
        <f t="shared" si="25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882" t="e">
        <f t="shared" ca="1" si="24"/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6"/>
        <v>#N/A</v>
      </c>
      <c r="L278" s="299" t="e">
        <f t="shared" si="27"/>
        <v>#N/A</v>
      </c>
      <c r="M278" s="307" t="e">
        <f>IF(ISBLANK(A278),NA(),IFERROR(A278+(PLAYER_EXP_MAX-D278)/L278,NA()))</f>
        <v>#N/A</v>
      </c>
      <c r="N278" s="320" t="e">
        <f t="shared" ca="1" si="28"/>
        <v>#N/A</v>
      </c>
    </row>
    <row r="279" spans="4:14" ht="14.65" customHeight="1" x14ac:dyDescent="0.25">
      <c r="D279" s="320" t="str">
        <f t="shared" si="25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882" t="e">
        <f t="shared" ca="1" si="24"/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6"/>
        <v>#N/A</v>
      </c>
      <c r="L279" s="299" t="e">
        <f t="shared" si="27"/>
        <v>#N/A</v>
      </c>
      <c r="M279" s="307" t="e">
        <f>IF(ISBLANK(A279),NA(),IFERROR(A279+(PLAYER_EXP_MAX-D279)/L279,NA()))</f>
        <v>#N/A</v>
      </c>
      <c r="N279" s="320" t="e">
        <f t="shared" ca="1" si="28"/>
        <v>#N/A</v>
      </c>
    </row>
    <row r="280" spans="4:14" ht="14.65" customHeight="1" x14ac:dyDescent="0.25">
      <c r="D280" s="320" t="str">
        <f t="shared" si="25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882" t="e">
        <f t="shared" ca="1" si="24"/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6"/>
        <v>#N/A</v>
      </c>
      <c r="L280" s="299" t="e">
        <f t="shared" si="27"/>
        <v>#N/A</v>
      </c>
      <c r="M280" s="307" t="e">
        <f>IF(ISBLANK(A280),NA(),IFERROR(A280+(PLAYER_EXP_MAX-D280)/L280,NA()))</f>
        <v>#N/A</v>
      </c>
      <c r="N280" s="320" t="e">
        <f t="shared" ca="1" si="28"/>
        <v>#N/A</v>
      </c>
    </row>
    <row r="281" spans="4:14" ht="14.65" customHeight="1" x14ac:dyDescent="0.25">
      <c r="D281" s="320" t="str">
        <f t="shared" si="25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882" t="e">
        <f t="shared" ca="1" si="24"/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6"/>
        <v>#N/A</v>
      </c>
      <c r="L281" s="299" t="e">
        <f t="shared" si="27"/>
        <v>#N/A</v>
      </c>
      <c r="M281" s="307" t="e">
        <f>IF(ISBLANK(A281),NA(),IFERROR(A281+(PLAYER_EXP_MAX-D281)/L281,NA()))</f>
        <v>#N/A</v>
      </c>
      <c r="N281" s="320" t="e">
        <f t="shared" ca="1" si="28"/>
        <v>#N/A</v>
      </c>
    </row>
    <row r="282" spans="4:14" ht="14.65" customHeight="1" x14ac:dyDescent="0.25">
      <c r="D282" s="320" t="str">
        <f t="shared" si="25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882" t="e">
        <f t="shared" ca="1" si="24"/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6"/>
        <v>#N/A</v>
      </c>
      <c r="L282" s="299" t="e">
        <f t="shared" si="27"/>
        <v>#N/A</v>
      </c>
      <c r="M282" s="307" t="e">
        <f>IF(ISBLANK(A282),NA(),IFERROR(A282+(PLAYER_EXP_MAX-D282)/L282,NA()))</f>
        <v>#N/A</v>
      </c>
      <c r="N282" s="320" t="e">
        <f t="shared" ca="1" si="28"/>
        <v>#N/A</v>
      </c>
    </row>
    <row r="283" spans="4:14" ht="14.65" customHeight="1" x14ac:dyDescent="0.25">
      <c r="D283" s="320" t="str">
        <f t="shared" si="25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882" t="e">
        <f t="shared" ca="1" si="24"/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6"/>
        <v>#N/A</v>
      </c>
      <c r="L283" s="299" t="e">
        <f t="shared" si="27"/>
        <v>#N/A</v>
      </c>
      <c r="M283" s="307" t="e">
        <f>IF(ISBLANK(A283),NA(),IFERROR(A283+(PLAYER_EXP_MAX-D283)/L283,NA()))</f>
        <v>#N/A</v>
      </c>
      <c r="N283" s="320" t="e">
        <f t="shared" ca="1" si="28"/>
        <v>#N/A</v>
      </c>
    </row>
    <row r="284" spans="4:14" ht="14.65" customHeight="1" x14ac:dyDescent="0.25">
      <c r="D284" s="320" t="str">
        <f t="shared" si="25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882" t="e">
        <f t="shared" ca="1" si="24"/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6"/>
        <v>#N/A</v>
      </c>
      <c r="L284" s="299" t="e">
        <f t="shared" si="27"/>
        <v>#N/A</v>
      </c>
      <c r="M284" s="307" t="e">
        <f>IF(ISBLANK(A284),NA(),IFERROR(A284+(PLAYER_EXP_MAX-D284)/L284,NA()))</f>
        <v>#N/A</v>
      </c>
      <c r="N284" s="320" t="e">
        <f t="shared" ca="1" si="28"/>
        <v>#N/A</v>
      </c>
    </row>
    <row r="285" spans="4:14" ht="14.65" customHeight="1" x14ac:dyDescent="0.25">
      <c r="D285" s="320" t="str">
        <f t="shared" si="25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882" t="e">
        <f t="shared" ca="1" si="24"/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6"/>
        <v>#N/A</v>
      </c>
      <c r="L285" s="299" t="e">
        <f t="shared" si="27"/>
        <v>#N/A</v>
      </c>
      <c r="M285" s="307" t="e">
        <f>IF(ISBLANK(A285),NA(),IFERROR(A285+(PLAYER_EXP_MAX-D285)/L285,NA()))</f>
        <v>#N/A</v>
      </c>
      <c r="N285" s="320" t="e">
        <f t="shared" ca="1" si="28"/>
        <v>#N/A</v>
      </c>
    </row>
    <row r="286" spans="4:14" ht="14.65" customHeight="1" x14ac:dyDescent="0.25">
      <c r="D286" s="320" t="str">
        <f t="shared" si="25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882" t="e">
        <f t="shared" ca="1" si="24"/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6"/>
        <v>#N/A</v>
      </c>
      <c r="L286" s="299" t="e">
        <f t="shared" si="27"/>
        <v>#N/A</v>
      </c>
      <c r="M286" s="307" t="e">
        <f>IF(ISBLANK(A286),NA(),IFERROR(A286+(PLAYER_EXP_MAX-D286)/L286,NA()))</f>
        <v>#N/A</v>
      </c>
      <c r="N286" s="320" t="e">
        <f t="shared" ca="1" si="28"/>
        <v>#N/A</v>
      </c>
    </row>
    <row r="287" spans="4:14" ht="14.65" customHeight="1" x14ac:dyDescent="0.25">
      <c r="D287" s="320" t="str">
        <f t="shared" si="25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882" t="e">
        <f t="shared" ref="H287:H350" ca="1" si="29">IF(ISBLANK(A287),NA(),IFERROR(TEXT(TRUNC(G287-NOW()),"000")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6"/>
        <v>#N/A</v>
      </c>
      <c r="L287" s="299" t="e">
        <f t="shared" si="27"/>
        <v>#N/A</v>
      </c>
      <c r="M287" s="307" t="e">
        <f>IF(ISBLANK(A287),NA(),IFERROR(A287+(PLAYER_EXP_MAX-D287)/L287,NA()))</f>
        <v>#N/A</v>
      </c>
      <c r="N287" s="320" t="e">
        <f t="shared" ca="1" si="28"/>
        <v>#N/A</v>
      </c>
    </row>
    <row r="288" spans="4:14" ht="14.65" customHeight="1" x14ac:dyDescent="0.25">
      <c r="D288" s="320" t="str">
        <f t="shared" si="25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882" t="e">
        <f t="shared" ca="1" si="29"/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6"/>
        <v>#N/A</v>
      </c>
      <c r="L288" s="299" t="e">
        <f t="shared" si="27"/>
        <v>#N/A</v>
      </c>
      <c r="M288" s="307" t="e">
        <f>IF(ISBLANK(A288),NA(),IFERROR(A288+(PLAYER_EXP_MAX-D288)/L288,NA()))</f>
        <v>#N/A</v>
      </c>
      <c r="N288" s="320" t="e">
        <f t="shared" ca="1" si="28"/>
        <v>#N/A</v>
      </c>
    </row>
    <row r="289" spans="4:14" ht="14.65" customHeight="1" x14ac:dyDescent="0.25">
      <c r="D289" s="320" t="str">
        <f t="shared" si="25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882" t="e">
        <f t="shared" ca="1" si="29"/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6"/>
        <v>#N/A</v>
      </c>
      <c r="L289" s="299" t="e">
        <f t="shared" si="27"/>
        <v>#N/A</v>
      </c>
      <c r="M289" s="307" t="e">
        <f>IF(ISBLANK(A289),NA(),IFERROR(A289+(PLAYER_EXP_MAX-D289)/L289,NA()))</f>
        <v>#N/A</v>
      </c>
      <c r="N289" s="320" t="e">
        <f t="shared" ca="1" si="28"/>
        <v>#N/A</v>
      </c>
    </row>
    <row r="290" spans="4:14" ht="14.65" customHeight="1" x14ac:dyDescent="0.25">
      <c r="D290" s="320" t="str">
        <f t="shared" si="25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882" t="e">
        <f t="shared" ca="1" si="29"/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6"/>
        <v>#N/A</v>
      </c>
      <c r="L290" s="299" t="e">
        <f t="shared" si="27"/>
        <v>#N/A</v>
      </c>
      <c r="M290" s="307" t="e">
        <f>IF(ISBLANK(A290),NA(),IFERROR(A290+(PLAYER_EXP_MAX-D290)/L290,NA()))</f>
        <v>#N/A</v>
      </c>
      <c r="N290" s="320" t="e">
        <f t="shared" ca="1" si="28"/>
        <v>#N/A</v>
      </c>
    </row>
    <row r="291" spans="4:14" ht="14.65" customHeight="1" x14ac:dyDescent="0.25">
      <c r="D291" s="320" t="str">
        <f t="shared" si="25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882" t="e">
        <f t="shared" ca="1" si="29"/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6"/>
        <v>#N/A</v>
      </c>
      <c r="L291" s="299" t="e">
        <f t="shared" si="27"/>
        <v>#N/A</v>
      </c>
      <c r="M291" s="307" t="e">
        <f>IF(ISBLANK(A291),NA(),IFERROR(A291+(PLAYER_EXP_MAX-D291)/L291,NA()))</f>
        <v>#N/A</v>
      </c>
      <c r="N291" s="320" t="e">
        <f t="shared" ca="1" si="28"/>
        <v>#N/A</v>
      </c>
    </row>
    <row r="292" spans="4:14" ht="14.65" customHeight="1" x14ac:dyDescent="0.25">
      <c r="D292" s="320" t="str">
        <f t="shared" si="25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882" t="e">
        <f t="shared" ca="1" si="29"/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6"/>
        <v>#N/A</v>
      </c>
      <c r="L292" s="299" t="e">
        <f t="shared" si="27"/>
        <v>#N/A</v>
      </c>
      <c r="M292" s="307" t="e">
        <f>IF(ISBLANK(A292),NA(),IFERROR(A292+(PLAYER_EXP_MAX-D292)/L292,NA()))</f>
        <v>#N/A</v>
      </c>
      <c r="N292" s="320" t="e">
        <f t="shared" ca="1" si="28"/>
        <v>#N/A</v>
      </c>
    </row>
    <row r="293" spans="4:14" ht="14.65" customHeight="1" x14ac:dyDescent="0.25">
      <c r="D293" s="320" t="str">
        <f t="shared" si="25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882" t="e">
        <f t="shared" ca="1" si="29"/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6"/>
        <v>#N/A</v>
      </c>
      <c r="L293" s="299" t="e">
        <f t="shared" si="27"/>
        <v>#N/A</v>
      </c>
      <c r="M293" s="307" t="e">
        <f>IF(ISBLANK(A293),NA(),IFERROR(A293+(PLAYER_EXP_MAX-D293)/L293,NA()))</f>
        <v>#N/A</v>
      </c>
      <c r="N293" s="320" t="e">
        <f t="shared" ca="1" si="28"/>
        <v>#N/A</v>
      </c>
    </row>
    <row r="294" spans="4:14" ht="14.65" customHeight="1" x14ac:dyDescent="0.25">
      <c r="D294" s="320" t="str">
        <f t="shared" si="25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882" t="e">
        <f t="shared" ca="1" si="29"/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6"/>
        <v>#N/A</v>
      </c>
      <c r="L294" s="299" t="e">
        <f t="shared" si="27"/>
        <v>#N/A</v>
      </c>
      <c r="M294" s="307" t="e">
        <f>IF(ISBLANK(A294),NA(),IFERROR(A294+(PLAYER_EXP_MAX-D294)/L294,NA()))</f>
        <v>#N/A</v>
      </c>
      <c r="N294" s="320" t="e">
        <f t="shared" ca="1" si="28"/>
        <v>#N/A</v>
      </c>
    </row>
    <row r="295" spans="4:14" ht="14.65" customHeight="1" x14ac:dyDescent="0.25">
      <c r="D295" s="320" t="str">
        <f t="shared" si="25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882" t="e">
        <f t="shared" ca="1" si="29"/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6"/>
        <v>#N/A</v>
      </c>
      <c r="L295" s="299" t="e">
        <f t="shared" si="27"/>
        <v>#N/A</v>
      </c>
      <c r="M295" s="307" t="e">
        <f>IF(ISBLANK(A295),NA(),IFERROR(A295+(PLAYER_EXP_MAX-D295)/L295,NA()))</f>
        <v>#N/A</v>
      </c>
      <c r="N295" s="320" t="e">
        <f t="shared" ca="1" si="28"/>
        <v>#N/A</v>
      </c>
    </row>
    <row r="296" spans="4:14" ht="14.65" customHeight="1" x14ac:dyDescent="0.25">
      <c r="D296" s="320" t="str">
        <f t="shared" si="25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882" t="e">
        <f t="shared" ca="1" si="29"/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6"/>
        <v>#N/A</v>
      </c>
      <c r="L296" s="299" t="e">
        <f t="shared" si="27"/>
        <v>#N/A</v>
      </c>
      <c r="M296" s="307" t="e">
        <f>IF(ISBLANK(A296),NA(),IFERROR(A296+(PLAYER_EXP_MAX-D296)/L296,NA()))</f>
        <v>#N/A</v>
      </c>
      <c r="N296" s="320" t="e">
        <f t="shared" ca="1" si="28"/>
        <v>#N/A</v>
      </c>
    </row>
    <row r="297" spans="4:14" ht="14.65" customHeight="1" x14ac:dyDescent="0.25">
      <c r="D297" s="320" t="str">
        <f t="shared" si="25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882" t="e">
        <f t="shared" ca="1" si="29"/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6"/>
        <v>#N/A</v>
      </c>
      <c r="L297" s="299" t="e">
        <f t="shared" si="27"/>
        <v>#N/A</v>
      </c>
      <c r="M297" s="307" t="e">
        <f>IF(ISBLANK(A297),NA(),IFERROR(A297+(PLAYER_EXP_MAX-D297)/L297,NA()))</f>
        <v>#N/A</v>
      </c>
      <c r="N297" s="320" t="e">
        <f t="shared" ca="1" si="28"/>
        <v>#N/A</v>
      </c>
    </row>
    <row r="298" spans="4:14" ht="14.65" customHeight="1" x14ac:dyDescent="0.25">
      <c r="D298" s="320" t="str">
        <f t="shared" si="25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882" t="e">
        <f t="shared" ca="1" si="29"/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6"/>
        <v>#N/A</v>
      </c>
      <c r="L298" s="299" t="e">
        <f t="shared" si="27"/>
        <v>#N/A</v>
      </c>
      <c r="M298" s="307" t="e">
        <f>IF(ISBLANK(A298),NA(),IFERROR(A298+(PLAYER_EXP_MAX-D298)/L298,NA()))</f>
        <v>#N/A</v>
      </c>
      <c r="N298" s="320" t="e">
        <f t="shared" ca="1" si="28"/>
        <v>#N/A</v>
      </c>
    </row>
    <row r="299" spans="4:14" ht="14.65" customHeight="1" x14ac:dyDescent="0.25">
      <c r="D299" s="320" t="str">
        <f t="shared" si="25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882" t="e">
        <f t="shared" ca="1" si="29"/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6"/>
        <v>#N/A</v>
      </c>
      <c r="L299" s="299" t="e">
        <f t="shared" si="27"/>
        <v>#N/A</v>
      </c>
      <c r="M299" s="307" t="e">
        <f>IF(ISBLANK(A299),NA(),IFERROR(A299+(PLAYER_EXP_MAX-D299)/L299,NA()))</f>
        <v>#N/A</v>
      </c>
      <c r="N299" s="320" t="e">
        <f t="shared" ca="1" si="28"/>
        <v>#N/A</v>
      </c>
    </row>
    <row r="300" spans="4:14" ht="14.65" customHeight="1" x14ac:dyDescent="0.25">
      <c r="D300" s="320" t="str">
        <f t="shared" si="25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882" t="e">
        <f t="shared" ca="1" si="29"/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6"/>
        <v>#N/A</v>
      </c>
      <c r="L300" s="299" t="e">
        <f t="shared" si="27"/>
        <v>#N/A</v>
      </c>
      <c r="M300" s="307" t="e">
        <f>IF(ISBLANK(A300),NA(),IFERROR(A300+(PLAYER_EXP_MAX-D300)/L300,NA()))</f>
        <v>#N/A</v>
      </c>
      <c r="N300" s="320" t="e">
        <f t="shared" ca="1" si="28"/>
        <v>#N/A</v>
      </c>
    </row>
    <row r="301" spans="4:14" ht="14.65" customHeight="1" x14ac:dyDescent="0.25">
      <c r="D301" s="320" t="str">
        <f t="shared" si="25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882" t="e">
        <f t="shared" ca="1" si="29"/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6"/>
        <v>#N/A</v>
      </c>
      <c r="L301" s="299" t="e">
        <f t="shared" si="27"/>
        <v>#N/A</v>
      </c>
      <c r="M301" s="307" t="e">
        <f>IF(ISBLANK(A301),NA(),IFERROR(A301+(PLAYER_EXP_MAX-D301)/L301,NA()))</f>
        <v>#N/A</v>
      </c>
      <c r="N301" s="320" t="e">
        <f t="shared" ca="1" si="28"/>
        <v>#N/A</v>
      </c>
    </row>
    <row r="302" spans="4:14" ht="14.65" customHeight="1" x14ac:dyDescent="0.25">
      <c r="D302" s="320" t="str">
        <f t="shared" si="25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882" t="e">
        <f t="shared" ca="1" si="29"/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6"/>
        <v>#N/A</v>
      </c>
      <c r="L302" s="299" t="e">
        <f t="shared" si="27"/>
        <v>#N/A</v>
      </c>
      <c r="M302" s="307" t="e">
        <f>IF(ISBLANK(A302),NA(),IFERROR(A302+(PLAYER_EXP_MAX-D302)/L302,NA()))</f>
        <v>#N/A</v>
      </c>
      <c r="N302" s="320" t="e">
        <f t="shared" ca="1" si="28"/>
        <v>#N/A</v>
      </c>
    </row>
    <row r="303" spans="4:14" ht="14.65" customHeight="1" x14ac:dyDescent="0.25">
      <c r="D303" s="320" t="str">
        <f t="shared" si="25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882" t="e">
        <f t="shared" ca="1" si="29"/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6"/>
        <v>#N/A</v>
      </c>
      <c r="L303" s="299" t="e">
        <f t="shared" si="27"/>
        <v>#N/A</v>
      </c>
      <c r="M303" s="307" t="e">
        <f>IF(ISBLANK(A303),NA(),IFERROR(A303+(PLAYER_EXP_MAX-D303)/L303,NA()))</f>
        <v>#N/A</v>
      </c>
      <c r="N303" s="320" t="e">
        <f t="shared" ca="1" si="28"/>
        <v>#N/A</v>
      </c>
    </row>
    <row r="304" spans="4:14" ht="14.65" customHeight="1" x14ac:dyDescent="0.25">
      <c r="D304" s="320" t="str">
        <f t="shared" si="25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882" t="e">
        <f t="shared" ca="1" si="29"/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6"/>
        <v>#N/A</v>
      </c>
      <c r="L304" s="299" t="e">
        <f t="shared" si="27"/>
        <v>#N/A</v>
      </c>
      <c r="M304" s="307" t="e">
        <f>IF(ISBLANK(A304),NA(),IFERROR(A304+(PLAYER_EXP_MAX-D304)/L304,NA()))</f>
        <v>#N/A</v>
      </c>
      <c r="N304" s="320" t="e">
        <f t="shared" ca="1" si="28"/>
        <v>#N/A</v>
      </c>
    </row>
    <row r="305" spans="4:14" ht="14.65" customHeight="1" x14ac:dyDescent="0.25">
      <c r="D305" s="320" t="str">
        <f t="shared" si="25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882" t="e">
        <f t="shared" ca="1" si="29"/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6"/>
        <v>#N/A</v>
      </c>
      <c r="L305" s="299" t="e">
        <f t="shared" si="27"/>
        <v>#N/A</v>
      </c>
      <c r="M305" s="307" t="e">
        <f>IF(ISBLANK(A305),NA(),IFERROR(A305+(PLAYER_EXP_MAX-D305)/L305,NA()))</f>
        <v>#N/A</v>
      </c>
      <c r="N305" s="320" t="e">
        <f t="shared" ca="1" si="28"/>
        <v>#N/A</v>
      </c>
    </row>
    <row r="306" spans="4:14" ht="14.65" customHeight="1" x14ac:dyDescent="0.25">
      <c r="D306" s="320" t="str">
        <f t="shared" si="25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882" t="e">
        <f t="shared" ca="1" si="29"/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6"/>
        <v>#N/A</v>
      </c>
      <c r="L306" s="299" t="e">
        <f t="shared" si="27"/>
        <v>#N/A</v>
      </c>
      <c r="M306" s="307" t="e">
        <f>IF(ISBLANK(A306),NA(),IFERROR(A306+(PLAYER_EXP_MAX-D306)/L306,NA()))</f>
        <v>#N/A</v>
      </c>
      <c r="N306" s="320" t="e">
        <f t="shared" ca="1" si="28"/>
        <v>#N/A</v>
      </c>
    </row>
    <row r="307" spans="4:14" ht="14.65" customHeight="1" x14ac:dyDescent="0.25">
      <c r="D307" s="320" t="str">
        <f t="shared" si="25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882" t="e">
        <f t="shared" ca="1" si="29"/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6"/>
        <v>#N/A</v>
      </c>
      <c r="L307" s="299" t="e">
        <f t="shared" si="27"/>
        <v>#N/A</v>
      </c>
      <c r="M307" s="307" t="e">
        <f>IF(ISBLANK(A307),NA(),IFERROR(A307+(PLAYER_EXP_MAX-D307)/L307,NA()))</f>
        <v>#N/A</v>
      </c>
      <c r="N307" s="320" t="e">
        <f t="shared" ca="1" si="28"/>
        <v>#N/A</v>
      </c>
    </row>
    <row r="308" spans="4:14" ht="14.65" customHeight="1" x14ac:dyDescent="0.25">
      <c r="D308" s="320" t="str">
        <f t="shared" si="25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882" t="e">
        <f t="shared" ca="1" si="29"/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6"/>
        <v>#N/A</v>
      </c>
      <c r="L308" s="299" t="e">
        <f t="shared" si="27"/>
        <v>#N/A</v>
      </c>
      <c r="M308" s="307" t="e">
        <f>IF(ISBLANK(A308),NA(),IFERROR(A308+(PLAYER_EXP_MAX-D308)/L308,NA()))</f>
        <v>#N/A</v>
      </c>
      <c r="N308" s="320" t="e">
        <f t="shared" ca="1" si="28"/>
        <v>#N/A</v>
      </c>
    </row>
    <row r="309" spans="4:14" ht="14.65" customHeight="1" x14ac:dyDescent="0.25">
      <c r="D309" s="320" t="str">
        <f t="shared" si="25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882" t="e">
        <f t="shared" ca="1" si="29"/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6"/>
        <v>#N/A</v>
      </c>
      <c r="L309" s="299" t="e">
        <f t="shared" si="27"/>
        <v>#N/A</v>
      </c>
      <c r="M309" s="307" t="e">
        <f>IF(ISBLANK(A309),NA(),IFERROR(A309+(PLAYER_EXP_MAX-D309)/L309,NA()))</f>
        <v>#N/A</v>
      </c>
      <c r="N309" s="320" t="e">
        <f t="shared" ca="1" si="28"/>
        <v>#N/A</v>
      </c>
    </row>
    <row r="310" spans="4:14" ht="14.65" customHeight="1" x14ac:dyDescent="0.25">
      <c r="D310" s="320" t="str">
        <f t="shared" si="25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882" t="e">
        <f t="shared" ca="1" si="29"/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6"/>
        <v>#N/A</v>
      </c>
      <c r="L310" s="299" t="e">
        <f t="shared" si="27"/>
        <v>#N/A</v>
      </c>
      <c r="M310" s="307" t="e">
        <f>IF(ISBLANK(A310),NA(),IFERROR(A310+(PLAYER_EXP_MAX-D310)/L310,NA()))</f>
        <v>#N/A</v>
      </c>
      <c r="N310" s="320" t="e">
        <f t="shared" ca="1" si="28"/>
        <v>#N/A</v>
      </c>
    </row>
    <row r="311" spans="4:14" ht="14.65" customHeight="1" x14ac:dyDescent="0.25">
      <c r="D311" s="320" t="str">
        <f t="shared" si="25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882" t="e">
        <f t="shared" ca="1" si="29"/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6"/>
        <v>#N/A</v>
      </c>
      <c r="L311" s="299" t="e">
        <f t="shared" si="27"/>
        <v>#N/A</v>
      </c>
      <c r="M311" s="307" t="e">
        <f>IF(ISBLANK(A311),NA(),IFERROR(A311+(PLAYER_EXP_MAX-D311)/L311,NA()))</f>
        <v>#N/A</v>
      </c>
      <c r="N311" s="320" t="e">
        <f t="shared" ca="1" si="28"/>
        <v>#N/A</v>
      </c>
    </row>
    <row r="312" spans="4:14" ht="14.65" customHeight="1" x14ac:dyDescent="0.25">
      <c r="D312" s="320" t="str">
        <f t="shared" si="25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882" t="e">
        <f t="shared" ca="1" si="29"/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6"/>
        <v>#N/A</v>
      </c>
      <c r="L312" s="299" t="e">
        <f t="shared" si="27"/>
        <v>#N/A</v>
      </c>
      <c r="M312" s="307" t="e">
        <f>IF(ISBLANK(A312),NA(),IFERROR(A312+(PLAYER_EXP_MAX-D312)/L312,NA()))</f>
        <v>#N/A</v>
      </c>
      <c r="N312" s="320" t="e">
        <f t="shared" ca="1" si="28"/>
        <v>#N/A</v>
      </c>
    </row>
    <row r="313" spans="4:14" ht="14.65" customHeight="1" x14ac:dyDescent="0.25">
      <c r="D313" s="320" t="str">
        <f t="shared" si="25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882" t="e">
        <f t="shared" ca="1" si="29"/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6"/>
        <v>#N/A</v>
      </c>
      <c r="L313" s="299" t="e">
        <f t="shared" si="27"/>
        <v>#N/A</v>
      </c>
      <c r="M313" s="307" t="e">
        <f>IF(ISBLANK(A313),NA(),IFERROR(A313+(PLAYER_EXP_MAX-D313)/L313,NA()))</f>
        <v>#N/A</v>
      </c>
      <c r="N313" s="320" t="e">
        <f t="shared" ca="1" si="28"/>
        <v>#N/A</v>
      </c>
    </row>
    <row r="314" spans="4:14" ht="14.65" customHeight="1" x14ac:dyDescent="0.25">
      <c r="D314" s="320" t="str">
        <f t="shared" si="25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882" t="e">
        <f t="shared" ca="1" si="29"/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6"/>
        <v>#N/A</v>
      </c>
      <c r="L314" s="299" t="e">
        <f t="shared" si="27"/>
        <v>#N/A</v>
      </c>
      <c r="M314" s="307" t="e">
        <f>IF(ISBLANK(A314),NA(),IFERROR(A314+(PLAYER_EXP_MAX-D314)/L314,NA()))</f>
        <v>#N/A</v>
      </c>
      <c r="N314" s="320" t="e">
        <f t="shared" ca="1" si="28"/>
        <v>#N/A</v>
      </c>
    </row>
    <row r="315" spans="4:14" ht="14.65" customHeight="1" x14ac:dyDescent="0.25">
      <c r="D315" s="320" t="str">
        <f t="shared" si="25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882" t="e">
        <f t="shared" ca="1" si="29"/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6"/>
        <v>#N/A</v>
      </c>
      <c r="L315" s="299" t="e">
        <f t="shared" si="27"/>
        <v>#N/A</v>
      </c>
      <c r="M315" s="307" t="e">
        <f>IF(ISBLANK(A315),NA(),IFERROR(A315+(PLAYER_EXP_MAX-D315)/L315,NA()))</f>
        <v>#N/A</v>
      </c>
      <c r="N315" s="320" t="e">
        <f t="shared" ca="1" si="28"/>
        <v>#N/A</v>
      </c>
    </row>
    <row r="316" spans="4:14" ht="14.65" customHeight="1" x14ac:dyDescent="0.25">
      <c r="D316" s="320" t="str">
        <f t="shared" si="25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882" t="e">
        <f t="shared" ca="1" si="29"/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6"/>
        <v>#N/A</v>
      </c>
      <c r="L316" s="299" t="e">
        <f t="shared" si="27"/>
        <v>#N/A</v>
      </c>
      <c r="M316" s="307" t="e">
        <f>IF(ISBLANK(A316),NA(),IFERROR(A316+(PLAYER_EXP_MAX-D316)/L316,NA()))</f>
        <v>#N/A</v>
      </c>
      <c r="N316" s="320" t="e">
        <f t="shared" ca="1" si="28"/>
        <v>#N/A</v>
      </c>
    </row>
    <row r="317" spans="4:14" ht="14.65" customHeight="1" x14ac:dyDescent="0.25">
      <c r="D317" s="320" t="str">
        <f t="shared" si="25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882" t="e">
        <f t="shared" ca="1" si="29"/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6"/>
        <v>#N/A</v>
      </c>
      <c r="L317" s="299" t="e">
        <f t="shared" si="27"/>
        <v>#N/A</v>
      </c>
      <c r="M317" s="307" t="e">
        <f>IF(ISBLANK(A317),NA(),IFERROR(A317+(PLAYER_EXP_MAX-D317)/L317,NA()))</f>
        <v>#N/A</v>
      </c>
      <c r="N317" s="320" t="e">
        <f t="shared" ca="1" si="28"/>
        <v>#N/A</v>
      </c>
    </row>
    <row r="318" spans="4:14" ht="14.65" customHeight="1" x14ac:dyDescent="0.25">
      <c r="D318" s="320" t="str">
        <f t="shared" si="25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882" t="e">
        <f t="shared" ca="1" si="29"/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6"/>
        <v>#N/A</v>
      </c>
      <c r="L318" s="299" t="e">
        <f t="shared" si="27"/>
        <v>#N/A</v>
      </c>
      <c r="M318" s="307" t="e">
        <f>IF(ISBLANK(A318),NA(),IFERROR(A318+(PLAYER_EXP_MAX-D318)/L318,NA()))</f>
        <v>#N/A</v>
      </c>
      <c r="N318" s="320" t="e">
        <f t="shared" ca="1" si="28"/>
        <v>#N/A</v>
      </c>
    </row>
    <row r="319" spans="4:14" ht="14.65" customHeight="1" x14ac:dyDescent="0.25">
      <c r="D319" s="320" t="str">
        <f t="shared" si="25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882" t="e">
        <f t="shared" ca="1" si="29"/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6"/>
        <v>#N/A</v>
      </c>
      <c r="L319" s="299" t="e">
        <f t="shared" si="27"/>
        <v>#N/A</v>
      </c>
      <c r="M319" s="307" t="e">
        <f>IF(ISBLANK(A319),NA(),IFERROR(A319+(PLAYER_EXP_MAX-D319)/L319,NA()))</f>
        <v>#N/A</v>
      </c>
      <c r="N319" s="320" t="e">
        <f t="shared" ca="1" si="28"/>
        <v>#N/A</v>
      </c>
    </row>
    <row r="320" spans="4:14" ht="14.65" customHeight="1" x14ac:dyDescent="0.25">
      <c r="D320" s="320" t="str">
        <f t="shared" si="25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882" t="e">
        <f t="shared" ca="1" si="29"/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6"/>
        <v>#N/A</v>
      </c>
      <c r="L320" s="299" t="e">
        <f t="shared" si="27"/>
        <v>#N/A</v>
      </c>
      <c r="M320" s="307" t="e">
        <f>IF(ISBLANK(A320),NA(),IFERROR(A320+(PLAYER_EXP_MAX-D320)/L320,NA()))</f>
        <v>#N/A</v>
      </c>
      <c r="N320" s="320" t="e">
        <f t="shared" ca="1" si="28"/>
        <v>#N/A</v>
      </c>
    </row>
    <row r="321" spans="4:14" ht="14.65" customHeight="1" x14ac:dyDescent="0.25">
      <c r="D321" s="320" t="str">
        <f t="shared" si="25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882" t="e">
        <f t="shared" ca="1" si="29"/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6"/>
        <v>#N/A</v>
      </c>
      <c r="L321" s="299" t="e">
        <f t="shared" si="27"/>
        <v>#N/A</v>
      </c>
      <c r="M321" s="307" t="e">
        <f>IF(ISBLANK(A321),NA(),IFERROR(A321+(PLAYER_EXP_MAX-D321)/L321,NA()))</f>
        <v>#N/A</v>
      </c>
      <c r="N321" s="320" t="e">
        <f t="shared" ca="1" si="28"/>
        <v>#N/A</v>
      </c>
    </row>
    <row r="322" spans="4:14" ht="14.65" customHeight="1" x14ac:dyDescent="0.25">
      <c r="D322" s="320" t="str">
        <f t="shared" si="25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882" t="e">
        <f t="shared" ca="1" si="29"/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6"/>
        <v>#N/A</v>
      </c>
      <c r="L322" s="299" t="e">
        <f t="shared" si="27"/>
        <v>#N/A</v>
      </c>
      <c r="M322" s="307" t="e">
        <f>IF(ISBLANK(A322),NA(),IFERROR(A322+(PLAYER_EXP_MAX-D322)/L322,NA()))</f>
        <v>#N/A</v>
      </c>
      <c r="N322" s="320" t="e">
        <f t="shared" ca="1" si="28"/>
        <v>#N/A</v>
      </c>
    </row>
    <row r="323" spans="4:14" ht="14.65" customHeight="1" x14ac:dyDescent="0.25">
      <c r="D323" s="320" t="str">
        <f t="shared" ref="D323:D386" si="30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882" t="e">
        <f t="shared" ca="1" si="29"/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31">IF(ISBLANK(A323),NA(),IFERROR(TEXT(TRUNC(J323-NOW()),"000") &amp; " D " &amp; TEXT(TRUNC(ABS(J323-NOW()-TRUNC(J323-NOW()))*24),"00") &amp; " H", NA()))</f>
        <v>#N/A</v>
      </c>
      <c r="L323" s="299" t="e">
        <f t="shared" si="27"/>
        <v>#N/A</v>
      </c>
      <c r="M323" s="307" t="e">
        <f>IF(ISBLANK(A323),NA(),IFERROR(A323+(PLAYER_EXP_MAX-D323)/L323,NA()))</f>
        <v>#N/A</v>
      </c>
      <c r="N323" s="320" t="e">
        <f t="shared" ca="1" si="28"/>
        <v>#N/A</v>
      </c>
    </row>
    <row r="324" spans="4:14" ht="14.65" customHeight="1" x14ac:dyDescent="0.25">
      <c r="D324" s="320" t="str">
        <f t="shared" si="30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882" t="e">
        <f t="shared" ca="1" si="29"/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31"/>
        <v>#N/A</v>
      </c>
      <c r="L324" s="299" t="e">
        <f t="shared" si="27"/>
        <v>#N/A</v>
      </c>
      <c r="M324" s="307" t="e">
        <f>IF(ISBLANK(A324),NA(),IFERROR(A324+(PLAYER_EXP_MAX-D324)/L324,NA()))</f>
        <v>#N/A</v>
      </c>
      <c r="N324" s="320" t="e">
        <f t="shared" ca="1" si="28"/>
        <v>#N/A</v>
      </c>
    </row>
    <row r="325" spans="4:14" ht="14.65" customHeight="1" x14ac:dyDescent="0.25">
      <c r="D325" s="320" t="str">
        <f t="shared" si="30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882" t="e">
        <f t="shared" ca="1" si="29"/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31"/>
        <v>#N/A</v>
      </c>
      <c r="L325" s="299" t="e">
        <f t="shared" si="27"/>
        <v>#N/A</v>
      </c>
      <c r="M325" s="307" t="e">
        <f>IF(ISBLANK(A325),NA(),IFERROR(A325+(PLAYER_EXP_MAX-D325)/L325,NA()))</f>
        <v>#N/A</v>
      </c>
      <c r="N325" s="320" t="e">
        <f t="shared" ca="1" si="28"/>
        <v>#N/A</v>
      </c>
    </row>
    <row r="326" spans="4:14" ht="14.65" customHeight="1" x14ac:dyDescent="0.25">
      <c r="D326" s="320" t="str">
        <f t="shared" si="30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882" t="e">
        <f t="shared" ca="1" si="29"/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31"/>
        <v>#N/A</v>
      </c>
      <c r="L326" s="299" t="e">
        <f t="shared" si="27"/>
        <v>#N/A</v>
      </c>
      <c r="M326" s="307" t="e">
        <f>IF(ISBLANK(A326),NA(),IFERROR(A326+(PLAYER_EXP_MAX-D326)/L326,NA()))</f>
        <v>#N/A</v>
      </c>
      <c r="N326" s="320" t="e">
        <f t="shared" ca="1" si="28"/>
        <v>#N/A</v>
      </c>
    </row>
    <row r="327" spans="4:14" ht="14.65" customHeight="1" x14ac:dyDescent="0.25">
      <c r="D327" s="320" t="str">
        <f t="shared" si="30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882" t="e">
        <f t="shared" ca="1" si="29"/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31"/>
        <v>#N/A</v>
      </c>
      <c r="L327" s="299" t="e">
        <f t="shared" si="27"/>
        <v>#N/A</v>
      </c>
      <c r="M327" s="307" t="e">
        <f>IF(ISBLANK(A327),NA(),IFERROR(A327+(PLAYER_EXP_MAX-D327)/L327,NA()))</f>
        <v>#N/A</v>
      </c>
      <c r="N327" s="320" t="e">
        <f t="shared" ca="1" si="28"/>
        <v>#N/A</v>
      </c>
    </row>
    <row r="328" spans="4:14" ht="14.65" customHeight="1" x14ac:dyDescent="0.25">
      <c r="D328" s="320" t="str">
        <f t="shared" si="30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882" t="e">
        <f t="shared" ca="1" si="29"/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31"/>
        <v>#N/A</v>
      </c>
      <c r="L328" s="299" t="e">
        <f t="shared" si="27"/>
        <v>#N/A</v>
      </c>
      <c r="M328" s="307" t="e">
        <f>IF(ISBLANK(A328),NA(),IFERROR(A328+(PLAYER_EXP_MAX-D328)/L328,NA()))</f>
        <v>#N/A</v>
      </c>
      <c r="N328" s="320" t="e">
        <f t="shared" ca="1" si="28"/>
        <v>#N/A</v>
      </c>
    </row>
    <row r="329" spans="4:14" ht="14.65" customHeight="1" x14ac:dyDescent="0.25">
      <c r="D329" s="320" t="str">
        <f t="shared" si="30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882" t="e">
        <f t="shared" ca="1" si="29"/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31"/>
        <v>#N/A</v>
      </c>
      <c r="L329" s="299" t="e">
        <f t="shared" si="27"/>
        <v>#N/A</v>
      </c>
      <c r="M329" s="307" t="e">
        <f>IF(ISBLANK(A329),NA(),IFERROR(A329+(PLAYER_EXP_MAX-D329)/L329,NA()))</f>
        <v>#N/A</v>
      </c>
      <c r="N329" s="320" t="e">
        <f t="shared" ca="1" si="28"/>
        <v>#N/A</v>
      </c>
    </row>
    <row r="330" spans="4:14" ht="14.65" customHeight="1" x14ac:dyDescent="0.25">
      <c r="D330" s="320" t="str">
        <f t="shared" si="30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882" t="e">
        <f t="shared" ca="1" si="29"/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31"/>
        <v>#N/A</v>
      </c>
      <c r="L330" s="299" t="e">
        <f t="shared" ref="L330:L393" si="32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8"/>
        <v>#N/A</v>
      </c>
    </row>
    <row r="331" spans="4:14" ht="14.65" customHeight="1" x14ac:dyDescent="0.25">
      <c r="D331" s="320" t="str">
        <f t="shared" si="30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882" t="e">
        <f t="shared" ca="1" si="29"/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31"/>
        <v>#N/A</v>
      </c>
      <c r="L331" s="299" t="e">
        <f t="shared" si="32"/>
        <v>#N/A</v>
      </c>
      <c r="M331" s="307" t="e">
        <f>IF(ISBLANK(A331),NA(),IFERROR(A331+(PLAYER_EXP_MAX-D331)/L331,NA()))</f>
        <v>#N/A</v>
      </c>
      <c r="N331" s="320" t="e">
        <f t="shared" ca="1" si="28"/>
        <v>#N/A</v>
      </c>
    </row>
    <row r="332" spans="4:14" ht="14.65" customHeight="1" x14ac:dyDescent="0.25">
      <c r="D332" s="320" t="str">
        <f t="shared" si="30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882" t="e">
        <f t="shared" ca="1" si="29"/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31"/>
        <v>#N/A</v>
      </c>
      <c r="L332" s="299" t="e">
        <f t="shared" si="32"/>
        <v>#N/A</v>
      </c>
      <c r="M332" s="307" t="e">
        <f>IF(ISBLANK(A332),NA(),IFERROR(A332+(PLAYER_EXP_MAX-D332)/L332,NA()))</f>
        <v>#N/A</v>
      </c>
      <c r="N332" s="320" t="e">
        <f t="shared" ca="1" si="28"/>
        <v>#N/A</v>
      </c>
    </row>
    <row r="333" spans="4:14" ht="14.65" customHeight="1" x14ac:dyDescent="0.25">
      <c r="D333" s="320" t="str">
        <f t="shared" si="30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882" t="e">
        <f t="shared" ca="1" si="29"/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31"/>
        <v>#N/A</v>
      </c>
      <c r="L333" s="299" t="e">
        <f t="shared" si="32"/>
        <v>#N/A</v>
      </c>
      <c r="M333" s="307" t="e">
        <f>IF(ISBLANK(A333),NA(),IFERROR(A333+(PLAYER_EXP_MAX-D333)/L333,NA()))</f>
        <v>#N/A</v>
      </c>
      <c r="N333" s="320" t="e">
        <f t="shared" ca="1" si="28"/>
        <v>#N/A</v>
      </c>
    </row>
    <row r="334" spans="4:14" ht="14.65" customHeight="1" x14ac:dyDescent="0.25">
      <c r="D334" s="320" t="str">
        <f t="shared" si="30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882" t="e">
        <f t="shared" ca="1" si="29"/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31"/>
        <v>#N/A</v>
      </c>
      <c r="L334" s="299" t="e">
        <f t="shared" si="32"/>
        <v>#N/A</v>
      </c>
      <c r="M334" s="307" t="e">
        <f>IF(ISBLANK(A334),NA(),IFERROR(A334+(PLAYER_EXP_MAX-D334)/L334,NA()))</f>
        <v>#N/A</v>
      </c>
      <c r="N334" s="320" t="e">
        <f t="shared" ca="1" si="28"/>
        <v>#N/A</v>
      </c>
    </row>
    <row r="335" spans="4:14" ht="14.65" customHeight="1" x14ac:dyDescent="0.25">
      <c r="D335" s="320" t="str">
        <f t="shared" si="30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882" t="e">
        <f t="shared" ca="1" si="29"/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31"/>
        <v>#N/A</v>
      </c>
      <c r="L335" s="299" t="e">
        <f t="shared" si="32"/>
        <v>#N/A</v>
      </c>
      <c r="M335" s="307" t="e">
        <f>IF(ISBLANK(A335),NA(),IFERROR(A335+(PLAYER_EXP_MAX-D335)/L335,NA()))</f>
        <v>#N/A</v>
      </c>
      <c r="N335" s="320" t="e">
        <f t="shared" ca="1" si="28"/>
        <v>#N/A</v>
      </c>
    </row>
    <row r="336" spans="4:14" ht="14.65" customHeight="1" x14ac:dyDescent="0.25">
      <c r="D336" s="320" t="str">
        <f t="shared" si="30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882" t="e">
        <f t="shared" ca="1" si="29"/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31"/>
        <v>#N/A</v>
      </c>
      <c r="L336" s="299" t="e">
        <f t="shared" si="32"/>
        <v>#N/A</v>
      </c>
      <c r="M336" s="307" t="e">
        <f>IF(ISBLANK(A336),NA(),IFERROR(A336+(PLAYER_EXP_MAX-D336)/L336,NA()))</f>
        <v>#N/A</v>
      </c>
      <c r="N336" s="320" t="e">
        <f t="shared" ca="1" si="28"/>
        <v>#N/A</v>
      </c>
    </row>
    <row r="337" spans="4:14" ht="14.65" customHeight="1" x14ac:dyDescent="0.25">
      <c r="D337" s="320" t="str">
        <f t="shared" si="30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882" t="e">
        <f t="shared" ca="1" si="29"/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31"/>
        <v>#N/A</v>
      </c>
      <c r="L337" s="299" t="e">
        <f t="shared" si="32"/>
        <v>#N/A</v>
      </c>
      <c r="M337" s="307" t="e">
        <f>IF(ISBLANK(A337),NA(),IFERROR(A337+(PLAYER_EXP_MAX-D337)/L337,NA()))</f>
        <v>#N/A</v>
      </c>
      <c r="N337" s="320" t="e">
        <f t="shared" ca="1" si="28"/>
        <v>#N/A</v>
      </c>
    </row>
    <row r="338" spans="4:14" ht="14.65" customHeight="1" x14ac:dyDescent="0.25">
      <c r="D338" s="320" t="str">
        <f t="shared" si="30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882" t="e">
        <f t="shared" ca="1" si="29"/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31"/>
        <v>#N/A</v>
      </c>
      <c r="L338" s="299" t="e">
        <f t="shared" si="32"/>
        <v>#N/A</v>
      </c>
      <c r="M338" s="307" t="e">
        <f>IF(ISBLANK(A338),NA(),IFERROR(A338+(PLAYER_EXP_MAX-D338)/L338,NA()))</f>
        <v>#N/A</v>
      </c>
      <c r="N338" s="320" t="e">
        <f t="shared" ca="1" si="28"/>
        <v>#N/A</v>
      </c>
    </row>
    <row r="339" spans="4:14" ht="14.65" customHeight="1" x14ac:dyDescent="0.25">
      <c r="D339" s="320" t="str">
        <f t="shared" si="30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882" t="e">
        <f t="shared" ca="1" si="29"/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31"/>
        <v>#N/A</v>
      </c>
      <c r="L339" s="299" t="e">
        <f t="shared" si="32"/>
        <v>#N/A</v>
      </c>
      <c r="M339" s="307" t="e">
        <f>IF(ISBLANK(A339),NA(),IFERROR(A339+(PLAYER_EXP_MAX-D339)/L339,NA()))</f>
        <v>#N/A</v>
      </c>
      <c r="N339" s="320" t="e">
        <f t="shared" ca="1" si="28"/>
        <v>#N/A</v>
      </c>
    </row>
    <row r="340" spans="4:14" ht="14.65" customHeight="1" x14ac:dyDescent="0.25">
      <c r="D340" s="320" t="str">
        <f t="shared" si="30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882" t="e">
        <f t="shared" ca="1" si="29"/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31"/>
        <v>#N/A</v>
      </c>
      <c r="L340" s="299" t="e">
        <f t="shared" si="32"/>
        <v>#N/A</v>
      </c>
      <c r="M340" s="307" t="e">
        <f>IF(ISBLANK(A340),NA(),IFERROR(A340+(PLAYER_EXP_MAX-D340)/L340,NA()))</f>
        <v>#N/A</v>
      </c>
      <c r="N340" s="32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30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882" t="e">
        <f t="shared" ca="1" si="29"/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31"/>
        <v>#N/A</v>
      </c>
      <c r="L341" s="299" t="e">
        <f t="shared" si="32"/>
        <v>#N/A</v>
      </c>
      <c r="M341" s="307" t="e">
        <f>IF(ISBLANK(A341),NA(),IFERROR(A341+(PLAYER_EXP_MAX-D341)/L341,NA()))</f>
        <v>#N/A</v>
      </c>
      <c r="N341" s="320" t="e">
        <f t="shared" ca="1" si="33"/>
        <v>#N/A</v>
      </c>
    </row>
    <row r="342" spans="4:14" ht="14.65" customHeight="1" x14ac:dyDescent="0.25">
      <c r="D342" s="320" t="str">
        <f t="shared" si="30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882" t="e">
        <f t="shared" ca="1" si="29"/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31"/>
        <v>#N/A</v>
      </c>
      <c r="L342" s="299" t="e">
        <f t="shared" si="32"/>
        <v>#N/A</v>
      </c>
      <c r="M342" s="307" t="e">
        <f>IF(ISBLANK(A342),NA(),IFERROR(A342+(PLAYER_EXP_MAX-D342)/L342,NA()))</f>
        <v>#N/A</v>
      </c>
      <c r="N342" s="320" t="e">
        <f t="shared" ca="1" si="33"/>
        <v>#N/A</v>
      </c>
    </row>
    <row r="343" spans="4:14" ht="14.65" customHeight="1" x14ac:dyDescent="0.25">
      <c r="D343" s="320" t="str">
        <f t="shared" si="30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882" t="e">
        <f t="shared" ca="1" si="29"/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31"/>
        <v>#N/A</v>
      </c>
      <c r="L343" s="299" t="e">
        <f t="shared" si="32"/>
        <v>#N/A</v>
      </c>
      <c r="M343" s="307" t="e">
        <f>IF(ISBLANK(A343),NA(),IFERROR(A343+(PLAYER_EXP_MAX-D343)/L343,NA()))</f>
        <v>#N/A</v>
      </c>
      <c r="N343" s="320" t="e">
        <f t="shared" ca="1" si="33"/>
        <v>#N/A</v>
      </c>
    </row>
    <row r="344" spans="4:14" ht="14.65" customHeight="1" x14ac:dyDescent="0.25">
      <c r="D344" s="320" t="str">
        <f t="shared" si="30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882" t="e">
        <f t="shared" ca="1" si="29"/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31"/>
        <v>#N/A</v>
      </c>
      <c r="L344" s="299" t="e">
        <f t="shared" si="32"/>
        <v>#N/A</v>
      </c>
      <c r="M344" s="307" t="e">
        <f>IF(ISBLANK(A344),NA(),IFERROR(A344+(PLAYER_EXP_MAX-D344)/L344,NA()))</f>
        <v>#N/A</v>
      </c>
      <c r="N344" s="320" t="e">
        <f t="shared" ca="1" si="33"/>
        <v>#N/A</v>
      </c>
    </row>
    <row r="345" spans="4:14" ht="14.65" customHeight="1" x14ac:dyDescent="0.25">
      <c r="D345" s="320" t="str">
        <f t="shared" si="30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882" t="e">
        <f t="shared" ca="1" si="29"/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31"/>
        <v>#N/A</v>
      </c>
      <c r="L345" s="299" t="e">
        <f t="shared" si="32"/>
        <v>#N/A</v>
      </c>
      <c r="M345" s="307" t="e">
        <f>IF(ISBLANK(A345),NA(),IFERROR(A345+(PLAYER_EXP_MAX-D345)/L345,NA()))</f>
        <v>#N/A</v>
      </c>
      <c r="N345" s="320" t="e">
        <f t="shared" ca="1" si="33"/>
        <v>#N/A</v>
      </c>
    </row>
    <row r="346" spans="4:14" ht="14.65" customHeight="1" x14ac:dyDescent="0.25">
      <c r="D346" s="320" t="str">
        <f t="shared" si="30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882" t="e">
        <f t="shared" ca="1" si="29"/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31"/>
        <v>#N/A</v>
      </c>
      <c r="L346" s="299" t="e">
        <f t="shared" si="32"/>
        <v>#N/A</v>
      </c>
      <c r="M346" s="307" t="e">
        <f>IF(ISBLANK(A346),NA(),IFERROR(A346+(PLAYER_EXP_MAX-D346)/L346,NA()))</f>
        <v>#N/A</v>
      </c>
      <c r="N346" s="320" t="e">
        <f t="shared" ca="1" si="33"/>
        <v>#N/A</v>
      </c>
    </row>
    <row r="347" spans="4:14" ht="14.65" customHeight="1" x14ac:dyDescent="0.25">
      <c r="D347" s="320" t="str">
        <f t="shared" si="30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882" t="e">
        <f t="shared" ca="1" si="29"/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31"/>
        <v>#N/A</v>
      </c>
      <c r="L347" s="299" t="e">
        <f t="shared" si="32"/>
        <v>#N/A</v>
      </c>
      <c r="M347" s="307" t="e">
        <f>IF(ISBLANK(A347),NA(),IFERROR(A347+(PLAYER_EXP_MAX-D347)/L347,NA()))</f>
        <v>#N/A</v>
      </c>
      <c r="N347" s="320" t="e">
        <f t="shared" ca="1" si="33"/>
        <v>#N/A</v>
      </c>
    </row>
    <row r="348" spans="4:14" ht="14.65" customHeight="1" x14ac:dyDescent="0.25">
      <c r="D348" s="320" t="str">
        <f t="shared" si="30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882" t="e">
        <f t="shared" ca="1" si="29"/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31"/>
        <v>#N/A</v>
      </c>
      <c r="L348" s="299" t="e">
        <f t="shared" si="32"/>
        <v>#N/A</v>
      </c>
      <c r="M348" s="307" t="e">
        <f>IF(ISBLANK(A348),NA(),IFERROR(A348+(PLAYER_EXP_MAX-D348)/L348,NA()))</f>
        <v>#N/A</v>
      </c>
      <c r="N348" s="320" t="e">
        <f t="shared" ca="1" si="33"/>
        <v>#N/A</v>
      </c>
    </row>
    <row r="349" spans="4:14" ht="14.65" customHeight="1" x14ac:dyDescent="0.25">
      <c r="D349" s="320" t="str">
        <f t="shared" si="30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882" t="e">
        <f t="shared" ca="1" si="29"/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31"/>
        <v>#N/A</v>
      </c>
      <c r="L349" s="299" t="e">
        <f t="shared" si="32"/>
        <v>#N/A</v>
      </c>
      <c r="M349" s="307" t="e">
        <f>IF(ISBLANK(A349),NA(),IFERROR(A349+(PLAYER_EXP_MAX-D349)/L349,NA()))</f>
        <v>#N/A</v>
      </c>
      <c r="N349" s="320" t="e">
        <f t="shared" ca="1" si="33"/>
        <v>#N/A</v>
      </c>
    </row>
    <row r="350" spans="4:14" ht="14.65" customHeight="1" x14ac:dyDescent="0.25">
      <c r="D350" s="320" t="str">
        <f t="shared" si="30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882" t="e">
        <f t="shared" ca="1" si="29"/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31"/>
        <v>#N/A</v>
      </c>
      <c r="L350" s="299" t="e">
        <f t="shared" si="32"/>
        <v>#N/A</v>
      </c>
      <c r="M350" s="307" t="e">
        <f>IF(ISBLANK(A350),NA(),IFERROR(A350+(PLAYER_EXP_MAX-D350)/L350,NA()))</f>
        <v>#N/A</v>
      </c>
      <c r="N350" s="320" t="e">
        <f t="shared" ca="1" si="33"/>
        <v>#N/A</v>
      </c>
    </row>
    <row r="351" spans="4:14" ht="14.65" customHeight="1" x14ac:dyDescent="0.25">
      <c r="D351" s="320" t="str">
        <f t="shared" si="30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882" t="e">
        <f t="shared" ref="H351:H414" ca="1" si="34">IF(ISBLANK(A351),NA(),IFERROR(TEXT(TRUNC(G351-NOW()),"000")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31"/>
        <v>#N/A</v>
      </c>
      <c r="L351" s="299" t="e">
        <f t="shared" si="32"/>
        <v>#N/A</v>
      </c>
      <c r="M351" s="307" t="e">
        <f>IF(ISBLANK(A351),NA(),IFERROR(A351+(PLAYER_EXP_MAX-D351)/L351,NA()))</f>
        <v>#N/A</v>
      </c>
      <c r="N351" s="320" t="e">
        <f t="shared" ca="1" si="33"/>
        <v>#N/A</v>
      </c>
    </row>
    <row r="352" spans="4:14" ht="14.65" customHeight="1" x14ac:dyDescent="0.25">
      <c r="D352" s="320" t="str">
        <f t="shared" si="30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882" t="e">
        <f t="shared" ca="1" si="34"/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31"/>
        <v>#N/A</v>
      </c>
      <c r="L352" s="299" t="e">
        <f t="shared" si="32"/>
        <v>#N/A</v>
      </c>
      <c r="M352" s="307" t="e">
        <f>IF(ISBLANK(A352),NA(),IFERROR(A352+(PLAYER_EXP_MAX-D352)/L352,NA()))</f>
        <v>#N/A</v>
      </c>
      <c r="N352" s="320" t="e">
        <f t="shared" ca="1" si="33"/>
        <v>#N/A</v>
      </c>
    </row>
    <row r="353" spans="4:14" ht="14.65" customHeight="1" x14ac:dyDescent="0.25">
      <c r="D353" s="320" t="str">
        <f t="shared" si="30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882" t="e">
        <f t="shared" ca="1" si="34"/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31"/>
        <v>#N/A</v>
      </c>
      <c r="L353" s="299" t="e">
        <f t="shared" si="32"/>
        <v>#N/A</v>
      </c>
      <c r="M353" s="307" t="e">
        <f>IF(ISBLANK(A353),NA(),IFERROR(A353+(PLAYER_EXP_MAX-D353)/L353,NA()))</f>
        <v>#N/A</v>
      </c>
      <c r="N353" s="320" t="e">
        <f t="shared" ca="1" si="33"/>
        <v>#N/A</v>
      </c>
    </row>
    <row r="354" spans="4:14" ht="14.65" customHeight="1" x14ac:dyDescent="0.25">
      <c r="D354" s="320" t="str">
        <f t="shared" si="30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882" t="e">
        <f t="shared" ca="1" si="34"/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31"/>
        <v>#N/A</v>
      </c>
      <c r="L354" s="299" t="e">
        <f t="shared" si="32"/>
        <v>#N/A</v>
      </c>
      <c r="M354" s="307" t="e">
        <f>IF(ISBLANK(A354),NA(),IFERROR(A354+(PLAYER_EXP_MAX-D354)/L354,NA()))</f>
        <v>#N/A</v>
      </c>
      <c r="N354" s="320" t="e">
        <f t="shared" ca="1" si="33"/>
        <v>#N/A</v>
      </c>
    </row>
    <row r="355" spans="4:14" ht="14.65" customHeight="1" x14ac:dyDescent="0.25">
      <c r="D355" s="320" t="str">
        <f t="shared" si="30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882" t="e">
        <f t="shared" ca="1" si="34"/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31"/>
        <v>#N/A</v>
      </c>
      <c r="L355" s="299" t="e">
        <f t="shared" si="32"/>
        <v>#N/A</v>
      </c>
      <c r="M355" s="307" t="e">
        <f>IF(ISBLANK(A355),NA(),IFERROR(A355+(PLAYER_EXP_MAX-D355)/L355,NA()))</f>
        <v>#N/A</v>
      </c>
      <c r="N355" s="320" t="e">
        <f t="shared" ca="1" si="33"/>
        <v>#N/A</v>
      </c>
    </row>
    <row r="356" spans="4:14" ht="14.65" customHeight="1" x14ac:dyDescent="0.25">
      <c r="D356" s="320" t="str">
        <f t="shared" si="30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882" t="e">
        <f t="shared" ca="1" si="34"/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31"/>
        <v>#N/A</v>
      </c>
      <c r="L356" s="299" t="e">
        <f t="shared" si="32"/>
        <v>#N/A</v>
      </c>
      <c r="M356" s="307" t="e">
        <f>IF(ISBLANK(A356),NA(),IFERROR(A356+(PLAYER_EXP_MAX-D356)/L356,NA()))</f>
        <v>#N/A</v>
      </c>
      <c r="N356" s="320" t="e">
        <f t="shared" ca="1" si="33"/>
        <v>#N/A</v>
      </c>
    </row>
    <row r="357" spans="4:14" ht="14.65" customHeight="1" x14ac:dyDescent="0.25">
      <c r="D357" s="320" t="str">
        <f t="shared" si="30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882" t="e">
        <f t="shared" ca="1" si="34"/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31"/>
        <v>#N/A</v>
      </c>
      <c r="L357" s="299" t="e">
        <f t="shared" si="32"/>
        <v>#N/A</v>
      </c>
      <c r="M357" s="307" t="e">
        <f>IF(ISBLANK(A357),NA(),IFERROR(A357+(PLAYER_EXP_MAX-D357)/L357,NA()))</f>
        <v>#N/A</v>
      </c>
      <c r="N357" s="320" t="e">
        <f t="shared" ca="1" si="33"/>
        <v>#N/A</v>
      </c>
    </row>
    <row r="358" spans="4:14" ht="14.65" customHeight="1" x14ac:dyDescent="0.25">
      <c r="D358" s="320" t="str">
        <f t="shared" si="30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882" t="e">
        <f t="shared" ca="1" si="34"/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31"/>
        <v>#N/A</v>
      </c>
      <c r="L358" s="299" t="e">
        <f t="shared" si="32"/>
        <v>#N/A</v>
      </c>
      <c r="M358" s="307" t="e">
        <f>IF(ISBLANK(A358),NA(),IFERROR(A358+(PLAYER_EXP_MAX-D358)/L358,NA()))</f>
        <v>#N/A</v>
      </c>
      <c r="N358" s="320" t="e">
        <f t="shared" ca="1" si="33"/>
        <v>#N/A</v>
      </c>
    </row>
    <row r="359" spans="4:14" ht="14.65" customHeight="1" x14ac:dyDescent="0.25">
      <c r="D359" s="320" t="str">
        <f t="shared" si="30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882" t="e">
        <f t="shared" ca="1" si="34"/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31"/>
        <v>#N/A</v>
      </c>
      <c r="L359" s="299" t="e">
        <f t="shared" si="32"/>
        <v>#N/A</v>
      </c>
      <c r="M359" s="307" t="e">
        <f>IF(ISBLANK(A359),NA(),IFERROR(A359+(PLAYER_EXP_MAX-D359)/L359,NA()))</f>
        <v>#N/A</v>
      </c>
      <c r="N359" s="320" t="e">
        <f t="shared" ca="1" si="33"/>
        <v>#N/A</v>
      </c>
    </row>
    <row r="360" spans="4:14" ht="14.65" customHeight="1" x14ac:dyDescent="0.25">
      <c r="D360" s="320" t="str">
        <f t="shared" si="30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882" t="e">
        <f t="shared" ca="1" si="34"/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31"/>
        <v>#N/A</v>
      </c>
      <c r="L360" s="299" t="e">
        <f t="shared" si="32"/>
        <v>#N/A</v>
      </c>
      <c r="M360" s="307" t="e">
        <f>IF(ISBLANK(A360),NA(),IFERROR(A360+(PLAYER_EXP_MAX-D360)/L360,NA()))</f>
        <v>#N/A</v>
      </c>
      <c r="N360" s="320" t="e">
        <f t="shared" ca="1" si="33"/>
        <v>#N/A</v>
      </c>
    </row>
    <row r="361" spans="4:14" ht="14.65" customHeight="1" x14ac:dyDescent="0.25">
      <c r="D361" s="320" t="str">
        <f t="shared" si="30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882" t="e">
        <f t="shared" ca="1" si="34"/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31"/>
        <v>#N/A</v>
      </c>
      <c r="L361" s="299" t="e">
        <f t="shared" si="32"/>
        <v>#N/A</v>
      </c>
      <c r="M361" s="307" t="e">
        <f>IF(ISBLANK(A361),NA(),IFERROR(A361+(PLAYER_EXP_MAX-D361)/L361,NA()))</f>
        <v>#N/A</v>
      </c>
      <c r="N361" s="320" t="e">
        <f t="shared" ca="1" si="33"/>
        <v>#N/A</v>
      </c>
    </row>
    <row r="362" spans="4:14" ht="14.65" customHeight="1" x14ac:dyDescent="0.25">
      <c r="D362" s="320" t="str">
        <f t="shared" si="30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882" t="e">
        <f t="shared" ca="1" si="34"/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31"/>
        <v>#N/A</v>
      </c>
      <c r="L362" s="299" t="e">
        <f t="shared" si="32"/>
        <v>#N/A</v>
      </c>
      <c r="M362" s="307" t="e">
        <f>IF(ISBLANK(A362),NA(),IFERROR(A362+(PLAYER_EXP_MAX-D362)/L362,NA()))</f>
        <v>#N/A</v>
      </c>
      <c r="N362" s="320" t="e">
        <f t="shared" ca="1" si="33"/>
        <v>#N/A</v>
      </c>
    </row>
    <row r="363" spans="4:14" ht="14.65" customHeight="1" x14ac:dyDescent="0.25">
      <c r="D363" s="320" t="str">
        <f t="shared" si="30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882" t="e">
        <f t="shared" ca="1" si="34"/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31"/>
        <v>#N/A</v>
      </c>
      <c r="L363" s="299" t="e">
        <f t="shared" si="32"/>
        <v>#N/A</v>
      </c>
      <c r="M363" s="307" t="e">
        <f>IF(ISBLANK(A363),NA(),IFERROR(A363+(PLAYER_EXP_MAX-D363)/L363,NA()))</f>
        <v>#N/A</v>
      </c>
      <c r="N363" s="320" t="e">
        <f t="shared" ca="1" si="33"/>
        <v>#N/A</v>
      </c>
    </row>
    <row r="364" spans="4:14" ht="14.65" customHeight="1" x14ac:dyDescent="0.25">
      <c r="D364" s="320" t="str">
        <f t="shared" si="30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882" t="e">
        <f t="shared" ca="1" si="34"/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31"/>
        <v>#N/A</v>
      </c>
      <c r="L364" s="299" t="e">
        <f t="shared" si="32"/>
        <v>#N/A</v>
      </c>
      <c r="M364" s="307" t="e">
        <f>IF(ISBLANK(A364),NA(),IFERROR(A364+(PLAYER_EXP_MAX-D364)/L364,NA()))</f>
        <v>#N/A</v>
      </c>
      <c r="N364" s="320" t="e">
        <f t="shared" ca="1" si="33"/>
        <v>#N/A</v>
      </c>
    </row>
    <row r="365" spans="4:14" ht="14.65" customHeight="1" x14ac:dyDescent="0.25">
      <c r="D365" s="320" t="str">
        <f t="shared" si="30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882" t="e">
        <f t="shared" ca="1" si="34"/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31"/>
        <v>#N/A</v>
      </c>
      <c r="L365" s="299" t="e">
        <f t="shared" si="32"/>
        <v>#N/A</v>
      </c>
      <c r="M365" s="307" t="e">
        <f>IF(ISBLANK(A365),NA(),IFERROR(A365+(PLAYER_EXP_MAX-D365)/L365,NA()))</f>
        <v>#N/A</v>
      </c>
      <c r="N365" s="320" t="e">
        <f t="shared" ca="1" si="33"/>
        <v>#N/A</v>
      </c>
    </row>
    <row r="366" spans="4:14" ht="14.65" customHeight="1" x14ac:dyDescent="0.25">
      <c r="D366" s="320" t="str">
        <f t="shared" si="30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882" t="e">
        <f t="shared" ca="1" si="34"/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31"/>
        <v>#N/A</v>
      </c>
      <c r="L366" s="299" t="e">
        <f t="shared" si="32"/>
        <v>#N/A</v>
      </c>
      <c r="M366" s="307" t="e">
        <f>IF(ISBLANK(A366),NA(),IFERROR(A366+(PLAYER_EXP_MAX-D366)/L366,NA()))</f>
        <v>#N/A</v>
      </c>
      <c r="N366" s="320" t="e">
        <f t="shared" ca="1" si="33"/>
        <v>#N/A</v>
      </c>
    </row>
    <row r="367" spans="4:14" ht="14.65" customHeight="1" x14ac:dyDescent="0.25">
      <c r="D367" s="320" t="str">
        <f t="shared" si="30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882" t="e">
        <f t="shared" ca="1" si="34"/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31"/>
        <v>#N/A</v>
      </c>
      <c r="L367" s="299" t="e">
        <f t="shared" si="32"/>
        <v>#N/A</v>
      </c>
      <c r="M367" s="307" t="e">
        <f>IF(ISBLANK(A367),NA(),IFERROR(A367+(PLAYER_EXP_MAX-D367)/L367,NA()))</f>
        <v>#N/A</v>
      </c>
      <c r="N367" s="320" t="e">
        <f t="shared" ca="1" si="33"/>
        <v>#N/A</v>
      </c>
    </row>
    <row r="368" spans="4:14" ht="14.65" customHeight="1" x14ac:dyDescent="0.25">
      <c r="D368" s="320" t="str">
        <f t="shared" si="30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882" t="e">
        <f t="shared" ca="1" si="34"/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31"/>
        <v>#N/A</v>
      </c>
      <c r="L368" s="299" t="e">
        <f t="shared" si="32"/>
        <v>#N/A</v>
      </c>
      <c r="M368" s="307" t="e">
        <f>IF(ISBLANK(A368),NA(),IFERROR(A368+(PLAYER_EXP_MAX-D368)/L368,NA()))</f>
        <v>#N/A</v>
      </c>
      <c r="N368" s="320" t="e">
        <f t="shared" ca="1" si="33"/>
        <v>#N/A</v>
      </c>
    </row>
    <row r="369" spans="4:14" ht="14.65" customHeight="1" x14ac:dyDescent="0.25">
      <c r="D369" s="320" t="str">
        <f t="shared" si="30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882" t="e">
        <f t="shared" ca="1" si="34"/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31"/>
        <v>#N/A</v>
      </c>
      <c r="L369" s="299" t="e">
        <f t="shared" si="32"/>
        <v>#N/A</v>
      </c>
      <c r="M369" s="307" t="e">
        <f>IF(ISBLANK(A369),NA(),IFERROR(A369+(PLAYER_EXP_MAX-D369)/L369,NA()))</f>
        <v>#N/A</v>
      </c>
      <c r="N369" s="320" t="e">
        <f t="shared" ca="1" si="33"/>
        <v>#N/A</v>
      </c>
    </row>
    <row r="370" spans="4:14" ht="14.65" customHeight="1" x14ac:dyDescent="0.25">
      <c r="D370" s="320" t="str">
        <f t="shared" si="30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882" t="e">
        <f t="shared" ca="1" si="34"/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31"/>
        <v>#N/A</v>
      </c>
      <c r="L370" s="299" t="e">
        <f t="shared" si="32"/>
        <v>#N/A</v>
      </c>
      <c r="M370" s="307" t="e">
        <f>IF(ISBLANK(A370),NA(),IFERROR(A370+(PLAYER_EXP_MAX-D370)/L370,NA()))</f>
        <v>#N/A</v>
      </c>
      <c r="N370" s="320" t="e">
        <f t="shared" ca="1" si="33"/>
        <v>#N/A</v>
      </c>
    </row>
    <row r="371" spans="4:14" ht="14.65" customHeight="1" x14ac:dyDescent="0.25">
      <c r="D371" s="320" t="str">
        <f t="shared" si="30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882" t="e">
        <f t="shared" ca="1" si="34"/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31"/>
        <v>#N/A</v>
      </c>
      <c r="L371" s="299" t="e">
        <f t="shared" si="32"/>
        <v>#N/A</v>
      </c>
      <c r="M371" s="307" t="e">
        <f>IF(ISBLANK(A371),NA(),IFERROR(A371+(PLAYER_EXP_MAX-D371)/L371,NA()))</f>
        <v>#N/A</v>
      </c>
      <c r="N371" s="320" t="e">
        <f t="shared" ca="1" si="33"/>
        <v>#N/A</v>
      </c>
    </row>
    <row r="372" spans="4:14" ht="14.65" customHeight="1" x14ac:dyDescent="0.25">
      <c r="D372" s="320" t="str">
        <f t="shared" si="30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882" t="e">
        <f t="shared" ca="1" si="34"/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31"/>
        <v>#N/A</v>
      </c>
      <c r="L372" s="299" t="e">
        <f t="shared" si="32"/>
        <v>#N/A</v>
      </c>
      <c r="M372" s="307" t="e">
        <f>IF(ISBLANK(A372),NA(),IFERROR(A372+(PLAYER_EXP_MAX-D372)/L372,NA()))</f>
        <v>#N/A</v>
      </c>
      <c r="N372" s="320" t="e">
        <f t="shared" ca="1" si="33"/>
        <v>#N/A</v>
      </c>
    </row>
    <row r="373" spans="4:14" ht="14.65" customHeight="1" x14ac:dyDescent="0.25">
      <c r="D373" s="320" t="str">
        <f t="shared" si="30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882" t="e">
        <f t="shared" ca="1" si="34"/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31"/>
        <v>#N/A</v>
      </c>
      <c r="L373" s="299" t="e">
        <f t="shared" si="32"/>
        <v>#N/A</v>
      </c>
      <c r="M373" s="307" t="e">
        <f>IF(ISBLANK(A373),NA(),IFERROR(A373+(PLAYER_EXP_MAX-D373)/L373,NA()))</f>
        <v>#N/A</v>
      </c>
      <c r="N373" s="320" t="e">
        <f t="shared" ca="1" si="33"/>
        <v>#N/A</v>
      </c>
    </row>
    <row r="374" spans="4:14" ht="14.65" customHeight="1" x14ac:dyDescent="0.25">
      <c r="D374" s="320" t="str">
        <f t="shared" si="30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882" t="e">
        <f t="shared" ca="1" si="34"/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31"/>
        <v>#N/A</v>
      </c>
      <c r="L374" s="299" t="e">
        <f t="shared" si="32"/>
        <v>#N/A</v>
      </c>
      <c r="M374" s="307" t="e">
        <f>IF(ISBLANK(A374),NA(),IFERROR(A374+(PLAYER_EXP_MAX-D374)/L374,NA()))</f>
        <v>#N/A</v>
      </c>
      <c r="N374" s="320" t="e">
        <f t="shared" ca="1" si="33"/>
        <v>#N/A</v>
      </c>
    </row>
    <row r="375" spans="4:14" ht="14.65" customHeight="1" x14ac:dyDescent="0.25">
      <c r="D375" s="320" t="str">
        <f t="shared" si="30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882" t="e">
        <f t="shared" ca="1" si="34"/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31"/>
        <v>#N/A</v>
      </c>
      <c r="L375" s="299" t="e">
        <f t="shared" si="32"/>
        <v>#N/A</v>
      </c>
      <c r="M375" s="307" t="e">
        <f>IF(ISBLANK(A375),NA(),IFERROR(A375+(PLAYER_EXP_MAX-D375)/L375,NA()))</f>
        <v>#N/A</v>
      </c>
      <c r="N375" s="320" t="e">
        <f t="shared" ca="1" si="33"/>
        <v>#N/A</v>
      </c>
    </row>
    <row r="376" spans="4:14" ht="14.65" customHeight="1" x14ac:dyDescent="0.25">
      <c r="D376" s="320" t="str">
        <f t="shared" si="30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882" t="e">
        <f t="shared" ca="1" si="34"/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31"/>
        <v>#N/A</v>
      </c>
      <c r="L376" s="299" t="e">
        <f t="shared" si="32"/>
        <v>#N/A</v>
      </c>
      <c r="M376" s="307" t="e">
        <f>IF(ISBLANK(A376),NA(),IFERROR(A376+(PLAYER_EXP_MAX-D376)/L376,NA()))</f>
        <v>#N/A</v>
      </c>
      <c r="N376" s="320" t="e">
        <f t="shared" ca="1" si="33"/>
        <v>#N/A</v>
      </c>
    </row>
    <row r="377" spans="4:14" ht="14.65" customHeight="1" x14ac:dyDescent="0.25">
      <c r="D377" s="320" t="str">
        <f t="shared" si="30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882" t="e">
        <f t="shared" ca="1" si="34"/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31"/>
        <v>#N/A</v>
      </c>
      <c r="L377" s="299" t="e">
        <f t="shared" si="32"/>
        <v>#N/A</v>
      </c>
      <c r="M377" s="307" t="e">
        <f>IF(ISBLANK(A377),NA(),IFERROR(A377+(PLAYER_EXP_MAX-D377)/L377,NA()))</f>
        <v>#N/A</v>
      </c>
      <c r="N377" s="320" t="e">
        <f t="shared" ca="1" si="33"/>
        <v>#N/A</v>
      </c>
    </row>
    <row r="378" spans="4:14" ht="14.65" customHeight="1" x14ac:dyDescent="0.25">
      <c r="D378" s="320" t="str">
        <f t="shared" si="30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882" t="e">
        <f t="shared" ca="1" si="34"/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31"/>
        <v>#N/A</v>
      </c>
      <c r="L378" s="299" t="e">
        <f t="shared" si="32"/>
        <v>#N/A</v>
      </c>
      <c r="M378" s="307" t="e">
        <f>IF(ISBLANK(A378),NA(),IFERROR(A378+(PLAYER_EXP_MAX-D378)/L378,NA()))</f>
        <v>#N/A</v>
      </c>
      <c r="N378" s="320" t="e">
        <f t="shared" ca="1" si="33"/>
        <v>#N/A</v>
      </c>
    </row>
    <row r="379" spans="4:14" ht="14.65" customHeight="1" x14ac:dyDescent="0.25">
      <c r="D379" s="320" t="str">
        <f t="shared" si="30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882" t="e">
        <f t="shared" ca="1" si="34"/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31"/>
        <v>#N/A</v>
      </c>
      <c r="L379" s="299" t="e">
        <f t="shared" si="32"/>
        <v>#N/A</v>
      </c>
      <c r="M379" s="307" t="e">
        <f>IF(ISBLANK(A379),NA(),IFERROR(A379+(PLAYER_EXP_MAX-D379)/L379,NA()))</f>
        <v>#N/A</v>
      </c>
      <c r="N379" s="320" t="e">
        <f t="shared" ca="1" si="33"/>
        <v>#N/A</v>
      </c>
    </row>
    <row r="380" spans="4:14" ht="14.65" customHeight="1" x14ac:dyDescent="0.25">
      <c r="D380" s="320" t="str">
        <f t="shared" si="30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882" t="e">
        <f t="shared" ca="1" si="34"/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31"/>
        <v>#N/A</v>
      </c>
      <c r="L380" s="299" t="e">
        <f t="shared" si="32"/>
        <v>#N/A</v>
      </c>
      <c r="M380" s="307" t="e">
        <f>IF(ISBLANK(A380),NA(),IFERROR(A380+(PLAYER_EXP_MAX-D380)/L380,NA()))</f>
        <v>#N/A</v>
      </c>
      <c r="N380" s="320" t="e">
        <f t="shared" ca="1" si="33"/>
        <v>#N/A</v>
      </c>
    </row>
    <row r="381" spans="4:14" ht="14.65" customHeight="1" x14ac:dyDescent="0.25">
      <c r="D381" s="320" t="str">
        <f t="shared" si="30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882" t="e">
        <f t="shared" ca="1" si="34"/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31"/>
        <v>#N/A</v>
      </c>
      <c r="L381" s="299" t="e">
        <f t="shared" si="32"/>
        <v>#N/A</v>
      </c>
      <c r="M381" s="307" t="e">
        <f>IF(ISBLANK(A381),NA(),IFERROR(A381+(PLAYER_EXP_MAX-D381)/L381,NA()))</f>
        <v>#N/A</v>
      </c>
      <c r="N381" s="320" t="e">
        <f t="shared" ca="1" si="33"/>
        <v>#N/A</v>
      </c>
    </row>
    <row r="382" spans="4:14" ht="14.65" customHeight="1" x14ac:dyDescent="0.25">
      <c r="D382" s="320" t="str">
        <f t="shared" si="30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882" t="e">
        <f t="shared" ca="1" si="34"/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31"/>
        <v>#N/A</v>
      </c>
      <c r="L382" s="299" t="e">
        <f t="shared" si="32"/>
        <v>#N/A</v>
      </c>
      <c r="M382" s="307" t="e">
        <f>IF(ISBLANK(A382),NA(),IFERROR(A382+(PLAYER_EXP_MAX-D382)/L382,NA()))</f>
        <v>#N/A</v>
      </c>
      <c r="N382" s="320" t="e">
        <f t="shared" ca="1" si="33"/>
        <v>#N/A</v>
      </c>
    </row>
    <row r="383" spans="4:14" ht="14.65" customHeight="1" x14ac:dyDescent="0.25">
      <c r="D383" s="320" t="str">
        <f t="shared" si="30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882" t="e">
        <f t="shared" ca="1" si="34"/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31"/>
        <v>#N/A</v>
      </c>
      <c r="L383" s="299" t="e">
        <f t="shared" si="32"/>
        <v>#N/A</v>
      </c>
      <c r="M383" s="307" t="e">
        <f>IF(ISBLANK(A383),NA(),IFERROR(A383+(PLAYER_EXP_MAX-D383)/L383,NA()))</f>
        <v>#N/A</v>
      </c>
      <c r="N383" s="320" t="e">
        <f t="shared" ca="1" si="33"/>
        <v>#N/A</v>
      </c>
    </row>
    <row r="384" spans="4:14" ht="14.65" customHeight="1" x14ac:dyDescent="0.25">
      <c r="D384" s="320" t="str">
        <f t="shared" si="30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882" t="e">
        <f t="shared" ca="1" si="34"/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31"/>
        <v>#N/A</v>
      </c>
      <c r="L384" s="299" t="e">
        <f t="shared" si="32"/>
        <v>#N/A</v>
      </c>
      <c r="M384" s="307" t="e">
        <f>IF(ISBLANK(A384),NA(),IFERROR(A384+(PLAYER_EXP_MAX-D384)/L384,NA()))</f>
        <v>#N/A</v>
      </c>
      <c r="N384" s="320" t="e">
        <f t="shared" ca="1" si="33"/>
        <v>#N/A</v>
      </c>
    </row>
    <row r="385" spans="4:14" ht="14.65" customHeight="1" x14ac:dyDescent="0.25">
      <c r="D385" s="320" t="str">
        <f t="shared" si="30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882" t="e">
        <f t="shared" ca="1" si="34"/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31"/>
        <v>#N/A</v>
      </c>
      <c r="L385" s="299" t="e">
        <f t="shared" si="32"/>
        <v>#N/A</v>
      </c>
      <c r="M385" s="307" t="e">
        <f>IF(ISBLANK(A385),NA(),IFERROR(A385+(PLAYER_EXP_MAX-D385)/L385,NA()))</f>
        <v>#N/A</v>
      </c>
      <c r="N385" s="320" t="e">
        <f t="shared" ca="1" si="33"/>
        <v>#N/A</v>
      </c>
    </row>
    <row r="386" spans="4:14" ht="14.65" customHeight="1" x14ac:dyDescent="0.25">
      <c r="D386" s="320" t="str">
        <f t="shared" si="30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882" t="e">
        <f t="shared" ca="1" si="34"/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31"/>
        <v>#N/A</v>
      </c>
      <c r="L386" s="299" t="e">
        <f t="shared" si="32"/>
        <v>#N/A</v>
      </c>
      <c r="M386" s="307" t="e">
        <f>IF(ISBLANK(A386),NA(),IFERROR(A386+(PLAYER_EXP_MAX-D386)/L386,NA()))</f>
        <v>#N/A</v>
      </c>
      <c r="N386" s="320" t="e">
        <f t="shared" ca="1" si="33"/>
        <v>#N/A</v>
      </c>
    </row>
    <row r="387" spans="4:14" ht="14.65" customHeight="1" x14ac:dyDescent="0.25">
      <c r="D387" s="320" t="str">
        <f t="shared" ref="D387:D399" si="35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882" t="e">
        <f t="shared" ca="1" si="34"/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36">IF(ISBLANK(A387),NA(),IFERROR(TEXT(TRUNC(J387-NOW()),"000") &amp; " D " &amp; TEXT(TRUNC(ABS(J387-NOW()-TRUNC(J387-NOW()))*24),"00") &amp; " H", NA()))</f>
        <v>#N/A</v>
      </c>
      <c r="L387" s="299" t="e">
        <f t="shared" si="32"/>
        <v>#N/A</v>
      </c>
      <c r="M387" s="307" t="e">
        <f>IF(ISBLANK(A387),NA(),IFERROR(A387+(PLAYER_EXP_MAX-D387)/L387,NA()))</f>
        <v>#N/A</v>
      </c>
      <c r="N387" s="320" t="e">
        <f t="shared" ca="1" si="33"/>
        <v>#N/A</v>
      </c>
    </row>
    <row r="388" spans="4:14" ht="14.65" customHeight="1" x14ac:dyDescent="0.25">
      <c r="D388" s="320" t="str">
        <f t="shared" si="35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882" t="e">
        <f t="shared" ca="1" si="34"/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36"/>
        <v>#N/A</v>
      </c>
      <c r="L388" s="299" t="e">
        <f t="shared" si="32"/>
        <v>#N/A</v>
      </c>
      <c r="M388" s="307" t="e">
        <f>IF(ISBLANK(A388),NA(),IFERROR(A388+(PLAYER_EXP_MAX-D388)/L388,NA()))</f>
        <v>#N/A</v>
      </c>
      <c r="N388" s="320" t="e">
        <f t="shared" ca="1" si="33"/>
        <v>#N/A</v>
      </c>
    </row>
    <row r="389" spans="4:14" ht="14.65" customHeight="1" x14ac:dyDescent="0.25">
      <c r="D389" s="320" t="str">
        <f t="shared" si="35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882" t="e">
        <f t="shared" ca="1" si="34"/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36"/>
        <v>#N/A</v>
      </c>
      <c r="L389" s="299" t="e">
        <f t="shared" si="32"/>
        <v>#N/A</v>
      </c>
      <c r="M389" s="307" t="e">
        <f>IF(ISBLANK(A389),NA(),IFERROR(A389+(PLAYER_EXP_MAX-D389)/L389,NA()))</f>
        <v>#N/A</v>
      </c>
      <c r="N389" s="320" t="e">
        <f t="shared" ca="1" si="33"/>
        <v>#N/A</v>
      </c>
    </row>
    <row r="390" spans="4:14" ht="14.65" customHeight="1" x14ac:dyDescent="0.25">
      <c r="D390" s="320" t="str">
        <f t="shared" si="35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882" t="e">
        <f t="shared" ca="1" si="34"/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36"/>
        <v>#N/A</v>
      </c>
      <c r="L390" s="299" t="e">
        <f t="shared" si="32"/>
        <v>#N/A</v>
      </c>
      <c r="M390" s="307" t="e">
        <f>IF(ISBLANK(A390),NA(),IFERROR(A390+(PLAYER_EXP_MAX-D390)/L390,NA()))</f>
        <v>#N/A</v>
      </c>
      <c r="N390" s="320" t="e">
        <f t="shared" ca="1" si="33"/>
        <v>#N/A</v>
      </c>
    </row>
    <row r="391" spans="4:14" ht="14.65" customHeight="1" x14ac:dyDescent="0.25">
      <c r="D391" s="320" t="str">
        <f t="shared" si="35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882" t="e">
        <f t="shared" ca="1" si="34"/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36"/>
        <v>#N/A</v>
      </c>
      <c r="L391" s="299" t="e">
        <f t="shared" si="32"/>
        <v>#N/A</v>
      </c>
      <c r="M391" s="307" t="e">
        <f>IF(ISBLANK(A391),NA(),IFERROR(A391+(PLAYER_EXP_MAX-D391)/L391,NA()))</f>
        <v>#N/A</v>
      </c>
      <c r="N391" s="320" t="e">
        <f t="shared" ca="1" si="33"/>
        <v>#N/A</v>
      </c>
    </row>
    <row r="392" spans="4:14" ht="14.65" customHeight="1" x14ac:dyDescent="0.25">
      <c r="D392" s="320" t="str">
        <f t="shared" si="35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882" t="e">
        <f t="shared" ca="1" si="34"/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36"/>
        <v>#N/A</v>
      </c>
      <c r="L392" s="299" t="e">
        <f t="shared" si="32"/>
        <v>#N/A</v>
      </c>
      <c r="M392" s="307" t="e">
        <f>IF(ISBLANK(A392),NA(),IFERROR(A392+(PLAYER_EXP_MAX-D392)/L392,NA()))</f>
        <v>#N/A</v>
      </c>
      <c r="N392" s="320" t="e">
        <f t="shared" ca="1" si="33"/>
        <v>#N/A</v>
      </c>
    </row>
    <row r="393" spans="4:14" ht="14.65" customHeight="1" x14ac:dyDescent="0.25">
      <c r="D393" s="320" t="str">
        <f t="shared" si="35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882" t="e">
        <f t="shared" ca="1" si="34"/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36"/>
        <v>#N/A</v>
      </c>
      <c r="L393" s="299" t="e">
        <f t="shared" si="32"/>
        <v>#N/A</v>
      </c>
      <c r="M393" s="307" t="e">
        <f>IF(ISBLANK(A393),NA(),IFERROR(A393+(PLAYER_EXP_MAX-D393)/L393,NA()))</f>
        <v>#N/A</v>
      </c>
      <c r="N393" s="320" t="e">
        <f t="shared" ca="1" si="33"/>
        <v>#N/A</v>
      </c>
    </row>
    <row r="394" spans="4:14" ht="14.65" customHeight="1" x14ac:dyDescent="0.25">
      <c r="D394" s="320" t="str">
        <f t="shared" si="35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882" t="e">
        <f t="shared" ca="1" si="34"/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36"/>
        <v>#N/A</v>
      </c>
      <c r="L394" s="299" t="e">
        <f t="shared" ref="L394:L399" si="37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33"/>
        <v>#N/A</v>
      </c>
    </row>
    <row r="395" spans="4:14" ht="14.65" customHeight="1" x14ac:dyDescent="0.25">
      <c r="D395" s="320" t="str">
        <f t="shared" si="35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882" t="e">
        <f t="shared" ca="1" si="34"/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36"/>
        <v>#N/A</v>
      </c>
      <c r="L395" s="299" t="e">
        <f t="shared" si="37"/>
        <v>#N/A</v>
      </c>
      <c r="M395" s="307" t="e">
        <f>IF(ISBLANK(A395),NA(),IFERROR(A395+(PLAYER_EXP_MAX-D395)/L395,NA()))</f>
        <v>#N/A</v>
      </c>
      <c r="N395" s="320" t="e">
        <f t="shared" ca="1" si="33"/>
        <v>#N/A</v>
      </c>
    </row>
    <row r="396" spans="4:14" ht="14.65" customHeight="1" x14ac:dyDescent="0.25">
      <c r="D396" s="320" t="str">
        <f t="shared" si="35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882" t="e">
        <f t="shared" ca="1" si="34"/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36"/>
        <v>#N/A</v>
      </c>
      <c r="L396" s="299" t="e">
        <f t="shared" si="37"/>
        <v>#N/A</v>
      </c>
      <c r="M396" s="307" t="e">
        <f>IF(ISBLANK(A396),NA(),IFERROR(A396+(PLAYER_EXP_MAX-D396)/L396,NA()))</f>
        <v>#N/A</v>
      </c>
      <c r="N396" s="320" t="e">
        <f t="shared" ca="1" si="33"/>
        <v>#N/A</v>
      </c>
    </row>
    <row r="397" spans="4:14" ht="14.65" customHeight="1" x14ac:dyDescent="0.25">
      <c r="D397" s="320" t="str">
        <f t="shared" si="35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882" t="e">
        <f t="shared" ca="1" si="34"/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36"/>
        <v>#N/A</v>
      </c>
      <c r="L397" s="299" t="e">
        <f t="shared" si="37"/>
        <v>#N/A</v>
      </c>
      <c r="M397" s="307" t="e">
        <f>IF(ISBLANK(A397),NA(),IFERROR(A397+(PLAYER_EXP_MAX-D397)/L397,NA()))</f>
        <v>#N/A</v>
      </c>
      <c r="N397" s="320" t="e">
        <f t="shared" ca="1" si="33"/>
        <v>#N/A</v>
      </c>
    </row>
    <row r="398" spans="4:14" ht="14.65" customHeight="1" x14ac:dyDescent="0.25">
      <c r="D398" s="320" t="str">
        <f t="shared" si="35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882" t="e">
        <f t="shared" ca="1" si="34"/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36"/>
        <v>#N/A</v>
      </c>
      <c r="L398" s="299" t="e">
        <f t="shared" si="37"/>
        <v>#N/A</v>
      </c>
      <c r="M398" s="307" t="e">
        <f>IF(ISBLANK(A398),NA(),IFERROR(A398+(PLAYER_EXP_MAX-D398)/L398,NA()))</f>
        <v>#N/A</v>
      </c>
      <c r="N398" s="320" t="e">
        <f t="shared" ca="1" si="33"/>
        <v>#N/A</v>
      </c>
    </row>
    <row r="399" spans="4:14" ht="14.65" customHeight="1" x14ac:dyDescent="0.25">
      <c r="D399" s="320" t="str">
        <f t="shared" si="35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882" t="e">
        <f t="shared" ca="1" si="34"/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36"/>
        <v>#N/A</v>
      </c>
      <c r="L399" s="299" t="e">
        <f t="shared" si="37"/>
        <v>#N/A</v>
      </c>
      <c r="M399" s="307" t="e">
        <f>IF(ISBLANK(A399),NA(),IFERROR(A399+(PLAYER_EXP_MAX-D399)/L399,NA()))</f>
        <v>#N/A</v>
      </c>
      <c r="N399" s="320" t="e">
        <f t="shared" ca="1" si="33"/>
        <v>#N/A</v>
      </c>
    </row>
    <row r="400" spans="4:14" ht="14.65" customHeight="1" x14ac:dyDescent="0.25">
      <c r="D400" s="320" t="str">
        <f t="shared" ref="D400:D463" si="38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882" t="e">
        <f t="shared" ca="1" si="34"/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8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882" t="e">
        <f t="shared" ca="1" si="34"/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9">IF(ISBLANK(A401),NA(),IFERROR(TEXT(TRUNC(J401-NOW()),"000") &amp; " D " &amp; TEXT(TRUNC(ABS(J401-NOW()-TRUNC(J401-NOW()))*24),"00") &amp; " H", NA()))</f>
        <v>#N/A</v>
      </c>
      <c r="L401" s="299" t="e">
        <f t="shared" ref="L401:L464" si="40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8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882" t="e">
        <f t="shared" ca="1" si="34"/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9"/>
        <v>#N/A</v>
      </c>
      <c r="L402" s="299" t="e">
        <f t="shared" si="40"/>
        <v>#N/A</v>
      </c>
      <c r="M402" s="307" t="e">
        <f>IF(ISBLANK(A402),NA(),IFERROR(A402+(PLAYER_EXP_MAX-D402)/L402,NA()))</f>
        <v>#N/A</v>
      </c>
      <c r="N402" s="392" t="e">
        <f t="shared" ca="1" si="41"/>
        <v>#N/A</v>
      </c>
    </row>
    <row r="403" spans="4:14" ht="14.65" customHeight="1" x14ac:dyDescent="0.25">
      <c r="D403" s="392" t="str">
        <f t="shared" si="38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882" t="e">
        <f t="shared" ca="1" si="34"/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9"/>
        <v>#N/A</v>
      </c>
      <c r="L403" s="299" t="e">
        <f t="shared" si="40"/>
        <v>#N/A</v>
      </c>
      <c r="M403" s="307" t="e">
        <f>IF(ISBLANK(A403),NA(),IFERROR(A403+(PLAYER_EXP_MAX-D403)/L403,NA()))</f>
        <v>#N/A</v>
      </c>
      <c r="N403" s="392" t="e">
        <f t="shared" ca="1" si="41"/>
        <v>#N/A</v>
      </c>
    </row>
    <row r="404" spans="4:14" ht="14.65" customHeight="1" x14ac:dyDescent="0.25">
      <c r="D404" s="392" t="str">
        <f t="shared" si="38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882" t="e">
        <f t="shared" ca="1" si="34"/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9"/>
        <v>#N/A</v>
      </c>
      <c r="L404" s="299" t="e">
        <f t="shared" si="40"/>
        <v>#N/A</v>
      </c>
      <c r="M404" s="307" t="e">
        <f>IF(ISBLANK(A404),NA(),IFERROR(A404+(PLAYER_EXP_MAX-D404)/L404,NA()))</f>
        <v>#N/A</v>
      </c>
      <c r="N404" s="392" t="e">
        <f t="shared" ca="1" si="41"/>
        <v>#N/A</v>
      </c>
    </row>
    <row r="405" spans="4:14" ht="14.65" customHeight="1" x14ac:dyDescent="0.25">
      <c r="D405" s="392" t="str">
        <f t="shared" si="38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882" t="e">
        <f t="shared" ca="1" si="34"/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9"/>
        <v>#N/A</v>
      </c>
      <c r="L405" s="299" t="e">
        <f t="shared" si="40"/>
        <v>#N/A</v>
      </c>
      <c r="M405" s="307" t="e">
        <f>IF(ISBLANK(A405),NA(),IFERROR(A405+(PLAYER_EXP_MAX-D405)/L405,NA()))</f>
        <v>#N/A</v>
      </c>
      <c r="N405" s="392" t="e">
        <f t="shared" ca="1" si="41"/>
        <v>#N/A</v>
      </c>
    </row>
    <row r="406" spans="4:14" ht="14.65" customHeight="1" x14ac:dyDescent="0.25">
      <c r="D406" s="392" t="str">
        <f t="shared" si="38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882" t="e">
        <f t="shared" ca="1" si="34"/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9"/>
        <v>#N/A</v>
      </c>
      <c r="L406" s="299" t="e">
        <f t="shared" si="40"/>
        <v>#N/A</v>
      </c>
      <c r="M406" s="307" t="e">
        <f>IF(ISBLANK(A406),NA(),IFERROR(A406+(PLAYER_EXP_MAX-D406)/L406,NA()))</f>
        <v>#N/A</v>
      </c>
      <c r="N406" s="392" t="e">
        <f t="shared" ca="1" si="41"/>
        <v>#N/A</v>
      </c>
    </row>
    <row r="407" spans="4:14" ht="14.65" customHeight="1" x14ac:dyDescent="0.25">
      <c r="D407" s="392" t="str">
        <f t="shared" si="38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882" t="e">
        <f t="shared" ca="1" si="34"/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9"/>
        <v>#N/A</v>
      </c>
      <c r="L407" s="299" t="e">
        <f t="shared" si="40"/>
        <v>#N/A</v>
      </c>
      <c r="M407" s="307" t="e">
        <f>IF(ISBLANK(A407),NA(),IFERROR(A407+(PLAYER_EXP_MAX-D407)/L407,NA()))</f>
        <v>#N/A</v>
      </c>
      <c r="N407" s="392" t="e">
        <f t="shared" ca="1" si="41"/>
        <v>#N/A</v>
      </c>
    </row>
    <row r="408" spans="4:14" ht="14.65" customHeight="1" x14ac:dyDescent="0.25">
      <c r="D408" s="392" t="str">
        <f t="shared" si="38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882" t="e">
        <f t="shared" ca="1" si="34"/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9"/>
        <v>#N/A</v>
      </c>
      <c r="L408" s="299" t="e">
        <f t="shared" si="40"/>
        <v>#N/A</v>
      </c>
      <c r="M408" s="307" t="e">
        <f>IF(ISBLANK(A408),NA(),IFERROR(A408+(PLAYER_EXP_MAX-D408)/L408,NA()))</f>
        <v>#N/A</v>
      </c>
      <c r="N408" s="392" t="e">
        <f t="shared" ca="1" si="41"/>
        <v>#N/A</v>
      </c>
    </row>
    <row r="409" spans="4:14" ht="14.65" customHeight="1" x14ac:dyDescent="0.25">
      <c r="D409" s="392" t="str">
        <f t="shared" si="38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882" t="e">
        <f t="shared" ca="1" si="34"/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9"/>
        <v>#N/A</v>
      </c>
      <c r="L409" s="299" t="e">
        <f t="shared" si="40"/>
        <v>#N/A</v>
      </c>
      <c r="M409" s="307" t="e">
        <f>IF(ISBLANK(A409),NA(),IFERROR(A409+(PLAYER_EXP_MAX-D409)/L409,NA()))</f>
        <v>#N/A</v>
      </c>
      <c r="N409" s="392" t="e">
        <f t="shared" ca="1" si="41"/>
        <v>#N/A</v>
      </c>
    </row>
    <row r="410" spans="4:14" ht="14.65" customHeight="1" x14ac:dyDescent="0.25">
      <c r="D410" s="392" t="str">
        <f t="shared" si="38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882" t="e">
        <f t="shared" ca="1" si="34"/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9"/>
        <v>#N/A</v>
      </c>
      <c r="L410" s="299" t="e">
        <f t="shared" si="40"/>
        <v>#N/A</v>
      </c>
      <c r="M410" s="307" t="e">
        <f>IF(ISBLANK(A410),NA(),IFERROR(A410+(PLAYER_EXP_MAX-D410)/L410,NA()))</f>
        <v>#N/A</v>
      </c>
      <c r="N410" s="392" t="e">
        <f t="shared" ca="1" si="41"/>
        <v>#N/A</v>
      </c>
    </row>
    <row r="411" spans="4:14" ht="14.65" customHeight="1" x14ac:dyDescent="0.25">
      <c r="D411" s="392" t="str">
        <f t="shared" si="38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882" t="e">
        <f t="shared" ca="1" si="34"/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9"/>
        <v>#N/A</v>
      </c>
      <c r="L411" s="299" t="e">
        <f t="shared" si="40"/>
        <v>#N/A</v>
      </c>
      <c r="M411" s="307" t="e">
        <f>IF(ISBLANK(A411),NA(),IFERROR(A411+(PLAYER_EXP_MAX-D411)/L411,NA()))</f>
        <v>#N/A</v>
      </c>
      <c r="N411" s="392" t="e">
        <f t="shared" ca="1" si="41"/>
        <v>#N/A</v>
      </c>
    </row>
    <row r="412" spans="4:14" ht="14.65" customHeight="1" x14ac:dyDescent="0.25">
      <c r="D412" s="392" t="str">
        <f t="shared" si="38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882" t="e">
        <f t="shared" ca="1" si="34"/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9"/>
        <v>#N/A</v>
      </c>
      <c r="L412" s="299" t="e">
        <f t="shared" si="40"/>
        <v>#N/A</v>
      </c>
      <c r="M412" s="307" t="e">
        <f>IF(ISBLANK(A412),NA(),IFERROR(A412+(PLAYER_EXP_MAX-D412)/L412,NA()))</f>
        <v>#N/A</v>
      </c>
      <c r="N412" s="392" t="e">
        <f t="shared" ca="1" si="41"/>
        <v>#N/A</v>
      </c>
    </row>
    <row r="413" spans="4:14" ht="14.65" customHeight="1" x14ac:dyDescent="0.25">
      <c r="D413" s="392" t="str">
        <f t="shared" si="38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882" t="e">
        <f t="shared" ca="1" si="34"/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9"/>
        <v>#N/A</v>
      </c>
      <c r="L413" s="299" t="e">
        <f t="shared" si="40"/>
        <v>#N/A</v>
      </c>
      <c r="M413" s="307" t="e">
        <f>IF(ISBLANK(A413),NA(),IFERROR(A413+(PLAYER_EXP_MAX-D413)/L413,NA()))</f>
        <v>#N/A</v>
      </c>
      <c r="N413" s="392" t="e">
        <f t="shared" ca="1" si="41"/>
        <v>#N/A</v>
      </c>
    </row>
    <row r="414" spans="4:14" ht="14.65" customHeight="1" x14ac:dyDescent="0.25">
      <c r="D414" s="392" t="str">
        <f t="shared" si="38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882" t="e">
        <f t="shared" ca="1" si="34"/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9"/>
        <v>#N/A</v>
      </c>
      <c r="L414" s="299" t="e">
        <f t="shared" si="40"/>
        <v>#N/A</v>
      </c>
      <c r="M414" s="307" t="e">
        <f>IF(ISBLANK(A414),NA(),IFERROR(A414+(PLAYER_EXP_MAX-D414)/L414,NA()))</f>
        <v>#N/A</v>
      </c>
      <c r="N414" s="392" t="e">
        <f t="shared" ca="1" si="41"/>
        <v>#N/A</v>
      </c>
    </row>
    <row r="415" spans="4:14" ht="14.65" customHeight="1" x14ac:dyDescent="0.25">
      <c r="D415" s="392" t="str">
        <f t="shared" si="38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882" t="e">
        <f t="shared" ref="H415:H478" ca="1" si="42">IF(ISBLANK(A415),NA(),IFERROR(TEXT(TRUNC(G415-NOW()),"000")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9"/>
        <v>#N/A</v>
      </c>
      <c r="L415" s="299" t="e">
        <f t="shared" si="40"/>
        <v>#N/A</v>
      </c>
      <c r="M415" s="307" t="e">
        <f>IF(ISBLANK(A415),NA(),IFERROR(A415+(PLAYER_EXP_MAX-D415)/L415,NA()))</f>
        <v>#N/A</v>
      </c>
      <c r="N415" s="392" t="e">
        <f t="shared" ca="1" si="41"/>
        <v>#N/A</v>
      </c>
    </row>
    <row r="416" spans="4:14" ht="14.65" customHeight="1" x14ac:dyDescent="0.25">
      <c r="D416" s="392" t="str">
        <f t="shared" si="38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882" t="e">
        <f t="shared" ca="1" si="42"/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9"/>
        <v>#N/A</v>
      </c>
      <c r="L416" s="299" t="e">
        <f t="shared" si="40"/>
        <v>#N/A</v>
      </c>
      <c r="M416" s="307" t="e">
        <f>IF(ISBLANK(A416),NA(),IFERROR(A416+(PLAYER_EXP_MAX-D416)/L416,NA()))</f>
        <v>#N/A</v>
      </c>
      <c r="N416" s="392" t="e">
        <f t="shared" ca="1" si="41"/>
        <v>#N/A</v>
      </c>
    </row>
    <row r="417" spans="4:14" ht="14.65" customHeight="1" x14ac:dyDescent="0.25">
      <c r="D417" s="392" t="str">
        <f t="shared" si="38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882" t="e">
        <f t="shared" ca="1" si="42"/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9"/>
        <v>#N/A</v>
      </c>
      <c r="L417" s="299" t="e">
        <f t="shared" si="40"/>
        <v>#N/A</v>
      </c>
      <c r="M417" s="307" t="e">
        <f>IF(ISBLANK(A417),NA(),IFERROR(A417+(PLAYER_EXP_MAX-D417)/L417,NA()))</f>
        <v>#N/A</v>
      </c>
      <c r="N417" s="392" t="e">
        <f t="shared" ca="1" si="41"/>
        <v>#N/A</v>
      </c>
    </row>
    <row r="418" spans="4:14" ht="14.65" customHeight="1" x14ac:dyDescent="0.25">
      <c r="D418" s="392" t="str">
        <f t="shared" si="38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882" t="e">
        <f t="shared" ca="1" si="42"/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9"/>
        <v>#N/A</v>
      </c>
      <c r="L418" s="299" t="e">
        <f t="shared" si="40"/>
        <v>#N/A</v>
      </c>
      <c r="M418" s="307" t="e">
        <f>IF(ISBLANK(A418),NA(),IFERROR(A418+(PLAYER_EXP_MAX-D418)/L418,NA()))</f>
        <v>#N/A</v>
      </c>
      <c r="N418" s="392" t="e">
        <f t="shared" ca="1" si="41"/>
        <v>#N/A</v>
      </c>
    </row>
    <row r="419" spans="4:14" ht="14.65" customHeight="1" x14ac:dyDescent="0.25">
      <c r="D419" s="392" t="str">
        <f t="shared" si="38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882" t="e">
        <f t="shared" ca="1" si="42"/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9"/>
        <v>#N/A</v>
      </c>
      <c r="L419" s="299" t="e">
        <f t="shared" si="40"/>
        <v>#N/A</v>
      </c>
      <c r="M419" s="307" t="e">
        <f>IF(ISBLANK(A419),NA(),IFERROR(A419+(PLAYER_EXP_MAX-D419)/L419,NA()))</f>
        <v>#N/A</v>
      </c>
      <c r="N419" s="392" t="e">
        <f t="shared" ca="1" si="41"/>
        <v>#N/A</v>
      </c>
    </row>
    <row r="420" spans="4:14" ht="14.65" customHeight="1" x14ac:dyDescent="0.25">
      <c r="D420" s="392" t="str">
        <f t="shared" si="38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882" t="e">
        <f t="shared" ca="1" si="42"/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9"/>
        <v>#N/A</v>
      </c>
      <c r="L420" s="299" t="e">
        <f t="shared" si="40"/>
        <v>#N/A</v>
      </c>
      <c r="M420" s="307" t="e">
        <f>IF(ISBLANK(A420),NA(),IFERROR(A420+(PLAYER_EXP_MAX-D420)/L420,NA()))</f>
        <v>#N/A</v>
      </c>
      <c r="N420" s="392" t="e">
        <f t="shared" ca="1" si="41"/>
        <v>#N/A</v>
      </c>
    </row>
    <row r="421" spans="4:14" ht="14.65" customHeight="1" x14ac:dyDescent="0.25">
      <c r="D421" s="392" t="str">
        <f t="shared" si="38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882" t="e">
        <f t="shared" ca="1" si="42"/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9"/>
        <v>#N/A</v>
      </c>
      <c r="L421" s="299" t="e">
        <f t="shared" si="40"/>
        <v>#N/A</v>
      </c>
      <c r="M421" s="307" t="e">
        <f>IF(ISBLANK(A421),NA(),IFERROR(A421+(PLAYER_EXP_MAX-D421)/L421,NA()))</f>
        <v>#N/A</v>
      </c>
      <c r="N421" s="392" t="e">
        <f t="shared" ca="1" si="41"/>
        <v>#N/A</v>
      </c>
    </row>
    <row r="422" spans="4:14" ht="14.65" customHeight="1" x14ac:dyDescent="0.25">
      <c r="D422" s="392" t="str">
        <f t="shared" si="38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882" t="e">
        <f t="shared" ca="1" si="42"/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9"/>
        <v>#N/A</v>
      </c>
      <c r="L422" s="299" t="e">
        <f t="shared" si="40"/>
        <v>#N/A</v>
      </c>
      <c r="M422" s="307" t="e">
        <f>IF(ISBLANK(A422),NA(),IFERROR(A422+(PLAYER_EXP_MAX-D422)/L422,NA()))</f>
        <v>#N/A</v>
      </c>
      <c r="N422" s="392" t="e">
        <f t="shared" ca="1" si="41"/>
        <v>#N/A</v>
      </c>
    </row>
    <row r="423" spans="4:14" ht="14.65" customHeight="1" x14ac:dyDescent="0.25">
      <c r="D423" s="392" t="str">
        <f t="shared" si="38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882" t="e">
        <f t="shared" ca="1" si="42"/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9"/>
        <v>#N/A</v>
      </c>
      <c r="L423" s="299" t="e">
        <f t="shared" si="40"/>
        <v>#N/A</v>
      </c>
      <c r="M423" s="307" t="e">
        <f>IF(ISBLANK(A423),NA(),IFERROR(A423+(PLAYER_EXP_MAX-D423)/L423,NA()))</f>
        <v>#N/A</v>
      </c>
      <c r="N423" s="392" t="e">
        <f t="shared" ca="1" si="41"/>
        <v>#N/A</v>
      </c>
    </row>
    <row r="424" spans="4:14" ht="14.65" customHeight="1" x14ac:dyDescent="0.25">
      <c r="D424" s="392" t="str">
        <f t="shared" si="38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882" t="e">
        <f t="shared" ca="1" si="42"/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9"/>
        <v>#N/A</v>
      </c>
      <c r="L424" s="299" t="e">
        <f t="shared" si="40"/>
        <v>#N/A</v>
      </c>
      <c r="M424" s="307" t="e">
        <f>IF(ISBLANK(A424),NA(),IFERROR(A424+(PLAYER_EXP_MAX-D424)/L424,NA()))</f>
        <v>#N/A</v>
      </c>
      <c r="N424" s="392" t="e">
        <f t="shared" ca="1" si="41"/>
        <v>#N/A</v>
      </c>
    </row>
    <row r="425" spans="4:14" ht="14.65" customHeight="1" x14ac:dyDescent="0.25">
      <c r="D425" s="392" t="str">
        <f t="shared" si="38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882" t="e">
        <f t="shared" ca="1" si="42"/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9"/>
        <v>#N/A</v>
      </c>
      <c r="L425" s="299" t="e">
        <f t="shared" si="40"/>
        <v>#N/A</v>
      </c>
      <c r="M425" s="307" t="e">
        <f>IF(ISBLANK(A425),NA(),IFERROR(A425+(PLAYER_EXP_MAX-D425)/L425,NA()))</f>
        <v>#N/A</v>
      </c>
      <c r="N425" s="392" t="e">
        <f t="shared" ca="1" si="41"/>
        <v>#N/A</v>
      </c>
    </row>
    <row r="426" spans="4:14" ht="14.65" customHeight="1" x14ac:dyDescent="0.25">
      <c r="D426" s="392" t="str">
        <f t="shared" si="38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882" t="e">
        <f t="shared" ca="1" si="42"/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9"/>
        <v>#N/A</v>
      </c>
      <c r="L426" s="299" t="e">
        <f t="shared" si="40"/>
        <v>#N/A</v>
      </c>
      <c r="M426" s="307" t="e">
        <f>IF(ISBLANK(A426),NA(),IFERROR(A426+(PLAYER_EXP_MAX-D426)/L426,NA()))</f>
        <v>#N/A</v>
      </c>
      <c r="N426" s="392" t="e">
        <f t="shared" ca="1" si="41"/>
        <v>#N/A</v>
      </c>
    </row>
    <row r="427" spans="4:14" ht="14.65" customHeight="1" x14ac:dyDescent="0.25">
      <c r="D427" s="392" t="str">
        <f t="shared" si="38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882" t="e">
        <f t="shared" ca="1" si="42"/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9"/>
        <v>#N/A</v>
      </c>
      <c r="L427" s="299" t="e">
        <f t="shared" si="40"/>
        <v>#N/A</v>
      </c>
      <c r="M427" s="307" t="e">
        <f>IF(ISBLANK(A427),NA(),IFERROR(A427+(PLAYER_EXP_MAX-D427)/L427,NA()))</f>
        <v>#N/A</v>
      </c>
      <c r="N427" s="392" t="e">
        <f t="shared" ca="1" si="41"/>
        <v>#N/A</v>
      </c>
    </row>
    <row r="428" spans="4:14" ht="14.65" customHeight="1" x14ac:dyDescent="0.25">
      <c r="D428" s="392" t="str">
        <f t="shared" si="38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882" t="e">
        <f t="shared" ca="1" si="42"/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9"/>
        <v>#N/A</v>
      </c>
      <c r="L428" s="299" t="e">
        <f t="shared" si="40"/>
        <v>#N/A</v>
      </c>
      <c r="M428" s="307" t="e">
        <f>IF(ISBLANK(A428),NA(),IFERROR(A428+(PLAYER_EXP_MAX-D428)/L428,NA()))</f>
        <v>#N/A</v>
      </c>
      <c r="N428" s="392" t="e">
        <f t="shared" ca="1" si="41"/>
        <v>#N/A</v>
      </c>
    </row>
    <row r="429" spans="4:14" ht="14.65" customHeight="1" x14ac:dyDescent="0.25">
      <c r="D429" s="392" t="str">
        <f t="shared" si="38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882" t="e">
        <f t="shared" ca="1" si="42"/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9"/>
        <v>#N/A</v>
      </c>
      <c r="L429" s="299" t="e">
        <f t="shared" si="40"/>
        <v>#N/A</v>
      </c>
      <c r="M429" s="307" t="e">
        <f>IF(ISBLANK(A429),NA(),IFERROR(A429+(PLAYER_EXP_MAX-D429)/L429,NA()))</f>
        <v>#N/A</v>
      </c>
      <c r="N429" s="392" t="e">
        <f t="shared" ca="1" si="41"/>
        <v>#N/A</v>
      </c>
    </row>
    <row r="430" spans="4:14" ht="14.65" customHeight="1" x14ac:dyDescent="0.25">
      <c r="D430" s="392" t="str">
        <f t="shared" si="38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882" t="e">
        <f t="shared" ca="1" si="42"/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9"/>
        <v>#N/A</v>
      </c>
      <c r="L430" s="299" t="e">
        <f t="shared" si="40"/>
        <v>#N/A</v>
      </c>
      <c r="M430" s="307" t="e">
        <f>IF(ISBLANK(A430),NA(),IFERROR(A430+(PLAYER_EXP_MAX-D430)/L430,NA()))</f>
        <v>#N/A</v>
      </c>
      <c r="N430" s="392" t="e">
        <f t="shared" ca="1" si="41"/>
        <v>#N/A</v>
      </c>
    </row>
    <row r="431" spans="4:14" ht="14.65" customHeight="1" x14ac:dyDescent="0.25">
      <c r="D431" s="392" t="str">
        <f t="shared" si="38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882" t="e">
        <f t="shared" ca="1" si="42"/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9"/>
        <v>#N/A</v>
      </c>
      <c r="L431" s="299" t="e">
        <f t="shared" si="40"/>
        <v>#N/A</v>
      </c>
      <c r="M431" s="307" t="e">
        <f>IF(ISBLANK(A431),NA(),IFERROR(A431+(PLAYER_EXP_MAX-D431)/L431,NA()))</f>
        <v>#N/A</v>
      </c>
      <c r="N431" s="392" t="e">
        <f t="shared" ca="1" si="41"/>
        <v>#N/A</v>
      </c>
    </row>
    <row r="432" spans="4:14" ht="14.65" customHeight="1" x14ac:dyDescent="0.25">
      <c r="D432" s="392" t="str">
        <f t="shared" si="38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882" t="e">
        <f t="shared" ca="1" si="42"/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9"/>
        <v>#N/A</v>
      </c>
      <c r="L432" s="299" t="e">
        <f t="shared" si="40"/>
        <v>#N/A</v>
      </c>
      <c r="M432" s="307" t="e">
        <f>IF(ISBLANK(A432),NA(),IFERROR(A432+(PLAYER_EXP_MAX-D432)/L432,NA()))</f>
        <v>#N/A</v>
      </c>
      <c r="N432" s="392" t="e">
        <f t="shared" ca="1" si="41"/>
        <v>#N/A</v>
      </c>
    </row>
    <row r="433" spans="4:14" ht="14.65" customHeight="1" x14ac:dyDescent="0.25">
      <c r="D433" s="392" t="str">
        <f t="shared" si="38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882" t="e">
        <f t="shared" ca="1" si="42"/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9"/>
        <v>#N/A</v>
      </c>
      <c r="L433" s="299" t="e">
        <f t="shared" si="40"/>
        <v>#N/A</v>
      </c>
      <c r="M433" s="307" t="e">
        <f>IF(ISBLANK(A433),NA(),IFERROR(A433+(PLAYER_EXP_MAX-D433)/L433,NA()))</f>
        <v>#N/A</v>
      </c>
      <c r="N433" s="392" t="e">
        <f t="shared" ca="1" si="41"/>
        <v>#N/A</v>
      </c>
    </row>
    <row r="434" spans="4:14" ht="14.65" customHeight="1" x14ac:dyDescent="0.25">
      <c r="D434" s="392" t="str">
        <f t="shared" si="38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882" t="e">
        <f t="shared" ca="1" si="42"/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9"/>
        <v>#N/A</v>
      </c>
      <c r="L434" s="299" t="e">
        <f t="shared" si="40"/>
        <v>#N/A</v>
      </c>
      <c r="M434" s="307" t="e">
        <f>IF(ISBLANK(A434),NA(),IFERROR(A434+(PLAYER_EXP_MAX-D434)/L434,NA()))</f>
        <v>#N/A</v>
      </c>
      <c r="N434" s="392" t="e">
        <f t="shared" ca="1" si="41"/>
        <v>#N/A</v>
      </c>
    </row>
    <row r="435" spans="4:14" ht="14.65" customHeight="1" x14ac:dyDescent="0.25">
      <c r="D435" s="392" t="str">
        <f t="shared" si="38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882" t="e">
        <f t="shared" ca="1" si="42"/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9"/>
        <v>#N/A</v>
      </c>
      <c r="L435" s="299" t="e">
        <f t="shared" si="40"/>
        <v>#N/A</v>
      </c>
      <c r="M435" s="307" t="e">
        <f>IF(ISBLANK(A435),NA(),IFERROR(A435+(PLAYER_EXP_MAX-D435)/L435,NA()))</f>
        <v>#N/A</v>
      </c>
      <c r="N435" s="392" t="e">
        <f t="shared" ca="1" si="41"/>
        <v>#N/A</v>
      </c>
    </row>
    <row r="436" spans="4:14" ht="14.65" customHeight="1" x14ac:dyDescent="0.25">
      <c r="D436" s="392" t="str">
        <f t="shared" si="38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882" t="e">
        <f t="shared" ca="1" si="42"/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9"/>
        <v>#N/A</v>
      </c>
      <c r="L436" s="299" t="e">
        <f t="shared" si="40"/>
        <v>#N/A</v>
      </c>
      <c r="M436" s="307" t="e">
        <f>IF(ISBLANK(A436),NA(),IFERROR(A436+(PLAYER_EXP_MAX-D436)/L436,NA()))</f>
        <v>#N/A</v>
      </c>
      <c r="N436" s="392" t="e">
        <f t="shared" ca="1" si="41"/>
        <v>#N/A</v>
      </c>
    </row>
    <row r="437" spans="4:14" ht="14.65" customHeight="1" x14ac:dyDescent="0.25">
      <c r="D437" s="392" t="str">
        <f t="shared" si="38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882" t="e">
        <f t="shared" ca="1" si="42"/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9"/>
        <v>#N/A</v>
      </c>
      <c r="L437" s="299" t="e">
        <f t="shared" si="40"/>
        <v>#N/A</v>
      </c>
      <c r="M437" s="307" t="e">
        <f>IF(ISBLANK(A437),NA(),IFERROR(A437+(PLAYER_EXP_MAX-D437)/L437,NA()))</f>
        <v>#N/A</v>
      </c>
      <c r="N437" s="392" t="e">
        <f t="shared" ca="1" si="41"/>
        <v>#N/A</v>
      </c>
    </row>
    <row r="438" spans="4:14" ht="14.65" customHeight="1" x14ac:dyDescent="0.25">
      <c r="D438" s="392" t="str">
        <f t="shared" si="38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882" t="e">
        <f t="shared" ca="1" si="42"/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9"/>
        <v>#N/A</v>
      </c>
      <c r="L438" s="299" t="e">
        <f t="shared" si="40"/>
        <v>#N/A</v>
      </c>
      <c r="M438" s="307" t="e">
        <f>IF(ISBLANK(A438),NA(),IFERROR(A438+(PLAYER_EXP_MAX-D438)/L438,NA()))</f>
        <v>#N/A</v>
      </c>
      <c r="N438" s="392" t="e">
        <f t="shared" ca="1" si="41"/>
        <v>#N/A</v>
      </c>
    </row>
    <row r="439" spans="4:14" ht="14.65" customHeight="1" x14ac:dyDescent="0.25">
      <c r="D439" s="392" t="str">
        <f t="shared" si="38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882" t="e">
        <f t="shared" ca="1" si="42"/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9"/>
        <v>#N/A</v>
      </c>
      <c r="L439" s="299" t="e">
        <f t="shared" si="40"/>
        <v>#N/A</v>
      </c>
      <c r="M439" s="307" t="e">
        <f>IF(ISBLANK(A439),NA(),IFERROR(A439+(PLAYER_EXP_MAX-D439)/L439,NA()))</f>
        <v>#N/A</v>
      </c>
      <c r="N439" s="392" t="e">
        <f t="shared" ca="1" si="41"/>
        <v>#N/A</v>
      </c>
    </row>
    <row r="440" spans="4:14" ht="14.65" customHeight="1" x14ac:dyDescent="0.25">
      <c r="D440" s="392" t="str">
        <f t="shared" si="38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882" t="e">
        <f t="shared" ca="1" si="42"/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9"/>
        <v>#N/A</v>
      </c>
      <c r="L440" s="299" t="e">
        <f t="shared" si="40"/>
        <v>#N/A</v>
      </c>
      <c r="M440" s="307" t="e">
        <f>IF(ISBLANK(A440),NA(),IFERROR(A440+(PLAYER_EXP_MAX-D440)/L440,NA()))</f>
        <v>#N/A</v>
      </c>
      <c r="N440" s="392" t="e">
        <f t="shared" ca="1" si="41"/>
        <v>#N/A</v>
      </c>
    </row>
    <row r="441" spans="4:14" ht="14.65" customHeight="1" x14ac:dyDescent="0.25">
      <c r="D441" s="392" t="str">
        <f t="shared" si="38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882" t="e">
        <f t="shared" ca="1" si="42"/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9"/>
        <v>#N/A</v>
      </c>
      <c r="L441" s="299" t="e">
        <f t="shared" si="40"/>
        <v>#N/A</v>
      </c>
      <c r="M441" s="307" t="e">
        <f>IF(ISBLANK(A441),NA(),IFERROR(A441+(PLAYER_EXP_MAX-D441)/L441,NA()))</f>
        <v>#N/A</v>
      </c>
      <c r="N441" s="392" t="e">
        <f t="shared" ca="1" si="41"/>
        <v>#N/A</v>
      </c>
    </row>
    <row r="442" spans="4:14" ht="14.65" customHeight="1" x14ac:dyDescent="0.25">
      <c r="D442" s="392" t="str">
        <f t="shared" si="38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882" t="e">
        <f t="shared" ca="1" si="42"/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9"/>
        <v>#N/A</v>
      </c>
      <c r="L442" s="299" t="e">
        <f t="shared" si="40"/>
        <v>#N/A</v>
      </c>
      <c r="M442" s="307" t="e">
        <f>IF(ISBLANK(A442),NA(),IFERROR(A442+(PLAYER_EXP_MAX-D442)/L442,NA()))</f>
        <v>#N/A</v>
      </c>
      <c r="N442" s="392" t="e">
        <f t="shared" ca="1" si="41"/>
        <v>#N/A</v>
      </c>
    </row>
    <row r="443" spans="4:14" ht="14.65" customHeight="1" x14ac:dyDescent="0.25">
      <c r="D443" s="392" t="str">
        <f t="shared" si="38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882" t="e">
        <f t="shared" ca="1" si="42"/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9"/>
        <v>#N/A</v>
      </c>
      <c r="L443" s="299" t="e">
        <f t="shared" si="40"/>
        <v>#N/A</v>
      </c>
      <c r="M443" s="307" t="e">
        <f>IF(ISBLANK(A443),NA(),IFERROR(A443+(PLAYER_EXP_MAX-D443)/L443,NA()))</f>
        <v>#N/A</v>
      </c>
      <c r="N443" s="392" t="e">
        <f t="shared" ca="1" si="41"/>
        <v>#N/A</v>
      </c>
    </row>
    <row r="444" spans="4:14" ht="14.65" customHeight="1" x14ac:dyDescent="0.25">
      <c r="D444" s="392" t="str">
        <f t="shared" si="38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882" t="e">
        <f t="shared" ca="1" si="42"/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9"/>
        <v>#N/A</v>
      </c>
      <c r="L444" s="299" t="e">
        <f t="shared" si="40"/>
        <v>#N/A</v>
      </c>
      <c r="M444" s="307" t="e">
        <f>IF(ISBLANK(A444),NA(),IFERROR(A444+(PLAYER_EXP_MAX-D444)/L444,NA()))</f>
        <v>#N/A</v>
      </c>
      <c r="N444" s="392" t="e">
        <f t="shared" ca="1" si="41"/>
        <v>#N/A</v>
      </c>
    </row>
    <row r="445" spans="4:14" ht="14.65" customHeight="1" x14ac:dyDescent="0.25">
      <c r="D445" s="392" t="str">
        <f t="shared" si="38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882" t="e">
        <f t="shared" ca="1" si="42"/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9"/>
        <v>#N/A</v>
      </c>
      <c r="L445" s="299" t="e">
        <f t="shared" si="40"/>
        <v>#N/A</v>
      </c>
      <c r="M445" s="307" t="e">
        <f>IF(ISBLANK(A445),NA(),IFERROR(A445+(PLAYER_EXP_MAX-D445)/L445,NA()))</f>
        <v>#N/A</v>
      </c>
      <c r="N445" s="392" t="e">
        <f t="shared" ca="1" si="41"/>
        <v>#N/A</v>
      </c>
    </row>
    <row r="446" spans="4:14" ht="14.65" customHeight="1" x14ac:dyDescent="0.25">
      <c r="D446" s="392" t="str">
        <f t="shared" si="38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882" t="e">
        <f t="shared" ca="1" si="42"/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9"/>
        <v>#N/A</v>
      </c>
      <c r="L446" s="299" t="e">
        <f t="shared" si="40"/>
        <v>#N/A</v>
      </c>
      <c r="M446" s="307" t="e">
        <f>IF(ISBLANK(A446),NA(),IFERROR(A446+(PLAYER_EXP_MAX-D446)/L446,NA()))</f>
        <v>#N/A</v>
      </c>
      <c r="N446" s="392" t="e">
        <f t="shared" ca="1" si="41"/>
        <v>#N/A</v>
      </c>
    </row>
    <row r="447" spans="4:14" ht="14.65" customHeight="1" x14ac:dyDescent="0.25">
      <c r="D447" s="392" t="str">
        <f t="shared" si="38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882" t="e">
        <f t="shared" ca="1" si="42"/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9"/>
        <v>#N/A</v>
      </c>
      <c r="L447" s="299" t="e">
        <f t="shared" si="40"/>
        <v>#N/A</v>
      </c>
      <c r="M447" s="307" t="e">
        <f>IF(ISBLANK(A447),NA(),IFERROR(A447+(PLAYER_EXP_MAX-D447)/L447,NA()))</f>
        <v>#N/A</v>
      </c>
      <c r="N447" s="392" t="e">
        <f t="shared" ca="1" si="41"/>
        <v>#N/A</v>
      </c>
    </row>
    <row r="448" spans="4:14" ht="14.65" customHeight="1" x14ac:dyDescent="0.25">
      <c r="D448" s="392" t="str">
        <f t="shared" si="38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882" t="e">
        <f t="shared" ca="1" si="42"/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9"/>
        <v>#N/A</v>
      </c>
      <c r="L448" s="299" t="e">
        <f t="shared" si="40"/>
        <v>#N/A</v>
      </c>
      <c r="M448" s="307" t="e">
        <f>IF(ISBLANK(A448),NA(),IFERROR(A448+(PLAYER_EXP_MAX-D448)/L448,NA()))</f>
        <v>#N/A</v>
      </c>
      <c r="N448" s="392" t="e">
        <f t="shared" ca="1" si="41"/>
        <v>#N/A</v>
      </c>
    </row>
    <row r="449" spans="4:14" ht="14.65" customHeight="1" x14ac:dyDescent="0.25">
      <c r="D449" s="392" t="str">
        <f t="shared" si="38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882" t="e">
        <f t="shared" ca="1" si="42"/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9"/>
        <v>#N/A</v>
      </c>
      <c r="L449" s="299" t="e">
        <f t="shared" si="40"/>
        <v>#N/A</v>
      </c>
      <c r="M449" s="307" t="e">
        <f>IF(ISBLANK(A449),NA(),IFERROR(A449+(PLAYER_EXP_MAX-D449)/L449,NA()))</f>
        <v>#N/A</v>
      </c>
      <c r="N449" s="392" t="e">
        <f t="shared" ca="1" si="41"/>
        <v>#N/A</v>
      </c>
    </row>
    <row r="450" spans="4:14" ht="14.65" customHeight="1" x14ac:dyDescent="0.25">
      <c r="D450" s="392" t="str">
        <f t="shared" si="38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882" t="e">
        <f t="shared" ca="1" si="42"/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9"/>
        <v>#N/A</v>
      </c>
      <c r="L450" s="299" t="e">
        <f t="shared" si="40"/>
        <v>#N/A</v>
      </c>
      <c r="M450" s="307" t="e">
        <f>IF(ISBLANK(A450),NA(),IFERROR(A450+(PLAYER_EXP_MAX-D450)/L450,NA()))</f>
        <v>#N/A</v>
      </c>
      <c r="N450" s="392" t="e">
        <f t="shared" ca="1" si="41"/>
        <v>#N/A</v>
      </c>
    </row>
    <row r="451" spans="4:14" ht="14.65" customHeight="1" x14ac:dyDescent="0.25">
      <c r="D451" s="392" t="str">
        <f t="shared" si="38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882" t="e">
        <f t="shared" ca="1" si="42"/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9"/>
        <v>#N/A</v>
      </c>
      <c r="L451" s="299" t="e">
        <f t="shared" si="40"/>
        <v>#N/A</v>
      </c>
      <c r="M451" s="307" t="e">
        <f>IF(ISBLANK(A451),NA(),IFERROR(A451+(PLAYER_EXP_MAX-D451)/L451,NA()))</f>
        <v>#N/A</v>
      </c>
      <c r="N451" s="392" t="e">
        <f t="shared" ca="1" si="41"/>
        <v>#N/A</v>
      </c>
    </row>
    <row r="452" spans="4:14" ht="14.65" customHeight="1" x14ac:dyDescent="0.25">
      <c r="D452" s="392" t="str">
        <f t="shared" si="38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882" t="e">
        <f t="shared" ca="1" si="42"/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9"/>
        <v>#N/A</v>
      </c>
      <c r="L452" s="299" t="e">
        <f t="shared" si="40"/>
        <v>#N/A</v>
      </c>
      <c r="M452" s="307" t="e">
        <f>IF(ISBLANK(A452),NA(),IFERROR(A452+(PLAYER_EXP_MAX-D452)/L452,NA()))</f>
        <v>#N/A</v>
      </c>
      <c r="N452" s="392" t="e">
        <f t="shared" ca="1" si="41"/>
        <v>#N/A</v>
      </c>
    </row>
    <row r="453" spans="4:14" ht="14.65" customHeight="1" x14ac:dyDescent="0.25">
      <c r="D453" s="392" t="str">
        <f t="shared" si="38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882" t="e">
        <f t="shared" ca="1" si="42"/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9"/>
        <v>#N/A</v>
      </c>
      <c r="L453" s="299" t="e">
        <f t="shared" si="40"/>
        <v>#N/A</v>
      </c>
      <c r="M453" s="307" t="e">
        <f>IF(ISBLANK(A453),NA(),IFERROR(A453+(PLAYER_EXP_MAX-D453)/L453,NA()))</f>
        <v>#N/A</v>
      </c>
      <c r="N453" s="392" t="e">
        <f t="shared" ca="1" si="41"/>
        <v>#N/A</v>
      </c>
    </row>
    <row r="454" spans="4:14" ht="14.65" customHeight="1" x14ac:dyDescent="0.25">
      <c r="D454" s="392" t="str">
        <f t="shared" si="38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882" t="e">
        <f t="shared" ca="1" si="42"/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9"/>
        <v>#N/A</v>
      </c>
      <c r="L454" s="299" t="e">
        <f t="shared" si="40"/>
        <v>#N/A</v>
      </c>
      <c r="M454" s="307" t="e">
        <f>IF(ISBLANK(A454),NA(),IFERROR(A454+(PLAYER_EXP_MAX-D454)/L454,NA()))</f>
        <v>#N/A</v>
      </c>
      <c r="N454" s="392" t="e">
        <f t="shared" ca="1" si="41"/>
        <v>#N/A</v>
      </c>
    </row>
    <row r="455" spans="4:14" ht="14.65" customHeight="1" x14ac:dyDescent="0.25">
      <c r="D455" s="392" t="str">
        <f t="shared" si="38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882" t="e">
        <f t="shared" ca="1" si="42"/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9"/>
        <v>#N/A</v>
      </c>
      <c r="L455" s="299" t="e">
        <f t="shared" si="40"/>
        <v>#N/A</v>
      </c>
      <c r="M455" s="307" t="e">
        <f>IF(ISBLANK(A455),NA(),IFERROR(A455+(PLAYER_EXP_MAX-D455)/L455,NA()))</f>
        <v>#N/A</v>
      </c>
      <c r="N455" s="392" t="e">
        <f t="shared" ca="1" si="41"/>
        <v>#N/A</v>
      </c>
    </row>
    <row r="456" spans="4:14" ht="14.65" customHeight="1" x14ac:dyDescent="0.25">
      <c r="D456" s="392" t="str">
        <f t="shared" si="38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882" t="e">
        <f t="shared" ca="1" si="42"/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9"/>
        <v>#N/A</v>
      </c>
      <c r="L456" s="299" t="e">
        <f t="shared" si="40"/>
        <v>#N/A</v>
      </c>
      <c r="M456" s="307" t="e">
        <f>IF(ISBLANK(A456),NA(),IFERROR(A456+(PLAYER_EXP_MAX-D456)/L456,NA()))</f>
        <v>#N/A</v>
      </c>
      <c r="N456" s="392" t="e">
        <f t="shared" ca="1" si="41"/>
        <v>#N/A</v>
      </c>
    </row>
    <row r="457" spans="4:14" ht="14.65" customHeight="1" x14ac:dyDescent="0.25">
      <c r="D457" s="392" t="str">
        <f t="shared" si="38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882" t="e">
        <f t="shared" ca="1" si="42"/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9"/>
        <v>#N/A</v>
      </c>
      <c r="L457" s="299" t="e">
        <f t="shared" si="40"/>
        <v>#N/A</v>
      </c>
      <c r="M457" s="307" t="e">
        <f>IF(ISBLANK(A457),NA(),IFERROR(A457+(PLAYER_EXP_MAX-D457)/L457,NA()))</f>
        <v>#N/A</v>
      </c>
      <c r="N457" s="392" t="e">
        <f t="shared" ca="1" si="41"/>
        <v>#N/A</v>
      </c>
    </row>
    <row r="458" spans="4:14" ht="14.65" customHeight="1" x14ac:dyDescent="0.25">
      <c r="D458" s="392" t="str">
        <f t="shared" si="38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882" t="e">
        <f t="shared" ca="1" si="42"/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9"/>
        <v>#N/A</v>
      </c>
      <c r="L458" s="299" t="e">
        <f t="shared" si="40"/>
        <v>#N/A</v>
      </c>
      <c r="M458" s="307" t="e">
        <f>IF(ISBLANK(A458),NA(),IFERROR(A458+(PLAYER_EXP_MAX-D458)/L458,NA()))</f>
        <v>#N/A</v>
      </c>
      <c r="N458" s="392" t="e">
        <f t="shared" ca="1" si="41"/>
        <v>#N/A</v>
      </c>
    </row>
    <row r="459" spans="4:14" ht="14.65" customHeight="1" x14ac:dyDescent="0.25">
      <c r="D459" s="392" t="str">
        <f t="shared" si="38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882" t="e">
        <f t="shared" ca="1" si="42"/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9"/>
        <v>#N/A</v>
      </c>
      <c r="L459" s="299" t="e">
        <f t="shared" si="40"/>
        <v>#N/A</v>
      </c>
      <c r="M459" s="307" t="e">
        <f>IF(ISBLANK(A459),NA(),IFERROR(A459+(PLAYER_EXP_MAX-D459)/L459,NA()))</f>
        <v>#N/A</v>
      </c>
      <c r="N459" s="392" t="e">
        <f t="shared" ca="1" si="41"/>
        <v>#N/A</v>
      </c>
    </row>
    <row r="460" spans="4:14" ht="14.65" customHeight="1" x14ac:dyDescent="0.25">
      <c r="D460" s="392" t="str">
        <f t="shared" si="38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882" t="e">
        <f t="shared" ca="1" si="42"/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9"/>
        <v>#N/A</v>
      </c>
      <c r="L460" s="299" t="e">
        <f t="shared" si="40"/>
        <v>#N/A</v>
      </c>
      <c r="M460" s="307" t="e">
        <f>IF(ISBLANK(A460),NA(),IFERROR(A460+(PLAYER_EXP_MAX-D460)/L460,NA()))</f>
        <v>#N/A</v>
      </c>
      <c r="N460" s="392" t="e">
        <f t="shared" ca="1" si="41"/>
        <v>#N/A</v>
      </c>
    </row>
    <row r="461" spans="4:14" ht="14.65" customHeight="1" x14ac:dyDescent="0.25">
      <c r="D461" s="392" t="str">
        <f t="shared" si="38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882" t="e">
        <f t="shared" ca="1" si="42"/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9"/>
        <v>#N/A</v>
      </c>
      <c r="L461" s="299" t="e">
        <f t="shared" si="40"/>
        <v>#N/A</v>
      </c>
      <c r="M461" s="307" t="e">
        <f>IF(ISBLANK(A461),NA(),IFERROR(A461+(PLAYER_EXP_MAX-D461)/L461,NA()))</f>
        <v>#N/A</v>
      </c>
      <c r="N461" s="392" t="e">
        <f t="shared" ca="1" si="41"/>
        <v>#N/A</v>
      </c>
    </row>
    <row r="462" spans="4:14" ht="14.65" customHeight="1" x14ac:dyDescent="0.25">
      <c r="D462" s="392" t="str">
        <f t="shared" si="38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882" t="e">
        <f t="shared" ca="1" si="42"/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9"/>
        <v>#N/A</v>
      </c>
      <c r="L462" s="299" t="e">
        <f t="shared" si="40"/>
        <v>#N/A</v>
      </c>
      <c r="M462" s="307" t="e">
        <f>IF(ISBLANK(A462),NA(),IFERROR(A462+(PLAYER_EXP_MAX-D462)/L462,NA()))</f>
        <v>#N/A</v>
      </c>
      <c r="N462" s="392" t="e">
        <f t="shared" ca="1" si="41"/>
        <v>#N/A</v>
      </c>
    </row>
    <row r="463" spans="4:14" ht="14.65" customHeight="1" x14ac:dyDescent="0.25">
      <c r="D463" s="392" t="str">
        <f t="shared" si="38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882" t="e">
        <f t="shared" ca="1" si="42"/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9"/>
        <v>#N/A</v>
      </c>
      <c r="L463" s="299" t="e">
        <f t="shared" si="40"/>
        <v>#N/A</v>
      </c>
      <c r="M463" s="307" t="e">
        <f>IF(ISBLANK(A463),NA(),IFERROR(A463+(PLAYER_EXP_MAX-D463)/L463,NA()))</f>
        <v>#N/A</v>
      </c>
      <c r="N463" s="392" t="e">
        <f t="shared" ca="1" si="41"/>
        <v>#N/A</v>
      </c>
    </row>
    <row r="464" spans="4:14" ht="14.65" customHeight="1" x14ac:dyDescent="0.25">
      <c r="D464" s="392" t="str">
        <f t="shared" ref="D464:D527" si="43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882" t="e">
        <f t="shared" ca="1" si="42"/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9"/>
        <v>#N/A</v>
      </c>
      <c r="L464" s="299" t="e">
        <f t="shared" si="40"/>
        <v>#N/A</v>
      </c>
      <c r="M464" s="307" t="e">
        <f>IF(ISBLANK(A464),NA(),IFERROR(A464+(PLAYER_EXP_MAX-D464)/L464,NA()))</f>
        <v>#N/A</v>
      </c>
      <c r="N464" s="392" t="e">
        <f t="shared" ca="1" si="41"/>
        <v>#N/A</v>
      </c>
    </row>
    <row r="465" spans="4:14" ht="14.65" customHeight="1" x14ac:dyDescent="0.25">
      <c r="D465" s="392" t="str">
        <f t="shared" si="43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882" t="e">
        <f t="shared" ca="1" si="42"/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44">IF(ISBLANK(A465),NA(),IFERROR(TEXT(TRUNC(J465-NOW()),"000") &amp; " D " &amp; TEXT(TRUNC(ABS(J465-NOW()-TRUNC(J465-NOW()))*24),"00") &amp; " H", NA()))</f>
        <v>#N/A</v>
      </c>
      <c r="L465" s="299" t="e">
        <f t="shared" ref="L465:L528" si="45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43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882" t="e">
        <f t="shared" ca="1" si="42"/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44"/>
        <v>#N/A</v>
      </c>
      <c r="L466" s="299" t="e">
        <f t="shared" si="45"/>
        <v>#N/A</v>
      </c>
      <c r="M466" s="307" t="e">
        <f>IF(ISBLANK(A466),NA(),IFERROR(A466+(PLAYER_EXP_MAX-D466)/L466,NA()))</f>
        <v>#N/A</v>
      </c>
      <c r="N466" s="392" t="e">
        <f t="shared" ca="1" si="46"/>
        <v>#N/A</v>
      </c>
    </row>
    <row r="467" spans="4:14" ht="14.65" customHeight="1" x14ac:dyDescent="0.25">
      <c r="D467" s="392" t="str">
        <f t="shared" si="43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882" t="e">
        <f t="shared" ca="1" si="42"/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44"/>
        <v>#N/A</v>
      </c>
      <c r="L467" s="299" t="e">
        <f t="shared" si="45"/>
        <v>#N/A</v>
      </c>
      <c r="M467" s="307" t="e">
        <f>IF(ISBLANK(A467),NA(),IFERROR(A467+(PLAYER_EXP_MAX-D467)/L467,NA()))</f>
        <v>#N/A</v>
      </c>
      <c r="N467" s="392" t="e">
        <f t="shared" ca="1" si="46"/>
        <v>#N/A</v>
      </c>
    </row>
    <row r="468" spans="4:14" ht="14.65" customHeight="1" x14ac:dyDescent="0.25">
      <c r="D468" s="392" t="str">
        <f t="shared" si="43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882" t="e">
        <f t="shared" ca="1" si="42"/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44"/>
        <v>#N/A</v>
      </c>
      <c r="L468" s="299" t="e">
        <f t="shared" si="45"/>
        <v>#N/A</v>
      </c>
      <c r="M468" s="307" t="e">
        <f>IF(ISBLANK(A468),NA(),IFERROR(A468+(PLAYER_EXP_MAX-D468)/L468,NA()))</f>
        <v>#N/A</v>
      </c>
      <c r="N468" s="392" t="e">
        <f t="shared" ca="1" si="46"/>
        <v>#N/A</v>
      </c>
    </row>
    <row r="469" spans="4:14" ht="14.65" customHeight="1" x14ac:dyDescent="0.25">
      <c r="D469" s="392" t="str">
        <f t="shared" si="43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882" t="e">
        <f t="shared" ca="1" si="42"/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44"/>
        <v>#N/A</v>
      </c>
      <c r="L469" s="299" t="e">
        <f t="shared" si="45"/>
        <v>#N/A</v>
      </c>
      <c r="M469" s="307" t="e">
        <f>IF(ISBLANK(A469),NA(),IFERROR(A469+(PLAYER_EXP_MAX-D469)/L469,NA()))</f>
        <v>#N/A</v>
      </c>
      <c r="N469" s="392" t="e">
        <f t="shared" ca="1" si="46"/>
        <v>#N/A</v>
      </c>
    </row>
    <row r="470" spans="4:14" ht="14.65" customHeight="1" x14ac:dyDescent="0.25">
      <c r="D470" s="392" t="str">
        <f t="shared" si="43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882" t="e">
        <f t="shared" ca="1" si="42"/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44"/>
        <v>#N/A</v>
      </c>
      <c r="L470" s="299" t="e">
        <f t="shared" si="45"/>
        <v>#N/A</v>
      </c>
      <c r="M470" s="307" t="e">
        <f>IF(ISBLANK(A470),NA(),IFERROR(A470+(PLAYER_EXP_MAX-D470)/L470,NA()))</f>
        <v>#N/A</v>
      </c>
      <c r="N470" s="392" t="e">
        <f t="shared" ca="1" si="46"/>
        <v>#N/A</v>
      </c>
    </row>
    <row r="471" spans="4:14" ht="14.65" customHeight="1" x14ac:dyDescent="0.25">
      <c r="D471" s="392" t="str">
        <f t="shared" si="43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882" t="e">
        <f t="shared" ca="1" si="42"/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44"/>
        <v>#N/A</v>
      </c>
      <c r="L471" s="299" t="e">
        <f t="shared" si="45"/>
        <v>#N/A</v>
      </c>
      <c r="M471" s="307" t="e">
        <f>IF(ISBLANK(A471),NA(),IFERROR(A471+(PLAYER_EXP_MAX-D471)/L471,NA()))</f>
        <v>#N/A</v>
      </c>
      <c r="N471" s="392" t="e">
        <f t="shared" ca="1" si="46"/>
        <v>#N/A</v>
      </c>
    </row>
    <row r="472" spans="4:14" ht="14.65" customHeight="1" x14ac:dyDescent="0.25">
      <c r="D472" s="392" t="str">
        <f t="shared" si="43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882" t="e">
        <f t="shared" ca="1" si="42"/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44"/>
        <v>#N/A</v>
      </c>
      <c r="L472" s="299" t="e">
        <f t="shared" si="45"/>
        <v>#N/A</v>
      </c>
      <c r="M472" s="307" t="e">
        <f>IF(ISBLANK(A472),NA(),IFERROR(A472+(PLAYER_EXP_MAX-D472)/L472,NA()))</f>
        <v>#N/A</v>
      </c>
      <c r="N472" s="392" t="e">
        <f t="shared" ca="1" si="46"/>
        <v>#N/A</v>
      </c>
    </row>
    <row r="473" spans="4:14" ht="14.65" customHeight="1" x14ac:dyDescent="0.25">
      <c r="D473" s="392" t="str">
        <f t="shared" si="43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882" t="e">
        <f t="shared" ca="1" si="42"/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44"/>
        <v>#N/A</v>
      </c>
      <c r="L473" s="299" t="e">
        <f t="shared" si="45"/>
        <v>#N/A</v>
      </c>
      <c r="M473" s="307" t="e">
        <f>IF(ISBLANK(A473),NA(),IFERROR(A473+(PLAYER_EXP_MAX-D473)/L473,NA()))</f>
        <v>#N/A</v>
      </c>
      <c r="N473" s="392" t="e">
        <f t="shared" ca="1" si="46"/>
        <v>#N/A</v>
      </c>
    </row>
    <row r="474" spans="4:14" ht="14.65" customHeight="1" x14ac:dyDescent="0.25">
      <c r="D474" s="392" t="str">
        <f t="shared" si="43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882" t="e">
        <f t="shared" ca="1" si="42"/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44"/>
        <v>#N/A</v>
      </c>
      <c r="L474" s="299" t="e">
        <f t="shared" si="45"/>
        <v>#N/A</v>
      </c>
      <c r="M474" s="307" t="e">
        <f>IF(ISBLANK(A474),NA(),IFERROR(A474+(PLAYER_EXP_MAX-D474)/L474,NA()))</f>
        <v>#N/A</v>
      </c>
      <c r="N474" s="392" t="e">
        <f t="shared" ca="1" si="46"/>
        <v>#N/A</v>
      </c>
    </row>
    <row r="475" spans="4:14" ht="14.65" customHeight="1" x14ac:dyDescent="0.25">
      <c r="D475" s="392" t="str">
        <f t="shared" si="43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882" t="e">
        <f t="shared" ca="1" si="42"/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44"/>
        <v>#N/A</v>
      </c>
      <c r="L475" s="299" t="e">
        <f t="shared" si="45"/>
        <v>#N/A</v>
      </c>
      <c r="M475" s="307" t="e">
        <f>IF(ISBLANK(A475),NA(),IFERROR(A475+(PLAYER_EXP_MAX-D475)/L475,NA()))</f>
        <v>#N/A</v>
      </c>
      <c r="N475" s="392" t="e">
        <f t="shared" ca="1" si="46"/>
        <v>#N/A</v>
      </c>
    </row>
    <row r="476" spans="4:14" ht="14.65" customHeight="1" x14ac:dyDescent="0.25">
      <c r="D476" s="392" t="str">
        <f t="shared" si="43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882" t="e">
        <f t="shared" ca="1" si="42"/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44"/>
        <v>#N/A</v>
      </c>
      <c r="L476" s="299" t="e">
        <f t="shared" si="45"/>
        <v>#N/A</v>
      </c>
      <c r="M476" s="307" t="e">
        <f>IF(ISBLANK(A476),NA(),IFERROR(A476+(PLAYER_EXP_MAX-D476)/L476,NA()))</f>
        <v>#N/A</v>
      </c>
      <c r="N476" s="392" t="e">
        <f t="shared" ca="1" si="46"/>
        <v>#N/A</v>
      </c>
    </row>
    <row r="477" spans="4:14" ht="14.65" customHeight="1" x14ac:dyDescent="0.25">
      <c r="D477" s="392" t="str">
        <f t="shared" si="43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882" t="e">
        <f t="shared" ca="1" si="42"/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44"/>
        <v>#N/A</v>
      </c>
      <c r="L477" s="299" t="e">
        <f t="shared" si="45"/>
        <v>#N/A</v>
      </c>
      <c r="M477" s="307" t="e">
        <f>IF(ISBLANK(A477),NA(),IFERROR(A477+(PLAYER_EXP_MAX-D477)/L477,NA()))</f>
        <v>#N/A</v>
      </c>
      <c r="N477" s="392" t="e">
        <f t="shared" ca="1" si="46"/>
        <v>#N/A</v>
      </c>
    </row>
    <row r="478" spans="4:14" ht="14.65" customHeight="1" x14ac:dyDescent="0.25">
      <c r="D478" s="392" t="str">
        <f t="shared" si="43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882" t="e">
        <f t="shared" ca="1" si="42"/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44"/>
        <v>#N/A</v>
      </c>
      <c r="L478" s="299" t="e">
        <f t="shared" si="45"/>
        <v>#N/A</v>
      </c>
      <c r="M478" s="307" t="e">
        <f>IF(ISBLANK(A478),NA(),IFERROR(A478+(PLAYER_EXP_MAX-D478)/L478,NA()))</f>
        <v>#N/A</v>
      </c>
      <c r="N478" s="392" t="e">
        <f t="shared" ca="1" si="46"/>
        <v>#N/A</v>
      </c>
    </row>
    <row r="479" spans="4:14" ht="14.65" customHeight="1" x14ac:dyDescent="0.25">
      <c r="D479" s="392" t="str">
        <f t="shared" si="43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882" t="e">
        <f t="shared" ref="H479:H542" ca="1" si="47">IF(ISBLANK(A479),NA(),IFERROR(TEXT(TRUNC(G479-NOW()),"000")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44"/>
        <v>#N/A</v>
      </c>
      <c r="L479" s="299" t="e">
        <f t="shared" si="45"/>
        <v>#N/A</v>
      </c>
      <c r="M479" s="307" t="e">
        <f>IF(ISBLANK(A479),NA(),IFERROR(A479+(PLAYER_EXP_MAX-D479)/L479,NA()))</f>
        <v>#N/A</v>
      </c>
      <c r="N479" s="392" t="e">
        <f t="shared" ca="1" si="46"/>
        <v>#N/A</v>
      </c>
    </row>
    <row r="480" spans="4:14" ht="14.65" customHeight="1" x14ac:dyDescent="0.25">
      <c r="D480" s="392" t="str">
        <f t="shared" si="43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882" t="e">
        <f t="shared" ca="1" si="47"/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44"/>
        <v>#N/A</v>
      </c>
      <c r="L480" s="299" t="e">
        <f t="shared" si="45"/>
        <v>#N/A</v>
      </c>
      <c r="M480" s="307" t="e">
        <f>IF(ISBLANK(A480),NA(),IFERROR(A480+(PLAYER_EXP_MAX-D480)/L480,NA()))</f>
        <v>#N/A</v>
      </c>
      <c r="N480" s="392" t="e">
        <f t="shared" ca="1" si="46"/>
        <v>#N/A</v>
      </c>
    </row>
    <row r="481" spans="4:14" ht="14.65" customHeight="1" x14ac:dyDescent="0.25">
      <c r="D481" s="392" t="str">
        <f t="shared" si="43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882" t="e">
        <f t="shared" ca="1" si="47"/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44"/>
        <v>#N/A</v>
      </c>
      <c r="L481" s="299" t="e">
        <f t="shared" si="45"/>
        <v>#N/A</v>
      </c>
      <c r="M481" s="307" t="e">
        <f>IF(ISBLANK(A481),NA(),IFERROR(A481+(PLAYER_EXP_MAX-D481)/L481,NA()))</f>
        <v>#N/A</v>
      </c>
      <c r="N481" s="392" t="e">
        <f t="shared" ca="1" si="46"/>
        <v>#N/A</v>
      </c>
    </row>
    <row r="482" spans="4:14" ht="14.65" customHeight="1" x14ac:dyDescent="0.25">
      <c r="D482" s="392" t="str">
        <f t="shared" si="43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882" t="e">
        <f t="shared" ca="1" si="47"/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44"/>
        <v>#N/A</v>
      </c>
      <c r="L482" s="299" t="e">
        <f t="shared" si="45"/>
        <v>#N/A</v>
      </c>
      <c r="M482" s="307" t="e">
        <f>IF(ISBLANK(A482),NA(),IFERROR(A482+(PLAYER_EXP_MAX-D482)/L482,NA()))</f>
        <v>#N/A</v>
      </c>
      <c r="N482" s="392" t="e">
        <f t="shared" ca="1" si="46"/>
        <v>#N/A</v>
      </c>
    </row>
    <row r="483" spans="4:14" ht="14.65" customHeight="1" x14ac:dyDescent="0.25">
      <c r="D483" s="392" t="str">
        <f t="shared" si="43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882" t="e">
        <f t="shared" ca="1" si="47"/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44"/>
        <v>#N/A</v>
      </c>
      <c r="L483" s="299" t="e">
        <f t="shared" si="45"/>
        <v>#N/A</v>
      </c>
      <c r="M483" s="307" t="e">
        <f>IF(ISBLANK(A483),NA(),IFERROR(A483+(PLAYER_EXP_MAX-D483)/L483,NA()))</f>
        <v>#N/A</v>
      </c>
      <c r="N483" s="392" t="e">
        <f t="shared" ca="1" si="46"/>
        <v>#N/A</v>
      </c>
    </row>
    <row r="484" spans="4:14" ht="14.65" customHeight="1" x14ac:dyDescent="0.25">
      <c r="D484" s="392" t="str">
        <f t="shared" si="43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882" t="e">
        <f t="shared" ca="1" si="47"/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44"/>
        <v>#N/A</v>
      </c>
      <c r="L484" s="299" t="e">
        <f t="shared" si="45"/>
        <v>#N/A</v>
      </c>
      <c r="M484" s="307" t="e">
        <f>IF(ISBLANK(A484),NA(),IFERROR(A484+(PLAYER_EXP_MAX-D484)/L484,NA()))</f>
        <v>#N/A</v>
      </c>
      <c r="N484" s="392" t="e">
        <f t="shared" ca="1" si="46"/>
        <v>#N/A</v>
      </c>
    </row>
    <row r="485" spans="4:14" ht="14.65" customHeight="1" x14ac:dyDescent="0.25">
      <c r="D485" s="392" t="str">
        <f t="shared" si="43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882" t="e">
        <f t="shared" ca="1" si="47"/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44"/>
        <v>#N/A</v>
      </c>
      <c r="L485" s="299" t="e">
        <f t="shared" si="45"/>
        <v>#N/A</v>
      </c>
      <c r="M485" s="307" t="e">
        <f>IF(ISBLANK(A485),NA(),IFERROR(A485+(PLAYER_EXP_MAX-D485)/L485,NA()))</f>
        <v>#N/A</v>
      </c>
      <c r="N485" s="392" t="e">
        <f t="shared" ca="1" si="46"/>
        <v>#N/A</v>
      </c>
    </row>
    <row r="486" spans="4:14" ht="14.65" customHeight="1" x14ac:dyDescent="0.25">
      <c r="D486" s="392" t="str">
        <f t="shared" si="43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882" t="e">
        <f t="shared" ca="1" si="47"/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44"/>
        <v>#N/A</v>
      </c>
      <c r="L486" s="299" t="e">
        <f t="shared" si="45"/>
        <v>#N/A</v>
      </c>
      <c r="M486" s="307" t="e">
        <f>IF(ISBLANK(A486),NA(),IFERROR(A486+(PLAYER_EXP_MAX-D486)/L486,NA()))</f>
        <v>#N/A</v>
      </c>
      <c r="N486" s="392" t="e">
        <f t="shared" ca="1" si="46"/>
        <v>#N/A</v>
      </c>
    </row>
    <row r="487" spans="4:14" ht="14.65" customHeight="1" x14ac:dyDescent="0.25">
      <c r="D487" s="392" t="str">
        <f t="shared" si="43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882" t="e">
        <f t="shared" ca="1" si="47"/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44"/>
        <v>#N/A</v>
      </c>
      <c r="L487" s="299" t="e">
        <f t="shared" si="45"/>
        <v>#N/A</v>
      </c>
      <c r="M487" s="307" t="e">
        <f>IF(ISBLANK(A487),NA(),IFERROR(A487+(PLAYER_EXP_MAX-D487)/L487,NA()))</f>
        <v>#N/A</v>
      </c>
      <c r="N487" s="392" t="e">
        <f t="shared" ca="1" si="46"/>
        <v>#N/A</v>
      </c>
    </row>
    <row r="488" spans="4:14" ht="14.65" customHeight="1" x14ac:dyDescent="0.25">
      <c r="D488" s="392" t="str">
        <f t="shared" si="43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882" t="e">
        <f t="shared" ca="1" si="47"/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44"/>
        <v>#N/A</v>
      </c>
      <c r="L488" s="299" t="e">
        <f t="shared" si="45"/>
        <v>#N/A</v>
      </c>
      <c r="M488" s="307" t="e">
        <f>IF(ISBLANK(A488),NA(),IFERROR(A488+(PLAYER_EXP_MAX-D488)/L488,NA()))</f>
        <v>#N/A</v>
      </c>
      <c r="N488" s="392" t="e">
        <f t="shared" ca="1" si="46"/>
        <v>#N/A</v>
      </c>
    </row>
    <row r="489" spans="4:14" ht="14.65" customHeight="1" x14ac:dyDescent="0.25">
      <c r="D489" s="392" t="str">
        <f t="shared" si="43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882" t="e">
        <f t="shared" ca="1" si="47"/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44"/>
        <v>#N/A</v>
      </c>
      <c r="L489" s="299" t="e">
        <f t="shared" si="45"/>
        <v>#N/A</v>
      </c>
      <c r="M489" s="307" t="e">
        <f>IF(ISBLANK(A489),NA(),IFERROR(A489+(PLAYER_EXP_MAX-D489)/L489,NA()))</f>
        <v>#N/A</v>
      </c>
      <c r="N489" s="392" t="e">
        <f t="shared" ca="1" si="46"/>
        <v>#N/A</v>
      </c>
    </row>
    <row r="490" spans="4:14" ht="14.65" customHeight="1" x14ac:dyDescent="0.25">
      <c r="D490" s="392" t="str">
        <f t="shared" si="43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882" t="e">
        <f t="shared" ca="1" si="47"/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44"/>
        <v>#N/A</v>
      </c>
      <c r="L490" s="299" t="e">
        <f t="shared" si="45"/>
        <v>#N/A</v>
      </c>
      <c r="M490" s="307" t="e">
        <f>IF(ISBLANK(A490),NA(),IFERROR(A490+(PLAYER_EXP_MAX-D490)/L490,NA()))</f>
        <v>#N/A</v>
      </c>
      <c r="N490" s="392" t="e">
        <f t="shared" ca="1" si="46"/>
        <v>#N/A</v>
      </c>
    </row>
    <row r="491" spans="4:14" ht="14.65" customHeight="1" x14ac:dyDescent="0.25">
      <c r="D491" s="392" t="str">
        <f t="shared" si="43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882" t="e">
        <f t="shared" ca="1" si="47"/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44"/>
        <v>#N/A</v>
      </c>
      <c r="L491" s="299" t="e">
        <f t="shared" si="45"/>
        <v>#N/A</v>
      </c>
      <c r="M491" s="307" t="e">
        <f>IF(ISBLANK(A491),NA(),IFERROR(A491+(PLAYER_EXP_MAX-D491)/L491,NA()))</f>
        <v>#N/A</v>
      </c>
      <c r="N491" s="392" t="e">
        <f t="shared" ca="1" si="46"/>
        <v>#N/A</v>
      </c>
    </row>
    <row r="492" spans="4:14" ht="14.65" customHeight="1" x14ac:dyDescent="0.25">
      <c r="D492" s="392" t="str">
        <f t="shared" si="43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882" t="e">
        <f t="shared" ca="1" si="47"/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44"/>
        <v>#N/A</v>
      </c>
      <c r="L492" s="299" t="e">
        <f t="shared" si="45"/>
        <v>#N/A</v>
      </c>
      <c r="M492" s="307" t="e">
        <f>IF(ISBLANK(A492),NA(),IFERROR(A492+(PLAYER_EXP_MAX-D492)/L492,NA()))</f>
        <v>#N/A</v>
      </c>
      <c r="N492" s="392" t="e">
        <f t="shared" ca="1" si="46"/>
        <v>#N/A</v>
      </c>
    </row>
    <row r="493" spans="4:14" ht="14.65" customHeight="1" x14ac:dyDescent="0.25">
      <c r="D493" s="392" t="str">
        <f t="shared" si="43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882" t="e">
        <f t="shared" ca="1" si="47"/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44"/>
        <v>#N/A</v>
      </c>
      <c r="L493" s="299" t="e">
        <f t="shared" si="45"/>
        <v>#N/A</v>
      </c>
      <c r="M493" s="307" t="e">
        <f>IF(ISBLANK(A493),NA(),IFERROR(A493+(PLAYER_EXP_MAX-D493)/L493,NA()))</f>
        <v>#N/A</v>
      </c>
      <c r="N493" s="392" t="e">
        <f t="shared" ca="1" si="46"/>
        <v>#N/A</v>
      </c>
    </row>
    <row r="494" spans="4:14" ht="14.65" customHeight="1" x14ac:dyDescent="0.25">
      <c r="D494" s="392" t="str">
        <f t="shared" si="43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882" t="e">
        <f t="shared" ca="1" si="47"/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44"/>
        <v>#N/A</v>
      </c>
      <c r="L494" s="299" t="e">
        <f t="shared" si="45"/>
        <v>#N/A</v>
      </c>
      <c r="M494" s="307" t="e">
        <f>IF(ISBLANK(A494),NA(),IFERROR(A494+(PLAYER_EXP_MAX-D494)/L494,NA()))</f>
        <v>#N/A</v>
      </c>
      <c r="N494" s="392" t="e">
        <f t="shared" ca="1" si="46"/>
        <v>#N/A</v>
      </c>
    </row>
    <row r="495" spans="4:14" ht="14.65" customHeight="1" x14ac:dyDescent="0.25">
      <c r="D495" s="392" t="str">
        <f t="shared" si="43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882" t="e">
        <f t="shared" ca="1" si="47"/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44"/>
        <v>#N/A</v>
      </c>
      <c r="L495" s="299" t="e">
        <f t="shared" si="45"/>
        <v>#N/A</v>
      </c>
      <c r="M495" s="307" t="e">
        <f>IF(ISBLANK(A495),NA(),IFERROR(A495+(PLAYER_EXP_MAX-D495)/L495,NA()))</f>
        <v>#N/A</v>
      </c>
      <c r="N495" s="392" t="e">
        <f t="shared" ca="1" si="46"/>
        <v>#N/A</v>
      </c>
    </row>
    <row r="496" spans="4:14" ht="14.65" customHeight="1" x14ac:dyDescent="0.25">
      <c r="D496" s="392" t="str">
        <f t="shared" si="43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882" t="e">
        <f t="shared" ca="1" si="47"/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44"/>
        <v>#N/A</v>
      </c>
      <c r="L496" s="299" t="e">
        <f t="shared" si="45"/>
        <v>#N/A</v>
      </c>
      <c r="M496" s="307" t="e">
        <f>IF(ISBLANK(A496),NA(),IFERROR(A496+(PLAYER_EXP_MAX-D496)/L496,NA()))</f>
        <v>#N/A</v>
      </c>
      <c r="N496" s="392" t="e">
        <f t="shared" ca="1" si="46"/>
        <v>#N/A</v>
      </c>
    </row>
    <row r="497" spans="4:14" ht="14.65" customHeight="1" x14ac:dyDescent="0.25">
      <c r="D497" s="392" t="str">
        <f t="shared" si="43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882" t="e">
        <f t="shared" ca="1" si="47"/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44"/>
        <v>#N/A</v>
      </c>
      <c r="L497" s="299" t="e">
        <f t="shared" si="45"/>
        <v>#N/A</v>
      </c>
      <c r="M497" s="307" t="e">
        <f>IF(ISBLANK(A497),NA(),IFERROR(A497+(PLAYER_EXP_MAX-D497)/L497,NA()))</f>
        <v>#N/A</v>
      </c>
      <c r="N497" s="392" t="e">
        <f t="shared" ca="1" si="46"/>
        <v>#N/A</v>
      </c>
    </row>
    <row r="498" spans="4:14" ht="14.65" customHeight="1" x14ac:dyDescent="0.25">
      <c r="D498" s="392" t="str">
        <f t="shared" si="43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882" t="e">
        <f t="shared" ca="1" si="47"/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44"/>
        <v>#N/A</v>
      </c>
      <c r="L498" s="299" t="e">
        <f t="shared" si="45"/>
        <v>#N/A</v>
      </c>
      <c r="M498" s="307" t="e">
        <f>IF(ISBLANK(A498),NA(),IFERROR(A498+(PLAYER_EXP_MAX-D498)/L498,NA()))</f>
        <v>#N/A</v>
      </c>
      <c r="N498" s="392" t="e">
        <f t="shared" ca="1" si="46"/>
        <v>#N/A</v>
      </c>
    </row>
    <row r="499" spans="4:14" ht="14.65" customHeight="1" x14ac:dyDescent="0.25">
      <c r="D499" s="392" t="str">
        <f t="shared" si="43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882" t="e">
        <f t="shared" ca="1" si="47"/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44"/>
        <v>#N/A</v>
      </c>
      <c r="L499" s="299" t="e">
        <f t="shared" si="45"/>
        <v>#N/A</v>
      </c>
      <c r="M499" s="307" t="e">
        <f>IF(ISBLANK(A499),NA(),IFERROR(A499+(PLAYER_EXP_MAX-D499)/L499,NA()))</f>
        <v>#N/A</v>
      </c>
      <c r="N499" s="392" t="e">
        <f t="shared" ca="1" si="46"/>
        <v>#N/A</v>
      </c>
    </row>
    <row r="500" spans="4:14" ht="14.65" customHeight="1" x14ac:dyDescent="0.25">
      <c r="D500" s="392" t="str">
        <f t="shared" si="43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882" t="e">
        <f t="shared" ca="1" si="47"/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44"/>
        <v>#N/A</v>
      </c>
      <c r="L500" s="299" t="e">
        <f t="shared" si="45"/>
        <v>#N/A</v>
      </c>
      <c r="M500" s="307" t="e">
        <f>IF(ISBLANK(A500),NA(),IFERROR(A500+(PLAYER_EXP_MAX-D500)/L500,NA()))</f>
        <v>#N/A</v>
      </c>
      <c r="N500" s="392" t="e">
        <f t="shared" ca="1" si="46"/>
        <v>#N/A</v>
      </c>
    </row>
    <row r="501" spans="4:14" ht="14.65" customHeight="1" x14ac:dyDescent="0.25">
      <c r="D501" s="392" t="str">
        <f t="shared" si="43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882" t="e">
        <f t="shared" ca="1" si="47"/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44"/>
        <v>#N/A</v>
      </c>
      <c r="L501" s="299" t="e">
        <f t="shared" si="45"/>
        <v>#N/A</v>
      </c>
      <c r="M501" s="307" t="e">
        <f>IF(ISBLANK(A501),NA(),IFERROR(A501+(PLAYER_EXP_MAX-D501)/L501,NA()))</f>
        <v>#N/A</v>
      </c>
      <c r="N501" s="392" t="e">
        <f t="shared" ca="1" si="46"/>
        <v>#N/A</v>
      </c>
    </row>
    <row r="502" spans="4:14" ht="14.65" customHeight="1" x14ac:dyDescent="0.25">
      <c r="D502" s="392" t="str">
        <f t="shared" si="43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882" t="e">
        <f t="shared" ca="1" si="47"/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44"/>
        <v>#N/A</v>
      </c>
      <c r="L502" s="299" t="e">
        <f t="shared" si="45"/>
        <v>#N/A</v>
      </c>
      <c r="M502" s="307" t="e">
        <f>IF(ISBLANK(A502),NA(),IFERROR(A502+(PLAYER_EXP_MAX-D502)/L502,NA()))</f>
        <v>#N/A</v>
      </c>
      <c r="N502" s="392" t="e">
        <f t="shared" ca="1" si="46"/>
        <v>#N/A</v>
      </c>
    </row>
    <row r="503" spans="4:14" ht="14.65" customHeight="1" x14ac:dyDescent="0.25">
      <c r="D503" s="392" t="str">
        <f t="shared" si="43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882" t="e">
        <f t="shared" ca="1" si="47"/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44"/>
        <v>#N/A</v>
      </c>
      <c r="L503" s="299" t="e">
        <f t="shared" si="45"/>
        <v>#N/A</v>
      </c>
      <c r="M503" s="307" t="e">
        <f>IF(ISBLANK(A503),NA(),IFERROR(A503+(PLAYER_EXP_MAX-D503)/L503,NA()))</f>
        <v>#N/A</v>
      </c>
      <c r="N503" s="392" t="e">
        <f t="shared" ca="1" si="46"/>
        <v>#N/A</v>
      </c>
    </row>
    <row r="504" spans="4:14" ht="14.65" customHeight="1" x14ac:dyDescent="0.25">
      <c r="D504" s="392" t="str">
        <f t="shared" si="43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882" t="e">
        <f t="shared" ca="1" si="47"/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44"/>
        <v>#N/A</v>
      </c>
      <c r="L504" s="299" t="e">
        <f t="shared" si="45"/>
        <v>#N/A</v>
      </c>
      <c r="M504" s="307" t="e">
        <f>IF(ISBLANK(A504),NA(),IFERROR(A504+(PLAYER_EXP_MAX-D504)/L504,NA()))</f>
        <v>#N/A</v>
      </c>
      <c r="N504" s="392" t="e">
        <f t="shared" ca="1" si="46"/>
        <v>#N/A</v>
      </c>
    </row>
    <row r="505" spans="4:14" ht="14.65" customHeight="1" x14ac:dyDescent="0.25">
      <c r="D505" s="392" t="str">
        <f t="shared" si="43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882" t="e">
        <f t="shared" ca="1" si="47"/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44"/>
        <v>#N/A</v>
      </c>
      <c r="L505" s="299" t="e">
        <f t="shared" si="45"/>
        <v>#N/A</v>
      </c>
      <c r="M505" s="307" t="e">
        <f>IF(ISBLANK(A505),NA(),IFERROR(A505+(PLAYER_EXP_MAX-D505)/L505,NA()))</f>
        <v>#N/A</v>
      </c>
      <c r="N505" s="392" t="e">
        <f t="shared" ca="1" si="46"/>
        <v>#N/A</v>
      </c>
    </row>
    <row r="506" spans="4:14" ht="14.65" customHeight="1" x14ac:dyDescent="0.25">
      <c r="D506" s="392" t="str">
        <f t="shared" si="43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882" t="e">
        <f t="shared" ca="1" si="47"/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44"/>
        <v>#N/A</v>
      </c>
      <c r="L506" s="299" t="e">
        <f t="shared" si="45"/>
        <v>#N/A</v>
      </c>
      <c r="M506" s="307" t="e">
        <f>IF(ISBLANK(A506),NA(),IFERROR(A506+(PLAYER_EXP_MAX-D506)/L506,NA()))</f>
        <v>#N/A</v>
      </c>
      <c r="N506" s="392" t="e">
        <f t="shared" ca="1" si="46"/>
        <v>#N/A</v>
      </c>
    </row>
    <row r="507" spans="4:14" ht="14.65" customHeight="1" x14ac:dyDescent="0.25">
      <c r="D507" s="392" t="str">
        <f t="shared" si="43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882" t="e">
        <f t="shared" ca="1" si="47"/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44"/>
        <v>#N/A</v>
      </c>
      <c r="L507" s="299" t="e">
        <f t="shared" si="45"/>
        <v>#N/A</v>
      </c>
      <c r="M507" s="307" t="e">
        <f>IF(ISBLANK(A507),NA(),IFERROR(A507+(PLAYER_EXP_MAX-D507)/L507,NA()))</f>
        <v>#N/A</v>
      </c>
      <c r="N507" s="392" t="e">
        <f t="shared" ca="1" si="46"/>
        <v>#N/A</v>
      </c>
    </row>
    <row r="508" spans="4:14" ht="14.65" customHeight="1" x14ac:dyDescent="0.25">
      <c r="D508" s="392" t="str">
        <f t="shared" si="43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882" t="e">
        <f t="shared" ca="1" si="47"/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44"/>
        <v>#N/A</v>
      </c>
      <c r="L508" s="299" t="e">
        <f t="shared" si="45"/>
        <v>#N/A</v>
      </c>
      <c r="M508" s="307" t="e">
        <f>IF(ISBLANK(A508),NA(),IFERROR(A508+(PLAYER_EXP_MAX-D508)/L508,NA()))</f>
        <v>#N/A</v>
      </c>
      <c r="N508" s="392" t="e">
        <f t="shared" ca="1" si="46"/>
        <v>#N/A</v>
      </c>
    </row>
    <row r="509" spans="4:14" ht="14.65" customHeight="1" x14ac:dyDescent="0.25">
      <c r="D509" s="392" t="str">
        <f t="shared" si="43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882" t="e">
        <f t="shared" ca="1" si="47"/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44"/>
        <v>#N/A</v>
      </c>
      <c r="L509" s="299" t="e">
        <f t="shared" si="45"/>
        <v>#N/A</v>
      </c>
      <c r="M509" s="307" t="e">
        <f>IF(ISBLANK(A509),NA(),IFERROR(A509+(PLAYER_EXP_MAX-D509)/L509,NA()))</f>
        <v>#N/A</v>
      </c>
      <c r="N509" s="392" t="e">
        <f t="shared" ca="1" si="46"/>
        <v>#N/A</v>
      </c>
    </row>
    <row r="510" spans="4:14" ht="14.65" customHeight="1" x14ac:dyDescent="0.25">
      <c r="D510" s="392" t="str">
        <f t="shared" si="43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882" t="e">
        <f t="shared" ca="1" si="47"/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44"/>
        <v>#N/A</v>
      </c>
      <c r="L510" s="299" t="e">
        <f t="shared" si="45"/>
        <v>#N/A</v>
      </c>
      <c r="M510" s="307" t="e">
        <f>IF(ISBLANK(A510),NA(),IFERROR(A510+(PLAYER_EXP_MAX-D510)/L510,NA()))</f>
        <v>#N/A</v>
      </c>
      <c r="N510" s="392" t="e">
        <f t="shared" ca="1" si="46"/>
        <v>#N/A</v>
      </c>
    </row>
    <row r="511" spans="4:14" ht="14.65" customHeight="1" x14ac:dyDescent="0.25">
      <c r="D511" s="392" t="str">
        <f t="shared" si="43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882" t="e">
        <f t="shared" ca="1" si="47"/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44"/>
        <v>#N/A</v>
      </c>
      <c r="L511" s="299" t="e">
        <f t="shared" si="45"/>
        <v>#N/A</v>
      </c>
      <c r="M511" s="307" t="e">
        <f>IF(ISBLANK(A511),NA(),IFERROR(A511+(PLAYER_EXP_MAX-D511)/L511,NA()))</f>
        <v>#N/A</v>
      </c>
      <c r="N511" s="392" t="e">
        <f t="shared" ca="1" si="46"/>
        <v>#N/A</v>
      </c>
    </row>
    <row r="512" spans="4:14" ht="14.65" customHeight="1" x14ac:dyDescent="0.25">
      <c r="D512" s="392" t="str">
        <f t="shared" si="43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882" t="e">
        <f t="shared" ca="1" si="47"/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44"/>
        <v>#N/A</v>
      </c>
      <c r="L512" s="299" t="e">
        <f t="shared" si="45"/>
        <v>#N/A</v>
      </c>
      <c r="M512" s="307" t="e">
        <f>IF(ISBLANK(A512),NA(),IFERROR(A512+(PLAYER_EXP_MAX-D512)/L512,NA()))</f>
        <v>#N/A</v>
      </c>
      <c r="N512" s="392" t="e">
        <f t="shared" ca="1" si="46"/>
        <v>#N/A</v>
      </c>
    </row>
    <row r="513" spans="4:14" ht="14.65" customHeight="1" x14ac:dyDescent="0.25">
      <c r="D513" s="392" t="str">
        <f t="shared" si="43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882" t="e">
        <f t="shared" ca="1" si="47"/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44"/>
        <v>#N/A</v>
      </c>
      <c r="L513" s="299" t="e">
        <f t="shared" si="45"/>
        <v>#N/A</v>
      </c>
      <c r="M513" s="307" t="e">
        <f>IF(ISBLANK(A513),NA(),IFERROR(A513+(PLAYER_EXP_MAX-D513)/L513,NA()))</f>
        <v>#N/A</v>
      </c>
      <c r="N513" s="392" t="e">
        <f t="shared" ca="1" si="46"/>
        <v>#N/A</v>
      </c>
    </row>
    <row r="514" spans="4:14" ht="14.65" customHeight="1" x14ac:dyDescent="0.25">
      <c r="D514" s="392" t="str">
        <f t="shared" si="43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882" t="e">
        <f t="shared" ca="1" si="47"/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44"/>
        <v>#N/A</v>
      </c>
      <c r="L514" s="299" t="e">
        <f t="shared" si="45"/>
        <v>#N/A</v>
      </c>
      <c r="M514" s="307" t="e">
        <f>IF(ISBLANK(A514),NA(),IFERROR(A514+(PLAYER_EXP_MAX-D514)/L514,NA()))</f>
        <v>#N/A</v>
      </c>
      <c r="N514" s="392" t="e">
        <f t="shared" ca="1" si="46"/>
        <v>#N/A</v>
      </c>
    </row>
    <row r="515" spans="4:14" ht="14.65" customHeight="1" x14ac:dyDescent="0.25">
      <c r="D515" s="392" t="str">
        <f t="shared" si="43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882" t="e">
        <f t="shared" ca="1" si="47"/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44"/>
        <v>#N/A</v>
      </c>
      <c r="L515" s="299" t="e">
        <f t="shared" si="45"/>
        <v>#N/A</v>
      </c>
      <c r="M515" s="307" t="e">
        <f>IF(ISBLANK(A515),NA(),IFERROR(A515+(PLAYER_EXP_MAX-D515)/L515,NA()))</f>
        <v>#N/A</v>
      </c>
      <c r="N515" s="392" t="e">
        <f t="shared" ca="1" si="46"/>
        <v>#N/A</v>
      </c>
    </row>
    <row r="516" spans="4:14" ht="14.65" customHeight="1" x14ac:dyDescent="0.25">
      <c r="D516" s="392" t="str">
        <f t="shared" si="43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882" t="e">
        <f t="shared" ca="1" si="47"/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44"/>
        <v>#N/A</v>
      </c>
      <c r="L516" s="299" t="e">
        <f t="shared" si="45"/>
        <v>#N/A</v>
      </c>
      <c r="M516" s="307" t="e">
        <f>IF(ISBLANK(A516),NA(),IFERROR(A516+(PLAYER_EXP_MAX-D516)/L516,NA()))</f>
        <v>#N/A</v>
      </c>
      <c r="N516" s="392" t="e">
        <f t="shared" ca="1" si="46"/>
        <v>#N/A</v>
      </c>
    </row>
    <row r="517" spans="4:14" ht="14.65" customHeight="1" x14ac:dyDescent="0.25">
      <c r="D517" s="392" t="str">
        <f t="shared" si="43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882" t="e">
        <f t="shared" ca="1" si="47"/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44"/>
        <v>#N/A</v>
      </c>
      <c r="L517" s="299" t="e">
        <f t="shared" si="45"/>
        <v>#N/A</v>
      </c>
      <c r="M517" s="307" t="e">
        <f>IF(ISBLANK(A517),NA(),IFERROR(A517+(PLAYER_EXP_MAX-D517)/L517,NA()))</f>
        <v>#N/A</v>
      </c>
      <c r="N517" s="392" t="e">
        <f t="shared" ca="1" si="46"/>
        <v>#N/A</v>
      </c>
    </row>
    <row r="518" spans="4:14" ht="14.65" customHeight="1" x14ac:dyDescent="0.25">
      <c r="D518" s="392" t="str">
        <f t="shared" si="43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882" t="e">
        <f t="shared" ca="1" si="47"/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44"/>
        <v>#N/A</v>
      </c>
      <c r="L518" s="299" t="e">
        <f t="shared" si="45"/>
        <v>#N/A</v>
      </c>
      <c r="M518" s="307" t="e">
        <f>IF(ISBLANK(A518),NA(),IFERROR(A518+(PLAYER_EXP_MAX-D518)/L518,NA()))</f>
        <v>#N/A</v>
      </c>
      <c r="N518" s="392" t="e">
        <f t="shared" ca="1" si="46"/>
        <v>#N/A</v>
      </c>
    </row>
    <row r="519" spans="4:14" ht="14.65" customHeight="1" x14ac:dyDescent="0.25">
      <c r="D519" s="392" t="str">
        <f t="shared" si="43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882" t="e">
        <f t="shared" ca="1" si="47"/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44"/>
        <v>#N/A</v>
      </c>
      <c r="L519" s="299" t="e">
        <f t="shared" si="45"/>
        <v>#N/A</v>
      </c>
      <c r="M519" s="307" t="e">
        <f>IF(ISBLANK(A519),NA(),IFERROR(A519+(PLAYER_EXP_MAX-D519)/L519,NA()))</f>
        <v>#N/A</v>
      </c>
      <c r="N519" s="392" t="e">
        <f t="shared" ca="1" si="46"/>
        <v>#N/A</v>
      </c>
    </row>
    <row r="520" spans="4:14" ht="14.65" customHeight="1" x14ac:dyDescent="0.25">
      <c r="D520" s="392" t="str">
        <f t="shared" si="43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882" t="e">
        <f t="shared" ca="1" si="47"/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44"/>
        <v>#N/A</v>
      </c>
      <c r="L520" s="299" t="e">
        <f t="shared" si="45"/>
        <v>#N/A</v>
      </c>
      <c r="M520" s="307" t="e">
        <f>IF(ISBLANK(A520),NA(),IFERROR(A520+(PLAYER_EXP_MAX-D520)/L520,NA()))</f>
        <v>#N/A</v>
      </c>
      <c r="N520" s="392" t="e">
        <f t="shared" ca="1" si="46"/>
        <v>#N/A</v>
      </c>
    </row>
    <row r="521" spans="4:14" ht="14.65" customHeight="1" x14ac:dyDescent="0.25">
      <c r="D521" s="392" t="str">
        <f t="shared" si="43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882" t="e">
        <f t="shared" ca="1" si="47"/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44"/>
        <v>#N/A</v>
      </c>
      <c r="L521" s="299" t="e">
        <f t="shared" si="45"/>
        <v>#N/A</v>
      </c>
      <c r="M521" s="307" t="e">
        <f>IF(ISBLANK(A521),NA(),IFERROR(A521+(PLAYER_EXP_MAX-D521)/L521,NA()))</f>
        <v>#N/A</v>
      </c>
      <c r="N521" s="392" t="e">
        <f t="shared" ca="1" si="46"/>
        <v>#N/A</v>
      </c>
    </row>
    <row r="522" spans="4:14" ht="14.65" customHeight="1" x14ac:dyDescent="0.25">
      <c r="D522" s="392" t="str">
        <f t="shared" si="43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882" t="e">
        <f t="shared" ca="1" si="47"/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44"/>
        <v>#N/A</v>
      </c>
      <c r="L522" s="299" t="e">
        <f t="shared" si="45"/>
        <v>#N/A</v>
      </c>
      <c r="M522" s="307" t="e">
        <f>IF(ISBLANK(A522),NA(),IFERROR(A522+(PLAYER_EXP_MAX-D522)/L522,NA()))</f>
        <v>#N/A</v>
      </c>
      <c r="N522" s="392" t="e">
        <f t="shared" ca="1" si="46"/>
        <v>#N/A</v>
      </c>
    </row>
    <row r="523" spans="4:14" ht="14.65" customHeight="1" x14ac:dyDescent="0.25">
      <c r="D523" s="392" t="str">
        <f t="shared" si="43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882" t="e">
        <f t="shared" ca="1" si="47"/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44"/>
        <v>#N/A</v>
      </c>
      <c r="L523" s="299" t="e">
        <f t="shared" si="45"/>
        <v>#N/A</v>
      </c>
      <c r="M523" s="307" t="e">
        <f>IF(ISBLANK(A523),NA(),IFERROR(A523+(PLAYER_EXP_MAX-D523)/L523,NA()))</f>
        <v>#N/A</v>
      </c>
      <c r="N523" s="392" t="e">
        <f t="shared" ca="1" si="46"/>
        <v>#N/A</v>
      </c>
    </row>
    <row r="524" spans="4:14" ht="14.65" customHeight="1" x14ac:dyDescent="0.25">
      <c r="D524" s="392" t="str">
        <f t="shared" si="43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882" t="e">
        <f t="shared" ca="1" si="47"/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44"/>
        <v>#N/A</v>
      </c>
      <c r="L524" s="299" t="e">
        <f t="shared" si="45"/>
        <v>#N/A</v>
      </c>
      <c r="M524" s="307" t="e">
        <f>IF(ISBLANK(A524),NA(),IFERROR(A524+(PLAYER_EXP_MAX-D524)/L524,NA()))</f>
        <v>#N/A</v>
      </c>
      <c r="N524" s="392" t="e">
        <f t="shared" ca="1" si="46"/>
        <v>#N/A</v>
      </c>
    </row>
    <row r="525" spans="4:14" ht="14.65" customHeight="1" x14ac:dyDescent="0.25">
      <c r="D525" s="392" t="str">
        <f t="shared" si="43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882" t="e">
        <f t="shared" ca="1" si="47"/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44"/>
        <v>#N/A</v>
      </c>
      <c r="L525" s="299" t="e">
        <f t="shared" si="45"/>
        <v>#N/A</v>
      </c>
      <c r="M525" s="307" t="e">
        <f>IF(ISBLANK(A525),NA(),IFERROR(A525+(PLAYER_EXP_MAX-D525)/L525,NA()))</f>
        <v>#N/A</v>
      </c>
      <c r="N525" s="392" t="e">
        <f t="shared" ca="1" si="46"/>
        <v>#N/A</v>
      </c>
    </row>
    <row r="526" spans="4:14" ht="14.65" customHeight="1" x14ac:dyDescent="0.25">
      <c r="D526" s="392" t="str">
        <f t="shared" si="43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882" t="e">
        <f t="shared" ca="1" si="47"/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44"/>
        <v>#N/A</v>
      </c>
      <c r="L526" s="299" t="e">
        <f t="shared" si="45"/>
        <v>#N/A</v>
      </c>
      <c r="M526" s="307" t="e">
        <f>IF(ISBLANK(A526),NA(),IFERROR(A526+(PLAYER_EXP_MAX-D526)/L526,NA()))</f>
        <v>#N/A</v>
      </c>
      <c r="N526" s="392" t="e">
        <f t="shared" ca="1" si="46"/>
        <v>#N/A</v>
      </c>
    </row>
    <row r="527" spans="4:14" ht="14.65" customHeight="1" x14ac:dyDescent="0.25">
      <c r="D527" s="392" t="str">
        <f t="shared" si="43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882" t="e">
        <f t="shared" ca="1" si="47"/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44"/>
        <v>#N/A</v>
      </c>
      <c r="L527" s="299" t="e">
        <f t="shared" si="45"/>
        <v>#N/A</v>
      </c>
      <c r="M527" s="307" t="e">
        <f>IF(ISBLANK(A527),NA(),IFERROR(A527+(PLAYER_EXP_MAX-D527)/L527,NA()))</f>
        <v>#N/A</v>
      </c>
      <c r="N527" s="392" t="e">
        <f t="shared" ca="1" si="46"/>
        <v>#N/A</v>
      </c>
    </row>
    <row r="528" spans="4:14" ht="14.65" customHeight="1" x14ac:dyDescent="0.25">
      <c r="D528" s="392" t="str">
        <f t="shared" ref="D528:D591" si="48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882" t="e">
        <f t="shared" ca="1" si="47"/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44"/>
        <v>#N/A</v>
      </c>
      <c r="L528" s="299" t="e">
        <f t="shared" si="45"/>
        <v>#N/A</v>
      </c>
      <c r="M528" s="307" t="e">
        <f>IF(ISBLANK(A528),NA(),IFERROR(A528+(PLAYER_EXP_MAX-D528)/L528,NA()))</f>
        <v>#N/A</v>
      </c>
      <c r="N528" s="392" t="e">
        <f t="shared" ca="1" si="46"/>
        <v>#N/A</v>
      </c>
    </row>
    <row r="529" spans="4:14" ht="14.65" customHeight="1" x14ac:dyDescent="0.25">
      <c r="D529" s="392" t="str">
        <f t="shared" si="48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882" t="e">
        <f t="shared" ca="1" si="47"/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9">IF(ISBLANK(A529),NA(),IFERROR(TEXT(TRUNC(J529-NOW()),"000") &amp; " D " &amp; TEXT(TRUNC(ABS(J529-NOW()-TRUNC(J529-NOW()))*24),"00") &amp; " H", NA()))</f>
        <v>#N/A</v>
      </c>
      <c r="L529" s="299" t="e">
        <f t="shared" ref="L529:L592" si="50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48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882" t="e">
        <f t="shared" ca="1" si="47"/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9"/>
        <v>#N/A</v>
      </c>
      <c r="L530" s="299" t="e">
        <f t="shared" si="50"/>
        <v>#N/A</v>
      </c>
      <c r="M530" s="307" t="e">
        <f>IF(ISBLANK(A530),NA(),IFERROR(A530+(PLAYER_EXP_MAX-D530)/L530,NA()))</f>
        <v>#N/A</v>
      </c>
      <c r="N530" s="392" t="e">
        <f t="shared" ca="1" si="51"/>
        <v>#N/A</v>
      </c>
    </row>
    <row r="531" spans="4:14" ht="14.65" customHeight="1" x14ac:dyDescent="0.25">
      <c r="D531" s="392" t="str">
        <f t="shared" si="48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882" t="e">
        <f t="shared" ca="1" si="47"/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9"/>
        <v>#N/A</v>
      </c>
      <c r="L531" s="299" t="e">
        <f t="shared" si="50"/>
        <v>#N/A</v>
      </c>
      <c r="M531" s="307" t="e">
        <f>IF(ISBLANK(A531),NA(),IFERROR(A531+(PLAYER_EXP_MAX-D531)/L531,NA()))</f>
        <v>#N/A</v>
      </c>
      <c r="N531" s="392" t="e">
        <f t="shared" ca="1" si="51"/>
        <v>#N/A</v>
      </c>
    </row>
    <row r="532" spans="4:14" ht="14.65" customHeight="1" x14ac:dyDescent="0.25">
      <c r="D532" s="392" t="str">
        <f t="shared" si="48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882" t="e">
        <f t="shared" ca="1" si="47"/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9"/>
        <v>#N/A</v>
      </c>
      <c r="L532" s="299" t="e">
        <f t="shared" si="50"/>
        <v>#N/A</v>
      </c>
      <c r="M532" s="307" t="e">
        <f>IF(ISBLANK(A532),NA(),IFERROR(A532+(PLAYER_EXP_MAX-D532)/L532,NA()))</f>
        <v>#N/A</v>
      </c>
      <c r="N532" s="392" t="e">
        <f t="shared" ca="1" si="51"/>
        <v>#N/A</v>
      </c>
    </row>
    <row r="533" spans="4:14" ht="14.65" customHeight="1" x14ac:dyDescent="0.25">
      <c r="D533" s="392" t="str">
        <f t="shared" si="48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882" t="e">
        <f t="shared" ca="1" si="47"/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9"/>
        <v>#N/A</v>
      </c>
      <c r="L533" s="299" t="e">
        <f t="shared" si="50"/>
        <v>#N/A</v>
      </c>
      <c r="M533" s="307" t="e">
        <f>IF(ISBLANK(A533),NA(),IFERROR(A533+(PLAYER_EXP_MAX-D533)/L533,NA()))</f>
        <v>#N/A</v>
      </c>
      <c r="N533" s="392" t="e">
        <f t="shared" ca="1" si="51"/>
        <v>#N/A</v>
      </c>
    </row>
    <row r="534" spans="4:14" ht="14.65" customHeight="1" x14ac:dyDescent="0.25">
      <c r="D534" s="392" t="str">
        <f t="shared" si="48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882" t="e">
        <f t="shared" ca="1" si="47"/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9"/>
        <v>#N/A</v>
      </c>
      <c r="L534" s="299" t="e">
        <f t="shared" si="50"/>
        <v>#N/A</v>
      </c>
      <c r="M534" s="307" t="e">
        <f>IF(ISBLANK(A534),NA(),IFERROR(A534+(PLAYER_EXP_MAX-D534)/L534,NA()))</f>
        <v>#N/A</v>
      </c>
      <c r="N534" s="392" t="e">
        <f t="shared" ca="1" si="51"/>
        <v>#N/A</v>
      </c>
    </row>
    <row r="535" spans="4:14" ht="14.65" customHeight="1" x14ac:dyDescent="0.25">
      <c r="D535" s="392" t="str">
        <f t="shared" si="48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882" t="e">
        <f t="shared" ca="1" si="47"/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9"/>
        <v>#N/A</v>
      </c>
      <c r="L535" s="299" t="e">
        <f t="shared" si="50"/>
        <v>#N/A</v>
      </c>
      <c r="M535" s="307" t="e">
        <f>IF(ISBLANK(A535),NA(),IFERROR(A535+(PLAYER_EXP_MAX-D535)/L535,NA()))</f>
        <v>#N/A</v>
      </c>
      <c r="N535" s="392" t="e">
        <f t="shared" ca="1" si="51"/>
        <v>#N/A</v>
      </c>
    </row>
    <row r="536" spans="4:14" ht="14.65" customHeight="1" x14ac:dyDescent="0.25">
      <c r="D536" s="392" t="str">
        <f t="shared" si="48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882" t="e">
        <f t="shared" ca="1" si="47"/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9"/>
        <v>#N/A</v>
      </c>
      <c r="L536" s="299" t="e">
        <f t="shared" si="50"/>
        <v>#N/A</v>
      </c>
      <c r="M536" s="307" t="e">
        <f>IF(ISBLANK(A536),NA(),IFERROR(A536+(PLAYER_EXP_MAX-D536)/L536,NA()))</f>
        <v>#N/A</v>
      </c>
      <c r="N536" s="392" t="e">
        <f t="shared" ca="1" si="51"/>
        <v>#N/A</v>
      </c>
    </row>
    <row r="537" spans="4:14" ht="14.65" customHeight="1" x14ac:dyDescent="0.25">
      <c r="D537" s="392" t="str">
        <f t="shared" si="48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882" t="e">
        <f t="shared" ca="1" si="47"/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9"/>
        <v>#N/A</v>
      </c>
      <c r="L537" s="299" t="e">
        <f t="shared" si="50"/>
        <v>#N/A</v>
      </c>
      <c r="M537" s="307" t="e">
        <f>IF(ISBLANK(A537),NA(),IFERROR(A537+(PLAYER_EXP_MAX-D537)/L537,NA()))</f>
        <v>#N/A</v>
      </c>
      <c r="N537" s="392" t="e">
        <f t="shared" ca="1" si="51"/>
        <v>#N/A</v>
      </c>
    </row>
    <row r="538" spans="4:14" ht="14.65" customHeight="1" x14ac:dyDescent="0.25">
      <c r="D538" s="392" t="str">
        <f t="shared" si="48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882" t="e">
        <f t="shared" ca="1" si="47"/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9"/>
        <v>#N/A</v>
      </c>
      <c r="L538" s="299" t="e">
        <f t="shared" si="50"/>
        <v>#N/A</v>
      </c>
      <c r="M538" s="307" t="e">
        <f>IF(ISBLANK(A538),NA(),IFERROR(A538+(PLAYER_EXP_MAX-D538)/L538,NA()))</f>
        <v>#N/A</v>
      </c>
      <c r="N538" s="392" t="e">
        <f t="shared" ca="1" si="51"/>
        <v>#N/A</v>
      </c>
    </row>
    <row r="539" spans="4:14" ht="14.65" customHeight="1" x14ac:dyDescent="0.25">
      <c r="D539" s="392" t="str">
        <f t="shared" si="48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882" t="e">
        <f t="shared" ca="1" si="47"/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9"/>
        <v>#N/A</v>
      </c>
      <c r="L539" s="299" t="e">
        <f t="shared" si="50"/>
        <v>#N/A</v>
      </c>
      <c r="M539" s="307" t="e">
        <f>IF(ISBLANK(A539),NA(),IFERROR(A539+(PLAYER_EXP_MAX-D539)/L539,NA()))</f>
        <v>#N/A</v>
      </c>
      <c r="N539" s="392" t="e">
        <f t="shared" ca="1" si="51"/>
        <v>#N/A</v>
      </c>
    </row>
    <row r="540" spans="4:14" ht="14.65" customHeight="1" x14ac:dyDescent="0.25">
      <c r="D540" s="392" t="str">
        <f t="shared" si="48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882" t="e">
        <f t="shared" ca="1" si="47"/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9"/>
        <v>#N/A</v>
      </c>
      <c r="L540" s="299" t="e">
        <f t="shared" si="50"/>
        <v>#N/A</v>
      </c>
      <c r="M540" s="307" t="e">
        <f>IF(ISBLANK(A540),NA(),IFERROR(A540+(PLAYER_EXP_MAX-D540)/L540,NA()))</f>
        <v>#N/A</v>
      </c>
      <c r="N540" s="392" t="e">
        <f t="shared" ca="1" si="51"/>
        <v>#N/A</v>
      </c>
    </row>
    <row r="541" spans="4:14" ht="14.65" customHeight="1" x14ac:dyDescent="0.25">
      <c r="D541" s="392" t="str">
        <f t="shared" si="48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882" t="e">
        <f t="shared" ca="1" si="47"/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9"/>
        <v>#N/A</v>
      </c>
      <c r="L541" s="299" t="e">
        <f t="shared" si="50"/>
        <v>#N/A</v>
      </c>
      <c r="M541" s="307" t="e">
        <f>IF(ISBLANK(A541),NA(),IFERROR(A541+(PLAYER_EXP_MAX-D541)/L541,NA()))</f>
        <v>#N/A</v>
      </c>
      <c r="N541" s="392" t="e">
        <f t="shared" ca="1" si="51"/>
        <v>#N/A</v>
      </c>
    </row>
    <row r="542" spans="4:14" ht="14.65" customHeight="1" x14ac:dyDescent="0.25">
      <c r="D542" s="392" t="str">
        <f t="shared" si="48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882" t="e">
        <f t="shared" ca="1" si="47"/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9"/>
        <v>#N/A</v>
      </c>
      <c r="L542" s="299" t="e">
        <f t="shared" si="50"/>
        <v>#N/A</v>
      </c>
      <c r="M542" s="307" t="e">
        <f>IF(ISBLANK(A542),NA(),IFERROR(A542+(PLAYER_EXP_MAX-D542)/L542,NA()))</f>
        <v>#N/A</v>
      </c>
      <c r="N542" s="392" t="e">
        <f t="shared" ca="1" si="51"/>
        <v>#N/A</v>
      </c>
    </row>
    <row r="543" spans="4:14" ht="14.65" customHeight="1" x14ac:dyDescent="0.25">
      <c r="D543" s="392" t="str">
        <f t="shared" si="48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882" t="e">
        <f t="shared" ref="H543:H606" ca="1" si="52">IF(ISBLANK(A543),NA(),IFERROR(TEXT(TRUNC(G543-NOW()),"000")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9"/>
        <v>#N/A</v>
      </c>
      <c r="L543" s="299" t="e">
        <f t="shared" si="50"/>
        <v>#N/A</v>
      </c>
      <c r="M543" s="307" t="e">
        <f>IF(ISBLANK(A543),NA(),IFERROR(A543+(PLAYER_EXP_MAX-D543)/L543,NA()))</f>
        <v>#N/A</v>
      </c>
      <c r="N543" s="392" t="e">
        <f t="shared" ca="1" si="51"/>
        <v>#N/A</v>
      </c>
    </row>
    <row r="544" spans="4:14" ht="14.65" customHeight="1" x14ac:dyDescent="0.25">
      <c r="D544" s="392" t="str">
        <f t="shared" si="48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882" t="e">
        <f t="shared" ca="1" si="52"/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9"/>
        <v>#N/A</v>
      </c>
      <c r="L544" s="299" t="e">
        <f t="shared" si="50"/>
        <v>#N/A</v>
      </c>
      <c r="M544" s="307" t="e">
        <f>IF(ISBLANK(A544),NA(),IFERROR(A544+(PLAYER_EXP_MAX-D544)/L544,NA()))</f>
        <v>#N/A</v>
      </c>
      <c r="N544" s="392" t="e">
        <f t="shared" ca="1" si="51"/>
        <v>#N/A</v>
      </c>
    </row>
    <row r="545" spans="4:14" ht="14.65" customHeight="1" x14ac:dyDescent="0.25">
      <c r="D545" s="392" t="str">
        <f t="shared" si="48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882" t="e">
        <f t="shared" ca="1" si="52"/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9"/>
        <v>#N/A</v>
      </c>
      <c r="L545" s="299" t="e">
        <f t="shared" si="50"/>
        <v>#N/A</v>
      </c>
      <c r="M545" s="307" t="e">
        <f>IF(ISBLANK(A545),NA(),IFERROR(A545+(PLAYER_EXP_MAX-D545)/L545,NA()))</f>
        <v>#N/A</v>
      </c>
      <c r="N545" s="392" t="e">
        <f t="shared" ca="1" si="51"/>
        <v>#N/A</v>
      </c>
    </row>
    <row r="546" spans="4:14" ht="14.65" customHeight="1" x14ac:dyDescent="0.25">
      <c r="D546" s="392" t="str">
        <f t="shared" si="48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882" t="e">
        <f t="shared" ca="1" si="52"/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9"/>
        <v>#N/A</v>
      </c>
      <c r="L546" s="299" t="e">
        <f t="shared" si="50"/>
        <v>#N/A</v>
      </c>
      <c r="M546" s="307" t="e">
        <f>IF(ISBLANK(A546),NA(),IFERROR(A546+(PLAYER_EXP_MAX-D546)/L546,NA()))</f>
        <v>#N/A</v>
      </c>
      <c r="N546" s="392" t="e">
        <f t="shared" ca="1" si="51"/>
        <v>#N/A</v>
      </c>
    </row>
    <row r="547" spans="4:14" ht="14.65" customHeight="1" x14ac:dyDescent="0.25">
      <c r="D547" s="392" t="str">
        <f t="shared" si="48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882" t="e">
        <f t="shared" ca="1" si="52"/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9"/>
        <v>#N/A</v>
      </c>
      <c r="L547" s="299" t="e">
        <f t="shared" si="50"/>
        <v>#N/A</v>
      </c>
      <c r="M547" s="307" t="e">
        <f>IF(ISBLANK(A547),NA(),IFERROR(A547+(PLAYER_EXP_MAX-D547)/L547,NA()))</f>
        <v>#N/A</v>
      </c>
      <c r="N547" s="392" t="e">
        <f t="shared" ca="1" si="51"/>
        <v>#N/A</v>
      </c>
    </row>
    <row r="548" spans="4:14" ht="14.65" customHeight="1" x14ac:dyDescent="0.25">
      <c r="D548" s="392" t="str">
        <f t="shared" si="48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882" t="e">
        <f t="shared" ca="1" si="52"/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9"/>
        <v>#N/A</v>
      </c>
      <c r="L548" s="299" t="e">
        <f t="shared" si="50"/>
        <v>#N/A</v>
      </c>
      <c r="M548" s="307" t="e">
        <f>IF(ISBLANK(A548),NA(),IFERROR(A548+(PLAYER_EXP_MAX-D548)/L548,NA()))</f>
        <v>#N/A</v>
      </c>
      <c r="N548" s="392" t="e">
        <f t="shared" ca="1" si="51"/>
        <v>#N/A</v>
      </c>
    </row>
    <row r="549" spans="4:14" ht="14.65" customHeight="1" x14ac:dyDescent="0.25">
      <c r="D549" s="392" t="str">
        <f t="shared" si="48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882" t="e">
        <f t="shared" ca="1" si="52"/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9"/>
        <v>#N/A</v>
      </c>
      <c r="L549" s="299" t="e">
        <f t="shared" si="50"/>
        <v>#N/A</v>
      </c>
      <c r="M549" s="307" t="e">
        <f>IF(ISBLANK(A549),NA(),IFERROR(A549+(PLAYER_EXP_MAX-D549)/L549,NA()))</f>
        <v>#N/A</v>
      </c>
      <c r="N549" s="392" t="e">
        <f t="shared" ca="1" si="51"/>
        <v>#N/A</v>
      </c>
    </row>
    <row r="550" spans="4:14" ht="14.65" customHeight="1" x14ac:dyDescent="0.25">
      <c r="D550" s="392" t="str">
        <f t="shared" si="48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882" t="e">
        <f t="shared" ca="1" si="52"/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9"/>
        <v>#N/A</v>
      </c>
      <c r="L550" s="299" t="e">
        <f t="shared" si="50"/>
        <v>#N/A</v>
      </c>
      <c r="M550" s="307" t="e">
        <f>IF(ISBLANK(A550),NA(),IFERROR(A550+(PLAYER_EXP_MAX-D550)/L550,NA()))</f>
        <v>#N/A</v>
      </c>
      <c r="N550" s="392" t="e">
        <f t="shared" ca="1" si="51"/>
        <v>#N/A</v>
      </c>
    </row>
    <row r="551" spans="4:14" ht="14.65" customHeight="1" x14ac:dyDescent="0.25">
      <c r="D551" s="392" t="str">
        <f t="shared" si="48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882" t="e">
        <f t="shared" ca="1" si="52"/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9"/>
        <v>#N/A</v>
      </c>
      <c r="L551" s="299" t="e">
        <f t="shared" si="50"/>
        <v>#N/A</v>
      </c>
      <c r="M551" s="307" t="e">
        <f>IF(ISBLANK(A551),NA(),IFERROR(A551+(PLAYER_EXP_MAX-D551)/L551,NA()))</f>
        <v>#N/A</v>
      </c>
      <c r="N551" s="392" t="e">
        <f t="shared" ca="1" si="51"/>
        <v>#N/A</v>
      </c>
    </row>
    <row r="552" spans="4:14" ht="14.65" customHeight="1" x14ac:dyDescent="0.25">
      <c r="D552" s="392" t="str">
        <f t="shared" si="48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882" t="e">
        <f t="shared" ca="1" si="52"/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9"/>
        <v>#N/A</v>
      </c>
      <c r="L552" s="299" t="e">
        <f t="shared" si="50"/>
        <v>#N/A</v>
      </c>
      <c r="M552" s="307" t="e">
        <f>IF(ISBLANK(A552),NA(),IFERROR(A552+(PLAYER_EXP_MAX-D552)/L552,NA()))</f>
        <v>#N/A</v>
      </c>
      <c r="N552" s="392" t="e">
        <f t="shared" ca="1" si="51"/>
        <v>#N/A</v>
      </c>
    </row>
    <row r="553" spans="4:14" ht="14.65" customHeight="1" x14ac:dyDescent="0.25">
      <c r="D553" s="392" t="str">
        <f t="shared" si="48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882" t="e">
        <f t="shared" ca="1" si="52"/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9"/>
        <v>#N/A</v>
      </c>
      <c r="L553" s="299" t="e">
        <f t="shared" si="50"/>
        <v>#N/A</v>
      </c>
      <c r="M553" s="307" t="e">
        <f>IF(ISBLANK(A553),NA(),IFERROR(A553+(PLAYER_EXP_MAX-D553)/L553,NA()))</f>
        <v>#N/A</v>
      </c>
      <c r="N553" s="392" t="e">
        <f t="shared" ca="1" si="51"/>
        <v>#N/A</v>
      </c>
    </row>
    <row r="554" spans="4:14" ht="14.65" customHeight="1" x14ac:dyDescent="0.25">
      <c r="D554" s="392" t="str">
        <f t="shared" si="48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882" t="e">
        <f t="shared" ca="1" si="52"/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9"/>
        <v>#N/A</v>
      </c>
      <c r="L554" s="299" t="e">
        <f t="shared" si="50"/>
        <v>#N/A</v>
      </c>
      <c r="M554" s="307" t="e">
        <f>IF(ISBLANK(A554),NA(),IFERROR(A554+(PLAYER_EXP_MAX-D554)/L554,NA()))</f>
        <v>#N/A</v>
      </c>
      <c r="N554" s="392" t="e">
        <f t="shared" ca="1" si="51"/>
        <v>#N/A</v>
      </c>
    </row>
    <row r="555" spans="4:14" ht="14.65" customHeight="1" x14ac:dyDescent="0.25">
      <c r="D555" s="392" t="str">
        <f t="shared" si="48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882" t="e">
        <f t="shared" ca="1" si="52"/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9"/>
        <v>#N/A</v>
      </c>
      <c r="L555" s="299" t="e">
        <f t="shared" si="50"/>
        <v>#N/A</v>
      </c>
      <c r="M555" s="307" t="e">
        <f>IF(ISBLANK(A555),NA(),IFERROR(A555+(PLAYER_EXP_MAX-D555)/L555,NA()))</f>
        <v>#N/A</v>
      </c>
      <c r="N555" s="392" t="e">
        <f t="shared" ca="1" si="51"/>
        <v>#N/A</v>
      </c>
    </row>
    <row r="556" spans="4:14" ht="14.65" customHeight="1" x14ac:dyDescent="0.25">
      <c r="D556" s="392" t="str">
        <f t="shared" si="48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882" t="e">
        <f t="shared" ca="1" si="52"/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9"/>
        <v>#N/A</v>
      </c>
      <c r="L556" s="299" t="e">
        <f t="shared" si="50"/>
        <v>#N/A</v>
      </c>
      <c r="M556" s="307" t="e">
        <f>IF(ISBLANK(A556),NA(),IFERROR(A556+(PLAYER_EXP_MAX-D556)/L556,NA()))</f>
        <v>#N/A</v>
      </c>
      <c r="N556" s="392" t="e">
        <f t="shared" ca="1" si="51"/>
        <v>#N/A</v>
      </c>
    </row>
    <row r="557" spans="4:14" ht="14.65" customHeight="1" x14ac:dyDescent="0.25">
      <c r="D557" s="392" t="str">
        <f t="shared" si="48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882" t="e">
        <f t="shared" ca="1" si="52"/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9"/>
        <v>#N/A</v>
      </c>
      <c r="L557" s="299" t="e">
        <f t="shared" si="50"/>
        <v>#N/A</v>
      </c>
      <c r="M557" s="307" t="e">
        <f>IF(ISBLANK(A557),NA(),IFERROR(A557+(PLAYER_EXP_MAX-D557)/L557,NA()))</f>
        <v>#N/A</v>
      </c>
      <c r="N557" s="392" t="e">
        <f t="shared" ca="1" si="51"/>
        <v>#N/A</v>
      </c>
    </row>
    <row r="558" spans="4:14" ht="14.65" customHeight="1" x14ac:dyDescent="0.25">
      <c r="D558" s="392" t="str">
        <f t="shared" si="48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882" t="e">
        <f t="shared" ca="1" si="52"/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9"/>
        <v>#N/A</v>
      </c>
      <c r="L558" s="299" t="e">
        <f t="shared" si="50"/>
        <v>#N/A</v>
      </c>
      <c r="M558" s="307" t="e">
        <f>IF(ISBLANK(A558),NA(),IFERROR(A558+(PLAYER_EXP_MAX-D558)/L558,NA()))</f>
        <v>#N/A</v>
      </c>
      <c r="N558" s="392" t="e">
        <f t="shared" ca="1" si="51"/>
        <v>#N/A</v>
      </c>
    </row>
    <row r="559" spans="4:14" ht="14.65" customHeight="1" x14ac:dyDescent="0.25">
      <c r="D559" s="392" t="str">
        <f t="shared" si="48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882" t="e">
        <f t="shared" ca="1" si="52"/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9"/>
        <v>#N/A</v>
      </c>
      <c r="L559" s="299" t="e">
        <f t="shared" si="50"/>
        <v>#N/A</v>
      </c>
      <c r="M559" s="307" t="e">
        <f>IF(ISBLANK(A559),NA(),IFERROR(A559+(PLAYER_EXP_MAX-D559)/L559,NA()))</f>
        <v>#N/A</v>
      </c>
      <c r="N559" s="392" t="e">
        <f t="shared" ca="1" si="51"/>
        <v>#N/A</v>
      </c>
    </row>
    <row r="560" spans="4:14" ht="14.65" customHeight="1" x14ac:dyDescent="0.25">
      <c r="D560" s="392" t="str">
        <f t="shared" si="48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882" t="e">
        <f t="shared" ca="1" si="52"/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9"/>
        <v>#N/A</v>
      </c>
      <c r="L560" s="299" t="e">
        <f t="shared" si="50"/>
        <v>#N/A</v>
      </c>
      <c r="M560" s="307" t="e">
        <f>IF(ISBLANK(A560),NA(),IFERROR(A560+(PLAYER_EXP_MAX-D560)/L560,NA()))</f>
        <v>#N/A</v>
      </c>
      <c r="N560" s="392" t="e">
        <f t="shared" ca="1" si="51"/>
        <v>#N/A</v>
      </c>
    </row>
    <row r="561" spans="4:14" ht="14.65" customHeight="1" x14ac:dyDescent="0.25">
      <c r="D561" s="392" t="str">
        <f t="shared" si="48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882" t="e">
        <f t="shared" ca="1" si="52"/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9"/>
        <v>#N/A</v>
      </c>
      <c r="L561" s="299" t="e">
        <f t="shared" si="50"/>
        <v>#N/A</v>
      </c>
      <c r="M561" s="307" t="e">
        <f>IF(ISBLANK(A561),NA(),IFERROR(A561+(PLAYER_EXP_MAX-D561)/L561,NA()))</f>
        <v>#N/A</v>
      </c>
      <c r="N561" s="392" t="e">
        <f t="shared" ca="1" si="51"/>
        <v>#N/A</v>
      </c>
    </row>
    <row r="562" spans="4:14" ht="14.65" customHeight="1" x14ac:dyDescent="0.25">
      <c r="D562" s="392" t="str">
        <f t="shared" si="48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882" t="e">
        <f t="shared" ca="1" si="52"/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9"/>
        <v>#N/A</v>
      </c>
      <c r="L562" s="299" t="e">
        <f t="shared" si="50"/>
        <v>#N/A</v>
      </c>
      <c r="M562" s="307" t="e">
        <f>IF(ISBLANK(A562),NA(),IFERROR(A562+(PLAYER_EXP_MAX-D562)/L562,NA()))</f>
        <v>#N/A</v>
      </c>
      <c r="N562" s="392" t="e">
        <f t="shared" ca="1" si="51"/>
        <v>#N/A</v>
      </c>
    </row>
    <row r="563" spans="4:14" ht="14.65" customHeight="1" x14ac:dyDescent="0.25">
      <c r="D563" s="392" t="str">
        <f t="shared" si="48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882" t="e">
        <f t="shared" ca="1" si="52"/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9"/>
        <v>#N/A</v>
      </c>
      <c r="L563" s="299" t="e">
        <f t="shared" si="50"/>
        <v>#N/A</v>
      </c>
      <c r="M563" s="307" t="e">
        <f>IF(ISBLANK(A563),NA(),IFERROR(A563+(PLAYER_EXP_MAX-D563)/L563,NA()))</f>
        <v>#N/A</v>
      </c>
      <c r="N563" s="392" t="e">
        <f t="shared" ca="1" si="51"/>
        <v>#N/A</v>
      </c>
    </row>
    <row r="564" spans="4:14" ht="14.65" customHeight="1" x14ac:dyDescent="0.25">
      <c r="D564" s="392" t="str">
        <f t="shared" si="48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882" t="e">
        <f t="shared" ca="1" si="52"/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9"/>
        <v>#N/A</v>
      </c>
      <c r="L564" s="299" t="e">
        <f t="shared" si="50"/>
        <v>#N/A</v>
      </c>
      <c r="M564" s="307" t="e">
        <f>IF(ISBLANK(A564),NA(),IFERROR(A564+(PLAYER_EXP_MAX-D564)/L564,NA()))</f>
        <v>#N/A</v>
      </c>
      <c r="N564" s="392" t="e">
        <f t="shared" ca="1" si="51"/>
        <v>#N/A</v>
      </c>
    </row>
    <row r="565" spans="4:14" ht="14.65" customHeight="1" x14ac:dyDescent="0.25">
      <c r="D565" s="392" t="str">
        <f t="shared" si="48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882" t="e">
        <f t="shared" ca="1" si="52"/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9"/>
        <v>#N/A</v>
      </c>
      <c r="L565" s="299" t="e">
        <f t="shared" si="50"/>
        <v>#N/A</v>
      </c>
      <c r="M565" s="307" t="e">
        <f>IF(ISBLANK(A565),NA(),IFERROR(A565+(PLAYER_EXP_MAX-D565)/L565,NA()))</f>
        <v>#N/A</v>
      </c>
      <c r="N565" s="392" t="e">
        <f t="shared" ca="1" si="51"/>
        <v>#N/A</v>
      </c>
    </row>
    <row r="566" spans="4:14" ht="14.65" customHeight="1" x14ac:dyDescent="0.25">
      <c r="D566" s="392" t="str">
        <f t="shared" si="48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882" t="e">
        <f t="shared" ca="1" si="52"/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9"/>
        <v>#N/A</v>
      </c>
      <c r="L566" s="299" t="e">
        <f t="shared" si="50"/>
        <v>#N/A</v>
      </c>
      <c r="M566" s="307" t="e">
        <f>IF(ISBLANK(A566),NA(),IFERROR(A566+(PLAYER_EXP_MAX-D566)/L566,NA()))</f>
        <v>#N/A</v>
      </c>
      <c r="N566" s="392" t="e">
        <f t="shared" ca="1" si="51"/>
        <v>#N/A</v>
      </c>
    </row>
    <row r="567" spans="4:14" ht="14.65" customHeight="1" x14ac:dyDescent="0.25">
      <c r="D567" s="392" t="str">
        <f t="shared" si="48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882" t="e">
        <f t="shared" ca="1" si="52"/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9"/>
        <v>#N/A</v>
      </c>
      <c r="L567" s="299" t="e">
        <f t="shared" si="50"/>
        <v>#N/A</v>
      </c>
      <c r="M567" s="307" t="e">
        <f>IF(ISBLANK(A567),NA(),IFERROR(A567+(PLAYER_EXP_MAX-D567)/L567,NA()))</f>
        <v>#N/A</v>
      </c>
      <c r="N567" s="392" t="e">
        <f t="shared" ca="1" si="51"/>
        <v>#N/A</v>
      </c>
    </row>
    <row r="568" spans="4:14" ht="14.65" customHeight="1" x14ac:dyDescent="0.25">
      <c r="D568" s="392" t="str">
        <f t="shared" si="48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882" t="e">
        <f t="shared" ca="1" si="52"/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9"/>
        <v>#N/A</v>
      </c>
      <c r="L568" s="299" t="e">
        <f t="shared" si="50"/>
        <v>#N/A</v>
      </c>
      <c r="M568" s="307" t="e">
        <f>IF(ISBLANK(A568),NA(),IFERROR(A568+(PLAYER_EXP_MAX-D568)/L568,NA()))</f>
        <v>#N/A</v>
      </c>
      <c r="N568" s="392" t="e">
        <f t="shared" ca="1" si="51"/>
        <v>#N/A</v>
      </c>
    </row>
    <row r="569" spans="4:14" ht="14.65" customHeight="1" x14ac:dyDescent="0.25">
      <c r="D569" s="392" t="str">
        <f t="shared" si="48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882" t="e">
        <f t="shared" ca="1" si="52"/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9"/>
        <v>#N/A</v>
      </c>
      <c r="L569" s="299" t="e">
        <f t="shared" si="50"/>
        <v>#N/A</v>
      </c>
      <c r="M569" s="307" t="e">
        <f>IF(ISBLANK(A569),NA(),IFERROR(A569+(PLAYER_EXP_MAX-D569)/L569,NA()))</f>
        <v>#N/A</v>
      </c>
      <c r="N569" s="392" t="e">
        <f t="shared" ca="1" si="51"/>
        <v>#N/A</v>
      </c>
    </row>
    <row r="570" spans="4:14" ht="14.65" customHeight="1" x14ac:dyDescent="0.25">
      <c r="D570" s="392" t="str">
        <f t="shared" si="48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882" t="e">
        <f t="shared" ca="1" si="52"/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9"/>
        <v>#N/A</v>
      </c>
      <c r="L570" s="299" t="e">
        <f t="shared" si="50"/>
        <v>#N/A</v>
      </c>
      <c r="M570" s="307" t="e">
        <f>IF(ISBLANK(A570),NA(),IFERROR(A570+(PLAYER_EXP_MAX-D570)/L570,NA()))</f>
        <v>#N/A</v>
      </c>
      <c r="N570" s="392" t="e">
        <f t="shared" ca="1" si="51"/>
        <v>#N/A</v>
      </c>
    </row>
    <row r="571" spans="4:14" ht="14.65" customHeight="1" x14ac:dyDescent="0.25">
      <c r="D571" s="392" t="str">
        <f t="shared" si="48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882" t="e">
        <f t="shared" ca="1" si="52"/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9"/>
        <v>#N/A</v>
      </c>
      <c r="L571" s="299" t="e">
        <f t="shared" si="50"/>
        <v>#N/A</v>
      </c>
      <c r="M571" s="307" t="e">
        <f>IF(ISBLANK(A571),NA(),IFERROR(A571+(PLAYER_EXP_MAX-D571)/L571,NA()))</f>
        <v>#N/A</v>
      </c>
      <c r="N571" s="392" t="e">
        <f t="shared" ca="1" si="51"/>
        <v>#N/A</v>
      </c>
    </row>
    <row r="572" spans="4:14" ht="14.65" customHeight="1" x14ac:dyDescent="0.25">
      <c r="D572" s="392" t="str">
        <f t="shared" si="48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882" t="e">
        <f t="shared" ca="1" si="52"/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9"/>
        <v>#N/A</v>
      </c>
      <c r="L572" s="299" t="e">
        <f t="shared" si="50"/>
        <v>#N/A</v>
      </c>
      <c r="M572" s="307" t="e">
        <f>IF(ISBLANK(A572),NA(),IFERROR(A572+(PLAYER_EXP_MAX-D572)/L572,NA()))</f>
        <v>#N/A</v>
      </c>
      <c r="N572" s="392" t="e">
        <f t="shared" ca="1" si="51"/>
        <v>#N/A</v>
      </c>
    </row>
    <row r="573" spans="4:14" ht="14.65" customHeight="1" x14ac:dyDescent="0.25">
      <c r="D573" s="392" t="str">
        <f t="shared" si="48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882" t="e">
        <f t="shared" ca="1" si="52"/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9"/>
        <v>#N/A</v>
      </c>
      <c r="L573" s="299" t="e">
        <f t="shared" si="50"/>
        <v>#N/A</v>
      </c>
      <c r="M573" s="307" t="e">
        <f>IF(ISBLANK(A573),NA(),IFERROR(A573+(PLAYER_EXP_MAX-D573)/L573,NA()))</f>
        <v>#N/A</v>
      </c>
      <c r="N573" s="392" t="e">
        <f t="shared" ca="1" si="51"/>
        <v>#N/A</v>
      </c>
    </row>
    <row r="574" spans="4:14" ht="14.65" customHeight="1" x14ac:dyDescent="0.25">
      <c r="D574" s="392" t="str">
        <f t="shared" si="48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882" t="e">
        <f t="shared" ca="1" si="52"/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9"/>
        <v>#N/A</v>
      </c>
      <c r="L574" s="299" t="e">
        <f t="shared" si="50"/>
        <v>#N/A</v>
      </c>
      <c r="M574" s="307" t="e">
        <f>IF(ISBLANK(A574),NA(),IFERROR(A574+(PLAYER_EXP_MAX-D574)/L574,NA()))</f>
        <v>#N/A</v>
      </c>
      <c r="N574" s="392" t="e">
        <f t="shared" ca="1" si="51"/>
        <v>#N/A</v>
      </c>
    </row>
    <row r="575" spans="4:14" ht="14.65" customHeight="1" x14ac:dyDescent="0.25">
      <c r="D575" s="392" t="str">
        <f t="shared" si="48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882" t="e">
        <f t="shared" ca="1" si="52"/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9"/>
        <v>#N/A</v>
      </c>
      <c r="L575" s="299" t="e">
        <f t="shared" si="50"/>
        <v>#N/A</v>
      </c>
      <c r="M575" s="307" t="e">
        <f>IF(ISBLANK(A575),NA(),IFERROR(A575+(PLAYER_EXP_MAX-D575)/L575,NA()))</f>
        <v>#N/A</v>
      </c>
      <c r="N575" s="392" t="e">
        <f t="shared" ca="1" si="51"/>
        <v>#N/A</v>
      </c>
    </row>
    <row r="576" spans="4:14" ht="14.65" customHeight="1" x14ac:dyDescent="0.25">
      <c r="D576" s="392" t="str">
        <f t="shared" si="48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882" t="e">
        <f t="shared" ca="1" si="52"/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9"/>
        <v>#N/A</v>
      </c>
      <c r="L576" s="299" t="e">
        <f t="shared" si="50"/>
        <v>#N/A</v>
      </c>
      <c r="M576" s="307" t="e">
        <f>IF(ISBLANK(A576),NA(),IFERROR(A576+(PLAYER_EXP_MAX-D576)/L576,NA()))</f>
        <v>#N/A</v>
      </c>
      <c r="N576" s="392" t="e">
        <f t="shared" ca="1" si="51"/>
        <v>#N/A</v>
      </c>
    </row>
    <row r="577" spans="4:14" ht="14.65" customHeight="1" x14ac:dyDescent="0.25">
      <c r="D577" s="392" t="str">
        <f t="shared" si="48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882" t="e">
        <f t="shared" ca="1" si="52"/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9"/>
        <v>#N/A</v>
      </c>
      <c r="L577" s="299" t="e">
        <f t="shared" si="50"/>
        <v>#N/A</v>
      </c>
      <c r="M577" s="307" t="e">
        <f>IF(ISBLANK(A577),NA(),IFERROR(A577+(PLAYER_EXP_MAX-D577)/L577,NA()))</f>
        <v>#N/A</v>
      </c>
      <c r="N577" s="392" t="e">
        <f t="shared" ca="1" si="51"/>
        <v>#N/A</v>
      </c>
    </row>
    <row r="578" spans="4:14" ht="14.65" customHeight="1" x14ac:dyDescent="0.25">
      <c r="D578" s="392" t="str">
        <f t="shared" si="48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882" t="e">
        <f t="shared" ca="1" si="52"/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9"/>
        <v>#N/A</v>
      </c>
      <c r="L578" s="299" t="e">
        <f t="shared" si="50"/>
        <v>#N/A</v>
      </c>
      <c r="M578" s="307" t="e">
        <f>IF(ISBLANK(A578),NA(),IFERROR(A578+(PLAYER_EXP_MAX-D578)/L578,NA()))</f>
        <v>#N/A</v>
      </c>
      <c r="N578" s="392" t="e">
        <f t="shared" ca="1" si="51"/>
        <v>#N/A</v>
      </c>
    </row>
    <row r="579" spans="4:14" ht="14.65" customHeight="1" x14ac:dyDescent="0.25">
      <c r="D579" s="392" t="str">
        <f t="shared" si="48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882" t="e">
        <f t="shared" ca="1" si="52"/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9"/>
        <v>#N/A</v>
      </c>
      <c r="L579" s="299" t="e">
        <f t="shared" si="50"/>
        <v>#N/A</v>
      </c>
      <c r="M579" s="307" t="e">
        <f>IF(ISBLANK(A579),NA(),IFERROR(A579+(PLAYER_EXP_MAX-D579)/L579,NA()))</f>
        <v>#N/A</v>
      </c>
      <c r="N579" s="392" t="e">
        <f t="shared" ca="1" si="51"/>
        <v>#N/A</v>
      </c>
    </row>
    <row r="580" spans="4:14" ht="14.65" customHeight="1" x14ac:dyDescent="0.25">
      <c r="D580" s="392" t="str">
        <f t="shared" si="48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882" t="e">
        <f t="shared" ca="1" si="52"/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9"/>
        <v>#N/A</v>
      </c>
      <c r="L580" s="299" t="e">
        <f t="shared" si="50"/>
        <v>#N/A</v>
      </c>
      <c r="M580" s="307" t="e">
        <f>IF(ISBLANK(A580),NA(),IFERROR(A580+(PLAYER_EXP_MAX-D580)/L580,NA()))</f>
        <v>#N/A</v>
      </c>
      <c r="N580" s="392" t="e">
        <f t="shared" ca="1" si="51"/>
        <v>#N/A</v>
      </c>
    </row>
    <row r="581" spans="4:14" ht="14.65" customHeight="1" x14ac:dyDescent="0.25">
      <c r="D581" s="392" t="str">
        <f t="shared" si="48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882" t="e">
        <f t="shared" ca="1" si="52"/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9"/>
        <v>#N/A</v>
      </c>
      <c r="L581" s="299" t="e">
        <f t="shared" si="50"/>
        <v>#N/A</v>
      </c>
      <c r="M581" s="307" t="e">
        <f>IF(ISBLANK(A581),NA(),IFERROR(A581+(PLAYER_EXP_MAX-D581)/L581,NA()))</f>
        <v>#N/A</v>
      </c>
      <c r="N581" s="392" t="e">
        <f t="shared" ca="1" si="51"/>
        <v>#N/A</v>
      </c>
    </row>
    <row r="582" spans="4:14" ht="14.65" customHeight="1" x14ac:dyDescent="0.25">
      <c r="D582" s="392" t="str">
        <f t="shared" si="48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882" t="e">
        <f t="shared" ca="1" si="52"/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9"/>
        <v>#N/A</v>
      </c>
      <c r="L582" s="299" t="e">
        <f t="shared" si="50"/>
        <v>#N/A</v>
      </c>
      <c r="M582" s="307" t="e">
        <f>IF(ISBLANK(A582),NA(),IFERROR(A582+(PLAYER_EXP_MAX-D582)/L582,NA()))</f>
        <v>#N/A</v>
      </c>
      <c r="N582" s="392" t="e">
        <f t="shared" ca="1" si="51"/>
        <v>#N/A</v>
      </c>
    </row>
    <row r="583" spans="4:14" ht="14.65" customHeight="1" x14ac:dyDescent="0.25">
      <c r="D583" s="392" t="str">
        <f t="shared" si="48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882" t="e">
        <f t="shared" ca="1" si="52"/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9"/>
        <v>#N/A</v>
      </c>
      <c r="L583" s="299" t="e">
        <f t="shared" si="50"/>
        <v>#N/A</v>
      </c>
      <c r="M583" s="307" t="e">
        <f>IF(ISBLANK(A583),NA(),IFERROR(A583+(PLAYER_EXP_MAX-D583)/L583,NA()))</f>
        <v>#N/A</v>
      </c>
      <c r="N583" s="392" t="e">
        <f t="shared" ca="1" si="51"/>
        <v>#N/A</v>
      </c>
    </row>
    <row r="584" spans="4:14" ht="14.65" customHeight="1" x14ac:dyDescent="0.25">
      <c r="D584" s="392" t="str">
        <f t="shared" si="48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882" t="e">
        <f t="shared" ca="1" si="52"/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9"/>
        <v>#N/A</v>
      </c>
      <c r="L584" s="299" t="e">
        <f t="shared" si="50"/>
        <v>#N/A</v>
      </c>
      <c r="M584" s="307" t="e">
        <f>IF(ISBLANK(A584),NA(),IFERROR(A584+(PLAYER_EXP_MAX-D584)/L584,NA()))</f>
        <v>#N/A</v>
      </c>
      <c r="N584" s="392" t="e">
        <f t="shared" ca="1" si="51"/>
        <v>#N/A</v>
      </c>
    </row>
    <row r="585" spans="4:14" ht="14.65" customHeight="1" x14ac:dyDescent="0.25">
      <c r="D585" s="392" t="str">
        <f t="shared" si="48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882" t="e">
        <f t="shared" ca="1" si="52"/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9"/>
        <v>#N/A</v>
      </c>
      <c r="L585" s="299" t="e">
        <f t="shared" si="50"/>
        <v>#N/A</v>
      </c>
      <c r="M585" s="307" t="e">
        <f>IF(ISBLANK(A585),NA(),IFERROR(A585+(PLAYER_EXP_MAX-D585)/L585,NA()))</f>
        <v>#N/A</v>
      </c>
      <c r="N585" s="392" t="e">
        <f t="shared" ca="1" si="51"/>
        <v>#N/A</v>
      </c>
    </row>
    <row r="586" spans="4:14" ht="14.65" customHeight="1" x14ac:dyDescent="0.25">
      <c r="D586" s="392" t="str">
        <f t="shared" si="48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882" t="e">
        <f t="shared" ca="1" si="52"/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9"/>
        <v>#N/A</v>
      </c>
      <c r="L586" s="299" t="e">
        <f t="shared" si="50"/>
        <v>#N/A</v>
      </c>
      <c r="M586" s="307" t="e">
        <f>IF(ISBLANK(A586),NA(),IFERROR(A586+(PLAYER_EXP_MAX-D586)/L586,NA()))</f>
        <v>#N/A</v>
      </c>
      <c r="N586" s="392" t="e">
        <f t="shared" ca="1" si="51"/>
        <v>#N/A</v>
      </c>
    </row>
    <row r="587" spans="4:14" ht="14.65" customHeight="1" x14ac:dyDescent="0.25">
      <c r="D587" s="392" t="str">
        <f t="shared" si="48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882" t="e">
        <f t="shared" ca="1" si="52"/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9"/>
        <v>#N/A</v>
      </c>
      <c r="L587" s="299" t="e">
        <f t="shared" si="50"/>
        <v>#N/A</v>
      </c>
      <c r="M587" s="307" t="e">
        <f>IF(ISBLANK(A587),NA(),IFERROR(A587+(PLAYER_EXP_MAX-D587)/L587,NA()))</f>
        <v>#N/A</v>
      </c>
      <c r="N587" s="392" t="e">
        <f t="shared" ca="1" si="51"/>
        <v>#N/A</v>
      </c>
    </row>
    <row r="588" spans="4:14" ht="14.65" customHeight="1" x14ac:dyDescent="0.25">
      <c r="D588" s="392" t="str">
        <f t="shared" si="48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882" t="e">
        <f t="shared" ca="1" si="52"/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9"/>
        <v>#N/A</v>
      </c>
      <c r="L588" s="299" t="e">
        <f t="shared" si="50"/>
        <v>#N/A</v>
      </c>
      <c r="M588" s="307" t="e">
        <f>IF(ISBLANK(A588),NA(),IFERROR(A588+(PLAYER_EXP_MAX-D588)/L588,NA()))</f>
        <v>#N/A</v>
      </c>
      <c r="N588" s="392" t="e">
        <f t="shared" ca="1" si="51"/>
        <v>#N/A</v>
      </c>
    </row>
    <row r="589" spans="4:14" ht="14.65" customHeight="1" x14ac:dyDescent="0.25">
      <c r="D589" s="392" t="str">
        <f t="shared" si="48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882" t="e">
        <f t="shared" ca="1" si="52"/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9"/>
        <v>#N/A</v>
      </c>
      <c r="L589" s="299" t="e">
        <f t="shared" si="50"/>
        <v>#N/A</v>
      </c>
      <c r="M589" s="307" t="e">
        <f>IF(ISBLANK(A589),NA(),IFERROR(A589+(PLAYER_EXP_MAX-D589)/L589,NA()))</f>
        <v>#N/A</v>
      </c>
      <c r="N589" s="392" t="e">
        <f t="shared" ca="1" si="51"/>
        <v>#N/A</v>
      </c>
    </row>
    <row r="590" spans="4:14" ht="14.65" customHeight="1" x14ac:dyDescent="0.25">
      <c r="D590" s="392" t="str">
        <f t="shared" si="48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882" t="e">
        <f t="shared" ca="1" si="52"/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9"/>
        <v>#N/A</v>
      </c>
      <c r="L590" s="299" t="e">
        <f t="shared" si="50"/>
        <v>#N/A</v>
      </c>
      <c r="M590" s="307" t="e">
        <f>IF(ISBLANK(A590),NA(),IFERROR(A590+(PLAYER_EXP_MAX-D590)/L590,NA()))</f>
        <v>#N/A</v>
      </c>
      <c r="N590" s="392" t="e">
        <f t="shared" ca="1" si="51"/>
        <v>#N/A</v>
      </c>
    </row>
    <row r="591" spans="4:14" ht="14.65" customHeight="1" x14ac:dyDescent="0.25">
      <c r="D591" s="392" t="str">
        <f t="shared" si="48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882" t="e">
        <f t="shared" ca="1" si="52"/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9"/>
        <v>#N/A</v>
      </c>
      <c r="L591" s="299" t="e">
        <f t="shared" si="50"/>
        <v>#N/A</v>
      </c>
      <c r="M591" s="307" t="e">
        <f>IF(ISBLANK(A591),NA(),IFERROR(A591+(PLAYER_EXP_MAX-D591)/L591,NA()))</f>
        <v>#N/A</v>
      </c>
      <c r="N591" s="392" t="e">
        <f t="shared" ca="1" si="51"/>
        <v>#N/A</v>
      </c>
    </row>
    <row r="592" spans="4:14" ht="14.65" customHeight="1" x14ac:dyDescent="0.25">
      <c r="D592" s="392" t="str">
        <f t="shared" ref="D592:D655" si="5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882" t="e">
        <f t="shared" ca="1" si="52"/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9"/>
        <v>#N/A</v>
      </c>
      <c r="L592" s="299" t="e">
        <f t="shared" si="50"/>
        <v>#N/A</v>
      </c>
      <c r="M592" s="307" t="e">
        <f>IF(ISBLANK(A592),NA(),IFERROR(A592+(PLAYER_EXP_MAX-D592)/L592,NA()))</f>
        <v>#N/A</v>
      </c>
      <c r="N592" s="392" t="e">
        <f t="shared" ca="1" si="51"/>
        <v>#N/A</v>
      </c>
    </row>
    <row r="593" spans="4:14" ht="14.65" customHeight="1" x14ac:dyDescent="0.25">
      <c r="D593" s="392" t="str">
        <f t="shared" si="5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882" t="e">
        <f t="shared" ca="1" si="52"/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54">IF(ISBLANK(A593),NA(),IFERROR(TEXT(TRUNC(J593-NOW()),"000") &amp; " D " &amp; TEXT(TRUNC(ABS(J593-NOW()-TRUNC(J593-NOW()))*24),"00") &amp; " H", NA()))</f>
        <v>#N/A</v>
      </c>
      <c r="L593" s="299" t="e">
        <f t="shared" ref="L593:L656" si="5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5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882" t="e">
        <f t="shared" ca="1" si="52"/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54"/>
        <v>#N/A</v>
      </c>
      <c r="L594" s="299" t="e">
        <f t="shared" si="55"/>
        <v>#N/A</v>
      </c>
      <c r="M594" s="307" t="e">
        <f>IF(ISBLANK(A594),NA(),IFERROR(A594+(PLAYER_EXP_MAX-D594)/L594,NA()))</f>
        <v>#N/A</v>
      </c>
      <c r="N594" s="392" t="e">
        <f t="shared" ca="1" si="56"/>
        <v>#N/A</v>
      </c>
    </row>
    <row r="595" spans="4:14" ht="14.65" customHeight="1" x14ac:dyDescent="0.25">
      <c r="D595" s="392" t="str">
        <f t="shared" si="5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882" t="e">
        <f t="shared" ca="1" si="52"/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54"/>
        <v>#N/A</v>
      </c>
      <c r="L595" s="299" t="e">
        <f t="shared" si="55"/>
        <v>#N/A</v>
      </c>
      <c r="M595" s="307" t="e">
        <f>IF(ISBLANK(A595),NA(),IFERROR(A595+(PLAYER_EXP_MAX-D595)/L595,NA()))</f>
        <v>#N/A</v>
      </c>
      <c r="N595" s="392" t="e">
        <f t="shared" ca="1" si="56"/>
        <v>#N/A</v>
      </c>
    </row>
    <row r="596" spans="4:14" ht="14.65" customHeight="1" x14ac:dyDescent="0.25">
      <c r="D596" s="392" t="str">
        <f t="shared" si="5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882" t="e">
        <f t="shared" ca="1" si="52"/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54"/>
        <v>#N/A</v>
      </c>
      <c r="L596" s="299" t="e">
        <f t="shared" si="55"/>
        <v>#N/A</v>
      </c>
      <c r="M596" s="307" t="e">
        <f>IF(ISBLANK(A596),NA(),IFERROR(A596+(PLAYER_EXP_MAX-D596)/L596,NA()))</f>
        <v>#N/A</v>
      </c>
      <c r="N596" s="392" t="e">
        <f t="shared" ca="1" si="56"/>
        <v>#N/A</v>
      </c>
    </row>
    <row r="597" spans="4:14" ht="14.65" customHeight="1" x14ac:dyDescent="0.25">
      <c r="D597" s="392" t="str">
        <f t="shared" si="5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882" t="e">
        <f t="shared" ca="1" si="52"/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54"/>
        <v>#N/A</v>
      </c>
      <c r="L597" s="299" t="e">
        <f t="shared" si="55"/>
        <v>#N/A</v>
      </c>
      <c r="M597" s="307" t="e">
        <f>IF(ISBLANK(A597),NA(),IFERROR(A597+(PLAYER_EXP_MAX-D597)/L597,NA()))</f>
        <v>#N/A</v>
      </c>
      <c r="N597" s="392" t="e">
        <f t="shared" ca="1" si="56"/>
        <v>#N/A</v>
      </c>
    </row>
    <row r="598" spans="4:14" ht="14.65" customHeight="1" x14ac:dyDescent="0.25">
      <c r="D598" s="392" t="str">
        <f t="shared" si="5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882" t="e">
        <f t="shared" ca="1" si="52"/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54"/>
        <v>#N/A</v>
      </c>
      <c r="L598" s="299" t="e">
        <f t="shared" si="55"/>
        <v>#N/A</v>
      </c>
      <c r="M598" s="307" t="e">
        <f>IF(ISBLANK(A598),NA(),IFERROR(A598+(PLAYER_EXP_MAX-D598)/L598,NA()))</f>
        <v>#N/A</v>
      </c>
      <c r="N598" s="392" t="e">
        <f t="shared" ca="1" si="56"/>
        <v>#N/A</v>
      </c>
    </row>
    <row r="599" spans="4:14" ht="14.65" customHeight="1" x14ac:dyDescent="0.25">
      <c r="D599" s="392" t="str">
        <f t="shared" si="5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882" t="e">
        <f t="shared" ca="1" si="52"/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54"/>
        <v>#N/A</v>
      </c>
      <c r="L599" s="299" t="e">
        <f t="shared" si="55"/>
        <v>#N/A</v>
      </c>
      <c r="M599" s="307" t="e">
        <f>IF(ISBLANK(A599),NA(),IFERROR(A599+(PLAYER_EXP_MAX-D599)/L599,NA()))</f>
        <v>#N/A</v>
      </c>
      <c r="N599" s="392" t="e">
        <f t="shared" ca="1" si="56"/>
        <v>#N/A</v>
      </c>
    </row>
    <row r="600" spans="4:14" ht="14.65" customHeight="1" x14ac:dyDescent="0.25">
      <c r="D600" s="392" t="str">
        <f t="shared" si="5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882" t="e">
        <f t="shared" ca="1" si="52"/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54"/>
        <v>#N/A</v>
      </c>
      <c r="L600" s="299" t="e">
        <f t="shared" si="55"/>
        <v>#N/A</v>
      </c>
      <c r="M600" s="307" t="e">
        <f>IF(ISBLANK(A600),NA(),IFERROR(A600+(PLAYER_EXP_MAX-D600)/L600,NA()))</f>
        <v>#N/A</v>
      </c>
      <c r="N600" s="392" t="e">
        <f t="shared" ca="1" si="56"/>
        <v>#N/A</v>
      </c>
    </row>
    <row r="601" spans="4:14" ht="14.65" customHeight="1" x14ac:dyDescent="0.25">
      <c r="D601" s="392" t="str">
        <f t="shared" si="5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882" t="e">
        <f t="shared" ca="1" si="52"/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54"/>
        <v>#N/A</v>
      </c>
      <c r="L601" s="299" t="e">
        <f t="shared" si="55"/>
        <v>#N/A</v>
      </c>
      <c r="M601" s="307" t="e">
        <f>IF(ISBLANK(A601),NA(),IFERROR(A601+(PLAYER_EXP_MAX-D601)/L601,NA()))</f>
        <v>#N/A</v>
      </c>
      <c r="N601" s="392" t="e">
        <f t="shared" ca="1" si="56"/>
        <v>#N/A</v>
      </c>
    </row>
    <row r="602" spans="4:14" ht="14.65" customHeight="1" x14ac:dyDescent="0.25">
      <c r="D602" s="392" t="str">
        <f t="shared" si="5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882" t="e">
        <f t="shared" ca="1" si="52"/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54"/>
        <v>#N/A</v>
      </c>
      <c r="L602" s="299" t="e">
        <f t="shared" si="55"/>
        <v>#N/A</v>
      </c>
      <c r="M602" s="307" t="e">
        <f>IF(ISBLANK(A602),NA(),IFERROR(A602+(PLAYER_EXP_MAX-D602)/L602,NA()))</f>
        <v>#N/A</v>
      </c>
      <c r="N602" s="392" t="e">
        <f t="shared" ca="1" si="56"/>
        <v>#N/A</v>
      </c>
    </row>
    <row r="603" spans="4:14" ht="14.65" customHeight="1" x14ac:dyDescent="0.25">
      <c r="D603" s="392" t="str">
        <f t="shared" si="5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882" t="e">
        <f t="shared" ca="1" si="52"/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54"/>
        <v>#N/A</v>
      </c>
      <c r="L603" s="299" t="e">
        <f t="shared" si="55"/>
        <v>#N/A</v>
      </c>
      <c r="M603" s="307" t="e">
        <f>IF(ISBLANK(A603),NA(),IFERROR(A603+(PLAYER_EXP_MAX-D603)/L603,NA()))</f>
        <v>#N/A</v>
      </c>
      <c r="N603" s="392" t="e">
        <f t="shared" ca="1" si="56"/>
        <v>#N/A</v>
      </c>
    </row>
    <row r="604" spans="4:14" ht="14.65" customHeight="1" x14ac:dyDescent="0.25">
      <c r="D604" s="392" t="str">
        <f t="shared" si="5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882" t="e">
        <f t="shared" ca="1" si="52"/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54"/>
        <v>#N/A</v>
      </c>
      <c r="L604" s="299" t="e">
        <f t="shared" si="55"/>
        <v>#N/A</v>
      </c>
      <c r="M604" s="307" t="e">
        <f>IF(ISBLANK(A604),NA(),IFERROR(A604+(PLAYER_EXP_MAX-D604)/L604,NA()))</f>
        <v>#N/A</v>
      </c>
      <c r="N604" s="392" t="e">
        <f t="shared" ca="1" si="56"/>
        <v>#N/A</v>
      </c>
    </row>
    <row r="605" spans="4:14" ht="14.65" customHeight="1" x14ac:dyDescent="0.25">
      <c r="D605" s="392" t="str">
        <f t="shared" si="5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882" t="e">
        <f t="shared" ca="1" si="52"/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54"/>
        <v>#N/A</v>
      </c>
      <c r="L605" s="299" t="e">
        <f t="shared" si="55"/>
        <v>#N/A</v>
      </c>
      <c r="M605" s="307" t="e">
        <f>IF(ISBLANK(A605),NA(),IFERROR(A605+(PLAYER_EXP_MAX-D605)/L605,NA()))</f>
        <v>#N/A</v>
      </c>
      <c r="N605" s="392" t="e">
        <f t="shared" ca="1" si="56"/>
        <v>#N/A</v>
      </c>
    </row>
    <row r="606" spans="4:14" ht="14.65" customHeight="1" x14ac:dyDescent="0.25">
      <c r="D606" s="392" t="str">
        <f t="shared" si="5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882" t="e">
        <f t="shared" ca="1" si="52"/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54"/>
        <v>#N/A</v>
      </c>
      <c r="L606" s="299" t="e">
        <f t="shared" si="55"/>
        <v>#N/A</v>
      </c>
      <c r="M606" s="307" t="e">
        <f>IF(ISBLANK(A606),NA(),IFERROR(A606+(PLAYER_EXP_MAX-D606)/L606,NA()))</f>
        <v>#N/A</v>
      </c>
      <c r="N606" s="392" t="e">
        <f t="shared" ca="1" si="56"/>
        <v>#N/A</v>
      </c>
    </row>
    <row r="607" spans="4:14" ht="14.65" customHeight="1" x14ac:dyDescent="0.25">
      <c r="D607" s="392" t="str">
        <f t="shared" si="5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882" t="e">
        <f t="shared" ref="H607:H670" ca="1" si="57">IF(ISBLANK(A607),NA(),IFERROR(TEXT(TRUNC(G607-NOW()),"000")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54"/>
        <v>#N/A</v>
      </c>
      <c r="L607" s="299" t="e">
        <f t="shared" si="55"/>
        <v>#N/A</v>
      </c>
      <c r="M607" s="307" t="e">
        <f>IF(ISBLANK(A607),NA(),IFERROR(A607+(PLAYER_EXP_MAX-D607)/L607,NA()))</f>
        <v>#N/A</v>
      </c>
      <c r="N607" s="392" t="e">
        <f t="shared" ca="1" si="56"/>
        <v>#N/A</v>
      </c>
    </row>
    <row r="608" spans="4:14" ht="14.65" customHeight="1" x14ac:dyDescent="0.25">
      <c r="D608" s="392" t="str">
        <f t="shared" si="5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882" t="e">
        <f t="shared" ca="1" si="57"/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54"/>
        <v>#N/A</v>
      </c>
      <c r="L608" s="299" t="e">
        <f t="shared" si="55"/>
        <v>#N/A</v>
      </c>
      <c r="M608" s="307" t="e">
        <f>IF(ISBLANK(A608),NA(),IFERROR(A608+(PLAYER_EXP_MAX-D608)/L608,NA()))</f>
        <v>#N/A</v>
      </c>
      <c r="N608" s="392" t="e">
        <f t="shared" ca="1" si="56"/>
        <v>#N/A</v>
      </c>
    </row>
    <row r="609" spans="4:14" ht="14.65" customHeight="1" x14ac:dyDescent="0.25">
      <c r="D609" s="392" t="str">
        <f t="shared" si="5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882" t="e">
        <f t="shared" ca="1" si="57"/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54"/>
        <v>#N/A</v>
      </c>
      <c r="L609" s="299" t="e">
        <f t="shared" si="55"/>
        <v>#N/A</v>
      </c>
      <c r="M609" s="307" t="e">
        <f>IF(ISBLANK(A609),NA(),IFERROR(A609+(PLAYER_EXP_MAX-D609)/L609,NA()))</f>
        <v>#N/A</v>
      </c>
      <c r="N609" s="392" t="e">
        <f t="shared" ca="1" si="56"/>
        <v>#N/A</v>
      </c>
    </row>
    <row r="610" spans="4:14" ht="14.65" customHeight="1" x14ac:dyDescent="0.25">
      <c r="D610" s="392" t="str">
        <f t="shared" si="5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882" t="e">
        <f t="shared" ca="1" si="57"/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54"/>
        <v>#N/A</v>
      </c>
      <c r="L610" s="299" t="e">
        <f t="shared" si="55"/>
        <v>#N/A</v>
      </c>
      <c r="M610" s="307" t="e">
        <f>IF(ISBLANK(A610),NA(),IFERROR(A610+(PLAYER_EXP_MAX-D610)/L610,NA()))</f>
        <v>#N/A</v>
      </c>
      <c r="N610" s="392" t="e">
        <f t="shared" ca="1" si="56"/>
        <v>#N/A</v>
      </c>
    </row>
    <row r="611" spans="4:14" ht="14.65" customHeight="1" x14ac:dyDescent="0.25">
      <c r="D611" s="392" t="str">
        <f t="shared" si="5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882" t="e">
        <f t="shared" ca="1" si="57"/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54"/>
        <v>#N/A</v>
      </c>
      <c r="L611" s="299" t="e">
        <f t="shared" si="55"/>
        <v>#N/A</v>
      </c>
      <c r="M611" s="307" t="e">
        <f>IF(ISBLANK(A611),NA(),IFERROR(A611+(PLAYER_EXP_MAX-D611)/L611,NA()))</f>
        <v>#N/A</v>
      </c>
      <c r="N611" s="392" t="e">
        <f t="shared" ca="1" si="56"/>
        <v>#N/A</v>
      </c>
    </row>
    <row r="612" spans="4:14" ht="14.65" customHeight="1" x14ac:dyDescent="0.25">
      <c r="D612" s="392" t="str">
        <f t="shared" si="5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882" t="e">
        <f t="shared" ca="1" si="57"/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54"/>
        <v>#N/A</v>
      </c>
      <c r="L612" s="299" t="e">
        <f t="shared" si="55"/>
        <v>#N/A</v>
      </c>
      <c r="M612" s="307" t="e">
        <f>IF(ISBLANK(A612),NA(),IFERROR(A612+(PLAYER_EXP_MAX-D612)/L612,NA()))</f>
        <v>#N/A</v>
      </c>
      <c r="N612" s="392" t="e">
        <f t="shared" ca="1" si="56"/>
        <v>#N/A</v>
      </c>
    </row>
    <row r="613" spans="4:14" ht="14.65" customHeight="1" x14ac:dyDescent="0.25">
      <c r="D613" s="392" t="str">
        <f t="shared" si="5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882" t="e">
        <f t="shared" ca="1" si="57"/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54"/>
        <v>#N/A</v>
      </c>
      <c r="L613" s="299" t="e">
        <f t="shared" si="55"/>
        <v>#N/A</v>
      </c>
      <c r="M613" s="307" t="e">
        <f>IF(ISBLANK(A613),NA(),IFERROR(A613+(PLAYER_EXP_MAX-D613)/L613,NA()))</f>
        <v>#N/A</v>
      </c>
      <c r="N613" s="392" t="e">
        <f t="shared" ca="1" si="56"/>
        <v>#N/A</v>
      </c>
    </row>
    <row r="614" spans="4:14" ht="14.65" customHeight="1" x14ac:dyDescent="0.25">
      <c r="D614" s="392" t="str">
        <f t="shared" si="5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882" t="e">
        <f t="shared" ca="1" si="57"/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54"/>
        <v>#N/A</v>
      </c>
      <c r="L614" s="299" t="e">
        <f t="shared" si="55"/>
        <v>#N/A</v>
      </c>
      <c r="M614" s="307" t="e">
        <f>IF(ISBLANK(A614),NA(),IFERROR(A614+(PLAYER_EXP_MAX-D614)/L614,NA()))</f>
        <v>#N/A</v>
      </c>
      <c r="N614" s="392" t="e">
        <f t="shared" ca="1" si="56"/>
        <v>#N/A</v>
      </c>
    </row>
    <row r="615" spans="4:14" ht="14.65" customHeight="1" x14ac:dyDescent="0.25">
      <c r="D615" s="392" t="str">
        <f t="shared" si="5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882" t="e">
        <f t="shared" ca="1" si="57"/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54"/>
        <v>#N/A</v>
      </c>
      <c r="L615" s="299" t="e">
        <f t="shared" si="55"/>
        <v>#N/A</v>
      </c>
      <c r="M615" s="307" t="e">
        <f>IF(ISBLANK(A615),NA(),IFERROR(A615+(PLAYER_EXP_MAX-D615)/L615,NA()))</f>
        <v>#N/A</v>
      </c>
      <c r="N615" s="392" t="e">
        <f t="shared" ca="1" si="56"/>
        <v>#N/A</v>
      </c>
    </row>
    <row r="616" spans="4:14" ht="14.65" customHeight="1" x14ac:dyDescent="0.25">
      <c r="D616" s="392" t="str">
        <f t="shared" si="5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882" t="e">
        <f t="shared" ca="1" si="57"/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54"/>
        <v>#N/A</v>
      </c>
      <c r="L616" s="299" t="e">
        <f t="shared" si="55"/>
        <v>#N/A</v>
      </c>
      <c r="M616" s="307" t="e">
        <f>IF(ISBLANK(A616),NA(),IFERROR(A616+(PLAYER_EXP_MAX-D616)/L616,NA()))</f>
        <v>#N/A</v>
      </c>
      <c r="N616" s="392" t="e">
        <f t="shared" ca="1" si="56"/>
        <v>#N/A</v>
      </c>
    </row>
    <row r="617" spans="4:14" ht="14.65" customHeight="1" x14ac:dyDescent="0.25">
      <c r="D617" s="392" t="str">
        <f t="shared" si="5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882" t="e">
        <f t="shared" ca="1" si="57"/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54"/>
        <v>#N/A</v>
      </c>
      <c r="L617" s="299" t="e">
        <f t="shared" si="55"/>
        <v>#N/A</v>
      </c>
      <c r="M617" s="307" t="e">
        <f>IF(ISBLANK(A617),NA(),IFERROR(A617+(PLAYER_EXP_MAX-D617)/L617,NA()))</f>
        <v>#N/A</v>
      </c>
      <c r="N617" s="392" t="e">
        <f t="shared" ca="1" si="56"/>
        <v>#N/A</v>
      </c>
    </row>
    <row r="618" spans="4:14" ht="14.65" customHeight="1" x14ac:dyDescent="0.25">
      <c r="D618" s="392" t="str">
        <f t="shared" si="5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882" t="e">
        <f t="shared" ca="1" si="57"/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54"/>
        <v>#N/A</v>
      </c>
      <c r="L618" s="299" t="e">
        <f t="shared" si="55"/>
        <v>#N/A</v>
      </c>
      <c r="M618" s="307" t="e">
        <f>IF(ISBLANK(A618),NA(),IFERROR(A618+(PLAYER_EXP_MAX-D618)/L618,NA()))</f>
        <v>#N/A</v>
      </c>
      <c r="N618" s="392" t="e">
        <f t="shared" ca="1" si="56"/>
        <v>#N/A</v>
      </c>
    </row>
    <row r="619" spans="4:14" ht="14.65" customHeight="1" x14ac:dyDescent="0.25">
      <c r="D619" s="392" t="str">
        <f t="shared" si="5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882" t="e">
        <f t="shared" ca="1" si="57"/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54"/>
        <v>#N/A</v>
      </c>
      <c r="L619" s="299" t="e">
        <f t="shared" si="55"/>
        <v>#N/A</v>
      </c>
      <c r="M619" s="307" t="e">
        <f>IF(ISBLANK(A619),NA(),IFERROR(A619+(PLAYER_EXP_MAX-D619)/L619,NA()))</f>
        <v>#N/A</v>
      </c>
      <c r="N619" s="392" t="e">
        <f t="shared" ca="1" si="56"/>
        <v>#N/A</v>
      </c>
    </row>
    <row r="620" spans="4:14" ht="14.65" customHeight="1" x14ac:dyDescent="0.25">
      <c r="D620" s="392" t="str">
        <f t="shared" si="5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882" t="e">
        <f t="shared" ca="1" si="57"/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54"/>
        <v>#N/A</v>
      </c>
      <c r="L620" s="299" t="e">
        <f t="shared" si="55"/>
        <v>#N/A</v>
      </c>
      <c r="M620" s="307" t="e">
        <f>IF(ISBLANK(A620),NA(),IFERROR(A620+(PLAYER_EXP_MAX-D620)/L620,NA()))</f>
        <v>#N/A</v>
      </c>
      <c r="N620" s="392" t="e">
        <f t="shared" ca="1" si="56"/>
        <v>#N/A</v>
      </c>
    </row>
    <row r="621" spans="4:14" ht="14.65" customHeight="1" x14ac:dyDescent="0.25">
      <c r="D621" s="392" t="str">
        <f t="shared" si="5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882" t="e">
        <f t="shared" ca="1" si="57"/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54"/>
        <v>#N/A</v>
      </c>
      <c r="L621" s="299" t="e">
        <f t="shared" si="55"/>
        <v>#N/A</v>
      </c>
      <c r="M621" s="307" t="e">
        <f>IF(ISBLANK(A621),NA(),IFERROR(A621+(PLAYER_EXP_MAX-D621)/L621,NA()))</f>
        <v>#N/A</v>
      </c>
      <c r="N621" s="392" t="e">
        <f t="shared" ca="1" si="56"/>
        <v>#N/A</v>
      </c>
    </row>
    <row r="622" spans="4:14" ht="14.65" customHeight="1" x14ac:dyDescent="0.25">
      <c r="D622" s="392" t="str">
        <f t="shared" si="5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882" t="e">
        <f t="shared" ca="1" si="57"/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54"/>
        <v>#N/A</v>
      </c>
      <c r="L622" s="299" t="e">
        <f t="shared" si="55"/>
        <v>#N/A</v>
      </c>
      <c r="M622" s="307" t="e">
        <f>IF(ISBLANK(A622),NA(),IFERROR(A622+(PLAYER_EXP_MAX-D622)/L622,NA()))</f>
        <v>#N/A</v>
      </c>
      <c r="N622" s="392" t="e">
        <f t="shared" ca="1" si="56"/>
        <v>#N/A</v>
      </c>
    </row>
    <row r="623" spans="4:14" ht="14.65" customHeight="1" x14ac:dyDescent="0.25">
      <c r="D623" s="392" t="str">
        <f t="shared" si="5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882" t="e">
        <f t="shared" ca="1" si="57"/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54"/>
        <v>#N/A</v>
      </c>
      <c r="L623" s="299" t="e">
        <f t="shared" si="55"/>
        <v>#N/A</v>
      </c>
      <c r="M623" s="307" t="e">
        <f>IF(ISBLANK(A623),NA(),IFERROR(A623+(PLAYER_EXP_MAX-D623)/L623,NA()))</f>
        <v>#N/A</v>
      </c>
      <c r="N623" s="392" t="e">
        <f t="shared" ca="1" si="56"/>
        <v>#N/A</v>
      </c>
    </row>
    <row r="624" spans="4:14" ht="14.65" customHeight="1" x14ac:dyDescent="0.25">
      <c r="D624" s="392" t="str">
        <f t="shared" si="5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882" t="e">
        <f t="shared" ca="1" si="57"/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54"/>
        <v>#N/A</v>
      </c>
      <c r="L624" s="299" t="e">
        <f t="shared" si="55"/>
        <v>#N/A</v>
      </c>
      <c r="M624" s="307" t="e">
        <f>IF(ISBLANK(A624),NA(),IFERROR(A624+(PLAYER_EXP_MAX-D624)/L624,NA()))</f>
        <v>#N/A</v>
      </c>
      <c r="N624" s="392" t="e">
        <f t="shared" ca="1" si="56"/>
        <v>#N/A</v>
      </c>
    </row>
    <row r="625" spans="4:14" ht="14.65" customHeight="1" x14ac:dyDescent="0.25">
      <c r="D625" s="392" t="str">
        <f t="shared" si="5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882" t="e">
        <f t="shared" ca="1" si="57"/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54"/>
        <v>#N/A</v>
      </c>
      <c r="L625" s="299" t="e">
        <f t="shared" si="55"/>
        <v>#N/A</v>
      </c>
      <c r="M625" s="307" t="e">
        <f>IF(ISBLANK(A625),NA(),IFERROR(A625+(PLAYER_EXP_MAX-D625)/L625,NA()))</f>
        <v>#N/A</v>
      </c>
      <c r="N625" s="392" t="e">
        <f t="shared" ca="1" si="56"/>
        <v>#N/A</v>
      </c>
    </row>
    <row r="626" spans="4:14" ht="14.65" customHeight="1" x14ac:dyDescent="0.25">
      <c r="D626" s="392" t="str">
        <f t="shared" si="5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882" t="e">
        <f t="shared" ca="1" si="57"/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54"/>
        <v>#N/A</v>
      </c>
      <c r="L626" s="299" t="e">
        <f t="shared" si="55"/>
        <v>#N/A</v>
      </c>
      <c r="M626" s="307" t="e">
        <f>IF(ISBLANK(A626),NA(),IFERROR(A626+(PLAYER_EXP_MAX-D626)/L626,NA()))</f>
        <v>#N/A</v>
      </c>
      <c r="N626" s="392" t="e">
        <f t="shared" ca="1" si="56"/>
        <v>#N/A</v>
      </c>
    </row>
    <row r="627" spans="4:14" ht="14.65" customHeight="1" x14ac:dyDescent="0.25">
      <c r="D627" s="392" t="str">
        <f t="shared" si="5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882" t="e">
        <f t="shared" ca="1" si="57"/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54"/>
        <v>#N/A</v>
      </c>
      <c r="L627" s="299" t="e">
        <f t="shared" si="55"/>
        <v>#N/A</v>
      </c>
      <c r="M627" s="307" t="e">
        <f>IF(ISBLANK(A627),NA(),IFERROR(A627+(PLAYER_EXP_MAX-D627)/L627,NA()))</f>
        <v>#N/A</v>
      </c>
      <c r="N627" s="392" t="e">
        <f t="shared" ca="1" si="56"/>
        <v>#N/A</v>
      </c>
    </row>
    <row r="628" spans="4:14" ht="14.65" customHeight="1" x14ac:dyDescent="0.25">
      <c r="D628" s="392" t="str">
        <f t="shared" si="5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882" t="e">
        <f t="shared" ca="1" si="57"/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54"/>
        <v>#N/A</v>
      </c>
      <c r="L628" s="299" t="e">
        <f t="shared" si="55"/>
        <v>#N/A</v>
      </c>
      <c r="M628" s="307" t="e">
        <f>IF(ISBLANK(A628),NA(),IFERROR(A628+(PLAYER_EXP_MAX-D628)/L628,NA()))</f>
        <v>#N/A</v>
      </c>
      <c r="N628" s="392" t="e">
        <f t="shared" ca="1" si="56"/>
        <v>#N/A</v>
      </c>
    </row>
    <row r="629" spans="4:14" ht="14.65" customHeight="1" x14ac:dyDescent="0.25">
      <c r="D629" s="392" t="str">
        <f t="shared" si="5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882" t="e">
        <f t="shared" ca="1" si="57"/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54"/>
        <v>#N/A</v>
      </c>
      <c r="L629" s="299" t="e">
        <f t="shared" si="55"/>
        <v>#N/A</v>
      </c>
      <c r="M629" s="307" t="e">
        <f>IF(ISBLANK(A629),NA(),IFERROR(A629+(PLAYER_EXP_MAX-D629)/L629,NA()))</f>
        <v>#N/A</v>
      </c>
      <c r="N629" s="392" t="e">
        <f t="shared" ca="1" si="56"/>
        <v>#N/A</v>
      </c>
    </row>
    <row r="630" spans="4:14" ht="14.65" customHeight="1" x14ac:dyDescent="0.25">
      <c r="D630" s="392" t="str">
        <f t="shared" si="5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882" t="e">
        <f t="shared" ca="1" si="57"/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54"/>
        <v>#N/A</v>
      </c>
      <c r="L630" s="299" t="e">
        <f t="shared" si="55"/>
        <v>#N/A</v>
      </c>
      <c r="M630" s="307" t="e">
        <f>IF(ISBLANK(A630),NA(),IFERROR(A630+(PLAYER_EXP_MAX-D630)/L630,NA()))</f>
        <v>#N/A</v>
      </c>
      <c r="N630" s="392" t="e">
        <f t="shared" ca="1" si="56"/>
        <v>#N/A</v>
      </c>
    </row>
    <row r="631" spans="4:14" ht="14.65" customHeight="1" x14ac:dyDescent="0.25">
      <c r="D631" s="392" t="str">
        <f t="shared" si="5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882" t="e">
        <f t="shared" ca="1" si="57"/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54"/>
        <v>#N/A</v>
      </c>
      <c r="L631" s="299" t="e">
        <f t="shared" si="55"/>
        <v>#N/A</v>
      </c>
      <c r="M631" s="307" t="e">
        <f>IF(ISBLANK(A631),NA(),IFERROR(A631+(PLAYER_EXP_MAX-D631)/L631,NA()))</f>
        <v>#N/A</v>
      </c>
      <c r="N631" s="392" t="e">
        <f t="shared" ca="1" si="56"/>
        <v>#N/A</v>
      </c>
    </row>
    <row r="632" spans="4:14" ht="14.65" customHeight="1" x14ac:dyDescent="0.25">
      <c r="D632" s="392" t="str">
        <f t="shared" si="5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882" t="e">
        <f t="shared" ca="1" si="57"/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54"/>
        <v>#N/A</v>
      </c>
      <c r="L632" s="299" t="e">
        <f t="shared" si="55"/>
        <v>#N/A</v>
      </c>
      <c r="M632" s="307" t="e">
        <f>IF(ISBLANK(A632),NA(),IFERROR(A632+(PLAYER_EXP_MAX-D632)/L632,NA()))</f>
        <v>#N/A</v>
      </c>
      <c r="N632" s="392" t="e">
        <f t="shared" ca="1" si="56"/>
        <v>#N/A</v>
      </c>
    </row>
    <row r="633" spans="4:14" ht="14.65" customHeight="1" x14ac:dyDescent="0.25">
      <c r="D633" s="392" t="str">
        <f t="shared" si="5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882" t="e">
        <f t="shared" ca="1" si="57"/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54"/>
        <v>#N/A</v>
      </c>
      <c r="L633" s="299" t="e">
        <f t="shared" si="55"/>
        <v>#N/A</v>
      </c>
      <c r="M633" s="307" t="e">
        <f>IF(ISBLANK(A633),NA(),IFERROR(A633+(PLAYER_EXP_MAX-D633)/L633,NA()))</f>
        <v>#N/A</v>
      </c>
      <c r="N633" s="392" t="e">
        <f t="shared" ca="1" si="56"/>
        <v>#N/A</v>
      </c>
    </row>
    <row r="634" spans="4:14" ht="14.65" customHeight="1" x14ac:dyDescent="0.25">
      <c r="D634" s="392" t="str">
        <f t="shared" si="5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882" t="e">
        <f t="shared" ca="1" si="57"/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54"/>
        <v>#N/A</v>
      </c>
      <c r="L634" s="299" t="e">
        <f t="shared" si="55"/>
        <v>#N/A</v>
      </c>
      <c r="M634" s="307" t="e">
        <f>IF(ISBLANK(A634),NA(),IFERROR(A634+(PLAYER_EXP_MAX-D634)/L634,NA()))</f>
        <v>#N/A</v>
      </c>
      <c r="N634" s="392" t="e">
        <f t="shared" ca="1" si="56"/>
        <v>#N/A</v>
      </c>
    </row>
    <row r="635" spans="4:14" ht="14.65" customHeight="1" x14ac:dyDescent="0.25">
      <c r="D635" s="392" t="str">
        <f t="shared" si="5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882" t="e">
        <f t="shared" ca="1" si="57"/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54"/>
        <v>#N/A</v>
      </c>
      <c r="L635" s="299" t="e">
        <f t="shared" si="55"/>
        <v>#N/A</v>
      </c>
      <c r="M635" s="307" t="e">
        <f>IF(ISBLANK(A635),NA(),IFERROR(A635+(PLAYER_EXP_MAX-D635)/L635,NA()))</f>
        <v>#N/A</v>
      </c>
      <c r="N635" s="392" t="e">
        <f t="shared" ca="1" si="56"/>
        <v>#N/A</v>
      </c>
    </row>
    <row r="636" spans="4:14" ht="14.65" customHeight="1" x14ac:dyDescent="0.25">
      <c r="D636" s="392" t="str">
        <f t="shared" si="5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882" t="e">
        <f t="shared" ca="1" si="57"/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54"/>
        <v>#N/A</v>
      </c>
      <c r="L636" s="299" t="e">
        <f t="shared" si="55"/>
        <v>#N/A</v>
      </c>
      <c r="M636" s="307" t="e">
        <f>IF(ISBLANK(A636),NA(),IFERROR(A636+(PLAYER_EXP_MAX-D636)/L636,NA()))</f>
        <v>#N/A</v>
      </c>
      <c r="N636" s="392" t="e">
        <f t="shared" ca="1" si="56"/>
        <v>#N/A</v>
      </c>
    </row>
    <row r="637" spans="4:14" ht="14.65" customHeight="1" x14ac:dyDescent="0.25">
      <c r="D637" s="392" t="str">
        <f t="shared" si="5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882" t="e">
        <f t="shared" ca="1" si="57"/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54"/>
        <v>#N/A</v>
      </c>
      <c r="L637" s="299" t="e">
        <f t="shared" si="55"/>
        <v>#N/A</v>
      </c>
      <c r="M637" s="307" t="e">
        <f>IF(ISBLANK(A637),NA(),IFERROR(A637+(PLAYER_EXP_MAX-D637)/L637,NA()))</f>
        <v>#N/A</v>
      </c>
      <c r="N637" s="392" t="e">
        <f t="shared" ca="1" si="56"/>
        <v>#N/A</v>
      </c>
    </row>
    <row r="638" spans="4:14" ht="14.65" customHeight="1" x14ac:dyDescent="0.25">
      <c r="D638" s="392" t="str">
        <f t="shared" si="5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882" t="e">
        <f t="shared" ca="1" si="57"/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54"/>
        <v>#N/A</v>
      </c>
      <c r="L638" s="299" t="e">
        <f t="shared" si="55"/>
        <v>#N/A</v>
      </c>
      <c r="M638" s="307" t="e">
        <f>IF(ISBLANK(A638),NA(),IFERROR(A638+(PLAYER_EXP_MAX-D638)/L638,NA()))</f>
        <v>#N/A</v>
      </c>
      <c r="N638" s="392" t="e">
        <f t="shared" ca="1" si="56"/>
        <v>#N/A</v>
      </c>
    </row>
    <row r="639" spans="4:14" ht="14.65" customHeight="1" x14ac:dyDescent="0.25">
      <c r="D639" s="392" t="str">
        <f t="shared" si="5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882" t="e">
        <f t="shared" ca="1" si="57"/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54"/>
        <v>#N/A</v>
      </c>
      <c r="L639" s="299" t="e">
        <f t="shared" si="55"/>
        <v>#N/A</v>
      </c>
      <c r="M639" s="307" t="e">
        <f>IF(ISBLANK(A639),NA(),IFERROR(A639+(PLAYER_EXP_MAX-D639)/L639,NA()))</f>
        <v>#N/A</v>
      </c>
      <c r="N639" s="392" t="e">
        <f t="shared" ca="1" si="56"/>
        <v>#N/A</v>
      </c>
    </row>
    <row r="640" spans="4:14" ht="14.65" customHeight="1" x14ac:dyDescent="0.25">
      <c r="D640" s="392" t="str">
        <f t="shared" si="5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882" t="e">
        <f t="shared" ca="1" si="57"/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54"/>
        <v>#N/A</v>
      </c>
      <c r="L640" s="299" t="e">
        <f t="shared" si="55"/>
        <v>#N/A</v>
      </c>
      <c r="M640" s="307" t="e">
        <f>IF(ISBLANK(A640),NA(),IFERROR(A640+(PLAYER_EXP_MAX-D640)/L640,NA()))</f>
        <v>#N/A</v>
      </c>
      <c r="N640" s="392" t="e">
        <f t="shared" ca="1" si="56"/>
        <v>#N/A</v>
      </c>
    </row>
    <row r="641" spans="4:14" ht="14.65" customHeight="1" x14ac:dyDescent="0.25">
      <c r="D641" s="392" t="str">
        <f t="shared" si="5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882" t="e">
        <f t="shared" ca="1" si="57"/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54"/>
        <v>#N/A</v>
      </c>
      <c r="L641" s="299" t="e">
        <f t="shared" si="55"/>
        <v>#N/A</v>
      </c>
      <c r="M641" s="307" t="e">
        <f>IF(ISBLANK(A641),NA(),IFERROR(A641+(PLAYER_EXP_MAX-D641)/L641,NA()))</f>
        <v>#N/A</v>
      </c>
      <c r="N641" s="392" t="e">
        <f t="shared" ca="1" si="56"/>
        <v>#N/A</v>
      </c>
    </row>
    <row r="642" spans="4:14" ht="14.65" customHeight="1" x14ac:dyDescent="0.25">
      <c r="D642" s="392" t="str">
        <f t="shared" si="5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882" t="e">
        <f t="shared" ca="1" si="57"/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54"/>
        <v>#N/A</v>
      </c>
      <c r="L642" s="299" t="e">
        <f t="shared" si="55"/>
        <v>#N/A</v>
      </c>
      <c r="M642" s="307" t="e">
        <f>IF(ISBLANK(A642),NA(),IFERROR(A642+(PLAYER_EXP_MAX-D642)/L642,NA()))</f>
        <v>#N/A</v>
      </c>
      <c r="N642" s="392" t="e">
        <f t="shared" ca="1" si="56"/>
        <v>#N/A</v>
      </c>
    </row>
    <row r="643" spans="4:14" ht="14.65" customHeight="1" x14ac:dyDescent="0.25">
      <c r="D643" s="392" t="str">
        <f t="shared" si="5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882" t="e">
        <f t="shared" ca="1" si="57"/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54"/>
        <v>#N/A</v>
      </c>
      <c r="L643" s="299" t="e">
        <f t="shared" si="55"/>
        <v>#N/A</v>
      </c>
      <c r="M643" s="307" t="e">
        <f>IF(ISBLANK(A643),NA(),IFERROR(A643+(PLAYER_EXP_MAX-D643)/L643,NA()))</f>
        <v>#N/A</v>
      </c>
      <c r="N643" s="392" t="e">
        <f t="shared" ca="1" si="56"/>
        <v>#N/A</v>
      </c>
    </row>
    <row r="644" spans="4:14" ht="14.65" customHeight="1" x14ac:dyDescent="0.25">
      <c r="D644" s="392" t="str">
        <f t="shared" si="5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882" t="e">
        <f t="shared" ca="1" si="57"/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54"/>
        <v>#N/A</v>
      </c>
      <c r="L644" s="299" t="e">
        <f t="shared" si="55"/>
        <v>#N/A</v>
      </c>
      <c r="M644" s="307" t="e">
        <f>IF(ISBLANK(A644),NA(),IFERROR(A644+(PLAYER_EXP_MAX-D644)/L644,NA()))</f>
        <v>#N/A</v>
      </c>
      <c r="N644" s="392" t="e">
        <f t="shared" ca="1" si="56"/>
        <v>#N/A</v>
      </c>
    </row>
    <row r="645" spans="4:14" ht="14.65" customHeight="1" x14ac:dyDescent="0.25">
      <c r="D645" s="392" t="str">
        <f t="shared" si="5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882" t="e">
        <f t="shared" ca="1" si="57"/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54"/>
        <v>#N/A</v>
      </c>
      <c r="L645" s="299" t="e">
        <f t="shared" si="55"/>
        <v>#N/A</v>
      </c>
      <c r="M645" s="307" t="e">
        <f>IF(ISBLANK(A645),NA(),IFERROR(A645+(PLAYER_EXP_MAX-D645)/L645,NA()))</f>
        <v>#N/A</v>
      </c>
      <c r="N645" s="392" t="e">
        <f t="shared" ca="1" si="56"/>
        <v>#N/A</v>
      </c>
    </row>
    <row r="646" spans="4:14" ht="14.65" customHeight="1" x14ac:dyDescent="0.25">
      <c r="D646" s="392" t="str">
        <f t="shared" si="5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882" t="e">
        <f t="shared" ca="1" si="57"/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54"/>
        <v>#N/A</v>
      </c>
      <c r="L646" s="299" t="e">
        <f t="shared" si="55"/>
        <v>#N/A</v>
      </c>
      <c r="M646" s="307" t="e">
        <f>IF(ISBLANK(A646),NA(),IFERROR(A646+(PLAYER_EXP_MAX-D646)/L646,NA()))</f>
        <v>#N/A</v>
      </c>
      <c r="N646" s="392" t="e">
        <f t="shared" ca="1" si="56"/>
        <v>#N/A</v>
      </c>
    </row>
    <row r="647" spans="4:14" ht="14.65" customHeight="1" x14ac:dyDescent="0.25">
      <c r="D647" s="392" t="str">
        <f t="shared" si="5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882" t="e">
        <f t="shared" ca="1" si="57"/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54"/>
        <v>#N/A</v>
      </c>
      <c r="L647" s="299" t="e">
        <f t="shared" si="55"/>
        <v>#N/A</v>
      </c>
      <c r="M647" s="307" t="e">
        <f>IF(ISBLANK(A647),NA(),IFERROR(A647+(PLAYER_EXP_MAX-D647)/L647,NA()))</f>
        <v>#N/A</v>
      </c>
      <c r="N647" s="392" t="e">
        <f t="shared" ca="1" si="56"/>
        <v>#N/A</v>
      </c>
    </row>
    <row r="648" spans="4:14" ht="14.65" customHeight="1" x14ac:dyDescent="0.25">
      <c r="D648" s="392" t="str">
        <f t="shared" si="5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882" t="e">
        <f t="shared" ca="1" si="57"/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54"/>
        <v>#N/A</v>
      </c>
      <c r="L648" s="299" t="e">
        <f t="shared" si="55"/>
        <v>#N/A</v>
      </c>
      <c r="M648" s="307" t="e">
        <f>IF(ISBLANK(A648),NA(),IFERROR(A648+(PLAYER_EXP_MAX-D648)/L648,NA()))</f>
        <v>#N/A</v>
      </c>
      <c r="N648" s="392" t="e">
        <f t="shared" ca="1" si="56"/>
        <v>#N/A</v>
      </c>
    </row>
    <row r="649" spans="4:14" ht="14.65" customHeight="1" x14ac:dyDescent="0.25">
      <c r="D649" s="392" t="str">
        <f t="shared" si="5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882" t="e">
        <f t="shared" ca="1" si="57"/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54"/>
        <v>#N/A</v>
      </c>
      <c r="L649" s="299" t="e">
        <f t="shared" si="55"/>
        <v>#N/A</v>
      </c>
      <c r="M649" s="307" t="e">
        <f>IF(ISBLANK(A649),NA(),IFERROR(A649+(PLAYER_EXP_MAX-D649)/L649,NA()))</f>
        <v>#N/A</v>
      </c>
      <c r="N649" s="392" t="e">
        <f t="shared" ca="1" si="56"/>
        <v>#N/A</v>
      </c>
    </row>
    <row r="650" spans="4:14" ht="14.65" customHeight="1" x14ac:dyDescent="0.25">
      <c r="D650" s="392" t="str">
        <f t="shared" si="5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882" t="e">
        <f t="shared" ca="1" si="57"/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54"/>
        <v>#N/A</v>
      </c>
      <c r="L650" s="299" t="e">
        <f t="shared" si="55"/>
        <v>#N/A</v>
      </c>
      <c r="M650" s="307" t="e">
        <f>IF(ISBLANK(A650),NA(),IFERROR(A650+(PLAYER_EXP_MAX-D650)/L650,NA()))</f>
        <v>#N/A</v>
      </c>
      <c r="N650" s="392" t="e">
        <f t="shared" ca="1" si="56"/>
        <v>#N/A</v>
      </c>
    </row>
    <row r="651" spans="4:14" ht="14.65" customHeight="1" x14ac:dyDescent="0.25">
      <c r="D651" s="392" t="str">
        <f t="shared" si="5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882" t="e">
        <f t="shared" ca="1" si="57"/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54"/>
        <v>#N/A</v>
      </c>
      <c r="L651" s="299" t="e">
        <f t="shared" si="55"/>
        <v>#N/A</v>
      </c>
      <c r="M651" s="307" t="e">
        <f>IF(ISBLANK(A651),NA(),IFERROR(A651+(PLAYER_EXP_MAX-D651)/L651,NA()))</f>
        <v>#N/A</v>
      </c>
      <c r="N651" s="392" t="e">
        <f t="shared" ca="1" si="56"/>
        <v>#N/A</v>
      </c>
    </row>
    <row r="652" spans="4:14" ht="14.65" customHeight="1" x14ac:dyDescent="0.25">
      <c r="D652" s="392" t="str">
        <f t="shared" si="5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882" t="e">
        <f t="shared" ca="1" si="57"/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54"/>
        <v>#N/A</v>
      </c>
      <c r="L652" s="299" t="e">
        <f t="shared" si="55"/>
        <v>#N/A</v>
      </c>
      <c r="M652" s="307" t="e">
        <f>IF(ISBLANK(A652),NA(),IFERROR(A652+(PLAYER_EXP_MAX-D652)/L652,NA()))</f>
        <v>#N/A</v>
      </c>
      <c r="N652" s="392" t="e">
        <f t="shared" ca="1" si="56"/>
        <v>#N/A</v>
      </c>
    </row>
    <row r="653" spans="4:14" ht="14.65" customHeight="1" x14ac:dyDescent="0.25">
      <c r="D653" s="392" t="str">
        <f t="shared" si="5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882" t="e">
        <f t="shared" ca="1" si="57"/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54"/>
        <v>#N/A</v>
      </c>
      <c r="L653" s="299" t="e">
        <f t="shared" si="55"/>
        <v>#N/A</v>
      </c>
      <c r="M653" s="307" t="e">
        <f>IF(ISBLANK(A653),NA(),IFERROR(A653+(PLAYER_EXP_MAX-D653)/L653,NA()))</f>
        <v>#N/A</v>
      </c>
      <c r="N653" s="392" t="e">
        <f t="shared" ca="1" si="56"/>
        <v>#N/A</v>
      </c>
    </row>
    <row r="654" spans="4:14" ht="14.65" customHeight="1" x14ac:dyDescent="0.25">
      <c r="D654" s="392" t="str">
        <f t="shared" si="5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882" t="e">
        <f t="shared" ca="1" si="57"/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54"/>
        <v>#N/A</v>
      </c>
      <c r="L654" s="299" t="e">
        <f t="shared" si="55"/>
        <v>#N/A</v>
      </c>
      <c r="M654" s="307" t="e">
        <f>IF(ISBLANK(A654),NA(),IFERROR(A654+(PLAYER_EXP_MAX-D654)/L654,NA()))</f>
        <v>#N/A</v>
      </c>
      <c r="N654" s="392" t="e">
        <f t="shared" ca="1" si="56"/>
        <v>#N/A</v>
      </c>
    </row>
    <row r="655" spans="4:14" ht="14.65" customHeight="1" x14ac:dyDescent="0.25">
      <c r="D655" s="392" t="str">
        <f t="shared" si="5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882" t="e">
        <f t="shared" ca="1" si="57"/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54"/>
        <v>#N/A</v>
      </c>
      <c r="L655" s="299" t="e">
        <f t="shared" si="55"/>
        <v>#N/A</v>
      </c>
      <c r="M655" s="307" t="e">
        <f>IF(ISBLANK(A655),NA(),IFERROR(A655+(PLAYER_EXP_MAX-D655)/L655,NA()))</f>
        <v>#N/A</v>
      </c>
      <c r="N655" s="392" t="e">
        <f t="shared" ca="1" si="56"/>
        <v>#N/A</v>
      </c>
    </row>
    <row r="656" spans="4:14" ht="14.65" customHeight="1" x14ac:dyDescent="0.25">
      <c r="D656" s="392" t="str">
        <f t="shared" ref="D656:D700" si="58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882" t="e">
        <f t="shared" ca="1" si="57"/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54"/>
        <v>#N/A</v>
      </c>
      <c r="L656" s="299" t="e">
        <f t="shared" si="55"/>
        <v>#N/A</v>
      </c>
      <c r="M656" s="307" t="e">
        <f>IF(ISBLANK(A656),NA(),IFERROR(A656+(PLAYER_EXP_MAX-D656)/L656,NA()))</f>
        <v>#N/A</v>
      </c>
      <c r="N656" s="392" t="e">
        <f t="shared" ca="1" si="56"/>
        <v>#N/A</v>
      </c>
    </row>
    <row r="657" spans="4:14" ht="14.65" customHeight="1" x14ac:dyDescent="0.25">
      <c r="D657" s="392" t="str">
        <f t="shared" si="58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882" t="e">
        <f t="shared" ca="1" si="57"/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59">IF(ISBLANK(A657),NA(),IFERROR(TEXT(TRUNC(J657-NOW()),"000") &amp; " D " &amp; TEXT(TRUNC(ABS(J657-NOW()-TRUNC(J657-NOW()))*24),"00") &amp; " H", NA()))</f>
        <v>#N/A</v>
      </c>
      <c r="L657" s="299" t="e">
        <f t="shared" ref="L657:L700" si="60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58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882" t="e">
        <f t="shared" ca="1" si="57"/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59"/>
        <v>#N/A</v>
      </c>
      <c r="L658" s="299" t="e">
        <f t="shared" si="60"/>
        <v>#N/A</v>
      </c>
      <c r="M658" s="307" t="e">
        <f>IF(ISBLANK(A658),NA(),IFERROR(A658+(PLAYER_EXP_MAX-D658)/L658,NA()))</f>
        <v>#N/A</v>
      </c>
      <c r="N658" s="392" t="e">
        <f t="shared" ca="1" si="61"/>
        <v>#N/A</v>
      </c>
    </row>
    <row r="659" spans="4:14" ht="14.65" customHeight="1" x14ac:dyDescent="0.25">
      <c r="D659" s="392" t="str">
        <f t="shared" si="58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882" t="e">
        <f t="shared" ca="1" si="57"/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59"/>
        <v>#N/A</v>
      </c>
      <c r="L659" s="299" t="e">
        <f t="shared" si="60"/>
        <v>#N/A</v>
      </c>
      <c r="M659" s="307" t="e">
        <f>IF(ISBLANK(A659),NA(),IFERROR(A659+(PLAYER_EXP_MAX-D659)/L659,NA()))</f>
        <v>#N/A</v>
      </c>
      <c r="N659" s="392" t="e">
        <f t="shared" ca="1" si="61"/>
        <v>#N/A</v>
      </c>
    </row>
    <row r="660" spans="4:14" ht="14.65" customHeight="1" x14ac:dyDescent="0.25">
      <c r="D660" s="392" t="str">
        <f t="shared" si="58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882" t="e">
        <f t="shared" ca="1" si="57"/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59"/>
        <v>#N/A</v>
      </c>
      <c r="L660" s="299" t="e">
        <f t="shared" si="60"/>
        <v>#N/A</v>
      </c>
      <c r="M660" s="307" t="e">
        <f>IF(ISBLANK(A660),NA(),IFERROR(A660+(PLAYER_EXP_MAX-D660)/L660,NA()))</f>
        <v>#N/A</v>
      </c>
      <c r="N660" s="392" t="e">
        <f t="shared" ca="1" si="61"/>
        <v>#N/A</v>
      </c>
    </row>
    <row r="661" spans="4:14" ht="14.65" customHeight="1" x14ac:dyDescent="0.25">
      <c r="D661" s="392" t="str">
        <f t="shared" si="58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882" t="e">
        <f t="shared" ca="1" si="57"/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59"/>
        <v>#N/A</v>
      </c>
      <c r="L661" s="299" t="e">
        <f t="shared" si="60"/>
        <v>#N/A</v>
      </c>
      <c r="M661" s="307" t="e">
        <f>IF(ISBLANK(A661),NA(),IFERROR(A661+(PLAYER_EXP_MAX-D661)/L661,NA()))</f>
        <v>#N/A</v>
      </c>
      <c r="N661" s="392" t="e">
        <f t="shared" ca="1" si="61"/>
        <v>#N/A</v>
      </c>
    </row>
    <row r="662" spans="4:14" ht="14.65" customHeight="1" x14ac:dyDescent="0.25">
      <c r="D662" s="392" t="str">
        <f t="shared" si="58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882" t="e">
        <f t="shared" ca="1" si="57"/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59"/>
        <v>#N/A</v>
      </c>
      <c r="L662" s="299" t="e">
        <f t="shared" si="60"/>
        <v>#N/A</v>
      </c>
      <c r="M662" s="307" t="e">
        <f>IF(ISBLANK(A662),NA(),IFERROR(A662+(PLAYER_EXP_MAX-D662)/L662,NA()))</f>
        <v>#N/A</v>
      </c>
      <c r="N662" s="392" t="e">
        <f t="shared" ca="1" si="61"/>
        <v>#N/A</v>
      </c>
    </row>
    <row r="663" spans="4:14" ht="14.65" customHeight="1" x14ac:dyDescent="0.25">
      <c r="D663" s="392" t="str">
        <f t="shared" si="58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882" t="e">
        <f t="shared" ca="1" si="57"/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59"/>
        <v>#N/A</v>
      </c>
      <c r="L663" s="299" t="e">
        <f t="shared" si="60"/>
        <v>#N/A</v>
      </c>
      <c r="M663" s="307" t="e">
        <f>IF(ISBLANK(A663),NA(),IFERROR(A663+(PLAYER_EXP_MAX-D663)/L663,NA()))</f>
        <v>#N/A</v>
      </c>
      <c r="N663" s="392" t="e">
        <f t="shared" ca="1" si="61"/>
        <v>#N/A</v>
      </c>
    </row>
    <row r="664" spans="4:14" ht="14.65" customHeight="1" x14ac:dyDescent="0.25">
      <c r="D664" s="392" t="str">
        <f t="shared" si="58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882" t="e">
        <f t="shared" ca="1" si="57"/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59"/>
        <v>#N/A</v>
      </c>
      <c r="L664" s="299" t="e">
        <f t="shared" si="60"/>
        <v>#N/A</v>
      </c>
      <c r="M664" s="307" t="e">
        <f>IF(ISBLANK(A664),NA(),IFERROR(A664+(PLAYER_EXP_MAX-D664)/L664,NA()))</f>
        <v>#N/A</v>
      </c>
      <c r="N664" s="392" t="e">
        <f t="shared" ca="1" si="61"/>
        <v>#N/A</v>
      </c>
    </row>
    <row r="665" spans="4:14" ht="14.65" customHeight="1" x14ac:dyDescent="0.25">
      <c r="D665" s="392" t="str">
        <f t="shared" si="58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882" t="e">
        <f t="shared" ca="1" si="57"/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59"/>
        <v>#N/A</v>
      </c>
      <c r="L665" s="299" t="e">
        <f t="shared" si="60"/>
        <v>#N/A</v>
      </c>
      <c r="M665" s="307" t="e">
        <f>IF(ISBLANK(A665),NA(),IFERROR(A665+(PLAYER_EXP_MAX-D665)/L665,NA()))</f>
        <v>#N/A</v>
      </c>
      <c r="N665" s="392" t="e">
        <f t="shared" ca="1" si="61"/>
        <v>#N/A</v>
      </c>
    </row>
    <row r="666" spans="4:14" ht="14.65" customHeight="1" x14ac:dyDescent="0.25">
      <c r="D666" s="392" t="str">
        <f t="shared" si="58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882" t="e">
        <f t="shared" ca="1" si="57"/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59"/>
        <v>#N/A</v>
      </c>
      <c r="L666" s="299" t="e">
        <f t="shared" si="60"/>
        <v>#N/A</v>
      </c>
      <c r="M666" s="307" t="e">
        <f>IF(ISBLANK(A666),NA(),IFERROR(A666+(PLAYER_EXP_MAX-D666)/L666,NA()))</f>
        <v>#N/A</v>
      </c>
      <c r="N666" s="392" t="e">
        <f t="shared" ca="1" si="61"/>
        <v>#N/A</v>
      </c>
    </row>
    <row r="667" spans="4:14" ht="14.65" customHeight="1" x14ac:dyDescent="0.25">
      <c r="D667" s="392" t="str">
        <f t="shared" si="58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882" t="e">
        <f t="shared" ca="1" si="57"/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59"/>
        <v>#N/A</v>
      </c>
      <c r="L667" s="299" t="e">
        <f t="shared" si="60"/>
        <v>#N/A</v>
      </c>
      <c r="M667" s="307" t="e">
        <f>IF(ISBLANK(A667),NA(),IFERROR(A667+(PLAYER_EXP_MAX-D667)/L667,NA()))</f>
        <v>#N/A</v>
      </c>
      <c r="N667" s="392" t="e">
        <f t="shared" ca="1" si="61"/>
        <v>#N/A</v>
      </c>
    </row>
    <row r="668" spans="4:14" ht="14.65" customHeight="1" x14ac:dyDescent="0.25">
      <c r="D668" s="392" t="str">
        <f t="shared" si="58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882" t="e">
        <f t="shared" ca="1" si="57"/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59"/>
        <v>#N/A</v>
      </c>
      <c r="L668" s="299" t="e">
        <f t="shared" si="60"/>
        <v>#N/A</v>
      </c>
      <c r="M668" s="307" t="e">
        <f>IF(ISBLANK(A668),NA(),IFERROR(A668+(PLAYER_EXP_MAX-D668)/L668,NA()))</f>
        <v>#N/A</v>
      </c>
      <c r="N668" s="392" t="e">
        <f t="shared" ca="1" si="61"/>
        <v>#N/A</v>
      </c>
    </row>
    <row r="669" spans="4:14" ht="14.65" customHeight="1" x14ac:dyDescent="0.25">
      <c r="D669" s="392" t="str">
        <f t="shared" si="58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882" t="e">
        <f t="shared" ca="1" si="57"/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59"/>
        <v>#N/A</v>
      </c>
      <c r="L669" s="299" t="e">
        <f t="shared" si="60"/>
        <v>#N/A</v>
      </c>
      <c r="M669" s="307" t="e">
        <f>IF(ISBLANK(A669),NA(),IFERROR(A669+(PLAYER_EXP_MAX-D669)/L669,NA()))</f>
        <v>#N/A</v>
      </c>
      <c r="N669" s="392" t="e">
        <f t="shared" ca="1" si="61"/>
        <v>#N/A</v>
      </c>
    </row>
    <row r="670" spans="4:14" ht="14.65" customHeight="1" x14ac:dyDescent="0.25">
      <c r="D670" s="392" t="str">
        <f t="shared" si="58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882" t="e">
        <f t="shared" ca="1" si="57"/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59"/>
        <v>#N/A</v>
      </c>
      <c r="L670" s="299" t="e">
        <f t="shared" si="60"/>
        <v>#N/A</v>
      </c>
      <c r="M670" s="307" t="e">
        <f>IF(ISBLANK(A670),NA(),IFERROR(A670+(PLAYER_EXP_MAX-D670)/L670,NA()))</f>
        <v>#N/A</v>
      </c>
      <c r="N670" s="392" t="e">
        <f t="shared" ca="1" si="61"/>
        <v>#N/A</v>
      </c>
    </row>
    <row r="671" spans="4:14" ht="14.65" customHeight="1" x14ac:dyDescent="0.25">
      <c r="D671" s="392" t="str">
        <f t="shared" si="58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882" t="e">
        <f t="shared" ref="H671:H700" ca="1" si="62">IF(ISBLANK(A671),NA(),IFERROR(TEXT(TRUNC(G671-NOW()),"000")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59"/>
        <v>#N/A</v>
      </c>
      <c r="L671" s="299" t="e">
        <f t="shared" si="60"/>
        <v>#N/A</v>
      </c>
      <c r="M671" s="307" t="e">
        <f>IF(ISBLANK(A671),NA(),IFERROR(A671+(PLAYER_EXP_MAX-D671)/L671,NA()))</f>
        <v>#N/A</v>
      </c>
      <c r="N671" s="392" t="e">
        <f t="shared" ca="1" si="61"/>
        <v>#N/A</v>
      </c>
    </row>
    <row r="672" spans="4:14" ht="14.65" customHeight="1" x14ac:dyDescent="0.25">
      <c r="D672" s="392" t="str">
        <f t="shared" si="58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882" t="e">
        <f t="shared" ca="1" si="62"/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59"/>
        <v>#N/A</v>
      </c>
      <c r="L672" s="299" t="e">
        <f t="shared" si="60"/>
        <v>#N/A</v>
      </c>
      <c r="M672" s="307" t="e">
        <f>IF(ISBLANK(A672),NA(),IFERROR(A672+(PLAYER_EXP_MAX-D672)/L672,NA()))</f>
        <v>#N/A</v>
      </c>
      <c r="N672" s="392" t="e">
        <f t="shared" ca="1" si="61"/>
        <v>#N/A</v>
      </c>
    </row>
    <row r="673" spans="4:14" ht="14.65" customHeight="1" x14ac:dyDescent="0.25">
      <c r="D673" s="392" t="str">
        <f t="shared" si="58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882" t="e">
        <f t="shared" ca="1" si="62"/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59"/>
        <v>#N/A</v>
      </c>
      <c r="L673" s="299" t="e">
        <f t="shared" si="60"/>
        <v>#N/A</v>
      </c>
      <c r="M673" s="307" t="e">
        <f>IF(ISBLANK(A673),NA(),IFERROR(A673+(PLAYER_EXP_MAX-D673)/L673,NA()))</f>
        <v>#N/A</v>
      </c>
      <c r="N673" s="392" t="e">
        <f t="shared" ca="1" si="61"/>
        <v>#N/A</v>
      </c>
    </row>
    <row r="674" spans="4:14" ht="14.65" customHeight="1" x14ac:dyDescent="0.25">
      <c r="D674" s="392" t="str">
        <f t="shared" si="58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882" t="e">
        <f t="shared" ca="1" si="62"/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59"/>
        <v>#N/A</v>
      </c>
      <c r="L674" s="299" t="e">
        <f t="shared" si="60"/>
        <v>#N/A</v>
      </c>
      <c r="M674" s="307" t="e">
        <f>IF(ISBLANK(A674),NA(),IFERROR(A674+(PLAYER_EXP_MAX-D674)/L674,NA()))</f>
        <v>#N/A</v>
      </c>
      <c r="N674" s="392" t="e">
        <f t="shared" ca="1" si="61"/>
        <v>#N/A</v>
      </c>
    </row>
    <row r="675" spans="4:14" ht="14.65" customHeight="1" x14ac:dyDescent="0.25">
      <c r="D675" s="392" t="str">
        <f t="shared" si="58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882" t="e">
        <f t="shared" ca="1" si="62"/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59"/>
        <v>#N/A</v>
      </c>
      <c r="L675" s="299" t="e">
        <f t="shared" si="60"/>
        <v>#N/A</v>
      </c>
      <c r="M675" s="307" t="e">
        <f>IF(ISBLANK(A675),NA(),IFERROR(A675+(PLAYER_EXP_MAX-D675)/L675,NA()))</f>
        <v>#N/A</v>
      </c>
      <c r="N675" s="392" t="e">
        <f t="shared" ca="1" si="61"/>
        <v>#N/A</v>
      </c>
    </row>
    <row r="676" spans="4:14" ht="14.65" customHeight="1" x14ac:dyDescent="0.25">
      <c r="D676" s="392" t="str">
        <f t="shared" si="58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882" t="e">
        <f t="shared" ca="1" si="62"/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59"/>
        <v>#N/A</v>
      </c>
      <c r="L676" s="299" t="e">
        <f t="shared" si="60"/>
        <v>#N/A</v>
      </c>
      <c r="M676" s="307" t="e">
        <f>IF(ISBLANK(A676),NA(),IFERROR(A676+(PLAYER_EXP_MAX-D676)/L676,NA()))</f>
        <v>#N/A</v>
      </c>
      <c r="N676" s="392" t="e">
        <f t="shared" ca="1" si="61"/>
        <v>#N/A</v>
      </c>
    </row>
    <row r="677" spans="4:14" ht="14.65" customHeight="1" x14ac:dyDescent="0.25">
      <c r="D677" s="392" t="str">
        <f t="shared" si="58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882" t="e">
        <f t="shared" ca="1" si="62"/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59"/>
        <v>#N/A</v>
      </c>
      <c r="L677" s="299" t="e">
        <f t="shared" si="60"/>
        <v>#N/A</v>
      </c>
      <c r="M677" s="307" t="e">
        <f>IF(ISBLANK(A677),NA(),IFERROR(A677+(PLAYER_EXP_MAX-D677)/L677,NA()))</f>
        <v>#N/A</v>
      </c>
      <c r="N677" s="392" t="e">
        <f t="shared" ca="1" si="61"/>
        <v>#N/A</v>
      </c>
    </row>
    <row r="678" spans="4:14" ht="14.65" customHeight="1" x14ac:dyDescent="0.25">
      <c r="D678" s="392" t="str">
        <f t="shared" si="58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882" t="e">
        <f t="shared" ca="1" si="62"/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59"/>
        <v>#N/A</v>
      </c>
      <c r="L678" s="299" t="e">
        <f t="shared" si="60"/>
        <v>#N/A</v>
      </c>
      <c r="M678" s="307" t="e">
        <f>IF(ISBLANK(A678),NA(),IFERROR(A678+(PLAYER_EXP_MAX-D678)/L678,NA()))</f>
        <v>#N/A</v>
      </c>
      <c r="N678" s="392" t="e">
        <f t="shared" ca="1" si="61"/>
        <v>#N/A</v>
      </c>
    </row>
    <row r="679" spans="4:14" ht="14.65" customHeight="1" x14ac:dyDescent="0.25">
      <c r="D679" s="392" t="str">
        <f t="shared" si="58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882" t="e">
        <f t="shared" ca="1" si="62"/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59"/>
        <v>#N/A</v>
      </c>
      <c r="L679" s="299" t="e">
        <f t="shared" si="60"/>
        <v>#N/A</v>
      </c>
      <c r="M679" s="307" t="e">
        <f>IF(ISBLANK(A679),NA(),IFERROR(A679+(PLAYER_EXP_MAX-D679)/L679,NA()))</f>
        <v>#N/A</v>
      </c>
      <c r="N679" s="392" t="e">
        <f t="shared" ca="1" si="61"/>
        <v>#N/A</v>
      </c>
    </row>
    <row r="680" spans="4:14" ht="14.65" customHeight="1" x14ac:dyDescent="0.25">
      <c r="D680" s="392" t="str">
        <f t="shared" si="58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882" t="e">
        <f t="shared" ca="1" si="62"/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59"/>
        <v>#N/A</v>
      </c>
      <c r="L680" s="299" t="e">
        <f t="shared" si="60"/>
        <v>#N/A</v>
      </c>
      <c r="M680" s="307" t="e">
        <f>IF(ISBLANK(A680),NA(),IFERROR(A680+(PLAYER_EXP_MAX-D680)/L680,NA()))</f>
        <v>#N/A</v>
      </c>
      <c r="N680" s="392" t="e">
        <f t="shared" ca="1" si="61"/>
        <v>#N/A</v>
      </c>
    </row>
    <row r="681" spans="4:14" ht="14.65" customHeight="1" x14ac:dyDescent="0.25">
      <c r="D681" s="392" t="str">
        <f t="shared" si="58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882" t="e">
        <f t="shared" ca="1" si="62"/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59"/>
        <v>#N/A</v>
      </c>
      <c r="L681" s="299" t="e">
        <f t="shared" si="60"/>
        <v>#N/A</v>
      </c>
      <c r="M681" s="307" t="e">
        <f>IF(ISBLANK(A681),NA(),IFERROR(A681+(PLAYER_EXP_MAX-D681)/L681,NA()))</f>
        <v>#N/A</v>
      </c>
      <c r="N681" s="392" t="e">
        <f t="shared" ca="1" si="61"/>
        <v>#N/A</v>
      </c>
    </row>
    <row r="682" spans="4:14" ht="14.65" customHeight="1" x14ac:dyDescent="0.25">
      <c r="D682" s="392" t="str">
        <f t="shared" si="58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882" t="e">
        <f t="shared" ca="1" si="62"/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59"/>
        <v>#N/A</v>
      </c>
      <c r="L682" s="299" t="e">
        <f t="shared" si="60"/>
        <v>#N/A</v>
      </c>
      <c r="M682" s="307" t="e">
        <f>IF(ISBLANK(A682),NA(),IFERROR(A682+(PLAYER_EXP_MAX-D682)/L682,NA()))</f>
        <v>#N/A</v>
      </c>
      <c r="N682" s="392" t="e">
        <f t="shared" ca="1" si="61"/>
        <v>#N/A</v>
      </c>
    </row>
    <row r="683" spans="4:14" ht="14.65" customHeight="1" x14ac:dyDescent="0.25">
      <c r="D683" s="392" t="str">
        <f t="shared" si="58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882" t="e">
        <f t="shared" ca="1" si="62"/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59"/>
        <v>#N/A</v>
      </c>
      <c r="L683" s="299" t="e">
        <f t="shared" si="60"/>
        <v>#N/A</v>
      </c>
      <c r="M683" s="307" t="e">
        <f>IF(ISBLANK(A683),NA(),IFERROR(A683+(PLAYER_EXP_MAX-D683)/L683,NA()))</f>
        <v>#N/A</v>
      </c>
      <c r="N683" s="392" t="e">
        <f t="shared" ca="1" si="61"/>
        <v>#N/A</v>
      </c>
    </row>
    <row r="684" spans="4:14" ht="14.65" customHeight="1" x14ac:dyDescent="0.25">
      <c r="D684" s="392" t="str">
        <f t="shared" si="58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882" t="e">
        <f t="shared" ca="1" si="62"/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59"/>
        <v>#N/A</v>
      </c>
      <c r="L684" s="299" t="e">
        <f t="shared" si="60"/>
        <v>#N/A</v>
      </c>
      <c r="M684" s="307" t="e">
        <f>IF(ISBLANK(A684),NA(),IFERROR(A684+(PLAYER_EXP_MAX-D684)/L684,NA()))</f>
        <v>#N/A</v>
      </c>
      <c r="N684" s="392" t="e">
        <f t="shared" ca="1" si="61"/>
        <v>#N/A</v>
      </c>
    </row>
    <row r="685" spans="4:14" ht="14.65" customHeight="1" x14ac:dyDescent="0.25">
      <c r="D685" s="392" t="str">
        <f t="shared" si="58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882" t="e">
        <f t="shared" ca="1" si="62"/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59"/>
        <v>#N/A</v>
      </c>
      <c r="L685" s="299" t="e">
        <f t="shared" si="60"/>
        <v>#N/A</v>
      </c>
      <c r="M685" s="307" t="e">
        <f>IF(ISBLANK(A685),NA(),IFERROR(A685+(PLAYER_EXP_MAX-D685)/L685,NA()))</f>
        <v>#N/A</v>
      </c>
      <c r="N685" s="392" t="e">
        <f t="shared" ca="1" si="61"/>
        <v>#N/A</v>
      </c>
    </row>
    <row r="686" spans="4:14" ht="14.65" customHeight="1" x14ac:dyDescent="0.25">
      <c r="D686" s="392" t="str">
        <f t="shared" si="58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882" t="e">
        <f t="shared" ca="1" si="62"/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59"/>
        <v>#N/A</v>
      </c>
      <c r="L686" s="299" t="e">
        <f t="shared" si="60"/>
        <v>#N/A</v>
      </c>
      <c r="M686" s="307" t="e">
        <f>IF(ISBLANK(A686),NA(),IFERROR(A686+(PLAYER_EXP_MAX-D686)/L686,NA()))</f>
        <v>#N/A</v>
      </c>
      <c r="N686" s="392" t="e">
        <f t="shared" ca="1" si="61"/>
        <v>#N/A</v>
      </c>
    </row>
    <row r="687" spans="4:14" ht="14.65" customHeight="1" x14ac:dyDescent="0.25">
      <c r="D687" s="392" t="str">
        <f t="shared" si="58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882" t="e">
        <f t="shared" ca="1" si="62"/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59"/>
        <v>#N/A</v>
      </c>
      <c r="L687" s="299" t="e">
        <f t="shared" si="60"/>
        <v>#N/A</v>
      </c>
      <c r="M687" s="307" t="e">
        <f>IF(ISBLANK(A687),NA(),IFERROR(A687+(PLAYER_EXP_MAX-D687)/L687,NA()))</f>
        <v>#N/A</v>
      </c>
      <c r="N687" s="392" t="e">
        <f t="shared" ca="1" si="61"/>
        <v>#N/A</v>
      </c>
    </row>
    <row r="688" spans="4:14" ht="14.65" customHeight="1" x14ac:dyDescent="0.25">
      <c r="D688" s="392" t="str">
        <f t="shared" si="58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882" t="e">
        <f t="shared" ca="1" si="62"/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59"/>
        <v>#N/A</v>
      </c>
      <c r="L688" s="299" t="e">
        <f t="shared" si="60"/>
        <v>#N/A</v>
      </c>
      <c r="M688" s="307" t="e">
        <f>IF(ISBLANK(A688),NA(),IFERROR(A688+(PLAYER_EXP_MAX-D688)/L688,NA()))</f>
        <v>#N/A</v>
      </c>
      <c r="N688" s="392" t="e">
        <f t="shared" ca="1" si="61"/>
        <v>#N/A</v>
      </c>
    </row>
    <row r="689" spans="4:14" ht="14.65" customHeight="1" x14ac:dyDescent="0.25">
      <c r="D689" s="392" t="str">
        <f t="shared" si="58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882" t="e">
        <f t="shared" ca="1" si="62"/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59"/>
        <v>#N/A</v>
      </c>
      <c r="L689" s="299" t="e">
        <f t="shared" si="60"/>
        <v>#N/A</v>
      </c>
      <c r="M689" s="307" t="e">
        <f>IF(ISBLANK(A689),NA(),IFERROR(A689+(PLAYER_EXP_MAX-D689)/L689,NA()))</f>
        <v>#N/A</v>
      </c>
      <c r="N689" s="392" t="e">
        <f t="shared" ca="1" si="61"/>
        <v>#N/A</v>
      </c>
    </row>
    <row r="690" spans="4:14" ht="14.65" customHeight="1" x14ac:dyDescent="0.25">
      <c r="D690" s="392" t="str">
        <f t="shared" si="58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882" t="e">
        <f t="shared" ca="1" si="62"/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59"/>
        <v>#N/A</v>
      </c>
      <c r="L690" s="299" t="e">
        <f t="shared" si="60"/>
        <v>#N/A</v>
      </c>
      <c r="M690" s="307" t="e">
        <f>IF(ISBLANK(A690),NA(),IFERROR(A690+(PLAYER_EXP_MAX-D690)/L690,NA()))</f>
        <v>#N/A</v>
      </c>
      <c r="N690" s="392" t="e">
        <f t="shared" ca="1" si="61"/>
        <v>#N/A</v>
      </c>
    </row>
    <row r="691" spans="4:14" ht="14.65" customHeight="1" x14ac:dyDescent="0.25">
      <c r="D691" s="392" t="str">
        <f t="shared" si="58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882" t="e">
        <f t="shared" ca="1" si="62"/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59"/>
        <v>#N/A</v>
      </c>
      <c r="L691" s="299" t="e">
        <f t="shared" si="60"/>
        <v>#N/A</v>
      </c>
      <c r="M691" s="307" t="e">
        <f>IF(ISBLANK(A691),NA(),IFERROR(A691+(PLAYER_EXP_MAX-D691)/L691,NA()))</f>
        <v>#N/A</v>
      </c>
      <c r="N691" s="392" t="e">
        <f t="shared" ca="1" si="61"/>
        <v>#N/A</v>
      </c>
    </row>
    <row r="692" spans="4:14" ht="14.65" customHeight="1" x14ac:dyDescent="0.25">
      <c r="D692" s="392" t="str">
        <f t="shared" si="58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882" t="e">
        <f t="shared" ca="1" si="62"/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59"/>
        <v>#N/A</v>
      </c>
      <c r="L692" s="299" t="e">
        <f t="shared" si="60"/>
        <v>#N/A</v>
      </c>
      <c r="M692" s="307" t="e">
        <f>IF(ISBLANK(A692),NA(),IFERROR(A692+(PLAYER_EXP_MAX-D692)/L692,NA()))</f>
        <v>#N/A</v>
      </c>
      <c r="N692" s="392" t="e">
        <f t="shared" ca="1" si="61"/>
        <v>#N/A</v>
      </c>
    </row>
    <row r="693" spans="4:14" ht="14.65" customHeight="1" x14ac:dyDescent="0.25">
      <c r="D693" s="392" t="str">
        <f t="shared" si="58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882" t="e">
        <f t="shared" ca="1" si="62"/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59"/>
        <v>#N/A</v>
      </c>
      <c r="L693" s="299" t="e">
        <f t="shared" si="60"/>
        <v>#N/A</v>
      </c>
      <c r="M693" s="307" t="e">
        <f>IF(ISBLANK(A693),NA(),IFERROR(A693+(PLAYER_EXP_MAX-D693)/L693,NA()))</f>
        <v>#N/A</v>
      </c>
      <c r="N693" s="392" t="e">
        <f t="shared" ca="1" si="61"/>
        <v>#N/A</v>
      </c>
    </row>
    <row r="694" spans="4:14" ht="14.65" customHeight="1" x14ac:dyDescent="0.25">
      <c r="D694" s="392" t="str">
        <f t="shared" si="58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882" t="e">
        <f t="shared" ca="1" si="62"/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59"/>
        <v>#N/A</v>
      </c>
      <c r="L694" s="299" t="e">
        <f t="shared" si="60"/>
        <v>#N/A</v>
      </c>
      <c r="M694" s="307" t="e">
        <f>IF(ISBLANK(A694),NA(),IFERROR(A694+(PLAYER_EXP_MAX-D694)/L694,NA()))</f>
        <v>#N/A</v>
      </c>
      <c r="N694" s="392" t="e">
        <f t="shared" ca="1" si="61"/>
        <v>#N/A</v>
      </c>
    </row>
    <row r="695" spans="4:14" ht="14.65" customHeight="1" x14ac:dyDescent="0.25">
      <c r="D695" s="392" t="str">
        <f t="shared" si="58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882" t="e">
        <f t="shared" ca="1" si="62"/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59"/>
        <v>#N/A</v>
      </c>
      <c r="L695" s="299" t="e">
        <f t="shared" si="60"/>
        <v>#N/A</v>
      </c>
      <c r="M695" s="307" t="e">
        <f>IF(ISBLANK(A695),NA(),IFERROR(A695+(PLAYER_EXP_MAX-D695)/L695,NA()))</f>
        <v>#N/A</v>
      </c>
      <c r="N695" s="392" t="e">
        <f t="shared" ca="1" si="61"/>
        <v>#N/A</v>
      </c>
    </row>
    <row r="696" spans="4:14" ht="14.65" customHeight="1" x14ac:dyDescent="0.25">
      <c r="D696" s="392" t="str">
        <f t="shared" si="58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882" t="e">
        <f t="shared" ca="1" si="62"/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59"/>
        <v>#N/A</v>
      </c>
      <c r="L696" s="299" t="e">
        <f t="shared" si="60"/>
        <v>#N/A</v>
      </c>
      <c r="M696" s="307" t="e">
        <f>IF(ISBLANK(A696),NA(),IFERROR(A696+(PLAYER_EXP_MAX-D696)/L696,NA()))</f>
        <v>#N/A</v>
      </c>
      <c r="N696" s="392" t="e">
        <f t="shared" ca="1" si="61"/>
        <v>#N/A</v>
      </c>
    </row>
    <row r="697" spans="4:14" ht="14.65" customHeight="1" x14ac:dyDescent="0.25">
      <c r="D697" s="392" t="str">
        <f t="shared" si="58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882" t="e">
        <f t="shared" ca="1" si="62"/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59"/>
        <v>#N/A</v>
      </c>
      <c r="L697" s="299" t="e">
        <f t="shared" si="60"/>
        <v>#N/A</v>
      </c>
      <c r="M697" s="307" t="e">
        <f>IF(ISBLANK(A697),NA(),IFERROR(A697+(PLAYER_EXP_MAX-D697)/L697,NA()))</f>
        <v>#N/A</v>
      </c>
      <c r="N697" s="392" t="e">
        <f t="shared" ca="1" si="61"/>
        <v>#N/A</v>
      </c>
    </row>
    <row r="698" spans="4:14" ht="14.65" customHeight="1" x14ac:dyDescent="0.25">
      <c r="D698" s="392" t="str">
        <f t="shared" si="58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882" t="e">
        <f t="shared" ca="1" si="62"/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59"/>
        <v>#N/A</v>
      </c>
      <c r="L698" s="299" t="e">
        <f t="shared" si="60"/>
        <v>#N/A</v>
      </c>
      <c r="M698" s="307" t="e">
        <f>IF(ISBLANK(A698),NA(),IFERROR(A698+(PLAYER_EXP_MAX-D698)/L698,NA()))</f>
        <v>#N/A</v>
      </c>
      <c r="N698" s="392" t="e">
        <f t="shared" ca="1" si="61"/>
        <v>#N/A</v>
      </c>
    </row>
    <row r="699" spans="4:14" ht="14.65" customHeight="1" x14ac:dyDescent="0.25">
      <c r="D699" s="392" t="str">
        <f t="shared" si="58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882" t="e">
        <f t="shared" ca="1" si="62"/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59"/>
        <v>#N/A</v>
      </c>
      <c r="L699" s="299" t="e">
        <f t="shared" si="60"/>
        <v>#N/A</v>
      </c>
      <c r="M699" s="307" t="e">
        <f>IF(ISBLANK(A699),NA(),IFERROR(A699+(PLAYER_EXP_MAX-D699)/L699,NA()))</f>
        <v>#N/A</v>
      </c>
      <c r="N699" s="392" t="e">
        <f t="shared" ca="1" si="61"/>
        <v>#N/A</v>
      </c>
    </row>
    <row r="700" spans="4:14" ht="14.65" customHeight="1" x14ac:dyDescent="0.25">
      <c r="D700" s="392" t="str">
        <f t="shared" si="58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882" t="e">
        <f t="shared" ca="1" si="62"/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59"/>
        <v>#N/A</v>
      </c>
      <c r="L700" s="299" t="e">
        <f t="shared" si="60"/>
        <v>#N/A</v>
      </c>
      <c r="M700" s="307" t="e">
        <f>IF(ISBLANK(A700),NA(),IFERROR(A700+(PLAYER_EXP_MAX-D700)/L700,NA()))</f>
        <v>#N/A</v>
      </c>
      <c r="N700" s="392" t="e">
        <f t="shared" ca="1" si="61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85">
        <v>43677.583333333336</v>
      </c>
      <c r="C1" s="1285"/>
      <c r="D1" s="233" t="s">
        <v>124</v>
      </c>
      <c r="E1" s="231" t="s">
        <v>77</v>
      </c>
      <c r="F1" s="231" t="s">
        <v>69</v>
      </c>
      <c r="G1" s="1229" t="s">
        <v>70</v>
      </c>
      <c r="H1" s="1229"/>
      <c r="I1" s="1229"/>
      <c r="J1" s="1229"/>
      <c r="K1" s="25"/>
      <c r="L1" s="230" t="s">
        <v>72</v>
      </c>
      <c r="M1" s="230"/>
      <c r="N1" s="940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85">
        <v>43688.583333333336</v>
      </c>
      <c r="C2" s="1285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84" t="str">
        <f ca="1">IF(NOW() &gt; $B$2,"",(NOW()-$B$1)/($B$2-$B$1))</f>
        <v/>
      </c>
      <c r="H2" s="1284"/>
      <c r="I2" s="1284"/>
      <c r="J2" s="1284"/>
      <c r="K2" s="25" t="s">
        <v>74</v>
      </c>
      <c r="L2" s="123">
        <v>100000</v>
      </c>
      <c r="N2" s="940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40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40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81" t="s">
        <v>71</v>
      </c>
      <c r="C5" s="1281"/>
      <c r="D5" s="1282" t="s">
        <v>128</v>
      </c>
      <c r="E5" s="1282"/>
      <c r="F5" s="1282" t="s">
        <v>73</v>
      </c>
      <c r="G5" s="1282"/>
      <c r="H5" s="1282" t="s">
        <v>76</v>
      </c>
      <c r="I5" s="1282"/>
      <c r="J5" s="1229" t="s">
        <v>126</v>
      </c>
      <c r="K5" s="1229"/>
      <c r="L5" s="1283" t="s">
        <v>127</v>
      </c>
      <c r="M5" s="1283"/>
      <c r="N5" s="1229" t="s">
        <v>125</v>
      </c>
      <c r="O5" s="1229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305" t="s">
        <v>204</v>
      </c>
      <c r="C2" s="1305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306" t="s">
        <v>17</v>
      </c>
      <c r="U3" s="1306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311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325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86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312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325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86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317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324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307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318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324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307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313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323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308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314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323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308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319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322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321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320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322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321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315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316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96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99">
        <f ca="1">SUM(MAX(L4,L5),MAX(L6,L7),MAX(L8,L9),MAX(L10,L11),MAX(L12,L13))</f>
        <v>0</v>
      </c>
      <c r="M14" s="1299">
        <f ca="1">SUM(MAX(M4,M5),MAX(M6,M7),MAX(M8,M9),MAX(M10,M11),MAX(M12,M13))</f>
        <v>0</v>
      </c>
      <c r="N14" s="1309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97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300"/>
      <c r="M15" s="1300"/>
      <c r="N15" s="1310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97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87">
        <f ca="1">IFERROR(ROUND(J16/(O16*INPUT_IO_DROP_RATE),0),NA())</f>
        <v>0</v>
      </c>
      <c r="M16" s="1287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98">
        <f>SUM(D迎擊!AK:AK)</f>
        <v>1045</v>
      </c>
      <c r="AD16" s="49"/>
    </row>
    <row r="17" spans="2:27" x14ac:dyDescent="0.25">
      <c r="B17" s="1297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87">
        <f ca="1">IFERROR(ROUND(J17/O17,0),NA())</f>
        <v>0</v>
      </c>
      <c r="M17" s="1287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98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97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87">
        <f ca="1">IFERROR(ROUND(J18/O18,0),NA())</f>
        <v>0</v>
      </c>
      <c r="M18" s="1287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98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301" t="s">
        <v>132</v>
      </c>
      <c r="C20" s="1302"/>
      <c r="D20" s="1302"/>
      <c r="E20" s="1302"/>
      <c r="F20" s="1302"/>
      <c r="G20" s="1302"/>
      <c r="H20" s="1302"/>
      <c r="I20" s="1288">
        <v>1</v>
      </c>
      <c r="J20" s="1292" t="s">
        <v>164</v>
      </c>
      <c r="K20" s="1293"/>
      <c r="L20" s="128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88"/>
      <c r="N20" s="1288"/>
      <c r="O20" s="1288"/>
      <c r="P20" s="1289"/>
    </row>
    <row r="21" spans="2:27" ht="22.5" customHeight="1" thickBot="1" x14ac:dyDescent="0.3">
      <c r="B21" s="1303"/>
      <c r="C21" s="1304"/>
      <c r="D21" s="1304"/>
      <c r="E21" s="1304"/>
      <c r="F21" s="1304"/>
      <c r="G21" s="1304"/>
      <c r="H21" s="1304"/>
      <c r="I21" s="1290"/>
      <c r="J21" s="1294"/>
      <c r="K21" s="1295"/>
      <c r="L21" s="1290"/>
      <c r="M21" s="1290"/>
      <c r="N21" s="1290"/>
      <c r="O21" s="1290"/>
      <c r="P21" s="1291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333" t="s">
        <v>80</v>
      </c>
      <c r="B1" s="1333"/>
      <c r="C1" s="1328" t="s">
        <v>26</v>
      </c>
      <c r="D1" s="1328" t="s">
        <v>79</v>
      </c>
      <c r="E1" s="1328"/>
      <c r="F1" s="1328" t="s">
        <v>26</v>
      </c>
      <c r="G1" s="1340" t="s">
        <v>80</v>
      </c>
      <c r="H1" s="1340"/>
      <c r="I1" s="1327" t="s">
        <v>26</v>
      </c>
      <c r="J1" s="1327" t="s">
        <v>79</v>
      </c>
      <c r="K1" s="1327"/>
      <c r="L1" s="1327" t="s">
        <v>26</v>
      </c>
      <c r="M1" s="1339" t="s">
        <v>80</v>
      </c>
      <c r="N1" s="1339"/>
      <c r="O1" s="1338" t="s">
        <v>26</v>
      </c>
      <c r="P1" s="1338" t="s">
        <v>79</v>
      </c>
      <c r="Q1" s="1338"/>
      <c r="R1" s="1338" t="s">
        <v>26</v>
      </c>
      <c r="S1" s="1332" t="s">
        <v>80</v>
      </c>
      <c r="T1" s="1332"/>
      <c r="U1" s="1331" t="s">
        <v>26</v>
      </c>
      <c r="V1" s="1331" t="s">
        <v>79</v>
      </c>
      <c r="W1" s="1331"/>
      <c r="X1" s="1331" t="s">
        <v>26</v>
      </c>
      <c r="Y1" s="1330" t="s">
        <v>80</v>
      </c>
      <c r="Z1" s="1330"/>
      <c r="AA1" s="1329" t="s">
        <v>26</v>
      </c>
      <c r="AB1" s="1329" t="s">
        <v>79</v>
      </c>
      <c r="AC1" s="1329"/>
      <c r="AD1" s="1329" t="s">
        <v>26</v>
      </c>
      <c r="AE1" s="1336" t="s">
        <v>88</v>
      </c>
      <c r="AF1" s="1336"/>
      <c r="AG1" s="1337" t="s">
        <v>89</v>
      </c>
      <c r="AH1" s="1337"/>
      <c r="AI1" s="1334" t="s">
        <v>90</v>
      </c>
      <c r="AJ1" s="1334"/>
      <c r="AK1" s="1335" t="s">
        <v>26</v>
      </c>
      <c r="AM1" s="1103" t="s">
        <v>129</v>
      </c>
      <c r="AN1" s="1326"/>
      <c r="AO1" s="1326"/>
      <c r="AP1" s="1326"/>
      <c r="AQ1" s="1326"/>
      <c r="AR1" s="1326"/>
      <c r="AS1" s="1326"/>
      <c r="AT1" s="1326"/>
      <c r="AU1" s="1104"/>
      <c r="AV1" s="239"/>
      <c r="AW1" s="1103" t="s">
        <v>58</v>
      </c>
      <c r="AX1" s="1326"/>
      <c r="AY1" s="1326"/>
      <c r="AZ1" s="1326"/>
      <c r="BA1" s="1326"/>
      <c r="BB1" s="1326"/>
      <c r="BC1" s="1326"/>
      <c r="BD1" s="1326"/>
      <c r="BE1" s="1104"/>
    </row>
    <row r="2" spans="1:57" x14ac:dyDescent="0.25">
      <c r="A2" s="260" t="s">
        <v>28</v>
      </c>
      <c r="B2" s="106" t="s">
        <v>87</v>
      </c>
      <c r="C2" s="1328"/>
      <c r="D2" s="104" t="s">
        <v>28</v>
      </c>
      <c r="E2" s="106" t="s">
        <v>87</v>
      </c>
      <c r="F2" s="1328"/>
      <c r="G2" s="256" t="s">
        <v>28</v>
      </c>
      <c r="H2" s="107" t="s">
        <v>87</v>
      </c>
      <c r="I2" s="1327"/>
      <c r="J2" s="258" t="s">
        <v>28</v>
      </c>
      <c r="K2" s="102" t="s">
        <v>87</v>
      </c>
      <c r="L2" s="1327"/>
      <c r="M2" s="254" t="s">
        <v>28</v>
      </c>
      <c r="N2" s="100" t="s">
        <v>87</v>
      </c>
      <c r="O2" s="1338"/>
      <c r="P2" s="254" t="s">
        <v>28</v>
      </c>
      <c r="Q2" s="100" t="s">
        <v>87</v>
      </c>
      <c r="R2" s="1338"/>
      <c r="S2" s="249" t="s">
        <v>28</v>
      </c>
      <c r="T2" s="98" t="s">
        <v>87</v>
      </c>
      <c r="U2" s="1331"/>
      <c r="V2" s="249" t="s">
        <v>28</v>
      </c>
      <c r="W2" s="98" t="s">
        <v>87</v>
      </c>
      <c r="X2" s="1331"/>
      <c r="Y2" s="251" t="s">
        <v>28</v>
      </c>
      <c r="Z2" s="109" t="s">
        <v>87</v>
      </c>
      <c r="AA2" s="1329"/>
      <c r="AB2" s="251" t="s">
        <v>28</v>
      </c>
      <c r="AC2" s="109" t="s">
        <v>87</v>
      </c>
      <c r="AD2" s="1329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335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47" t="s">
        <v>158</v>
      </c>
      <c r="B1" s="1349" t="s">
        <v>161</v>
      </c>
      <c r="C1" s="1349"/>
      <c r="D1" s="1349"/>
      <c r="E1" s="1349"/>
      <c r="F1" s="1349"/>
      <c r="G1" s="1349"/>
      <c r="H1" s="1349"/>
      <c r="I1" s="328"/>
      <c r="J1" s="1349" t="s">
        <v>159</v>
      </c>
      <c r="K1" s="1349"/>
      <c r="L1" s="1349"/>
      <c r="M1" s="1349"/>
      <c r="N1" s="1349"/>
      <c r="O1" s="423" t="s">
        <v>200</v>
      </c>
      <c r="P1" s="328"/>
      <c r="Q1" s="1350" t="s">
        <v>160</v>
      </c>
      <c r="R1" s="1350"/>
      <c r="S1" s="1350"/>
      <c r="T1" s="1350"/>
      <c r="U1" s="1350"/>
      <c r="V1" s="1350"/>
      <c r="W1" s="1350"/>
    </row>
    <row r="2" spans="1:23" ht="25.5" customHeight="1" x14ac:dyDescent="0.25">
      <c r="A2" s="1347"/>
      <c r="B2" s="1342" t="s">
        <v>51</v>
      </c>
      <c r="C2" s="1342"/>
      <c r="D2" s="1343" t="s">
        <v>53</v>
      </c>
      <c r="E2" s="1343"/>
      <c r="F2" s="1353" t="s">
        <v>55</v>
      </c>
      <c r="G2" s="1353"/>
      <c r="H2" s="1353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47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41">
        <f>FLOOR(C7/MAX(DATA_DRAG_ACCU_EXP),1)</f>
        <v>60</v>
      </c>
      <c r="H3" s="1341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47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41">
        <f>MATCH(C10,DATA_DRAG_ACCU_EXP,0)</f>
        <v>97</v>
      </c>
      <c r="H4" s="1341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47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41">
        <f>INDEX(DATA_DRAG_LV_EXP,G4)-(C9-C10)</f>
        <v>23760</v>
      </c>
      <c r="H5" s="1341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47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51" t="str">
        <f>IF(R7&gt;0,R6/R7,"")</f>
        <v/>
      </c>
      <c r="V6" s="1351"/>
      <c r="W6" s="1351"/>
    </row>
    <row r="7" spans="1:23" ht="25.5" customHeight="1" x14ac:dyDescent="0.25">
      <c r="A7" s="1347"/>
      <c r="B7" s="118" t="s">
        <v>85</v>
      </c>
      <c r="C7" s="119">
        <f>C6-C8</f>
        <v>75540600</v>
      </c>
      <c r="D7" s="82" t="s">
        <v>54</v>
      </c>
      <c r="E7" s="83"/>
      <c r="F7" s="1229" t="s">
        <v>66</v>
      </c>
      <c r="G7" s="1229"/>
      <c r="H7" s="1229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47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229" t="s">
        <v>50</v>
      </c>
      <c r="G8" s="1352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47"/>
      <c r="B9" s="90" t="s">
        <v>82</v>
      </c>
      <c r="C9" s="90">
        <f>MOD(C7,DRAG_EXP_100)</f>
        <v>1139400</v>
      </c>
      <c r="F9" s="1229"/>
      <c r="G9" s="1352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47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47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47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46" t="s">
        <v>162</v>
      </c>
      <c r="B13" s="1348" t="s">
        <v>163</v>
      </c>
      <c r="C13" s="1348"/>
      <c r="D13" s="1348"/>
      <c r="E13" s="1348"/>
      <c r="F13" s="1348"/>
      <c r="G13" s="1348"/>
      <c r="H13" s="1348"/>
      <c r="O13" s="422"/>
    </row>
    <row r="14" spans="1:23" s="239" customFormat="1" ht="25.5" customHeight="1" x14ac:dyDescent="0.25">
      <c r="A14" s="1347"/>
      <c r="B14" s="1342" t="s">
        <v>51</v>
      </c>
      <c r="C14" s="1342"/>
      <c r="D14" s="1343" t="s">
        <v>53</v>
      </c>
      <c r="E14" s="1343"/>
      <c r="F14" s="1344" t="s">
        <v>55</v>
      </c>
      <c r="G14" s="1344"/>
      <c r="H14" s="1344"/>
    </row>
    <row r="15" spans="1:23" ht="25.5" customHeight="1" x14ac:dyDescent="0.25">
      <c r="A15" s="1347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45">
        <f>FLOOR(C19/MAX(DATA_WYRM_ACCU_EXP),1)</f>
        <v>133</v>
      </c>
      <c r="H15" s="1345"/>
    </row>
    <row r="16" spans="1:23" ht="25.5" customHeight="1" x14ac:dyDescent="0.25">
      <c r="A16" s="1347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41">
        <f>MATCH(C22,DATA_WYRM_ACCU_EXP,0)</f>
        <v>48</v>
      </c>
      <c r="H16" s="1341"/>
    </row>
    <row r="17" spans="1:8" ht="25.5" customHeight="1" x14ac:dyDescent="0.25">
      <c r="A17" s="1347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41">
        <f>INDEX(DATA_WYRM_LV_EXP,G16)-(C21-C22)</f>
        <v>530</v>
      </c>
      <c r="H17" s="1341"/>
    </row>
    <row r="18" spans="1:8" ht="25.5" customHeight="1" x14ac:dyDescent="0.25">
      <c r="A18" s="1347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47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338" t="s">
        <v>96</v>
      </c>
      <c r="B1" s="1338"/>
      <c r="C1" s="1338"/>
      <c r="D1" s="209"/>
      <c r="E1" s="1355" t="s">
        <v>97</v>
      </c>
      <c r="F1" s="1355"/>
      <c r="G1" s="1355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54">
        <v>67</v>
      </c>
      <c r="C8" s="1354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57" t="s">
        <v>41</v>
      </c>
      <c r="J24" s="1357"/>
      <c r="K24" s="1356">
        <f>K14+K22</f>
        <v>0</v>
      </c>
      <c r="L24" s="1356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40" t="s">
        <v>96</v>
      </c>
      <c r="B1" s="940"/>
      <c r="C1" s="940"/>
      <c r="D1" s="940"/>
      <c r="E1" s="940"/>
      <c r="F1" s="940"/>
      <c r="G1" s="940" t="s">
        <v>97</v>
      </c>
      <c r="H1" s="940"/>
      <c r="I1" s="940"/>
      <c r="J1" s="940"/>
      <c r="K1" s="940"/>
      <c r="L1" s="940"/>
      <c r="N1" s="940" t="s">
        <v>104</v>
      </c>
      <c r="O1" s="940"/>
    </row>
    <row r="2" spans="1:15" x14ac:dyDescent="0.25">
      <c r="A2" s="1358" t="s">
        <v>102</v>
      </c>
      <c r="B2" s="1358"/>
      <c r="C2" s="1360" t="s">
        <v>95</v>
      </c>
      <c r="D2" s="1360"/>
      <c r="E2" s="1359" t="s">
        <v>103</v>
      </c>
      <c r="F2" s="1359"/>
      <c r="G2" s="1362" t="s">
        <v>99</v>
      </c>
      <c r="H2" s="1362"/>
      <c r="I2" s="1359" t="s">
        <v>100</v>
      </c>
      <c r="J2" s="1359"/>
      <c r="K2" s="1361" t="s">
        <v>101</v>
      </c>
      <c r="L2" s="1361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65" t="s">
        <v>155</v>
      </c>
      <c r="D1" s="1364">
        <f>INDEX(DATA_EVTBLD,B1,3)-B3</f>
        <v>105</v>
      </c>
      <c r="E1" s="1363" t="s">
        <v>24</v>
      </c>
      <c r="F1" s="1366">
        <f>1-(INDEX(DATA_EVTBLD,B1,3)-B3)/DATA_EVTBLD_MAX</f>
        <v>0.98656601842374614</v>
      </c>
      <c r="G1" s="1366"/>
      <c r="H1" s="1366"/>
      <c r="I1" s="1366"/>
      <c r="J1" s="1366"/>
      <c r="K1" s="1366"/>
      <c r="L1" s="1366"/>
    </row>
    <row r="2" spans="1:12" ht="14.65" customHeight="1" x14ac:dyDescent="0.25">
      <c r="A2" s="312" t="s">
        <v>374</v>
      </c>
      <c r="B2" s="318">
        <v>30</v>
      </c>
      <c r="C2" s="1365"/>
      <c r="D2" s="1364"/>
      <c r="E2" s="1363"/>
      <c r="F2" s="1366"/>
      <c r="G2" s="1366"/>
      <c r="H2" s="1366"/>
      <c r="I2" s="1366"/>
      <c r="J2" s="1366"/>
      <c r="K2" s="1366"/>
      <c r="L2" s="1366"/>
    </row>
    <row r="3" spans="1:12" ht="14.65" customHeight="1" x14ac:dyDescent="0.25">
      <c r="A3" s="312" t="s">
        <v>154</v>
      </c>
      <c r="B3" s="318">
        <v>895</v>
      </c>
      <c r="C3" s="1365"/>
      <c r="D3" s="1364"/>
      <c r="E3" s="1363"/>
      <c r="F3" s="1366"/>
      <c r="G3" s="1366"/>
      <c r="H3" s="1366"/>
      <c r="I3" s="1366"/>
      <c r="J3" s="1366"/>
      <c r="K3" s="1366"/>
      <c r="L3" s="1366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8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升70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2020-09-13T06:50:28Z</dcterms:modified>
</cp:coreProperties>
</file>